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mp\row-services-base\Reports\"/>
    </mc:Choice>
  </mc:AlternateContent>
  <xr:revisionPtr revIDLastSave="0" documentId="13_ncr:1_{D260B8CA-0860-41A8-AE0B-11C04E39BC18}" xr6:coauthVersionLast="44" xr6:coauthVersionMax="44" xr10:uidLastSave="{00000000-0000-0000-0000-000000000000}"/>
  <bookViews>
    <workbookView xWindow="9600" yWindow="330" windowWidth="25380" windowHeight="19500" tabRatio="841" xr2:uid="{00000000-000D-0000-FFFF-FFFF00000000}"/>
  </bookViews>
  <sheets>
    <sheet name="ACQ Tract Status Report" sheetId="14" r:id="rId1"/>
    <sheet name="SP ACQ Lib" sheetId="4" r:id="rId2"/>
    <sheet name="SP AcqTract DB" sheetId="2" r:id="rId3"/>
  </sheets>
  <definedNames>
    <definedName name="_xlnm._FilterDatabase" localSheetId="0" hidden="1">'ACQ Tract Status Report'!$B$5:$BL$144</definedName>
    <definedName name="ACQStatus_ACQTNo.">'ACQ Tract Status Report'!$A$6:$A$144</definedName>
    <definedName name="owssvr_1" localSheetId="1" hidden="1">'SP ACQ Lib'!$B$1:$T$1014</definedName>
    <definedName name="owssvr_1" localSheetId="2" hidden="1">'SP AcqTract DB'!$A$1:$AQ$140</definedName>
    <definedName name="_xlnm.Print_Titles" localSheetId="0">'ACQ Tract Status Report'!$3:$5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1" i="2" l="1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Y141" i="2"/>
  <c r="Z141" i="2"/>
  <c r="AA141" i="2"/>
  <c r="AB141" i="2"/>
  <c r="AC141" i="2"/>
  <c r="AD141" i="2"/>
  <c r="AE141" i="2"/>
  <c r="AF141" i="2"/>
  <c r="AG141" i="2"/>
  <c r="AH141" i="2"/>
  <c r="AI141" i="2"/>
  <c r="AL141" i="2"/>
  <c r="AM141" i="2"/>
  <c r="AN141" i="2"/>
  <c r="AO141" i="2"/>
  <c r="AS2" i="2"/>
  <c r="AR2" i="2" s="1"/>
  <c r="AS3" i="2"/>
  <c r="AR3" i="2" s="1"/>
  <c r="AS4" i="2"/>
  <c r="AR4" i="2" s="1"/>
  <c r="AS5" i="2"/>
  <c r="AR5" i="2" s="1"/>
  <c r="AS6" i="2"/>
  <c r="AR6" i="2" s="1"/>
  <c r="AS7" i="2"/>
  <c r="AR7" i="2" s="1"/>
  <c r="AS8" i="2"/>
  <c r="AR8" i="2" s="1"/>
  <c r="AS9" i="2"/>
  <c r="AR9" i="2" s="1"/>
  <c r="AS10" i="2"/>
  <c r="AR10" i="2" s="1"/>
  <c r="AS11" i="2"/>
  <c r="AR11" i="2" s="1"/>
  <c r="AS12" i="2"/>
  <c r="AR12" i="2" s="1"/>
  <c r="AS13" i="2"/>
  <c r="AR13" i="2" s="1"/>
  <c r="AS14" i="2"/>
  <c r="AR14" i="2" s="1"/>
  <c r="AS15" i="2"/>
  <c r="AR15" i="2" s="1"/>
  <c r="AS16" i="2"/>
  <c r="AR16" i="2" s="1"/>
  <c r="AS17" i="2"/>
  <c r="AR17" i="2" s="1"/>
  <c r="AS18" i="2"/>
  <c r="AR18" i="2" s="1"/>
  <c r="AS19" i="2"/>
  <c r="AR19" i="2" s="1"/>
  <c r="AS20" i="2"/>
  <c r="AR20" i="2" s="1"/>
  <c r="AS21" i="2"/>
  <c r="AR21" i="2" s="1"/>
  <c r="AS22" i="2"/>
  <c r="AR22" i="2" s="1"/>
  <c r="AS23" i="2"/>
  <c r="AR23" i="2" s="1"/>
  <c r="AS24" i="2"/>
  <c r="AR24" i="2" s="1"/>
  <c r="AS25" i="2"/>
  <c r="AR25" i="2" s="1"/>
  <c r="AS26" i="2"/>
  <c r="AR26" i="2" s="1"/>
  <c r="AS27" i="2"/>
  <c r="AR27" i="2" s="1"/>
  <c r="AS28" i="2"/>
  <c r="AR28" i="2" s="1"/>
  <c r="AS29" i="2"/>
  <c r="AR29" i="2" s="1"/>
  <c r="AS30" i="2"/>
  <c r="AR30" i="2" s="1"/>
  <c r="AS31" i="2"/>
  <c r="AR31" i="2" s="1"/>
  <c r="AS32" i="2"/>
  <c r="AR32" i="2" s="1"/>
  <c r="AS33" i="2"/>
  <c r="AR33" i="2" s="1"/>
  <c r="AS34" i="2"/>
  <c r="AR34" i="2" s="1"/>
  <c r="AS35" i="2"/>
  <c r="AR35" i="2" s="1"/>
  <c r="AS36" i="2"/>
  <c r="AR36" i="2" s="1"/>
  <c r="AS37" i="2"/>
  <c r="AR37" i="2" s="1"/>
  <c r="AS38" i="2"/>
  <c r="AR38" i="2" s="1"/>
  <c r="AS39" i="2"/>
  <c r="AR39" i="2" s="1"/>
  <c r="AS40" i="2"/>
  <c r="AR40" i="2" s="1"/>
  <c r="AS41" i="2"/>
  <c r="AR41" i="2" s="1"/>
  <c r="AS42" i="2"/>
  <c r="AR42" i="2" s="1"/>
  <c r="AS43" i="2"/>
  <c r="AR43" i="2" s="1"/>
  <c r="AS44" i="2"/>
  <c r="AR44" i="2" s="1"/>
  <c r="AS45" i="2"/>
  <c r="AR45" i="2" s="1"/>
  <c r="AS46" i="2"/>
  <c r="AR46" i="2" s="1"/>
  <c r="AS47" i="2"/>
  <c r="AR47" i="2" s="1"/>
  <c r="AS48" i="2"/>
  <c r="AR48" i="2" s="1"/>
  <c r="AS49" i="2"/>
  <c r="AR49" i="2" s="1"/>
  <c r="AS50" i="2"/>
  <c r="AR50" i="2" s="1"/>
  <c r="AS51" i="2"/>
  <c r="AR51" i="2" s="1"/>
  <c r="AS52" i="2"/>
  <c r="AR52" i="2" s="1"/>
  <c r="AS53" i="2"/>
  <c r="AR53" i="2" s="1"/>
  <c r="AS54" i="2"/>
  <c r="AR54" i="2" s="1"/>
  <c r="AS55" i="2"/>
  <c r="AR55" i="2" s="1"/>
  <c r="AS56" i="2"/>
  <c r="AR56" i="2" s="1"/>
  <c r="AS57" i="2"/>
  <c r="AR57" i="2" s="1"/>
  <c r="AS58" i="2"/>
  <c r="AR58" i="2" s="1"/>
  <c r="AS59" i="2"/>
  <c r="AR59" i="2" s="1"/>
  <c r="AS60" i="2"/>
  <c r="AR60" i="2" s="1"/>
  <c r="AS61" i="2"/>
  <c r="AR61" i="2" s="1"/>
  <c r="AS62" i="2"/>
  <c r="AR62" i="2" s="1"/>
  <c r="AS63" i="2"/>
  <c r="AR63" i="2" s="1"/>
  <c r="AS64" i="2"/>
  <c r="AR64" i="2" s="1"/>
  <c r="AS65" i="2"/>
  <c r="AR65" i="2" s="1"/>
  <c r="AS66" i="2"/>
  <c r="AR66" i="2" s="1"/>
  <c r="AS67" i="2"/>
  <c r="AR67" i="2" s="1"/>
  <c r="AS68" i="2"/>
  <c r="AR68" i="2" s="1"/>
  <c r="AS69" i="2"/>
  <c r="AR69" i="2" s="1"/>
  <c r="AS70" i="2"/>
  <c r="AR70" i="2" s="1"/>
  <c r="AS71" i="2"/>
  <c r="AR71" i="2" s="1"/>
  <c r="AS72" i="2"/>
  <c r="AR72" i="2" s="1"/>
  <c r="AS73" i="2"/>
  <c r="AR73" i="2" s="1"/>
  <c r="AS74" i="2"/>
  <c r="AR74" i="2" s="1"/>
  <c r="AS75" i="2"/>
  <c r="AR75" i="2" s="1"/>
  <c r="AS76" i="2"/>
  <c r="AR76" i="2" s="1"/>
  <c r="AS77" i="2"/>
  <c r="AR77" i="2" s="1"/>
  <c r="AS78" i="2"/>
  <c r="AR78" i="2" s="1"/>
  <c r="AS79" i="2"/>
  <c r="AR79" i="2" s="1"/>
  <c r="AS80" i="2"/>
  <c r="AR80" i="2" s="1"/>
  <c r="AS81" i="2"/>
  <c r="AR81" i="2" s="1"/>
  <c r="AS82" i="2"/>
  <c r="AR82" i="2" s="1"/>
  <c r="AS83" i="2"/>
  <c r="AR83" i="2" s="1"/>
  <c r="AS84" i="2"/>
  <c r="AR84" i="2" s="1"/>
  <c r="AS85" i="2"/>
  <c r="AR85" i="2" s="1"/>
  <c r="AS86" i="2"/>
  <c r="AR86" i="2" s="1"/>
  <c r="AS87" i="2"/>
  <c r="AR87" i="2" s="1"/>
  <c r="AS88" i="2"/>
  <c r="AR88" i="2" s="1"/>
  <c r="AS89" i="2"/>
  <c r="AR89" i="2" s="1"/>
  <c r="AS90" i="2"/>
  <c r="AR90" i="2" s="1"/>
  <c r="AS91" i="2"/>
  <c r="AR91" i="2" s="1"/>
  <c r="AS92" i="2"/>
  <c r="AR92" i="2" s="1"/>
  <c r="AS93" i="2"/>
  <c r="AR93" i="2" s="1"/>
  <c r="AS94" i="2"/>
  <c r="AR94" i="2" s="1"/>
  <c r="AS95" i="2"/>
  <c r="AR95" i="2" s="1"/>
  <c r="AS96" i="2"/>
  <c r="AR96" i="2" s="1"/>
  <c r="AS97" i="2"/>
  <c r="AR97" i="2" s="1"/>
  <c r="AS98" i="2"/>
  <c r="AR98" i="2" s="1"/>
  <c r="AS99" i="2"/>
  <c r="AR99" i="2" s="1"/>
  <c r="AS100" i="2"/>
  <c r="AR100" i="2" s="1"/>
  <c r="AS101" i="2"/>
  <c r="AR101" i="2" s="1"/>
  <c r="AS102" i="2"/>
  <c r="AR102" i="2" s="1"/>
  <c r="AS103" i="2"/>
  <c r="AR103" i="2" s="1"/>
  <c r="AS104" i="2"/>
  <c r="AR104" i="2" s="1"/>
  <c r="AS105" i="2"/>
  <c r="AR105" i="2" s="1"/>
  <c r="AS106" i="2"/>
  <c r="AR106" i="2" s="1"/>
  <c r="AS107" i="2"/>
  <c r="AR107" i="2" s="1"/>
  <c r="AS108" i="2"/>
  <c r="AR108" i="2" s="1"/>
  <c r="AS109" i="2"/>
  <c r="AR109" i="2" s="1"/>
  <c r="AS110" i="2"/>
  <c r="AR110" i="2" s="1"/>
  <c r="AS111" i="2"/>
  <c r="AR111" i="2" s="1"/>
  <c r="AS112" i="2"/>
  <c r="AR112" i="2" s="1"/>
  <c r="AS113" i="2"/>
  <c r="AR113" i="2" s="1"/>
  <c r="AS114" i="2"/>
  <c r="AR114" i="2" s="1"/>
  <c r="AS115" i="2"/>
  <c r="AR115" i="2" s="1"/>
  <c r="AS116" i="2"/>
  <c r="AR116" i="2" s="1"/>
  <c r="AS117" i="2"/>
  <c r="AR117" i="2" s="1"/>
  <c r="AS118" i="2"/>
  <c r="AR118" i="2" s="1"/>
  <c r="AS119" i="2"/>
  <c r="AR119" i="2" s="1"/>
  <c r="AS120" i="2"/>
  <c r="AR120" i="2" s="1"/>
  <c r="AS121" i="2"/>
  <c r="AR121" i="2" s="1"/>
  <c r="AS122" i="2"/>
  <c r="AR122" i="2" s="1"/>
  <c r="AS123" i="2"/>
  <c r="AR123" i="2" s="1"/>
  <c r="AS124" i="2"/>
  <c r="AR124" i="2" s="1"/>
  <c r="AS125" i="2"/>
  <c r="AR125" i="2" s="1"/>
  <c r="AS126" i="2"/>
  <c r="AR126" i="2" s="1"/>
  <c r="AS127" i="2"/>
  <c r="AR127" i="2" s="1"/>
  <c r="AS128" i="2"/>
  <c r="AR128" i="2" s="1"/>
  <c r="AS129" i="2"/>
  <c r="AR129" i="2" s="1"/>
  <c r="AS130" i="2"/>
  <c r="AR130" i="2" s="1"/>
  <c r="AS131" i="2"/>
  <c r="AR131" i="2" s="1"/>
  <c r="AS132" i="2"/>
  <c r="AR132" i="2" s="1"/>
  <c r="AS133" i="2"/>
  <c r="AR133" i="2" s="1"/>
  <c r="AS134" i="2"/>
  <c r="AR134" i="2" s="1"/>
  <c r="AS135" i="2"/>
  <c r="AR135" i="2" s="1"/>
  <c r="AS136" i="2"/>
  <c r="AR136" i="2" s="1"/>
  <c r="AS137" i="2"/>
  <c r="AR137" i="2" s="1"/>
  <c r="AS138" i="2"/>
  <c r="AR138" i="2" s="1"/>
  <c r="AS139" i="2"/>
  <c r="AR139" i="2" s="1"/>
  <c r="AS140" i="2"/>
  <c r="AR140" i="2" s="1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B1015" i="4"/>
  <c r="I1015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U762" i="4"/>
  <c r="U763" i="4"/>
  <c r="U764" i="4"/>
  <c r="U765" i="4"/>
  <c r="U766" i="4"/>
  <c r="U767" i="4"/>
  <c r="U768" i="4"/>
  <c r="U769" i="4"/>
  <c r="U770" i="4"/>
  <c r="U771" i="4"/>
  <c r="U772" i="4"/>
  <c r="U773" i="4"/>
  <c r="U774" i="4"/>
  <c r="U775" i="4"/>
  <c r="U776" i="4"/>
  <c r="U777" i="4"/>
  <c r="U778" i="4"/>
  <c r="U779" i="4"/>
  <c r="U780" i="4"/>
  <c r="U781" i="4"/>
  <c r="U782" i="4"/>
  <c r="U783" i="4"/>
  <c r="U784" i="4"/>
  <c r="U785" i="4"/>
  <c r="U786" i="4"/>
  <c r="U787" i="4"/>
  <c r="U788" i="4"/>
  <c r="U789" i="4"/>
  <c r="U790" i="4"/>
  <c r="U791" i="4"/>
  <c r="U792" i="4"/>
  <c r="U793" i="4"/>
  <c r="U794" i="4"/>
  <c r="U795" i="4"/>
  <c r="U796" i="4"/>
  <c r="U797" i="4"/>
  <c r="U798" i="4"/>
  <c r="U799" i="4"/>
  <c r="U800" i="4"/>
  <c r="U801" i="4"/>
  <c r="U802" i="4"/>
  <c r="U803" i="4"/>
  <c r="U804" i="4"/>
  <c r="U805" i="4"/>
  <c r="U806" i="4"/>
  <c r="U807" i="4"/>
  <c r="U808" i="4"/>
  <c r="U809" i="4"/>
  <c r="U810" i="4"/>
  <c r="U811" i="4"/>
  <c r="U812" i="4"/>
  <c r="U813" i="4"/>
  <c r="U814" i="4"/>
  <c r="U815" i="4"/>
  <c r="U816" i="4"/>
  <c r="U817" i="4"/>
  <c r="U818" i="4"/>
  <c r="U819" i="4"/>
  <c r="U820" i="4"/>
  <c r="U821" i="4"/>
  <c r="U822" i="4"/>
  <c r="U823" i="4"/>
  <c r="U824" i="4"/>
  <c r="U825" i="4"/>
  <c r="U826" i="4"/>
  <c r="U827" i="4"/>
  <c r="U828" i="4"/>
  <c r="U829" i="4"/>
  <c r="U830" i="4"/>
  <c r="U831" i="4"/>
  <c r="U832" i="4"/>
  <c r="U833" i="4"/>
  <c r="U834" i="4"/>
  <c r="U835" i="4"/>
  <c r="U836" i="4"/>
  <c r="U837" i="4"/>
  <c r="U838" i="4"/>
  <c r="U839" i="4"/>
  <c r="U840" i="4"/>
  <c r="U841" i="4"/>
  <c r="U842" i="4"/>
  <c r="U843" i="4"/>
  <c r="U844" i="4"/>
  <c r="U845" i="4"/>
  <c r="U846" i="4"/>
  <c r="U847" i="4"/>
  <c r="U848" i="4"/>
  <c r="U849" i="4"/>
  <c r="U850" i="4"/>
  <c r="U851" i="4"/>
  <c r="U852" i="4"/>
  <c r="U853" i="4"/>
  <c r="U854" i="4"/>
  <c r="U855" i="4"/>
  <c r="U856" i="4"/>
  <c r="U857" i="4"/>
  <c r="U858" i="4"/>
  <c r="U859" i="4"/>
  <c r="U860" i="4"/>
  <c r="U861" i="4"/>
  <c r="U862" i="4"/>
  <c r="U863" i="4"/>
  <c r="U864" i="4"/>
  <c r="U865" i="4"/>
  <c r="U866" i="4"/>
  <c r="U867" i="4"/>
  <c r="U868" i="4"/>
  <c r="U869" i="4"/>
  <c r="U870" i="4"/>
  <c r="U871" i="4"/>
  <c r="U872" i="4"/>
  <c r="U873" i="4"/>
  <c r="U874" i="4"/>
  <c r="U875" i="4"/>
  <c r="U876" i="4"/>
  <c r="U877" i="4"/>
  <c r="U878" i="4"/>
  <c r="U879" i="4"/>
  <c r="U880" i="4"/>
  <c r="U881" i="4"/>
  <c r="U882" i="4"/>
  <c r="U883" i="4"/>
  <c r="U884" i="4"/>
  <c r="U885" i="4"/>
  <c r="U886" i="4"/>
  <c r="U887" i="4"/>
  <c r="U888" i="4"/>
  <c r="U889" i="4"/>
  <c r="U890" i="4"/>
  <c r="U891" i="4"/>
  <c r="U892" i="4"/>
  <c r="U893" i="4"/>
  <c r="U894" i="4"/>
  <c r="U895" i="4"/>
  <c r="U896" i="4"/>
  <c r="U897" i="4"/>
  <c r="U898" i="4"/>
  <c r="U899" i="4"/>
  <c r="U900" i="4"/>
  <c r="U901" i="4"/>
  <c r="U902" i="4"/>
  <c r="U903" i="4"/>
  <c r="U904" i="4"/>
  <c r="U905" i="4"/>
  <c r="U906" i="4"/>
  <c r="U907" i="4"/>
  <c r="U908" i="4"/>
  <c r="U909" i="4"/>
  <c r="U910" i="4"/>
  <c r="U911" i="4"/>
  <c r="U912" i="4"/>
  <c r="U913" i="4"/>
  <c r="U914" i="4"/>
  <c r="U915" i="4"/>
  <c r="U916" i="4"/>
  <c r="U917" i="4"/>
  <c r="U918" i="4"/>
  <c r="U919" i="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941" i="4"/>
  <c r="U942" i="4"/>
  <c r="U943" i="4"/>
  <c r="U944" i="4"/>
  <c r="U945" i="4"/>
  <c r="U946" i="4"/>
  <c r="U947" i="4"/>
  <c r="U948" i="4"/>
  <c r="U949" i="4"/>
  <c r="U950" i="4"/>
  <c r="U951" i="4"/>
  <c r="U952" i="4"/>
  <c r="U953" i="4"/>
  <c r="U954" i="4"/>
  <c r="U955" i="4"/>
  <c r="U956" i="4"/>
  <c r="U957" i="4"/>
  <c r="U958" i="4"/>
  <c r="U959" i="4"/>
  <c r="U960" i="4"/>
  <c r="U961" i="4"/>
  <c r="U962" i="4"/>
  <c r="U963" i="4"/>
  <c r="U964" i="4"/>
  <c r="U965" i="4"/>
  <c r="U966" i="4"/>
  <c r="U967" i="4"/>
  <c r="U968" i="4"/>
  <c r="U969" i="4"/>
  <c r="U970" i="4"/>
  <c r="U971" i="4"/>
  <c r="U972" i="4"/>
  <c r="U973" i="4"/>
  <c r="U974" i="4"/>
  <c r="U975" i="4"/>
  <c r="U976" i="4"/>
  <c r="U977" i="4"/>
  <c r="U978" i="4"/>
  <c r="U979" i="4"/>
  <c r="U980" i="4"/>
  <c r="U981" i="4"/>
  <c r="U982" i="4"/>
  <c r="U983" i="4"/>
  <c r="U984" i="4"/>
  <c r="U985" i="4"/>
  <c r="U986" i="4"/>
  <c r="U987" i="4"/>
  <c r="U988" i="4"/>
  <c r="U989" i="4"/>
  <c r="U990" i="4"/>
  <c r="U991" i="4"/>
  <c r="U992" i="4"/>
  <c r="U993" i="4"/>
  <c r="U994" i="4"/>
  <c r="U995" i="4"/>
  <c r="U996" i="4"/>
  <c r="U997" i="4"/>
  <c r="U998" i="4"/>
  <c r="U999" i="4"/>
  <c r="U1000" i="4"/>
  <c r="U1001" i="4"/>
  <c r="U1002" i="4"/>
  <c r="U1003" i="4"/>
  <c r="U1004" i="4"/>
  <c r="U1005" i="4"/>
  <c r="U1006" i="4"/>
  <c r="U1007" i="4"/>
  <c r="U1008" i="4"/>
  <c r="U1009" i="4"/>
  <c r="U1010" i="4"/>
  <c r="U1011" i="4"/>
  <c r="U1012" i="4"/>
  <c r="U1013" i="4"/>
  <c r="U1014" i="4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3" i="4"/>
  <c r="W784" i="4"/>
  <c r="W785" i="4"/>
  <c r="W786" i="4"/>
  <c r="W787" i="4"/>
  <c r="W788" i="4"/>
  <c r="W789" i="4"/>
  <c r="W790" i="4"/>
  <c r="W791" i="4"/>
  <c r="W792" i="4"/>
  <c r="W793" i="4"/>
  <c r="W794" i="4"/>
  <c r="W795" i="4"/>
  <c r="W796" i="4"/>
  <c r="W797" i="4"/>
  <c r="W798" i="4"/>
  <c r="W799" i="4"/>
  <c r="W800" i="4"/>
  <c r="W801" i="4"/>
  <c r="W802" i="4"/>
  <c r="W803" i="4"/>
  <c r="W804" i="4"/>
  <c r="W805" i="4"/>
  <c r="W806" i="4"/>
  <c r="W807" i="4"/>
  <c r="W808" i="4"/>
  <c r="W809" i="4"/>
  <c r="W810" i="4"/>
  <c r="W811" i="4"/>
  <c r="W812" i="4"/>
  <c r="W813" i="4"/>
  <c r="W814" i="4"/>
  <c r="W815" i="4"/>
  <c r="W816" i="4"/>
  <c r="W817" i="4"/>
  <c r="W818" i="4"/>
  <c r="W819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3" i="4"/>
  <c r="W844" i="4"/>
  <c r="W845" i="4"/>
  <c r="W846" i="4"/>
  <c r="W847" i="4"/>
  <c r="W848" i="4"/>
  <c r="W849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1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7" i="4"/>
  <c r="W988" i="4"/>
  <c r="W989" i="4"/>
  <c r="W990" i="4"/>
  <c r="W991" i="4"/>
  <c r="W992" i="4"/>
  <c r="W993" i="4"/>
  <c r="W994" i="4"/>
  <c r="W995" i="4"/>
  <c r="W996" i="4"/>
  <c r="W997" i="4"/>
  <c r="W998" i="4"/>
  <c r="W999" i="4"/>
  <c r="W1000" i="4"/>
  <c r="W1001" i="4"/>
  <c r="W1002" i="4"/>
  <c r="W1003" i="4"/>
  <c r="W1004" i="4"/>
  <c r="W1005" i="4"/>
  <c r="W1006" i="4"/>
  <c r="W1007" i="4"/>
  <c r="W1008" i="4"/>
  <c r="W1009" i="4"/>
  <c r="W1010" i="4"/>
  <c r="W1011" i="4"/>
  <c r="W1012" i="4"/>
  <c r="W1013" i="4"/>
  <c r="W1014" i="4"/>
  <c r="X2" i="4"/>
  <c r="X3" i="4"/>
  <c r="Y3" i="4" s="1"/>
  <c r="X4" i="4"/>
  <c r="Y4" i="4" s="1"/>
  <c r="X5" i="4"/>
  <c r="X6" i="4"/>
  <c r="X7" i="4"/>
  <c r="X8" i="4"/>
  <c r="Y8" i="4" s="1"/>
  <c r="X9" i="4"/>
  <c r="X10" i="4"/>
  <c r="X11" i="4"/>
  <c r="Y11" i="4" s="1"/>
  <c r="X12" i="4"/>
  <c r="Y12" i="4" s="1"/>
  <c r="X13" i="4"/>
  <c r="Y13" i="4" s="1"/>
  <c r="X14" i="4"/>
  <c r="X15" i="4"/>
  <c r="Y15" i="4" s="1"/>
  <c r="X16" i="4"/>
  <c r="Y16" i="4" s="1"/>
  <c r="X17" i="4"/>
  <c r="X18" i="4"/>
  <c r="X19" i="4"/>
  <c r="Y19" i="4" s="1"/>
  <c r="X20" i="4"/>
  <c r="Y20" i="4" s="1"/>
  <c r="X21" i="4"/>
  <c r="X22" i="4"/>
  <c r="X23" i="4"/>
  <c r="X24" i="4"/>
  <c r="Y24" i="4" s="1"/>
  <c r="X25" i="4"/>
  <c r="Y25" i="4" s="1"/>
  <c r="X26" i="4"/>
  <c r="X27" i="4"/>
  <c r="Y27" i="4" s="1"/>
  <c r="X28" i="4"/>
  <c r="Y28" i="4" s="1"/>
  <c r="X29" i="4"/>
  <c r="X30" i="4"/>
  <c r="X31" i="4"/>
  <c r="Y31" i="4" s="1"/>
  <c r="X32" i="4"/>
  <c r="Y32" i="4" s="1"/>
  <c r="X33" i="4"/>
  <c r="Y33" i="4" s="1"/>
  <c r="X34" i="4"/>
  <c r="X35" i="4"/>
  <c r="Y35" i="4" s="1"/>
  <c r="X36" i="4"/>
  <c r="Y36" i="4" s="1"/>
  <c r="X37" i="4"/>
  <c r="X38" i="4"/>
  <c r="X39" i="4"/>
  <c r="Y39" i="4" s="1"/>
  <c r="X40" i="4"/>
  <c r="Y40" i="4" s="1"/>
  <c r="X41" i="4"/>
  <c r="X42" i="4"/>
  <c r="X43" i="4"/>
  <c r="Y43" i="4" s="1"/>
  <c r="X44" i="4"/>
  <c r="Y44" i="4" s="1"/>
  <c r="X45" i="4"/>
  <c r="Y45" i="4" s="1"/>
  <c r="X46" i="4"/>
  <c r="X47" i="4"/>
  <c r="Y47" i="4" s="1"/>
  <c r="X48" i="4"/>
  <c r="Y48" i="4" s="1"/>
  <c r="X49" i="4"/>
  <c r="X50" i="4"/>
  <c r="X51" i="4"/>
  <c r="Y51" i="4" s="1"/>
  <c r="X52" i="4"/>
  <c r="Y52" i="4" s="1"/>
  <c r="X53" i="4"/>
  <c r="X54" i="4"/>
  <c r="X55" i="4"/>
  <c r="Y55" i="4" s="1"/>
  <c r="X56" i="4"/>
  <c r="Y56" i="4" s="1"/>
  <c r="X57" i="4"/>
  <c r="Y57" i="4" s="1"/>
  <c r="X58" i="4"/>
  <c r="X59" i="4"/>
  <c r="Y59" i="4" s="1"/>
  <c r="X60" i="4"/>
  <c r="Y60" i="4" s="1"/>
  <c r="X61" i="4"/>
  <c r="X62" i="4"/>
  <c r="X63" i="4"/>
  <c r="Y63" i="4" s="1"/>
  <c r="X64" i="4"/>
  <c r="Y64" i="4" s="1"/>
  <c r="X65" i="4"/>
  <c r="Y65" i="4" s="1"/>
  <c r="X66" i="4"/>
  <c r="X67" i="4"/>
  <c r="Y67" i="4" s="1"/>
  <c r="X68" i="4"/>
  <c r="Y68" i="4" s="1"/>
  <c r="X69" i="4"/>
  <c r="X70" i="4"/>
  <c r="X71" i="4"/>
  <c r="X72" i="4"/>
  <c r="Y72" i="4" s="1"/>
  <c r="X73" i="4"/>
  <c r="X74" i="4"/>
  <c r="X75" i="4"/>
  <c r="Y75" i="4" s="1"/>
  <c r="X76" i="4"/>
  <c r="Y76" i="4" s="1"/>
  <c r="X77" i="4"/>
  <c r="Y77" i="4" s="1"/>
  <c r="X78" i="4"/>
  <c r="X79" i="4"/>
  <c r="Y79" i="4" s="1"/>
  <c r="X80" i="4"/>
  <c r="Y80" i="4" s="1"/>
  <c r="X81" i="4"/>
  <c r="X82" i="4"/>
  <c r="X83" i="4"/>
  <c r="Y83" i="4" s="1"/>
  <c r="X84" i="4"/>
  <c r="Y84" i="4" s="1"/>
  <c r="X85" i="4"/>
  <c r="X86" i="4"/>
  <c r="X87" i="4"/>
  <c r="X88" i="4"/>
  <c r="Y88" i="4" s="1"/>
  <c r="X89" i="4"/>
  <c r="Y89" i="4" s="1"/>
  <c r="X90" i="4"/>
  <c r="X91" i="4"/>
  <c r="Y91" i="4" s="1"/>
  <c r="X92" i="4"/>
  <c r="Y92" i="4" s="1"/>
  <c r="X93" i="4"/>
  <c r="X94" i="4"/>
  <c r="X95" i="4"/>
  <c r="Y95" i="4" s="1"/>
  <c r="X96" i="4"/>
  <c r="Y96" i="4" s="1"/>
  <c r="X97" i="4"/>
  <c r="Y97" i="4" s="1"/>
  <c r="X98" i="4"/>
  <c r="X99" i="4"/>
  <c r="Y99" i="4" s="1"/>
  <c r="X100" i="4"/>
  <c r="Y100" i="4" s="1"/>
  <c r="X101" i="4"/>
  <c r="X102" i="4"/>
  <c r="X103" i="4"/>
  <c r="X104" i="4"/>
  <c r="Y104" i="4" s="1"/>
  <c r="X105" i="4"/>
  <c r="X106" i="4"/>
  <c r="X107" i="4"/>
  <c r="Y107" i="4" s="1"/>
  <c r="X108" i="4"/>
  <c r="Y108" i="4" s="1"/>
  <c r="X109" i="4"/>
  <c r="Y109" i="4" s="1"/>
  <c r="X110" i="4"/>
  <c r="X111" i="4"/>
  <c r="Y111" i="4" s="1"/>
  <c r="X112" i="4"/>
  <c r="Y112" i="4" s="1"/>
  <c r="X113" i="4"/>
  <c r="X114" i="4"/>
  <c r="X115" i="4"/>
  <c r="Y115" i="4" s="1"/>
  <c r="X116" i="4"/>
  <c r="Y116" i="4" s="1"/>
  <c r="X117" i="4"/>
  <c r="X118" i="4"/>
  <c r="X119" i="4"/>
  <c r="X120" i="4"/>
  <c r="Y120" i="4" s="1"/>
  <c r="X121" i="4"/>
  <c r="Y121" i="4" s="1"/>
  <c r="X122" i="4"/>
  <c r="X123" i="4"/>
  <c r="Y123" i="4" s="1"/>
  <c r="X124" i="4"/>
  <c r="Y124" i="4" s="1"/>
  <c r="X125" i="4"/>
  <c r="X126" i="4"/>
  <c r="X127" i="4"/>
  <c r="Y127" i="4" s="1"/>
  <c r="X128" i="4"/>
  <c r="Y128" i="4" s="1"/>
  <c r="X129" i="4"/>
  <c r="Y129" i="4" s="1"/>
  <c r="X130" i="4"/>
  <c r="X131" i="4"/>
  <c r="Y131" i="4" s="1"/>
  <c r="X132" i="4"/>
  <c r="Y132" i="4" s="1"/>
  <c r="X133" i="4"/>
  <c r="X134" i="4"/>
  <c r="X135" i="4"/>
  <c r="Y135" i="4" s="1"/>
  <c r="X136" i="4"/>
  <c r="Y136" i="4" s="1"/>
  <c r="X137" i="4"/>
  <c r="X138" i="4"/>
  <c r="X139" i="4"/>
  <c r="Y139" i="4" s="1"/>
  <c r="X140" i="4"/>
  <c r="Y140" i="4" s="1"/>
  <c r="X141" i="4"/>
  <c r="Y141" i="4" s="1"/>
  <c r="X142" i="4"/>
  <c r="X143" i="4"/>
  <c r="Y143" i="4" s="1"/>
  <c r="X144" i="4"/>
  <c r="Y144" i="4" s="1"/>
  <c r="X145" i="4"/>
  <c r="X146" i="4"/>
  <c r="X147" i="4"/>
  <c r="Y147" i="4" s="1"/>
  <c r="X148" i="4"/>
  <c r="Y148" i="4" s="1"/>
  <c r="X149" i="4"/>
  <c r="X150" i="4"/>
  <c r="X151" i="4"/>
  <c r="Y151" i="4" s="1"/>
  <c r="X152" i="4"/>
  <c r="Y152" i="4" s="1"/>
  <c r="X153" i="4"/>
  <c r="Y153" i="4" s="1"/>
  <c r="X154" i="4"/>
  <c r="X155" i="4"/>
  <c r="Y155" i="4" s="1"/>
  <c r="X156" i="4"/>
  <c r="Y156" i="4" s="1"/>
  <c r="X157" i="4"/>
  <c r="X158" i="4"/>
  <c r="X159" i="4"/>
  <c r="Y159" i="4" s="1"/>
  <c r="X160" i="4"/>
  <c r="Y160" i="4" s="1"/>
  <c r="X161" i="4"/>
  <c r="Y161" i="4" s="1"/>
  <c r="X162" i="4"/>
  <c r="X163" i="4"/>
  <c r="Y163" i="4" s="1"/>
  <c r="X164" i="4"/>
  <c r="Y164" i="4" s="1"/>
  <c r="X165" i="4"/>
  <c r="X166" i="4"/>
  <c r="X167" i="4"/>
  <c r="Y167" i="4" s="1"/>
  <c r="X168" i="4"/>
  <c r="Y168" i="4" s="1"/>
  <c r="X169" i="4"/>
  <c r="X170" i="4"/>
  <c r="X171" i="4"/>
  <c r="Y171" i="4" s="1"/>
  <c r="X172" i="4"/>
  <c r="Y172" i="4" s="1"/>
  <c r="X173" i="4"/>
  <c r="Y173" i="4" s="1"/>
  <c r="X174" i="4"/>
  <c r="X175" i="4"/>
  <c r="Y175" i="4" s="1"/>
  <c r="X176" i="4"/>
  <c r="Y176" i="4" s="1"/>
  <c r="X177" i="4"/>
  <c r="X178" i="4"/>
  <c r="X179" i="4"/>
  <c r="Y179" i="4" s="1"/>
  <c r="X180" i="4"/>
  <c r="Y180" i="4" s="1"/>
  <c r="X181" i="4"/>
  <c r="X182" i="4"/>
  <c r="X183" i="4"/>
  <c r="Y183" i="4" s="1"/>
  <c r="X184" i="4"/>
  <c r="Y184" i="4" s="1"/>
  <c r="X185" i="4"/>
  <c r="Y185" i="4" s="1"/>
  <c r="X186" i="4"/>
  <c r="X187" i="4"/>
  <c r="Y187" i="4" s="1"/>
  <c r="X188" i="4"/>
  <c r="Y188" i="4" s="1"/>
  <c r="X189" i="4"/>
  <c r="X190" i="4"/>
  <c r="X191" i="4"/>
  <c r="Y191" i="4" s="1"/>
  <c r="X192" i="4"/>
  <c r="Y192" i="4" s="1"/>
  <c r="X193" i="4"/>
  <c r="Y193" i="4" s="1"/>
  <c r="X194" i="4"/>
  <c r="X195" i="4"/>
  <c r="Y195" i="4" s="1"/>
  <c r="X196" i="4"/>
  <c r="Y196" i="4" s="1"/>
  <c r="X197" i="4"/>
  <c r="X198" i="4"/>
  <c r="X199" i="4"/>
  <c r="Y199" i="4" s="1"/>
  <c r="X200" i="4"/>
  <c r="Y200" i="4" s="1"/>
  <c r="X201" i="4"/>
  <c r="X202" i="4"/>
  <c r="X203" i="4"/>
  <c r="Y203" i="4" s="1"/>
  <c r="X204" i="4"/>
  <c r="Y204" i="4" s="1"/>
  <c r="X205" i="4"/>
  <c r="Y205" i="4" s="1"/>
  <c r="X206" i="4"/>
  <c r="X207" i="4"/>
  <c r="X208" i="4"/>
  <c r="Y208" i="4" s="1"/>
  <c r="X209" i="4"/>
  <c r="X210" i="4"/>
  <c r="X211" i="4"/>
  <c r="Y211" i="4" s="1"/>
  <c r="X212" i="4"/>
  <c r="Y212" i="4" s="1"/>
  <c r="X213" i="4"/>
  <c r="X214" i="4"/>
  <c r="X215" i="4"/>
  <c r="Y215" i="4" s="1"/>
  <c r="X216" i="4"/>
  <c r="Y216" i="4" s="1"/>
  <c r="X217" i="4"/>
  <c r="X218" i="4"/>
  <c r="X219" i="4"/>
  <c r="Y219" i="4" s="1"/>
  <c r="X220" i="4"/>
  <c r="Y220" i="4" s="1"/>
  <c r="X221" i="4"/>
  <c r="X222" i="4"/>
  <c r="X223" i="4"/>
  <c r="Y223" i="4" s="1"/>
  <c r="X224" i="4"/>
  <c r="Y224" i="4" s="1"/>
  <c r="X225" i="4"/>
  <c r="Y225" i="4" s="1"/>
  <c r="X226" i="4"/>
  <c r="X227" i="4"/>
  <c r="Y227" i="4" s="1"/>
  <c r="X228" i="4"/>
  <c r="Y228" i="4" s="1"/>
  <c r="X229" i="4"/>
  <c r="X230" i="4"/>
  <c r="X231" i="4"/>
  <c r="Y231" i="4" s="1"/>
  <c r="X232" i="4"/>
  <c r="Y232" i="4" s="1"/>
  <c r="X233" i="4"/>
  <c r="Y233" i="4" s="1"/>
  <c r="X234" i="4"/>
  <c r="X235" i="4"/>
  <c r="Y235" i="4" s="1"/>
  <c r="X236" i="4"/>
  <c r="Y236" i="4" s="1"/>
  <c r="X237" i="4"/>
  <c r="X238" i="4"/>
  <c r="X239" i="4"/>
  <c r="Y239" i="4" s="1"/>
  <c r="X240" i="4"/>
  <c r="Y240" i="4" s="1"/>
  <c r="X241" i="4"/>
  <c r="Y241" i="4" s="1"/>
  <c r="X242" i="4"/>
  <c r="X243" i="4"/>
  <c r="Y243" i="4" s="1"/>
  <c r="X244" i="4"/>
  <c r="Y244" i="4" s="1"/>
  <c r="X245" i="4"/>
  <c r="Y245" i="4" s="1"/>
  <c r="X246" i="4"/>
  <c r="X247" i="4"/>
  <c r="Y247" i="4" s="1"/>
  <c r="X248" i="4"/>
  <c r="Y248" i="4" s="1"/>
  <c r="X249" i="4"/>
  <c r="X250" i="4"/>
  <c r="X251" i="4"/>
  <c r="Y251" i="4" s="1"/>
  <c r="X252" i="4"/>
  <c r="Y252" i="4" s="1"/>
  <c r="X253" i="4"/>
  <c r="Y253" i="4" s="1"/>
  <c r="X254" i="4"/>
  <c r="X255" i="4"/>
  <c r="Y255" i="4" s="1"/>
  <c r="X256" i="4"/>
  <c r="Y256" i="4" s="1"/>
  <c r="X257" i="4"/>
  <c r="X258" i="4"/>
  <c r="X259" i="4"/>
  <c r="Y259" i="4" s="1"/>
  <c r="X260" i="4"/>
  <c r="Y260" i="4" s="1"/>
  <c r="X261" i="4"/>
  <c r="Y261" i="4" s="1"/>
  <c r="X262" i="4"/>
  <c r="X263" i="4"/>
  <c r="Y263" i="4" s="1"/>
  <c r="X264" i="4"/>
  <c r="Y264" i="4" s="1"/>
  <c r="X265" i="4"/>
  <c r="X266" i="4"/>
  <c r="X267" i="4"/>
  <c r="X268" i="4"/>
  <c r="Y268" i="4" s="1"/>
  <c r="X269" i="4"/>
  <c r="X270" i="4"/>
  <c r="X271" i="4"/>
  <c r="Y271" i="4" s="1"/>
  <c r="X272" i="4"/>
  <c r="Y272" i="4" s="1"/>
  <c r="X273" i="4"/>
  <c r="Y273" i="4" s="1"/>
  <c r="X274" i="4"/>
  <c r="X275" i="4"/>
  <c r="Y275" i="4" s="1"/>
  <c r="X276" i="4"/>
  <c r="Y276" i="4" s="1"/>
  <c r="X277" i="4"/>
  <c r="Y277" i="4" s="1"/>
  <c r="X278" i="4"/>
  <c r="X279" i="4"/>
  <c r="Y279" i="4" s="1"/>
  <c r="X280" i="4"/>
  <c r="Y280" i="4" s="1"/>
  <c r="X281" i="4"/>
  <c r="X282" i="4"/>
  <c r="X283" i="4"/>
  <c r="Y283" i="4" s="1"/>
  <c r="X284" i="4"/>
  <c r="Y284" i="4" s="1"/>
  <c r="X285" i="4"/>
  <c r="Y285" i="4" s="1"/>
  <c r="X286" i="4"/>
  <c r="X287" i="4"/>
  <c r="Y287" i="4" s="1"/>
  <c r="X288" i="4"/>
  <c r="Y288" i="4" s="1"/>
  <c r="X289" i="4"/>
  <c r="X290" i="4"/>
  <c r="X291" i="4"/>
  <c r="Y291" i="4" s="1"/>
  <c r="X292" i="4"/>
  <c r="Y292" i="4" s="1"/>
  <c r="X293" i="4"/>
  <c r="Y293" i="4" s="1"/>
  <c r="X294" i="4"/>
  <c r="X295" i="4"/>
  <c r="Y295" i="4" s="1"/>
  <c r="X296" i="4"/>
  <c r="Y296" i="4" s="1"/>
  <c r="X297" i="4"/>
  <c r="X298" i="4"/>
  <c r="X299" i="4"/>
  <c r="Y299" i="4" s="1"/>
  <c r="X300" i="4"/>
  <c r="Y300" i="4" s="1"/>
  <c r="X301" i="4"/>
  <c r="X302" i="4"/>
  <c r="X303" i="4"/>
  <c r="Y303" i="4" s="1"/>
  <c r="X304" i="4"/>
  <c r="Y304" i="4" s="1"/>
  <c r="X305" i="4"/>
  <c r="Y305" i="4" s="1"/>
  <c r="X306" i="4"/>
  <c r="X307" i="4"/>
  <c r="Y307" i="4" s="1"/>
  <c r="X308" i="4"/>
  <c r="Y308" i="4" s="1"/>
  <c r="X309" i="4"/>
  <c r="Y309" i="4" s="1"/>
  <c r="X310" i="4"/>
  <c r="X311" i="4"/>
  <c r="Y311" i="4" s="1"/>
  <c r="X312" i="4"/>
  <c r="Y312" i="4" s="1"/>
  <c r="X313" i="4"/>
  <c r="X314" i="4"/>
  <c r="X315" i="4"/>
  <c r="Y315" i="4" s="1"/>
  <c r="X316" i="4"/>
  <c r="Y316" i="4" s="1"/>
  <c r="X317" i="4"/>
  <c r="Y317" i="4" s="1"/>
  <c r="X318" i="4"/>
  <c r="X319" i="4"/>
  <c r="Y319" i="4" s="1"/>
  <c r="X320" i="4"/>
  <c r="Y320" i="4" s="1"/>
  <c r="X321" i="4"/>
  <c r="X322" i="4"/>
  <c r="X323" i="4"/>
  <c r="Y323" i="4" s="1"/>
  <c r="X324" i="4"/>
  <c r="Y324" i="4" s="1"/>
  <c r="X325" i="4"/>
  <c r="Y325" i="4" s="1"/>
  <c r="X326" i="4"/>
  <c r="X327" i="4"/>
  <c r="Y327" i="4" s="1"/>
  <c r="X328" i="4"/>
  <c r="Y328" i="4" s="1"/>
  <c r="X329" i="4"/>
  <c r="X330" i="4"/>
  <c r="X331" i="4"/>
  <c r="Y331" i="4" s="1"/>
  <c r="X332" i="4"/>
  <c r="Y332" i="4" s="1"/>
  <c r="X333" i="4"/>
  <c r="X334" i="4"/>
  <c r="X335" i="4"/>
  <c r="Y335" i="4" s="1"/>
  <c r="X336" i="4"/>
  <c r="Y336" i="4" s="1"/>
  <c r="X337" i="4"/>
  <c r="Y337" i="4" s="1"/>
  <c r="X338" i="4"/>
  <c r="X339" i="4"/>
  <c r="Y339" i="4" s="1"/>
  <c r="X340" i="4"/>
  <c r="Y340" i="4" s="1"/>
  <c r="X341" i="4"/>
  <c r="Y341" i="4" s="1"/>
  <c r="X342" i="4"/>
  <c r="X343" i="4"/>
  <c r="Y343" i="4" s="1"/>
  <c r="X344" i="4"/>
  <c r="Y344" i="4" s="1"/>
  <c r="X345" i="4"/>
  <c r="Y345" i="4" s="1"/>
  <c r="X346" i="4"/>
  <c r="X347" i="4"/>
  <c r="Y347" i="4" s="1"/>
  <c r="X348" i="4"/>
  <c r="Y348" i="4" s="1"/>
  <c r="X349" i="4"/>
  <c r="Y349" i="4" s="1"/>
  <c r="X350" i="4"/>
  <c r="X351" i="4"/>
  <c r="Y351" i="4" s="1"/>
  <c r="X352" i="4"/>
  <c r="X353" i="4"/>
  <c r="Y353" i="4" s="1"/>
  <c r="X354" i="4"/>
  <c r="X355" i="4"/>
  <c r="Y355" i="4" s="1"/>
  <c r="X356" i="4"/>
  <c r="X357" i="4"/>
  <c r="Y357" i="4" s="1"/>
  <c r="X358" i="4"/>
  <c r="X359" i="4"/>
  <c r="Y359" i="4" s="1"/>
  <c r="X360" i="4"/>
  <c r="Y360" i="4" s="1"/>
  <c r="X361" i="4"/>
  <c r="Y361" i="4" s="1"/>
  <c r="X362" i="4"/>
  <c r="X363" i="4"/>
  <c r="Y363" i="4" s="1"/>
  <c r="X364" i="4"/>
  <c r="Y364" i="4" s="1"/>
  <c r="X365" i="4"/>
  <c r="Y365" i="4" s="1"/>
  <c r="X366" i="4"/>
  <c r="X367" i="4"/>
  <c r="Y367" i="4" s="1"/>
  <c r="X368" i="4"/>
  <c r="Y368" i="4" s="1"/>
  <c r="X369" i="4"/>
  <c r="Y369" i="4" s="1"/>
  <c r="X370" i="4"/>
  <c r="X371" i="4"/>
  <c r="X372" i="4"/>
  <c r="X373" i="4"/>
  <c r="Y373" i="4" s="1"/>
  <c r="X374" i="4"/>
  <c r="X375" i="4"/>
  <c r="Y375" i="4" s="1"/>
  <c r="X376" i="4"/>
  <c r="Y376" i="4" s="1"/>
  <c r="X377" i="4"/>
  <c r="Y377" i="4" s="1"/>
  <c r="X378" i="4"/>
  <c r="X379" i="4"/>
  <c r="Y379" i="4" s="1"/>
  <c r="X380" i="4"/>
  <c r="Y380" i="4" s="1"/>
  <c r="X381" i="4"/>
  <c r="Y381" i="4" s="1"/>
  <c r="X382" i="4"/>
  <c r="X383" i="4"/>
  <c r="Y383" i="4" s="1"/>
  <c r="X384" i="4"/>
  <c r="X385" i="4"/>
  <c r="Y385" i="4" s="1"/>
  <c r="X386" i="4"/>
  <c r="X387" i="4"/>
  <c r="Y387" i="4" s="1"/>
  <c r="X388" i="4"/>
  <c r="X389" i="4"/>
  <c r="Y389" i="4" s="1"/>
  <c r="X390" i="4"/>
  <c r="X391" i="4"/>
  <c r="Y391" i="4" s="1"/>
  <c r="X392" i="4"/>
  <c r="X393" i="4"/>
  <c r="Y393" i="4" s="1"/>
  <c r="X394" i="4"/>
  <c r="X395" i="4"/>
  <c r="Y395" i="4" s="1"/>
  <c r="X396" i="4"/>
  <c r="Y396" i="4" s="1"/>
  <c r="X397" i="4"/>
  <c r="Y397" i="4" s="1"/>
  <c r="X398" i="4"/>
  <c r="X399" i="4"/>
  <c r="Y399" i="4" s="1"/>
  <c r="X400" i="4"/>
  <c r="X401" i="4"/>
  <c r="Y401" i="4" s="1"/>
  <c r="X402" i="4"/>
  <c r="Y402" i="4" s="1"/>
  <c r="X403" i="4"/>
  <c r="Y403" i="4" s="1"/>
  <c r="X404" i="4"/>
  <c r="X405" i="4"/>
  <c r="Y405" i="4" s="1"/>
  <c r="X406" i="4"/>
  <c r="X407" i="4"/>
  <c r="Y407" i="4" s="1"/>
  <c r="X408" i="4"/>
  <c r="X409" i="4"/>
  <c r="Y409" i="4" s="1"/>
  <c r="X410" i="4"/>
  <c r="Y410" i="4" s="1"/>
  <c r="X411" i="4"/>
  <c r="Y411" i="4" s="1"/>
  <c r="X412" i="4"/>
  <c r="Y412" i="4" s="1"/>
  <c r="X413" i="4"/>
  <c r="Y413" i="4" s="1"/>
  <c r="X414" i="4"/>
  <c r="X415" i="4"/>
  <c r="Y415" i="4" s="1"/>
  <c r="X416" i="4"/>
  <c r="Y416" i="4" s="1"/>
  <c r="X417" i="4"/>
  <c r="Y417" i="4" s="1"/>
  <c r="X418" i="4"/>
  <c r="Y418" i="4" s="1"/>
  <c r="X419" i="4"/>
  <c r="Y419" i="4" s="1"/>
  <c r="X420" i="4"/>
  <c r="X421" i="4"/>
  <c r="Y421" i="4" s="1"/>
  <c r="X422" i="4"/>
  <c r="X423" i="4"/>
  <c r="Y423" i="4" s="1"/>
  <c r="X424" i="4"/>
  <c r="Y424" i="4" s="1"/>
  <c r="X425" i="4"/>
  <c r="Y425" i="4" s="1"/>
  <c r="X426" i="4"/>
  <c r="X427" i="4"/>
  <c r="X428" i="4"/>
  <c r="Y428" i="4" s="1"/>
  <c r="X429" i="4"/>
  <c r="Y429" i="4" s="1"/>
  <c r="X430" i="4"/>
  <c r="X431" i="4"/>
  <c r="Y431" i="4" s="1"/>
  <c r="X432" i="4"/>
  <c r="Y432" i="4" s="1"/>
  <c r="X433" i="4"/>
  <c r="Y433" i="4" s="1"/>
  <c r="X434" i="4"/>
  <c r="Y434" i="4" s="1"/>
  <c r="X435" i="4"/>
  <c r="Y435" i="4" s="1"/>
  <c r="X436" i="4"/>
  <c r="X437" i="4"/>
  <c r="Y437" i="4" s="1"/>
  <c r="X438" i="4"/>
  <c r="X439" i="4"/>
  <c r="Y439" i="4" s="1"/>
  <c r="X440" i="4"/>
  <c r="X441" i="4"/>
  <c r="Y441" i="4" s="1"/>
  <c r="X442" i="4"/>
  <c r="X443" i="4"/>
  <c r="Y443" i="4" s="1"/>
  <c r="X444" i="4"/>
  <c r="Y444" i="4" s="1"/>
  <c r="X445" i="4"/>
  <c r="Y445" i="4" s="1"/>
  <c r="X446" i="4"/>
  <c r="X447" i="4"/>
  <c r="Y447" i="4" s="1"/>
  <c r="X448" i="4"/>
  <c r="Y448" i="4" s="1"/>
  <c r="X449" i="4"/>
  <c r="Y449" i="4" s="1"/>
  <c r="X450" i="4"/>
  <c r="X451" i="4"/>
  <c r="Y451" i="4" s="1"/>
  <c r="X452" i="4"/>
  <c r="X453" i="4"/>
  <c r="Y453" i="4" s="1"/>
  <c r="X454" i="4"/>
  <c r="X455" i="4"/>
  <c r="Y455" i="4" s="1"/>
  <c r="X456" i="4"/>
  <c r="X457" i="4"/>
  <c r="Y457" i="4" s="1"/>
  <c r="X458" i="4"/>
  <c r="Y458" i="4" s="1"/>
  <c r="X459" i="4"/>
  <c r="Y459" i="4" s="1"/>
  <c r="X460" i="4"/>
  <c r="Y460" i="4" s="1"/>
  <c r="X461" i="4"/>
  <c r="Y461" i="4" s="1"/>
  <c r="X462" i="4"/>
  <c r="X463" i="4"/>
  <c r="Y463" i="4" s="1"/>
  <c r="X464" i="4"/>
  <c r="X465" i="4"/>
  <c r="Y465" i="4" s="1"/>
  <c r="X466" i="4"/>
  <c r="X467" i="4"/>
  <c r="Y467" i="4" s="1"/>
  <c r="X468" i="4"/>
  <c r="X469" i="4"/>
  <c r="Y469" i="4" s="1"/>
  <c r="X470" i="4"/>
  <c r="X471" i="4"/>
  <c r="Y471" i="4" s="1"/>
  <c r="X472" i="4"/>
  <c r="Y472" i="4" s="1"/>
  <c r="X473" i="4"/>
  <c r="Y473" i="4" s="1"/>
  <c r="X474" i="4"/>
  <c r="Y474" i="4" s="1"/>
  <c r="X475" i="4"/>
  <c r="Y475" i="4" s="1"/>
  <c r="X476" i="4"/>
  <c r="Y476" i="4" s="1"/>
  <c r="X477" i="4"/>
  <c r="Y477" i="4" s="1"/>
  <c r="X478" i="4"/>
  <c r="X479" i="4"/>
  <c r="Y479" i="4" s="1"/>
  <c r="X480" i="4"/>
  <c r="X481" i="4"/>
  <c r="Y481" i="4" s="1"/>
  <c r="X482" i="4"/>
  <c r="Y482" i="4" s="1"/>
  <c r="X483" i="4"/>
  <c r="Y483" i="4" s="1"/>
  <c r="X484" i="4"/>
  <c r="X485" i="4"/>
  <c r="Y485" i="4" s="1"/>
  <c r="X486" i="4"/>
  <c r="X487" i="4"/>
  <c r="Y487" i="4" s="1"/>
  <c r="X488" i="4"/>
  <c r="Y488" i="4" s="1"/>
  <c r="X489" i="4"/>
  <c r="Y489" i="4" s="1"/>
  <c r="X490" i="4"/>
  <c r="Y490" i="4" s="1"/>
  <c r="X491" i="4"/>
  <c r="Y491" i="4" s="1"/>
  <c r="X492" i="4"/>
  <c r="Y492" i="4" s="1"/>
  <c r="X493" i="4"/>
  <c r="Y493" i="4" s="1"/>
  <c r="X494" i="4"/>
  <c r="X495" i="4"/>
  <c r="Y495" i="4" s="1"/>
  <c r="X496" i="4"/>
  <c r="Y496" i="4" s="1"/>
  <c r="X497" i="4"/>
  <c r="Y497" i="4" s="1"/>
  <c r="X498" i="4"/>
  <c r="X499" i="4"/>
  <c r="X500" i="4"/>
  <c r="X501" i="4"/>
  <c r="Y501" i="4" s="1"/>
  <c r="X502" i="4"/>
  <c r="X503" i="4"/>
  <c r="Y503" i="4" s="1"/>
  <c r="X504" i="4"/>
  <c r="Y504" i="4" s="1"/>
  <c r="X505" i="4"/>
  <c r="Y505" i="4" s="1"/>
  <c r="X506" i="4"/>
  <c r="X507" i="4"/>
  <c r="Y507" i="4" s="1"/>
  <c r="X508" i="4"/>
  <c r="Y508" i="4" s="1"/>
  <c r="X509" i="4"/>
  <c r="Y509" i="4" s="1"/>
  <c r="X510" i="4"/>
  <c r="X511" i="4"/>
  <c r="Y511" i="4" s="1"/>
  <c r="X512" i="4"/>
  <c r="X513" i="4"/>
  <c r="Y513" i="4" s="1"/>
  <c r="X514" i="4"/>
  <c r="X515" i="4"/>
  <c r="Y515" i="4" s="1"/>
  <c r="X516" i="4"/>
  <c r="X517" i="4"/>
  <c r="X518" i="4"/>
  <c r="X519" i="4"/>
  <c r="X520" i="4"/>
  <c r="Y520" i="4" s="1"/>
  <c r="X521" i="4"/>
  <c r="X522" i="4"/>
  <c r="X523" i="4"/>
  <c r="Y523" i="4" s="1"/>
  <c r="X524" i="4"/>
  <c r="X525" i="4"/>
  <c r="X526" i="4"/>
  <c r="X527" i="4"/>
  <c r="X528" i="4"/>
  <c r="Y528" i="4" s="1"/>
  <c r="X529" i="4"/>
  <c r="X530" i="4"/>
  <c r="X531" i="4"/>
  <c r="Y531" i="4" s="1"/>
  <c r="X532" i="4"/>
  <c r="X533" i="4"/>
  <c r="X534" i="4"/>
  <c r="X535" i="4"/>
  <c r="X536" i="4"/>
  <c r="Y536" i="4" s="1"/>
  <c r="X537" i="4"/>
  <c r="X538" i="4"/>
  <c r="X539" i="4"/>
  <c r="Y539" i="4" s="1"/>
  <c r="X540" i="4"/>
  <c r="X541" i="4"/>
  <c r="X542" i="4"/>
  <c r="X543" i="4"/>
  <c r="X544" i="4"/>
  <c r="Y544" i="4" s="1"/>
  <c r="X545" i="4"/>
  <c r="X546" i="4"/>
  <c r="X547" i="4"/>
  <c r="Y547" i="4" s="1"/>
  <c r="X548" i="4"/>
  <c r="X549" i="4"/>
  <c r="X550" i="4"/>
  <c r="X551" i="4"/>
  <c r="X552" i="4"/>
  <c r="Y552" i="4" s="1"/>
  <c r="X553" i="4"/>
  <c r="X554" i="4"/>
  <c r="X555" i="4"/>
  <c r="Y555" i="4" s="1"/>
  <c r="X556" i="4"/>
  <c r="X557" i="4"/>
  <c r="X558" i="4"/>
  <c r="X559" i="4"/>
  <c r="X560" i="4"/>
  <c r="Y560" i="4" s="1"/>
  <c r="X561" i="4"/>
  <c r="X562" i="4"/>
  <c r="X563" i="4"/>
  <c r="Y563" i="4" s="1"/>
  <c r="X564" i="4"/>
  <c r="X565" i="4"/>
  <c r="X566" i="4"/>
  <c r="X567" i="4"/>
  <c r="X568" i="4"/>
  <c r="Y568" i="4" s="1"/>
  <c r="X569" i="4"/>
  <c r="X570" i="4"/>
  <c r="X571" i="4"/>
  <c r="Y571" i="4" s="1"/>
  <c r="X572" i="4"/>
  <c r="X573" i="4"/>
  <c r="X574" i="4"/>
  <c r="X575" i="4"/>
  <c r="X576" i="4"/>
  <c r="Y576" i="4" s="1"/>
  <c r="X577" i="4"/>
  <c r="X578" i="4"/>
  <c r="X579" i="4"/>
  <c r="Y579" i="4" s="1"/>
  <c r="X580" i="4"/>
  <c r="X581" i="4"/>
  <c r="X582" i="4"/>
  <c r="X583" i="4"/>
  <c r="X584" i="4"/>
  <c r="Y584" i="4" s="1"/>
  <c r="X585" i="4"/>
  <c r="X586" i="4"/>
  <c r="X587" i="4"/>
  <c r="Y587" i="4" s="1"/>
  <c r="X588" i="4"/>
  <c r="X589" i="4"/>
  <c r="X590" i="4"/>
  <c r="X591" i="4"/>
  <c r="X592" i="4"/>
  <c r="Y592" i="4" s="1"/>
  <c r="X593" i="4"/>
  <c r="X594" i="4"/>
  <c r="X595" i="4"/>
  <c r="Y595" i="4" s="1"/>
  <c r="X596" i="4"/>
  <c r="X597" i="4"/>
  <c r="X598" i="4"/>
  <c r="X599" i="4"/>
  <c r="X600" i="4"/>
  <c r="Y600" i="4" s="1"/>
  <c r="X601" i="4"/>
  <c r="X602" i="4"/>
  <c r="X603" i="4"/>
  <c r="Y603" i="4" s="1"/>
  <c r="X604" i="4"/>
  <c r="X605" i="4"/>
  <c r="X606" i="4"/>
  <c r="X607" i="4"/>
  <c r="X608" i="4"/>
  <c r="Y608" i="4" s="1"/>
  <c r="X609" i="4"/>
  <c r="X610" i="4"/>
  <c r="X611" i="4"/>
  <c r="Y611" i="4" s="1"/>
  <c r="X612" i="4"/>
  <c r="X613" i="4"/>
  <c r="X614" i="4"/>
  <c r="X615" i="4"/>
  <c r="X616" i="4"/>
  <c r="Y616" i="4" s="1"/>
  <c r="X617" i="4"/>
  <c r="X618" i="4"/>
  <c r="X619" i="4"/>
  <c r="Y619" i="4" s="1"/>
  <c r="X620" i="4"/>
  <c r="X621" i="4"/>
  <c r="X622" i="4"/>
  <c r="X623" i="4"/>
  <c r="X624" i="4"/>
  <c r="Y624" i="4" s="1"/>
  <c r="X625" i="4"/>
  <c r="X626" i="4"/>
  <c r="X627" i="4"/>
  <c r="Y627" i="4" s="1"/>
  <c r="X628" i="4"/>
  <c r="X629" i="4"/>
  <c r="X630" i="4"/>
  <c r="X631" i="4"/>
  <c r="X632" i="4"/>
  <c r="Y632" i="4" s="1"/>
  <c r="X633" i="4"/>
  <c r="X634" i="4"/>
  <c r="X635" i="4"/>
  <c r="Y635" i="4" s="1"/>
  <c r="X636" i="4"/>
  <c r="X637" i="4"/>
  <c r="X638" i="4"/>
  <c r="X639" i="4"/>
  <c r="X640" i="4"/>
  <c r="Y640" i="4" s="1"/>
  <c r="X641" i="4"/>
  <c r="X642" i="4"/>
  <c r="X643" i="4"/>
  <c r="Y643" i="4" s="1"/>
  <c r="X644" i="4"/>
  <c r="X645" i="4"/>
  <c r="X646" i="4"/>
  <c r="X647" i="4"/>
  <c r="X648" i="4"/>
  <c r="Y648" i="4" s="1"/>
  <c r="X649" i="4"/>
  <c r="X650" i="4"/>
  <c r="X651" i="4"/>
  <c r="Y651" i="4" s="1"/>
  <c r="X652" i="4"/>
  <c r="X653" i="4"/>
  <c r="X654" i="4"/>
  <c r="X655" i="4"/>
  <c r="X656" i="4"/>
  <c r="Y656" i="4" s="1"/>
  <c r="X657" i="4"/>
  <c r="X658" i="4"/>
  <c r="X659" i="4"/>
  <c r="Y659" i="4" s="1"/>
  <c r="X660" i="4"/>
  <c r="X661" i="4"/>
  <c r="X662" i="4"/>
  <c r="X663" i="4"/>
  <c r="X664" i="4"/>
  <c r="Y664" i="4" s="1"/>
  <c r="X665" i="4"/>
  <c r="X666" i="4"/>
  <c r="X667" i="4"/>
  <c r="Y667" i="4" s="1"/>
  <c r="X668" i="4"/>
  <c r="X669" i="4"/>
  <c r="X670" i="4"/>
  <c r="X671" i="4"/>
  <c r="X672" i="4"/>
  <c r="Y672" i="4" s="1"/>
  <c r="X673" i="4"/>
  <c r="X674" i="4"/>
  <c r="X675" i="4"/>
  <c r="Y675" i="4" s="1"/>
  <c r="X676" i="4"/>
  <c r="X677" i="4"/>
  <c r="X678" i="4"/>
  <c r="X679" i="4"/>
  <c r="X680" i="4"/>
  <c r="Y680" i="4" s="1"/>
  <c r="X681" i="4"/>
  <c r="X682" i="4"/>
  <c r="X683" i="4"/>
  <c r="Y683" i="4" s="1"/>
  <c r="X684" i="4"/>
  <c r="X685" i="4"/>
  <c r="X686" i="4"/>
  <c r="X687" i="4"/>
  <c r="X688" i="4"/>
  <c r="Y688" i="4" s="1"/>
  <c r="X689" i="4"/>
  <c r="X690" i="4"/>
  <c r="X691" i="4"/>
  <c r="Y691" i="4" s="1"/>
  <c r="X692" i="4"/>
  <c r="X693" i="4"/>
  <c r="X694" i="4"/>
  <c r="X695" i="4"/>
  <c r="X696" i="4"/>
  <c r="Y696" i="4" s="1"/>
  <c r="X697" i="4"/>
  <c r="X698" i="4"/>
  <c r="X699" i="4"/>
  <c r="Y699" i="4" s="1"/>
  <c r="X700" i="4"/>
  <c r="X701" i="4"/>
  <c r="X702" i="4"/>
  <c r="X703" i="4"/>
  <c r="X704" i="4"/>
  <c r="Y704" i="4" s="1"/>
  <c r="X705" i="4"/>
  <c r="X706" i="4"/>
  <c r="X707" i="4"/>
  <c r="Y707" i="4" s="1"/>
  <c r="X708" i="4"/>
  <c r="X709" i="4"/>
  <c r="X710" i="4"/>
  <c r="X711" i="4"/>
  <c r="X712" i="4"/>
  <c r="Y712" i="4" s="1"/>
  <c r="X713" i="4"/>
  <c r="X714" i="4"/>
  <c r="X715" i="4"/>
  <c r="Y715" i="4" s="1"/>
  <c r="X716" i="4"/>
  <c r="X717" i="4"/>
  <c r="X718" i="4"/>
  <c r="X719" i="4"/>
  <c r="X720" i="4"/>
  <c r="Y720" i="4" s="1"/>
  <c r="X721" i="4"/>
  <c r="X722" i="4"/>
  <c r="X723" i="4"/>
  <c r="Y723" i="4" s="1"/>
  <c r="X724" i="4"/>
  <c r="X725" i="4"/>
  <c r="X726" i="4"/>
  <c r="X727" i="4"/>
  <c r="X728" i="4"/>
  <c r="Y728" i="4" s="1"/>
  <c r="X729" i="4"/>
  <c r="X730" i="4"/>
  <c r="X731" i="4"/>
  <c r="Y731" i="4" s="1"/>
  <c r="X732" i="4"/>
  <c r="X733" i="4"/>
  <c r="X734" i="4"/>
  <c r="X735" i="4"/>
  <c r="X736" i="4"/>
  <c r="Y736" i="4" s="1"/>
  <c r="X737" i="4"/>
  <c r="X738" i="4"/>
  <c r="X739" i="4"/>
  <c r="Y739" i="4" s="1"/>
  <c r="X740" i="4"/>
  <c r="X741" i="4"/>
  <c r="X742" i="4"/>
  <c r="X743" i="4"/>
  <c r="X744" i="4"/>
  <c r="Y744" i="4" s="1"/>
  <c r="X745" i="4"/>
  <c r="X746" i="4"/>
  <c r="X747" i="4"/>
  <c r="Y747" i="4" s="1"/>
  <c r="X748" i="4"/>
  <c r="X749" i="4"/>
  <c r="X750" i="4"/>
  <c r="X751" i="4"/>
  <c r="X752" i="4"/>
  <c r="Y752" i="4" s="1"/>
  <c r="X753" i="4"/>
  <c r="X754" i="4"/>
  <c r="X755" i="4"/>
  <c r="Y755" i="4" s="1"/>
  <c r="X756" i="4"/>
  <c r="X757" i="4"/>
  <c r="X758" i="4"/>
  <c r="X759" i="4"/>
  <c r="X760" i="4"/>
  <c r="Y760" i="4" s="1"/>
  <c r="X761" i="4"/>
  <c r="X762" i="4"/>
  <c r="X763" i="4"/>
  <c r="Y763" i="4" s="1"/>
  <c r="X764" i="4"/>
  <c r="X765" i="4"/>
  <c r="X766" i="4"/>
  <c r="X767" i="4"/>
  <c r="X768" i="4"/>
  <c r="Y768" i="4" s="1"/>
  <c r="X769" i="4"/>
  <c r="X770" i="4"/>
  <c r="X771" i="4"/>
  <c r="Y771" i="4" s="1"/>
  <c r="X772" i="4"/>
  <c r="X773" i="4"/>
  <c r="X774" i="4"/>
  <c r="X775" i="4"/>
  <c r="X776" i="4"/>
  <c r="Y776" i="4" s="1"/>
  <c r="X777" i="4"/>
  <c r="X778" i="4"/>
  <c r="X779" i="4"/>
  <c r="Y779" i="4" s="1"/>
  <c r="X780" i="4"/>
  <c r="X781" i="4"/>
  <c r="X782" i="4"/>
  <c r="X783" i="4"/>
  <c r="X784" i="4"/>
  <c r="Y784" i="4" s="1"/>
  <c r="X785" i="4"/>
  <c r="X786" i="4"/>
  <c r="X787" i="4"/>
  <c r="Y787" i="4" s="1"/>
  <c r="X788" i="4"/>
  <c r="X789" i="4"/>
  <c r="X790" i="4"/>
  <c r="X791" i="4"/>
  <c r="X792" i="4"/>
  <c r="Y792" i="4" s="1"/>
  <c r="X793" i="4"/>
  <c r="X794" i="4"/>
  <c r="X795" i="4"/>
  <c r="Y795" i="4" s="1"/>
  <c r="X796" i="4"/>
  <c r="X797" i="4"/>
  <c r="X798" i="4"/>
  <c r="X799" i="4"/>
  <c r="X800" i="4"/>
  <c r="Y800" i="4" s="1"/>
  <c r="X801" i="4"/>
  <c r="X802" i="4"/>
  <c r="X803" i="4"/>
  <c r="Y803" i="4" s="1"/>
  <c r="X804" i="4"/>
  <c r="X805" i="4"/>
  <c r="X806" i="4"/>
  <c r="X807" i="4"/>
  <c r="X808" i="4"/>
  <c r="Y808" i="4" s="1"/>
  <c r="X809" i="4"/>
  <c r="X810" i="4"/>
  <c r="X811" i="4"/>
  <c r="Y811" i="4" s="1"/>
  <c r="X812" i="4"/>
  <c r="X813" i="4"/>
  <c r="X814" i="4"/>
  <c r="X815" i="4"/>
  <c r="X816" i="4"/>
  <c r="Y816" i="4" s="1"/>
  <c r="X817" i="4"/>
  <c r="X818" i="4"/>
  <c r="X819" i="4"/>
  <c r="Y819" i="4" s="1"/>
  <c r="X820" i="4"/>
  <c r="X821" i="4"/>
  <c r="X822" i="4"/>
  <c r="X823" i="4"/>
  <c r="X824" i="4"/>
  <c r="Y824" i="4" s="1"/>
  <c r="X825" i="4"/>
  <c r="X826" i="4"/>
  <c r="X827" i="4"/>
  <c r="Y827" i="4" s="1"/>
  <c r="X828" i="4"/>
  <c r="X829" i="4"/>
  <c r="X830" i="4"/>
  <c r="X831" i="4"/>
  <c r="X832" i="4"/>
  <c r="Y832" i="4" s="1"/>
  <c r="X833" i="4"/>
  <c r="X834" i="4"/>
  <c r="X835" i="4"/>
  <c r="Y835" i="4" s="1"/>
  <c r="X836" i="4"/>
  <c r="X837" i="4"/>
  <c r="X838" i="4"/>
  <c r="X839" i="4"/>
  <c r="X840" i="4"/>
  <c r="Y840" i="4" s="1"/>
  <c r="X841" i="4"/>
  <c r="X842" i="4"/>
  <c r="X843" i="4"/>
  <c r="Y843" i="4" s="1"/>
  <c r="X844" i="4"/>
  <c r="X845" i="4"/>
  <c r="X846" i="4"/>
  <c r="X847" i="4"/>
  <c r="X848" i="4"/>
  <c r="Y848" i="4" s="1"/>
  <c r="X849" i="4"/>
  <c r="X850" i="4"/>
  <c r="X851" i="4"/>
  <c r="Y851" i="4" s="1"/>
  <c r="X852" i="4"/>
  <c r="X853" i="4"/>
  <c r="X854" i="4"/>
  <c r="X855" i="4"/>
  <c r="X856" i="4"/>
  <c r="Y856" i="4" s="1"/>
  <c r="X857" i="4"/>
  <c r="X858" i="4"/>
  <c r="X859" i="4"/>
  <c r="Y859" i="4" s="1"/>
  <c r="X860" i="4"/>
  <c r="X861" i="4"/>
  <c r="X862" i="4"/>
  <c r="X863" i="4"/>
  <c r="X864" i="4"/>
  <c r="Y864" i="4" s="1"/>
  <c r="X865" i="4"/>
  <c r="X866" i="4"/>
  <c r="X867" i="4"/>
  <c r="Y867" i="4" s="1"/>
  <c r="X868" i="4"/>
  <c r="X869" i="4"/>
  <c r="X870" i="4"/>
  <c r="X871" i="4"/>
  <c r="X872" i="4"/>
  <c r="Y872" i="4" s="1"/>
  <c r="X873" i="4"/>
  <c r="X874" i="4"/>
  <c r="X875" i="4"/>
  <c r="Y875" i="4" s="1"/>
  <c r="X876" i="4"/>
  <c r="X877" i="4"/>
  <c r="X878" i="4"/>
  <c r="X879" i="4"/>
  <c r="X880" i="4"/>
  <c r="Y880" i="4" s="1"/>
  <c r="X881" i="4"/>
  <c r="X882" i="4"/>
  <c r="X883" i="4"/>
  <c r="Y883" i="4" s="1"/>
  <c r="X884" i="4"/>
  <c r="X885" i="4"/>
  <c r="X886" i="4"/>
  <c r="X887" i="4"/>
  <c r="X888" i="4"/>
  <c r="Y888" i="4" s="1"/>
  <c r="X889" i="4"/>
  <c r="X890" i="4"/>
  <c r="X891" i="4"/>
  <c r="Y891" i="4" s="1"/>
  <c r="X892" i="4"/>
  <c r="X893" i="4"/>
  <c r="X894" i="4"/>
  <c r="X895" i="4"/>
  <c r="X896" i="4"/>
  <c r="Y896" i="4" s="1"/>
  <c r="X897" i="4"/>
  <c r="X898" i="4"/>
  <c r="X899" i="4"/>
  <c r="Y899" i="4" s="1"/>
  <c r="X900" i="4"/>
  <c r="X901" i="4"/>
  <c r="X902" i="4"/>
  <c r="X903" i="4"/>
  <c r="X904" i="4"/>
  <c r="Y904" i="4" s="1"/>
  <c r="X905" i="4"/>
  <c r="X906" i="4"/>
  <c r="X907" i="4"/>
  <c r="Y907" i="4" s="1"/>
  <c r="X908" i="4"/>
  <c r="X909" i="4"/>
  <c r="X910" i="4"/>
  <c r="X911" i="4"/>
  <c r="X912" i="4"/>
  <c r="Y912" i="4" s="1"/>
  <c r="X913" i="4"/>
  <c r="X914" i="4"/>
  <c r="X915" i="4"/>
  <c r="Y915" i="4" s="1"/>
  <c r="X916" i="4"/>
  <c r="X917" i="4"/>
  <c r="X918" i="4"/>
  <c r="X919" i="4"/>
  <c r="X920" i="4"/>
  <c r="Y920" i="4" s="1"/>
  <c r="X921" i="4"/>
  <c r="X922" i="4"/>
  <c r="X923" i="4"/>
  <c r="Y923" i="4" s="1"/>
  <c r="X924" i="4"/>
  <c r="X925" i="4"/>
  <c r="X926" i="4"/>
  <c r="X927" i="4"/>
  <c r="X928" i="4"/>
  <c r="Y928" i="4" s="1"/>
  <c r="X929" i="4"/>
  <c r="X930" i="4"/>
  <c r="X931" i="4"/>
  <c r="Y931" i="4" s="1"/>
  <c r="X932" i="4"/>
  <c r="X933" i="4"/>
  <c r="X934" i="4"/>
  <c r="X935" i="4"/>
  <c r="X936" i="4"/>
  <c r="Y936" i="4" s="1"/>
  <c r="X937" i="4"/>
  <c r="X938" i="4"/>
  <c r="X939" i="4"/>
  <c r="Y939" i="4" s="1"/>
  <c r="X940" i="4"/>
  <c r="X941" i="4"/>
  <c r="X942" i="4"/>
  <c r="X943" i="4"/>
  <c r="X944" i="4"/>
  <c r="Y944" i="4" s="1"/>
  <c r="X945" i="4"/>
  <c r="X946" i="4"/>
  <c r="X947" i="4"/>
  <c r="Y947" i="4" s="1"/>
  <c r="X948" i="4"/>
  <c r="X949" i="4"/>
  <c r="X950" i="4"/>
  <c r="X951" i="4"/>
  <c r="X952" i="4"/>
  <c r="Y952" i="4" s="1"/>
  <c r="X953" i="4"/>
  <c r="X954" i="4"/>
  <c r="X955" i="4"/>
  <c r="Y955" i="4" s="1"/>
  <c r="X956" i="4"/>
  <c r="X957" i="4"/>
  <c r="X958" i="4"/>
  <c r="X959" i="4"/>
  <c r="X960" i="4"/>
  <c r="Y960" i="4" s="1"/>
  <c r="X961" i="4"/>
  <c r="X962" i="4"/>
  <c r="X963" i="4"/>
  <c r="Y963" i="4" s="1"/>
  <c r="X964" i="4"/>
  <c r="X965" i="4"/>
  <c r="X966" i="4"/>
  <c r="X967" i="4"/>
  <c r="X968" i="4"/>
  <c r="Y968" i="4" s="1"/>
  <c r="X969" i="4"/>
  <c r="X970" i="4"/>
  <c r="X971" i="4"/>
  <c r="Y971" i="4" s="1"/>
  <c r="X972" i="4"/>
  <c r="X973" i="4"/>
  <c r="X974" i="4"/>
  <c r="X975" i="4"/>
  <c r="X976" i="4"/>
  <c r="Y976" i="4" s="1"/>
  <c r="X977" i="4"/>
  <c r="X978" i="4"/>
  <c r="X979" i="4"/>
  <c r="Y979" i="4" s="1"/>
  <c r="X980" i="4"/>
  <c r="X981" i="4"/>
  <c r="X982" i="4"/>
  <c r="X983" i="4"/>
  <c r="X984" i="4"/>
  <c r="Y984" i="4" s="1"/>
  <c r="X985" i="4"/>
  <c r="X986" i="4"/>
  <c r="X987" i="4"/>
  <c r="Y987" i="4" s="1"/>
  <c r="X988" i="4"/>
  <c r="X989" i="4"/>
  <c r="X990" i="4"/>
  <c r="X991" i="4"/>
  <c r="X992" i="4"/>
  <c r="Y992" i="4" s="1"/>
  <c r="X993" i="4"/>
  <c r="X994" i="4"/>
  <c r="X995" i="4"/>
  <c r="Y995" i="4" s="1"/>
  <c r="X996" i="4"/>
  <c r="X997" i="4"/>
  <c r="X998" i="4"/>
  <c r="X999" i="4"/>
  <c r="X1000" i="4"/>
  <c r="Y1000" i="4" s="1"/>
  <c r="X1001" i="4"/>
  <c r="X1002" i="4"/>
  <c r="X1003" i="4"/>
  <c r="Y1003" i="4" s="1"/>
  <c r="X1004" i="4"/>
  <c r="X1005" i="4"/>
  <c r="X1006" i="4"/>
  <c r="X1007" i="4"/>
  <c r="X1008" i="4"/>
  <c r="Y1008" i="4" s="1"/>
  <c r="X1009" i="4"/>
  <c r="X1010" i="4"/>
  <c r="X1011" i="4"/>
  <c r="Y1011" i="4" s="1"/>
  <c r="X1012" i="4"/>
  <c r="X1013" i="4"/>
  <c r="X1014" i="4"/>
  <c r="Y2" i="4"/>
  <c r="Y5" i="4"/>
  <c r="Y6" i="4"/>
  <c r="Y7" i="4"/>
  <c r="Y9" i="4"/>
  <c r="Y10" i="4"/>
  <c r="Y14" i="4"/>
  <c r="Y17" i="4"/>
  <c r="Y18" i="4"/>
  <c r="Y21" i="4"/>
  <c r="Y22" i="4"/>
  <c r="Y23" i="4"/>
  <c r="Y26" i="4"/>
  <c r="Y29" i="4"/>
  <c r="Y30" i="4"/>
  <c r="Y34" i="4"/>
  <c r="Y37" i="4"/>
  <c r="Y38" i="4"/>
  <c r="Y41" i="4"/>
  <c r="Y42" i="4"/>
  <c r="Y46" i="4"/>
  <c r="Y49" i="4"/>
  <c r="Y50" i="4"/>
  <c r="Y53" i="4"/>
  <c r="Y54" i="4"/>
  <c r="Y58" i="4"/>
  <c r="Y61" i="4"/>
  <c r="Y62" i="4"/>
  <c r="Y66" i="4"/>
  <c r="Y69" i="4"/>
  <c r="Y70" i="4"/>
  <c r="Y71" i="4"/>
  <c r="Y73" i="4"/>
  <c r="Y74" i="4"/>
  <c r="Y78" i="4"/>
  <c r="Y81" i="4"/>
  <c r="Y82" i="4"/>
  <c r="Y85" i="4"/>
  <c r="Y86" i="4"/>
  <c r="Y87" i="4"/>
  <c r="Y90" i="4"/>
  <c r="Y93" i="4"/>
  <c r="Y94" i="4"/>
  <c r="Y98" i="4"/>
  <c r="Y101" i="4"/>
  <c r="Y102" i="4"/>
  <c r="Y103" i="4"/>
  <c r="Y105" i="4"/>
  <c r="Y106" i="4"/>
  <c r="Y110" i="4"/>
  <c r="Y113" i="4"/>
  <c r="Y114" i="4"/>
  <c r="Y117" i="4"/>
  <c r="Y118" i="4"/>
  <c r="Y119" i="4"/>
  <c r="Y122" i="4"/>
  <c r="Y125" i="4"/>
  <c r="Y126" i="4"/>
  <c r="Y130" i="4"/>
  <c r="Y133" i="4"/>
  <c r="Y134" i="4"/>
  <c r="Y137" i="4"/>
  <c r="Y138" i="4"/>
  <c r="Y142" i="4"/>
  <c r="Y145" i="4"/>
  <c r="Y146" i="4"/>
  <c r="Y149" i="4"/>
  <c r="Y150" i="4"/>
  <c r="Y154" i="4"/>
  <c r="Y157" i="4"/>
  <c r="Y158" i="4"/>
  <c r="Y162" i="4"/>
  <c r="Y165" i="4"/>
  <c r="Y166" i="4"/>
  <c r="Y169" i="4"/>
  <c r="Y170" i="4"/>
  <c r="Y174" i="4"/>
  <c r="Y177" i="4"/>
  <c r="Y178" i="4"/>
  <c r="Y181" i="4"/>
  <c r="Y182" i="4"/>
  <c r="Y186" i="4"/>
  <c r="Y189" i="4"/>
  <c r="Y190" i="4"/>
  <c r="Y194" i="4"/>
  <c r="Y197" i="4"/>
  <c r="Y198" i="4"/>
  <c r="Y201" i="4"/>
  <c r="Y202" i="4"/>
  <c r="Y206" i="4"/>
  <c r="Y207" i="4"/>
  <c r="Y209" i="4"/>
  <c r="Y210" i="4"/>
  <c r="Y213" i="4"/>
  <c r="Y214" i="4"/>
  <c r="Y217" i="4"/>
  <c r="Y218" i="4"/>
  <c r="Y221" i="4"/>
  <c r="Y222" i="4"/>
  <c r="Y226" i="4"/>
  <c r="Y229" i="4"/>
  <c r="Y230" i="4"/>
  <c r="Y234" i="4"/>
  <c r="Y237" i="4"/>
  <c r="Y238" i="4"/>
  <c r="Y242" i="4"/>
  <c r="Y246" i="4"/>
  <c r="Y249" i="4"/>
  <c r="Y250" i="4"/>
  <c r="Y254" i="4"/>
  <c r="Y257" i="4"/>
  <c r="Y258" i="4"/>
  <c r="Y262" i="4"/>
  <c r="Y265" i="4"/>
  <c r="Y266" i="4"/>
  <c r="Y267" i="4"/>
  <c r="Y269" i="4"/>
  <c r="Y270" i="4"/>
  <c r="Y274" i="4"/>
  <c r="Y278" i="4"/>
  <c r="Y281" i="4"/>
  <c r="Y282" i="4"/>
  <c r="Y286" i="4"/>
  <c r="Y289" i="4"/>
  <c r="Y290" i="4"/>
  <c r="Y294" i="4"/>
  <c r="Y297" i="4"/>
  <c r="Y298" i="4"/>
  <c r="Y301" i="4"/>
  <c r="Y302" i="4"/>
  <c r="Y306" i="4"/>
  <c r="Y310" i="4"/>
  <c r="Y313" i="4"/>
  <c r="Y314" i="4"/>
  <c r="Y318" i="4"/>
  <c r="Y321" i="4"/>
  <c r="Y322" i="4"/>
  <c r="Y326" i="4"/>
  <c r="Y329" i="4"/>
  <c r="Y330" i="4"/>
  <c r="Y333" i="4"/>
  <c r="Y334" i="4"/>
  <c r="Y338" i="4"/>
  <c r="Y342" i="4"/>
  <c r="Y346" i="4"/>
  <c r="Y350" i="4"/>
  <c r="Y352" i="4"/>
  <c r="Y354" i="4"/>
  <c r="Y356" i="4"/>
  <c r="Y358" i="4"/>
  <c r="Y362" i="4"/>
  <c r="Y366" i="4"/>
  <c r="Y370" i="4"/>
  <c r="Y371" i="4"/>
  <c r="Y372" i="4"/>
  <c r="Y374" i="4"/>
  <c r="Y378" i="4"/>
  <c r="Y382" i="4"/>
  <c r="Y384" i="4"/>
  <c r="Y386" i="4"/>
  <c r="Y388" i="4"/>
  <c r="Y390" i="4"/>
  <c r="Y392" i="4"/>
  <c r="Y394" i="4"/>
  <c r="Y398" i="4"/>
  <c r="Y400" i="4"/>
  <c r="Y404" i="4"/>
  <c r="Y406" i="4"/>
  <c r="Y408" i="4"/>
  <c r="Y414" i="4"/>
  <c r="Y420" i="4"/>
  <c r="Y422" i="4"/>
  <c r="Y426" i="4"/>
  <c r="Y427" i="4"/>
  <c r="Y430" i="4"/>
  <c r="Y436" i="4"/>
  <c r="Y438" i="4"/>
  <c r="Y440" i="4"/>
  <c r="Y442" i="4"/>
  <c r="Y446" i="4"/>
  <c r="Y450" i="4"/>
  <c r="Y452" i="4"/>
  <c r="Y454" i="4"/>
  <c r="Y456" i="4"/>
  <c r="Y462" i="4"/>
  <c r="Y464" i="4"/>
  <c r="Y466" i="4"/>
  <c r="Y468" i="4"/>
  <c r="Y470" i="4"/>
  <c r="Y478" i="4"/>
  <c r="Y480" i="4"/>
  <c r="Y484" i="4"/>
  <c r="Y486" i="4"/>
  <c r="Y494" i="4"/>
  <c r="Y498" i="4"/>
  <c r="Y499" i="4"/>
  <c r="Y500" i="4"/>
  <c r="Y502" i="4"/>
  <c r="Y506" i="4"/>
  <c r="Y510" i="4"/>
  <c r="Y512" i="4"/>
  <c r="Y514" i="4"/>
  <c r="Y516" i="4"/>
  <c r="Y517" i="4"/>
  <c r="Y518" i="4"/>
  <c r="Y519" i="4"/>
  <c r="Y521" i="4"/>
  <c r="Y522" i="4"/>
  <c r="Y524" i="4"/>
  <c r="Y525" i="4"/>
  <c r="Y526" i="4"/>
  <c r="Y527" i="4"/>
  <c r="Y529" i="4"/>
  <c r="Y530" i="4"/>
  <c r="Y532" i="4"/>
  <c r="Y533" i="4"/>
  <c r="Y534" i="4"/>
  <c r="Y535" i="4"/>
  <c r="Y537" i="4"/>
  <c r="Y538" i="4"/>
  <c r="Y540" i="4"/>
  <c r="Y541" i="4"/>
  <c r="Y542" i="4"/>
  <c r="Y543" i="4"/>
  <c r="Y545" i="4"/>
  <c r="Y546" i="4"/>
  <c r="Y548" i="4"/>
  <c r="Y549" i="4"/>
  <c r="Y550" i="4"/>
  <c r="Y551" i="4"/>
  <c r="Y553" i="4"/>
  <c r="Y554" i="4"/>
  <c r="Y556" i="4"/>
  <c r="Y557" i="4"/>
  <c r="Y558" i="4"/>
  <c r="Y559" i="4"/>
  <c r="Y561" i="4"/>
  <c r="Y562" i="4"/>
  <c r="Y564" i="4"/>
  <c r="Y565" i="4"/>
  <c r="Y566" i="4"/>
  <c r="Y567" i="4"/>
  <c r="Y569" i="4"/>
  <c r="Y570" i="4"/>
  <c r="Y572" i="4"/>
  <c r="Y573" i="4"/>
  <c r="Y574" i="4"/>
  <c r="Y575" i="4"/>
  <c r="Y577" i="4"/>
  <c r="Y578" i="4"/>
  <c r="Y580" i="4"/>
  <c r="Y581" i="4"/>
  <c r="Y582" i="4"/>
  <c r="Y583" i="4"/>
  <c r="Y585" i="4"/>
  <c r="Y586" i="4"/>
  <c r="Y588" i="4"/>
  <c r="Y589" i="4"/>
  <c r="Y590" i="4"/>
  <c r="Y591" i="4"/>
  <c r="Y593" i="4"/>
  <c r="Y594" i="4"/>
  <c r="Y596" i="4"/>
  <c r="Y597" i="4"/>
  <c r="Y598" i="4"/>
  <c r="Y599" i="4"/>
  <c r="Y601" i="4"/>
  <c r="Y602" i="4"/>
  <c r="Y604" i="4"/>
  <c r="Y605" i="4"/>
  <c r="Y606" i="4"/>
  <c r="Y607" i="4"/>
  <c r="Y609" i="4"/>
  <c r="Y610" i="4"/>
  <c r="Y612" i="4"/>
  <c r="Y613" i="4"/>
  <c r="Y614" i="4"/>
  <c r="Y615" i="4"/>
  <c r="Y617" i="4"/>
  <c r="Y618" i="4"/>
  <c r="Y620" i="4"/>
  <c r="Y621" i="4"/>
  <c r="Y622" i="4"/>
  <c r="Y623" i="4"/>
  <c r="Y625" i="4"/>
  <c r="Y626" i="4"/>
  <c r="Y628" i="4"/>
  <c r="Y629" i="4"/>
  <c r="Y630" i="4"/>
  <c r="Y631" i="4"/>
  <c r="Y633" i="4"/>
  <c r="Y634" i="4"/>
  <c r="Y636" i="4"/>
  <c r="Y637" i="4"/>
  <c r="Y638" i="4"/>
  <c r="Y639" i="4"/>
  <c r="Y641" i="4"/>
  <c r="Y642" i="4"/>
  <c r="Y644" i="4"/>
  <c r="Y645" i="4"/>
  <c r="Y646" i="4"/>
  <c r="Y647" i="4"/>
  <c r="Y649" i="4"/>
  <c r="Y650" i="4"/>
  <c r="Y652" i="4"/>
  <c r="Y653" i="4"/>
  <c r="Y654" i="4"/>
  <c r="Y655" i="4"/>
  <c r="Y657" i="4"/>
  <c r="Y658" i="4"/>
  <c r="Y660" i="4"/>
  <c r="Y661" i="4"/>
  <c r="Y662" i="4"/>
  <c r="Y663" i="4"/>
  <c r="Y665" i="4"/>
  <c r="Y666" i="4"/>
  <c r="Y668" i="4"/>
  <c r="Y669" i="4"/>
  <c r="Y670" i="4"/>
  <c r="Y671" i="4"/>
  <c r="Y673" i="4"/>
  <c r="Y674" i="4"/>
  <c r="Y676" i="4"/>
  <c r="Y677" i="4"/>
  <c r="Y678" i="4"/>
  <c r="Y679" i="4"/>
  <c r="Y681" i="4"/>
  <c r="Y682" i="4"/>
  <c r="Y684" i="4"/>
  <c r="Y685" i="4"/>
  <c r="Y686" i="4"/>
  <c r="Y687" i="4"/>
  <c r="Y689" i="4"/>
  <c r="Y690" i="4"/>
  <c r="Y692" i="4"/>
  <c r="Y693" i="4"/>
  <c r="Y694" i="4"/>
  <c r="Y695" i="4"/>
  <c r="Y697" i="4"/>
  <c r="Y698" i="4"/>
  <c r="Y700" i="4"/>
  <c r="Y701" i="4"/>
  <c r="Y702" i="4"/>
  <c r="Y703" i="4"/>
  <c r="Y705" i="4"/>
  <c r="Y706" i="4"/>
  <c r="Y708" i="4"/>
  <c r="Y709" i="4"/>
  <c r="Y710" i="4"/>
  <c r="Y711" i="4"/>
  <c r="Y713" i="4"/>
  <c r="Y714" i="4"/>
  <c r="Y716" i="4"/>
  <c r="Y717" i="4"/>
  <c r="Y718" i="4"/>
  <c r="Y719" i="4"/>
  <c r="Y721" i="4"/>
  <c r="Y722" i="4"/>
  <c r="Y724" i="4"/>
  <c r="Y725" i="4"/>
  <c r="Y726" i="4"/>
  <c r="Y727" i="4"/>
  <c r="Y729" i="4"/>
  <c r="Y730" i="4"/>
  <c r="Y732" i="4"/>
  <c r="Y733" i="4"/>
  <c r="Y734" i="4"/>
  <c r="Y735" i="4"/>
  <c r="Y737" i="4"/>
  <c r="Y738" i="4"/>
  <c r="Y740" i="4"/>
  <c r="Y741" i="4"/>
  <c r="Y742" i="4"/>
  <c r="Y743" i="4"/>
  <c r="Y745" i="4"/>
  <c r="Y746" i="4"/>
  <c r="Y748" i="4"/>
  <c r="Y749" i="4"/>
  <c r="Y750" i="4"/>
  <c r="Y751" i="4"/>
  <c r="Y753" i="4"/>
  <c r="Y754" i="4"/>
  <c r="Y756" i="4"/>
  <c r="Y757" i="4"/>
  <c r="Y758" i="4"/>
  <c r="Y759" i="4"/>
  <c r="Y761" i="4"/>
  <c r="Y762" i="4"/>
  <c r="Y764" i="4"/>
  <c r="Y765" i="4"/>
  <c r="Y766" i="4"/>
  <c r="Y767" i="4"/>
  <c r="Y769" i="4"/>
  <c r="Y770" i="4"/>
  <c r="Y772" i="4"/>
  <c r="Y773" i="4"/>
  <c r="Y774" i="4"/>
  <c r="Y775" i="4"/>
  <c r="Y777" i="4"/>
  <c r="Y778" i="4"/>
  <c r="Y780" i="4"/>
  <c r="Y781" i="4"/>
  <c r="Y782" i="4"/>
  <c r="Y783" i="4"/>
  <c r="Y785" i="4"/>
  <c r="Y786" i="4"/>
  <c r="Y788" i="4"/>
  <c r="Y789" i="4"/>
  <c r="Y790" i="4"/>
  <c r="Y791" i="4"/>
  <c r="Y793" i="4"/>
  <c r="Y794" i="4"/>
  <c r="Y796" i="4"/>
  <c r="Y797" i="4"/>
  <c r="Y798" i="4"/>
  <c r="Y799" i="4"/>
  <c r="Y801" i="4"/>
  <c r="Y802" i="4"/>
  <c r="Y804" i="4"/>
  <c r="Y805" i="4"/>
  <c r="Y806" i="4"/>
  <c r="Y807" i="4"/>
  <c r="Y809" i="4"/>
  <c r="Y810" i="4"/>
  <c r="Y812" i="4"/>
  <c r="Y813" i="4"/>
  <c r="Y814" i="4"/>
  <c r="Y815" i="4"/>
  <c r="Y817" i="4"/>
  <c r="Y818" i="4"/>
  <c r="Y820" i="4"/>
  <c r="Y821" i="4"/>
  <c r="Y822" i="4"/>
  <c r="Y823" i="4"/>
  <c r="Y825" i="4"/>
  <c r="Y826" i="4"/>
  <c r="Y828" i="4"/>
  <c r="Y829" i="4"/>
  <c r="Y830" i="4"/>
  <c r="Y831" i="4"/>
  <c r="Y833" i="4"/>
  <c r="Y834" i="4"/>
  <c r="Y836" i="4"/>
  <c r="Y837" i="4"/>
  <c r="Y838" i="4"/>
  <c r="Y839" i="4"/>
  <c r="Y841" i="4"/>
  <c r="Y842" i="4"/>
  <c r="Y844" i="4"/>
  <c r="Y845" i="4"/>
  <c r="Y846" i="4"/>
  <c r="Y847" i="4"/>
  <c r="Y849" i="4"/>
  <c r="Y850" i="4"/>
  <c r="Y852" i="4"/>
  <c r="Y853" i="4"/>
  <c r="Y854" i="4"/>
  <c r="Y855" i="4"/>
  <c r="Y857" i="4"/>
  <c r="Y858" i="4"/>
  <c r="Y860" i="4"/>
  <c r="Y861" i="4"/>
  <c r="Y862" i="4"/>
  <c r="Y863" i="4"/>
  <c r="Y865" i="4"/>
  <c r="Y866" i="4"/>
  <c r="Y868" i="4"/>
  <c r="Y869" i="4"/>
  <c r="Y870" i="4"/>
  <c r="Y871" i="4"/>
  <c r="Y873" i="4"/>
  <c r="Y874" i="4"/>
  <c r="Y876" i="4"/>
  <c r="Y877" i="4"/>
  <c r="Y878" i="4"/>
  <c r="Y879" i="4"/>
  <c r="Y881" i="4"/>
  <c r="Y882" i="4"/>
  <c r="Y884" i="4"/>
  <c r="Y885" i="4"/>
  <c r="Y886" i="4"/>
  <c r="Y887" i="4"/>
  <c r="Y889" i="4"/>
  <c r="Y890" i="4"/>
  <c r="Y892" i="4"/>
  <c r="Y893" i="4"/>
  <c r="Y894" i="4"/>
  <c r="Y895" i="4"/>
  <c r="Y897" i="4"/>
  <c r="Y898" i="4"/>
  <c r="Y900" i="4"/>
  <c r="Y901" i="4"/>
  <c r="Y902" i="4"/>
  <c r="Y903" i="4"/>
  <c r="Y905" i="4"/>
  <c r="Y906" i="4"/>
  <c r="Y908" i="4"/>
  <c r="Y909" i="4"/>
  <c r="Y910" i="4"/>
  <c r="Y911" i="4"/>
  <c r="Y913" i="4"/>
  <c r="Y914" i="4"/>
  <c r="Y916" i="4"/>
  <c r="Y917" i="4"/>
  <c r="Y918" i="4"/>
  <c r="Y919" i="4"/>
  <c r="Y921" i="4"/>
  <c r="Y922" i="4"/>
  <c r="Y924" i="4"/>
  <c r="Y925" i="4"/>
  <c r="Y926" i="4"/>
  <c r="Y927" i="4"/>
  <c r="Y929" i="4"/>
  <c r="Y930" i="4"/>
  <c r="Y932" i="4"/>
  <c r="Y933" i="4"/>
  <c r="Y934" i="4"/>
  <c r="Y935" i="4"/>
  <c r="Y937" i="4"/>
  <c r="Y938" i="4"/>
  <c r="Y940" i="4"/>
  <c r="Y941" i="4"/>
  <c r="Y942" i="4"/>
  <c r="Y943" i="4"/>
  <c r="Y945" i="4"/>
  <c r="Y946" i="4"/>
  <c r="Y948" i="4"/>
  <c r="Y949" i="4"/>
  <c r="Y950" i="4"/>
  <c r="Y951" i="4"/>
  <c r="Y953" i="4"/>
  <c r="Y954" i="4"/>
  <c r="Y956" i="4"/>
  <c r="Y957" i="4"/>
  <c r="Y958" i="4"/>
  <c r="Y959" i="4"/>
  <c r="Y961" i="4"/>
  <c r="Y962" i="4"/>
  <c r="Y964" i="4"/>
  <c r="Y965" i="4"/>
  <c r="Y966" i="4"/>
  <c r="Y967" i="4"/>
  <c r="Y969" i="4"/>
  <c r="Y970" i="4"/>
  <c r="Y972" i="4"/>
  <c r="Y973" i="4"/>
  <c r="Y974" i="4"/>
  <c r="Y975" i="4"/>
  <c r="Y977" i="4"/>
  <c r="Y978" i="4"/>
  <c r="Y980" i="4"/>
  <c r="Y981" i="4"/>
  <c r="Y982" i="4"/>
  <c r="Y983" i="4"/>
  <c r="Y985" i="4"/>
  <c r="Y986" i="4"/>
  <c r="Y988" i="4"/>
  <c r="Y989" i="4"/>
  <c r="Y990" i="4"/>
  <c r="Y991" i="4"/>
  <c r="Y993" i="4"/>
  <c r="Y994" i="4"/>
  <c r="Y996" i="4"/>
  <c r="Y997" i="4"/>
  <c r="Y998" i="4"/>
  <c r="Y999" i="4"/>
  <c r="Y1001" i="4"/>
  <c r="Y1002" i="4"/>
  <c r="Y1004" i="4"/>
  <c r="Y1005" i="4"/>
  <c r="Y1006" i="4"/>
  <c r="Y1007" i="4"/>
  <c r="Y1009" i="4"/>
  <c r="Y1010" i="4"/>
  <c r="Y1012" i="4"/>
  <c r="Y1013" i="4"/>
  <c r="Y1014" i="4"/>
  <c r="BI7" i="14" l="1"/>
  <c r="BI8" i="14"/>
  <c r="BI9" i="14"/>
  <c r="BI10" i="14"/>
  <c r="BI11" i="14"/>
  <c r="BI12" i="14"/>
  <c r="BI13" i="14"/>
  <c r="BI14" i="14"/>
  <c r="BI15" i="14"/>
  <c r="BI16" i="14"/>
  <c r="BI17" i="14"/>
  <c r="BI18" i="14"/>
  <c r="BI19" i="14"/>
  <c r="BI20" i="14"/>
  <c r="BI21" i="14"/>
  <c r="BI22" i="14"/>
  <c r="BI23" i="14"/>
  <c r="BI24" i="14"/>
  <c r="BI25" i="14"/>
  <c r="BI26" i="14"/>
  <c r="BI27" i="14"/>
  <c r="BI28" i="14"/>
  <c r="BI29" i="14"/>
  <c r="BI30" i="14"/>
  <c r="BI31" i="14"/>
  <c r="BI32" i="14"/>
  <c r="BI33" i="14"/>
  <c r="BI34" i="14"/>
  <c r="BI35" i="14"/>
  <c r="BI36" i="14"/>
  <c r="BI37" i="14"/>
  <c r="BI38" i="14"/>
  <c r="BI39" i="14"/>
  <c r="BI40" i="14"/>
  <c r="BI41" i="14"/>
  <c r="BI42" i="14"/>
  <c r="BI43" i="14"/>
  <c r="BI44" i="14"/>
  <c r="BI45" i="14"/>
  <c r="BI46" i="14"/>
  <c r="BI47" i="14"/>
  <c r="BI48" i="14"/>
  <c r="BI49" i="14"/>
  <c r="BI50" i="14"/>
  <c r="BI51" i="14"/>
  <c r="BI52" i="14"/>
  <c r="BI53" i="14"/>
  <c r="BI54" i="14"/>
  <c r="BI55" i="14"/>
  <c r="BI56" i="14"/>
  <c r="BI57" i="14"/>
  <c r="BI58" i="14"/>
  <c r="BI59" i="14"/>
  <c r="BI60" i="14"/>
  <c r="BI61" i="14"/>
  <c r="BI62" i="14"/>
  <c r="BI63" i="14"/>
  <c r="BI64" i="14"/>
  <c r="BI65" i="14"/>
  <c r="BI66" i="14"/>
  <c r="BI67" i="14"/>
  <c r="BI68" i="14"/>
  <c r="BI69" i="14"/>
  <c r="BI70" i="14"/>
  <c r="BI71" i="14"/>
  <c r="BI72" i="14"/>
  <c r="BI73" i="14"/>
  <c r="BI74" i="14"/>
  <c r="BI75" i="14"/>
  <c r="BI76" i="14"/>
  <c r="BI77" i="14"/>
  <c r="BI78" i="14"/>
  <c r="BI79" i="14"/>
  <c r="BI80" i="14"/>
  <c r="BI81" i="14"/>
  <c r="BI82" i="14"/>
  <c r="BI83" i="14"/>
  <c r="BI84" i="14"/>
  <c r="BI85" i="14"/>
  <c r="BI86" i="14"/>
  <c r="BI87" i="14"/>
  <c r="BI88" i="14"/>
  <c r="BI89" i="14"/>
  <c r="BI90" i="14"/>
  <c r="BI91" i="14"/>
  <c r="BI92" i="14"/>
  <c r="BI93" i="14"/>
  <c r="BI94" i="14"/>
  <c r="BI95" i="14"/>
  <c r="BI96" i="14"/>
  <c r="BI97" i="14"/>
  <c r="BI98" i="14"/>
  <c r="BI99" i="14"/>
  <c r="BI100" i="14"/>
  <c r="BI101" i="14"/>
  <c r="BI102" i="14"/>
  <c r="BI103" i="14"/>
  <c r="BI104" i="14"/>
  <c r="BI105" i="14"/>
  <c r="BI106" i="14"/>
  <c r="BI107" i="14"/>
  <c r="BI108" i="14"/>
  <c r="BI109" i="14"/>
  <c r="BI110" i="14"/>
  <c r="BI111" i="14"/>
  <c r="BI112" i="14"/>
  <c r="BI113" i="14"/>
  <c r="BI114" i="14"/>
  <c r="BI115" i="14"/>
  <c r="BI116" i="14"/>
  <c r="BI117" i="14"/>
  <c r="BI118" i="14"/>
  <c r="BI119" i="14"/>
  <c r="BI120" i="14"/>
  <c r="BI121" i="14"/>
  <c r="BI122" i="14"/>
  <c r="BI123" i="14"/>
  <c r="BI124" i="14"/>
  <c r="BI125" i="14"/>
  <c r="BI126" i="14"/>
  <c r="BI127" i="14"/>
  <c r="BI128" i="14"/>
  <c r="BI129" i="14"/>
  <c r="BI130" i="14"/>
  <c r="BI131" i="14"/>
  <c r="BI132" i="14"/>
  <c r="BI133" i="14"/>
  <c r="BI134" i="14"/>
  <c r="BI135" i="14"/>
  <c r="BI136" i="14"/>
  <c r="BI137" i="14"/>
  <c r="BI138" i="14"/>
  <c r="BI139" i="14"/>
  <c r="BI140" i="14"/>
  <c r="BI141" i="14"/>
  <c r="BI142" i="14"/>
  <c r="BI143" i="14"/>
  <c r="BI144" i="14"/>
  <c r="BI6" i="14"/>
  <c r="BH7" i="14"/>
  <c r="BH8" i="14"/>
  <c r="BH9" i="14"/>
  <c r="BH10" i="14"/>
  <c r="BH11" i="14"/>
  <c r="BH12" i="14"/>
  <c r="BH13" i="14"/>
  <c r="BH14" i="14"/>
  <c r="BH15" i="14"/>
  <c r="BH16" i="14"/>
  <c r="BH17" i="14"/>
  <c r="BH18" i="14"/>
  <c r="BH19" i="14"/>
  <c r="BH20" i="14"/>
  <c r="BH21" i="14"/>
  <c r="BH22" i="14"/>
  <c r="BH23" i="14"/>
  <c r="BH24" i="14"/>
  <c r="BH25" i="14"/>
  <c r="BH26" i="14"/>
  <c r="BH27" i="14"/>
  <c r="BH28" i="14"/>
  <c r="BH29" i="14"/>
  <c r="BH30" i="14"/>
  <c r="BH31" i="14"/>
  <c r="BH32" i="14"/>
  <c r="BH33" i="14"/>
  <c r="BH34" i="14"/>
  <c r="BH35" i="14"/>
  <c r="BH36" i="14"/>
  <c r="BH37" i="14"/>
  <c r="BH38" i="14"/>
  <c r="BH39" i="14"/>
  <c r="BH40" i="14"/>
  <c r="BH41" i="14"/>
  <c r="BH42" i="14"/>
  <c r="BH43" i="14"/>
  <c r="BH44" i="14"/>
  <c r="BH45" i="14"/>
  <c r="BH46" i="14"/>
  <c r="BH47" i="14"/>
  <c r="BH48" i="14"/>
  <c r="BH49" i="14"/>
  <c r="BH50" i="14"/>
  <c r="BH51" i="14"/>
  <c r="BH52" i="14"/>
  <c r="BH53" i="14"/>
  <c r="BH54" i="14"/>
  <c r="BH55" i="14"/>
  <c r="BH56" i="14"/>
  <c r="BH57" i="14"/>
  <c r="BH58" i="14"/>
  <c r="BH59" i="14"/>
  <c r="BH60" i="14"/>
  <c r="BH61" i="14"/>
  <c r="BH62" i="14"/>
  <c r="BH63" i="14"/>
  <c r="BH64" i="14"/>
  <c r="BH65" i="14"/>
  <c r="BH66" i="14"/>
  <c r="BH67" i="14"/>
  <c r="BH68" i="14"/>
  <c r="BH69" i="14"/>
  <c r="BH70" i="14"/>
  <c r="BH71" i="14"/>
  <c r="BH72" i="14"/>
  <c r="BH73" i="14"/>
  <c r="BH74" i="14"/>
  <c r="BH75" i="14"/>
  <c r="BH76" i="14"/>
  <c r="BH77" i="14"/>
  <c r="BH78" i="14"/>
  <c r="BH79" i="14"/>
  <c r="BH80" i="14"/>
  <c r="BH81" i="14"/>
  <c r="BH82" i="14"/>
  <c r="BH83" i="14"/>
  <c r="BH84" i="14"/>
  <c r="BH85" i="14"/>
  <c r="BH86" i="14"/>
  <c r="BH87" i="14"/>
  <c r="BH88" i="14"/>
  <c r="BH89" i="14"/>
  <c r="BH90" i="14"/>
  <c r="BH91" i="14"/>
  <c r="BH92" i="14"/>
  <c r="BH93" i="14"/>
  <c r="BH94" i="14"/>
  <c r="BH95" i="14"/>
  <c r="BH96" i="14"/>
  <c r="BH97" i="14"/>
  <c r="BH98" i="14"/>
  <c r="BH99" i="14"/>
  <c r="BH100" i="14"/>
  <c r="BH101" i="14"/>
  <c r="BH102" i="14"/>
  <c r="BH103" i="14"/>
  <c r="BH104" i="14"/>
  <c r="BH105" i="14"/>
  <c r="BH106" i="14"/>
  <c r="BH107" i="14"/>
  <c r="BH108" i="14"/>
  <c r="BH109" i="14"/>
  <c r="BH110" i="14"/>
  <c r="BH111" i="14"/>
  <c r="BH112" i="14"/>
  <c r="BH113" i="14"/>
  <c r="BH114" i="14"/>
  <c r="BH115" i="14"/>
  <c r="BH116" i="14"/>
  <c r="BH117" i="14"/>
  <c r="BH118" i="14"/>
  <c r="BH119" i="14"/>
  <c r="BH120" i="14"/>
  <c r="BH121" i="14"/>
  <c r="BH122" i="14"/>
  <c r="BH123" i="14"/>
  <c r="BH124" i="14"/>
  <c r="BH125" i="14"/>
  <c r="BH126" i="14"/>
  <c r="BH127" i="14"/>
  <c r="BH128" i="14"/>
  <c r="BH129" i="14"/>
  <c r="BH130" i="14"/>
  <c r="BH131" i="14"/>
  <c r="BH132" i="14"/>
  <c r="BH133" i="14"/>
  <c r="BH134" i="14"/>
  <c r="BH135" i="14"/>
  <c r="BH136" i="14"/>
  <c r="BH137" i="14"/>
  <c r="BH138" i="14"/>
  <c r="BH139" i="14"/>
  <c r="BH140" i="14"/>
  <c r="BH141" i="14"/>
  <c r="BH142" i="14"/>
  <c r="BH143" i="14"/>
  <c r="BH144" i="14"/>
  <c r="BH6" i="14"/>
  <c r="BG7" i="14" l="1"/>
  <c r="BG8" i="14"/>
  <c r="BG9" i="14"/>
  <c r="BG10" i="14"/>
  <c r="BG11" i="14"/>
  <c r="BG12" i="14"/>
  <c r="BG13" i="14"/>
  <c r="BG14" i="14"/>
  <c r="BG15" i="14"/>
  <c r="BG16" i="14"/>
  <c r="BG17" i="14"/>
  <c r="BG18" i="14"/>
  <c r="BG19" i="14"/>
  <c r="BG20" i="14"/>
  <c r="BG21" i="14"/>
  <c r="BG22" i="14"/>
  <c r="BG23" i="14"/>
  <c r="BG24" i="14"/>
  <c r="BG25" i="14"/>
  <c r="BG26" i="14"/>
  <c r="BG27" i="14"/>
  <c r="BG28" i="14"/>
  <c r="BG29" i="14"/>
  <c r="BG30" i="14"/>
  <c r="BG31" i="14"/>
  <c r="BG32" i="14"/>
  <c r="BG33" i="14"/>
  <c r="BG34" i="14"/>
  <c r="BG35" i="14"/>
  <c r="BG36" i="14"/>
  <c r="BG37" i="14"/>
  <c r="BG38" i="14"/>
  <c r="BG39" i="14"/>
  <c r="BG40" i="14"/>
  <c r="BG41" i="14"/>
  <c r="BG42" i="14"/>
  <c r="BG43" i="14"/>
  <c r="BG44" i="14"/>
  <c r="BG45" i="14"/>
  <c r="BG46" i="14"/>
  <c r="BG47" i="14"/>
  <c r="BG48" i="14"/>
  <c r="BG49" i="14"/>
  <c r="BG50" i="14"/>
  <c r="BG51" i="14"/>
  <c r="BG52" i="14"/>
  <c r="BG53" i="14"/>
  <c r="BG54" i="14"/>
  <c r="BG55" i="14"/>
  <c r="BG56" i="14"/>
  <c r="BG57" i="14"/>
  <c r="BG58" i="14"/>
  <c r="BG59" i="14"/>
  <c r="BG60" i="14"/>
  <c r="BG61" i="14"/>
  <c r="BG62" i="14"/>
  <c r="BG63" i="14"/>
  <c r="BG64" i="14"/>
  <c r="BG65" i="14"/>
  <c r="BG66" i="14"/>
  <c r="BG67" i="14"/>
  <c r="BG68" i="14"/>
  <c r="BG69" i="14"/>
  <c r="BG70" i="14"/>
  <c r="BG71" i="14"/>
  <c r="BG72" i="14"/>
  <c r="BG73" i="14"/>
  <c r="BG74" i="14"/>
  <c r="BG75" i="14"/>
  <c r="BG76" i="14"/>
  <c r="BG77" i="14"/>
  <c r="BG78" i="14"/>
  <c r="BG79" i="14"/>
  <c r="BG80" i="14"/>
  <c r="BG81" i="14"/>
  <c r="BG82" i="14"/>
  <c r="BG83" i="14"/>
  <c r="BG84" i="14"/>
  <c r="BG85" i="14"/>
  <c r="BG86" i="14"/>
  <c r="BG87" i="14"/>
  <c r="BG88" i="14"/>
  <c r="BG89" i="14"/>
  <c r="BG90" i="14"/>
  <c r="BG91" i="14"/>
  <c r="BG92" i="14"/>
  <c r="BG93" i="14"/>
  <c r="BG94" i="14"/>
  <c r="BG95" i="14"/>
  <c r="BG96" i="14"/>
  <c r="BG97" i="14"/>
  <c r="BG98" i="14"/>
  <c r="BG99" i="14"/>
  <c r="BG100" i="14"/>
  <c r="BG101" i="14"/>
  <c r="BG102" i="14"/>
  <c r="BG103" i="14"/>
  <c r="BG104" i="14"/>
  <c r="BG105" i="14"/>
  <c r="BG106" i="14"/>
  <c r="BG107" i="14"/>
  <c r="BG108" i="14"/>
  <c r="BG109" i="14"/>
  <c r="BG110" i="14"/>
  <c r="BG111" i="14"/>
  <c r="BG112" i="14"/>
  <c r="BG113" i="14"/>
  <c r="BG114" i="14"/>
  <c r="BG115" i="14"/>
  <c r="BG116" i="14"/>
  <c r="BG117" i="14"/>
  <c r="BG118" i="14"/>
  <c r="BG119" i="14"/>
  <c r="BG120" i="14"/>
  <c r="BG121" i="14"/>
  <c r="BG122" i="14"/>
  <c r="BG123" i="14"/>
  <c r="BG124" i="14"/>
  <c r="BG125" i="14"/>
  <c r="BG126" i="14"/>
  <c r="BG127" i="14"/>
  <c r="BG128" i="14"/>
  <c r="BG129" i="14"/>
  <c r="BG130" i="14"/>
  <c r="BG131" i="14"/>
  <c r="BG132" i="14"/>
  <c r="BG133" i="14"/>
  <c r="BG134" i="14"/>
  <c r="BG135" i="14"/>
  <c r="BG136" i="14"/>
  <c r="BG137" i="14"/>
  <c r="BG138" i="14"/>
  <c r="BG139" i="14"/>
  <c r="BG140" i="14"/>
  <c r="BG141" i="14"/>
  <c r="BG142" i="14"/>
  <c r="BG143" i="14"/>
  <c r="BG144" i="14"/>
  <c r="BG6" i="14"/>
  <c r="BG3" i="14" l="1"/>
  <c r="B99" i="14"/>
  <c r="C99" i="14"/>
  <c r="D99" i="14"/>
  <c r="E99" i="14"/>
  <c r="F99" i="14"/>
  <c r="G99" i="14"/>
  <c r="H99" i="14"/>
  <c r="I99" i="14"/>
  <c r="J99" i="14"/>
  <c r="K99" i="14"/>
  <c r="L99" i="14"/>
  <c r="M99" i="14"/>
  <c r="N99" i="14"/>
  <c r="O99" i="14"/>
  <c r="P99" i="14"/>
  <c r="Q99" i="14"/>
  <c r="R99" i="14"/>
  <c r="S99" i="14"/>
  <c r="T99" i="14"/>
  <c r="U99" i="14"/>
  <c r="V99" i="14"/>
  <c r="W99" i="14"/>
  <c r="X99" i="14"/>
  <c r="Y99" i="14"/>
  <c r="Z99" i="14"/>
  <c r="AA99" i="14"/>
  <c r="AB99" i="14"/>
  <c r="AC99" i="14"/>
  <c r="AD99" i="14"/>
  <c r="AE99" i="14"/>
  <c r="AF99" i="14"/>
  <c r="AG99" i="14"/>
  <c r="AH99" i="14"/>
  <c r="AI99" i="14"/>
  <c r="AJ99" i="14"/>
  <c r="AK99" i="14"/>
  <c r="AL99" i="14"/>
  <c r="AM99" i="14"/>
  <c r="AN99" i="14"/>
  <c r="AO99" i="14"/>
  <c r="AP99" i="14"/>
  <c r="AT99" i="14"/>
  <c r="AU99" i="14"/>
  <c r="AV99" i="14"/>
  <c r="AW99" i="14"/>
  <c r="AX99" i="14"/>
  <c r="AY99" i="14"/>
  <c r="AZ99" i="14"/>
  <c r="BA99" i="14"/>
  <c r="BB99" i="14"/>
  <c r="AQ99" i="14"/>
  <c r="AR99" i="14"/>
  <c r="AS99" i="14"/>
  <c r="BC99" i="14"/>
  <c r="BD99" i="14"/>
  <c r="BE99" i="14"/>
  <c r="BF99" i="14"/>
  <c r="BJ99" i="14"/>
  <c r="BK99" i="14"/>
  <c r="BL99" i="14"/>
  <c r="BM99" i="14"/>
  <c r="BN99" i="14"/>
  <c r="C98" i="14"/>
  <c r="D98" i="14"/>
  <c r="E98" i="14"/>
  <c r="F98" i="14"/>
  <c r="G98" i="14"/>
  <c r="H98" i="14"/>
  <c r="I98" i="14"/>
  <c r="J98" i="14"/>
  <c r="K98" i="14"/>
  <c r="L98" i="14"/>
  <c r="M98" i="14"/>
  <c r="N98" i="14"/>
  <c r="O98" i="14"/>
  <c r="P98" i="14"/>
  <c r="Q98" i="14"/>
  <c r="R98" i="14"/>
  <c r="S98" i="14"/>
  <c r="T98" i="14"/>
  <c r="U98" i="14"/>
  <c r="V98" i="14"/>
  <c r="W98" i="14"/>
  <c r="X98" i="14"/>
  <c r="Y98" i="14"/>
  <c r="Z98" i="14"/>
  <c r="AA98" i="14"/>
  <c r="AB98" i="14"/>
  <c r="AC98" i="14"/>
  <c r="AD98" i="14"/>
  <c r="AE98" i="14"/>
  <c r="AF98" i="14"/>
  <c r="AG98" i="14"/>
  <c r="AH98" i="14"/>
  <c r="AI98" i="14"/>
  <c r="AJ98" i="14"/>
  <c r="AK98" i="14"/>
  <c r="AL98" i="14"/>
  <c r="AM98" i="14"/>
  <c r="AN98" i="14"/>
  <c r="AO98" i="14"/>
  <c r="AP98" i="14"/>
  <c r="AT98" i="14"/>
  <c r="AU98" i="14"/>
  <c r="AV98" i="14"/>
  <c r="AW98" i="14"/>
  <c r="AX98" i="14"/>
  <c r="AY98" i="14"/>
  <c r="AZ98" i="14"/>
  <c r="BA98" i="14"/>
  <c r="BB98" i="14"/>
  <c r="AQ98" i="14"/>
  <c r="AR98" i="14"/>
  <c r="AS98" i="14"/>
  <c r="BC98" i="14"/>
  <c r="BD98" i="14"/>
  <c r="BE98" i="14"/>
  <c r="BF98" i="14"/>
  <c r="BJ98" i="14"/>
  <c r="BK98" i="14"/>
  <c r="BL98" i="14"/>
  <c r="BM98" i="14"/>
  <c r="BN98" i="14"/>
  <c r="BN7" i="14" l="1"/>
  <c r="BN8" i="14"/>
  <c r="BN9" i="14"/>
  <c r="BN10" i="14"/>
  <c r="BN11" i="14"/>
  <c r="BN12" i="14"/>
  <c r="BN13" i="14"/>
  <c r="BN14" i="14"/>
  <c r="BN15" i="14"/>
  <c r="BN16" i="14"/>
  <c r="BN17" i="14"/>
  <c r="BN18" i="14"/>
  <c r="BN19" i="14"/>
  <c r="BN20" i="14"/>
  <c r="BN21" i="14"/>
  <c r="BN22" i="14"/>
  <c r="BN23" i="14"/>
  <c r="BN24" i="14"/>
  <c r="BN25" i="14"/>
  <c r="BN26" i="14"/>
  <c r="BN27" i="14"/>
  <c r="BN28" i="14"/>
  <c r="BN29" i="14"/>
  <c r="BN30" i="14"/>
  <c r="BN31" i="14"/>
  <c r="BN32" i="14"/>
  <c r="BN33" i="14"/>
  <c r="BN34" i="14"/>
  <c r="BN35" i="14"/>
  <c r="BN36" i="14"/>
  <c r="BN37" i="14"/>
  <c r="BN38" i="14"/>
  <c r="BN39" i="14"/>
  <c r="BN40" i="14"/>
  <c r="BN41" i="14"/>
  <c r="BN42" i="14"/>
  <c r="BN43" i="14"/>
  <c r="BN44" i="14"/>
  <c r="BN45" i="14"/>
  <c r="BN46" i="14"/>
  <c r="BN47" i="14"/>
  <c r="BN48" i="14"/>
  <c r="BN49" i="14"/>
  <c r="BN50" i="14"/>
  <c r="BN51" i="14"/>
  <c r="BN52" i="14"/>
  <c r="BN53" i="14"/>
  <c r="BN54" i="14"/>
  <c r="BN55" i="14"/>
  <c r="BN56" i="14"/>
  <c r="BN57" i="14"/>
  <c r="BN58" i="14"/>
  <c r="BN59" i="14"/>
  <c r="BN60" i="14"/>
  <c r="BN61" i="14"/>
  <c r="BN62" i="14"/>
  <c r="BN63" i="14"/>
  <c r="BN64" i="14"/>
  <c r="BN65" i="14"/>
  <c r="BN66" i="14"/>
  <c r="BN67" i="14"/>
  <c r="BN68" i="14"/>
  <c r="BN69" i="14"/>
  <c r="BN70" i="14"/>
  <c r="BN71" i="14"/>
  <c r="BN72" i="14"/>
  <c r="BN73" i="14"/>
  <c r="BN74" i="14"/>
  <c r="BN75" i="14"/>
  <c r="BN76" i="14"/>
  <c r="BN77" i="14"/>
  <c r="BN78" i="14"/>
  <c r="BN79" i="14"/>
  <c r="BN80" i="14"/>
  <c r="BN81" i="14"/>
  <c r="BN82" i="14"/>
  <c r="BN83" i="14"/>
  <c r="BN84" i="14"/>
  <c r="BN85" i="14"/>
  <c r="BN86" i="14"/>
  <c r="BN87" i="14"/>
  <c r="BN88" i="14"/>
  <c r="BN89" i="14"/>
  <c r="BN90" i="14"/>
  <c r="BN91" i="14"/>
  <c r="BN92" i="14"/>
  <c r="BN93" i="14"/>
  <c r="BN94" i="14"/>
  <c r="BN95" i="14"/>
  <c r="BN96" i="14"/>
  <c r="BN97" i="14"/>
  <c r="BN100" i="14"/>
  <c r="BN101" i="14"/>
  <c r="BN102" i="14"/>
  <c r="BN103" i="14"/>
  <c r="BN104" i="14"/>
  <c r="BN105" i="14"/>
  <c r="BN106" i="14"/>
  <c r="BN107" i="14"/>
  <c r="BN108" i="14"/>
  <c r="BN109" i="14"/>
  <c r="BN110" i="14"/>
  <c r="BN111" i="14"/>
  <c r="BN112" i="14"/>
  <c r="BN113" i="14"/>
  <c r="BN114" i="14"/>
  <c r="BN115" i="14"/>
  <c r="BN116" i="14"/>
  <c r="BN117" i="14"/>
  <c r="BN118" i="14"/>
  <c r="BN119" i="14"/>
  <c r="BN120" i="14"/>
  <c r="BN121" i="14"/>
  <c r="BN122" i="14"/>
  <c r="BN123" i="14"/>
  <c r="BN124" i="14"/>
  <c r="BN125" i="14"/>
  <c r="BN126" i="14"/>
  <c r="BN127" i="14"/>
  <c r="BN128" i="14"/>
  <c r="BN129" i="14"/>
  <c r="BN130" i="14"/>
  <c r="BN131" i="14"/>
  <c r="BN132" i="14"/>
  <c r="BN133" i="14"/>
  <c r="BN134" i="14"/>
  <c r="BN135" i="14"/>
  <c r="BN136" i="14"/>
  <c r="BN137" i="14"/>
  <c r="BN138" i="14"/>
  <c r="BN139" i="14"/>
  <c r="BN140" i="14"/>
  <c r="BN141" i="14"/>
  <c r="BN142" i="14"/>
  <c r="BN143" i="14"/>
  <c r="BN144" i="14"/>
  <c r="BN6" i="14"/>
  <c r="BM7" i="14"/>
  <c r="BM8" i="14"/>
  <c r="BM9" i="14"/>
  <c r="BM10" i="14"/>
  <c r="BM11" i="14"/>
  <c r="BM12" i="14"/>
  <c r="BM13" i="14"/>
  <c r="BM14" i="14"/>
  <c r="BM15" i="14"/>
  <c r="BM16" i="14"/>
  <c r="BM17" i="14"/>
  <c r="BM18" i="14"/>
  <c r="BM19" i="14"/>
  <c r="BM20" i="14"/>
  <c r="BM21" i="14"/>
  <c r="BM22" i="14"/>
  <c r="BM23" i="14"/>
  <c r="BM24" i="14"/>
  <c r="BM25" i="14"/>
  <c r="BM26" i="14"/>
  <c r="BM27" i="14"/>
  <c r="BM28" i="14"/>
  <c r="BM29" i="14"/>
  <c r="BM30" i="14"/>
  <c r="BM31" i="14"/>
  <c r="BM32" i="14"/>
  <c r="BM33" i="14"/>
  <c r="BM34" i="14"/>
  <c r="BM35" i="14"/>
  <c r="BM36" i="14"/>
  <c r="BM37" i="14"/>
  <c r="BM38" i="14"/>
  <c r="BM39" i="14"/>
  <c r="BM40" i="14"/>
  <c r="BM41" i="14"/>
  <c r="BM42" i="14"/>
  <c r="BM43" i="14"/>
  <c r="BM44" i="14"/>
  <c r="BM45" i="14"/>
  <c r="BM46" i="14"/>
  <c r="BM47" i="14"/>
  <c r="BM48" i="14"/>
  <c r="BM49" i="14"/>
  <c r="BM50" i="14"/>
  <c r="BM51" i="14"/>
  <c r="BM52" i="14"/>
  <c r="BM53" i="14"/>
  <c r="BM54" i="14"/>
  <c r="BM55" i="14"/>
  <c r="BM56" i="14"/>
  <c r="BM57" i="14"/>
  <c r="BM58" i="14"/>
  <c r="BM59" i="14"/>
  <c r="BM60" i="14"/>
  <c r="BM61" i="14"/>
  <c r="BM62" i="14"/>
  <c r="BM63" i="14"/>
  <c r="BM64" i="14"/>
  <c r="BM65" i="14"/>
  <c r="BM66" i="14"/>
  <c r="BM67" i="14"/>
  <c r="BM68" i="14"/>
  <c r="BM69" i="14"/>
  <c r="BM70" i="14"/>
  <c r="BM71" i="14"/>
  <c r="BM72" i="14"/>
  <c r="BM73" i="14"/>
  <c r="BM74" i="14"/>
  <c r="BM75" i="14"/>
  <c r="BM76" i="14"/>
  <c r="BM77" i="14"/>
  <c r="BM78" i="14"/>
  <c r="BM79" i="14"/>
  <c r="BM80" i="14"/>
  <c r="BM81" i="14"/>
  <c r="BM82" i="14"/>
  <c r="BM83" i="14"/>
  <c r="BM84" i="14"/>
  <c r="BM85" i="14"/>
  <c r="BM86" i="14"/>
  <c r="BM87" i="14"/>
  <c r="BM88" i="14"/>
  <c r="BM89" i="14"/>
  <c r="BM90" i="14"/>
  <c r="BM91" i="14"/>
  <c r="BM92" i="14"/>
  <c r="BM93" i="14"/>
  <c r="BM94" i="14"/>
  <c r="BM95" i="14"/>
  <c r="BM96" i="14"/>
  <c r="BM97" i="14"/>
  <c r="BM100" i="14"/>
  <c r="BM101" i="14"/>
  <c r="BM102" i="14"/>
  <c r="BM103" i="14"/>
  <c r="BM104" i="14"/>
  <c r="BM105" i="14"/>
  <c r="BM106" i="14"/>
  <c r="BM107" i="14"/>
  <c r="BM108" i="14"/>
  <c r="BM109" i="14"/>
  <c r="BM110" i="14"/>
  <c r="BM111" i="14"/>
  <c r="BM112" i="14"/>
  <c r="BM113" i="14"/>
  <c r="BM114" i="14"/>
  <c r="BM115" i="14"/>
  <c r="BM116" i="14"/>
  <c r="BM117" i="14"/>
  <c r="BM118" i="14"/>
  <c r="BM119" i="14"/>
  <c r="BM120" i="14"/>
  <c r="BM121" i="14"/>
  <c r="BM122" i="14"/>
  <c r="BM123" i="14"/>
  <c r="BM124" i="14"/>
  <c r="BM125" i="14"/>
  <c r="BM126" i="14"/>
  <c r="BM127" i="14"/>
  <c r="BM128" i="14"/>
  <c r="BM129" i="14"/>
  <c r="BM130" i="14"/>
  <c r="BM131" i="14"/>
  <c r="BM132" i="14"/>
  <c r="BM133" i="14"/>
  <c r="BM134" i="14"/>
  <c r="BM135" i="14"/>
  <c r="BM136" i="14"/>
  <c r="BM137" i="14"/>
  <c r="BM138" i="14"/>
  <c r="BM139" i="14"/>
  <c r="BM140" i="14"/>
  <c r="BM141" i="14"/>
  <c r="BM142" i="14"/>
  <c r="BM143" i="14"/>
  <c r="BM144" i="14"/>
  <c r="BM6" i="14"/>
  <c r="BM3" i="14" l="1"/>
  <c r="BF7" i="14"/>
  <c r="BF8" i="14"/>
  <c r="BF9" i="14"/>
  <c r="BF10" i="14"/>
  <c r="BF11" i="14"/>
  <c r="BF12" i="14"/>
  <c r="BF13" i="14"/>
  <c r="BF14" i="14"/>
  <c r="BF15" i="14"/>
  <c r="BF16" i="14"/>
  <c r="BF17" i="14"/>
  <c r="BF18" i="14"/>
  <c r="BF19" i="14"/>
  <c r="BF20" i="14"/>
  <c r="BF21" i="14"/>
  <c r="BF22" i="14"/>
  <c r="BF23" i="14"/>
  <c r="BF24" i="14"/>
  <c r="BF25" i="14"/>
  <c r="BF26" i="14"/>
  <c r="BF27" i="14"/>
  <c r="BF28" i="14"/>
  <c r="BF29" i="14"/>
  <c r="BF30" i="14"/>
  <c r="BF31" i="14"/>
  <c r="BF32" i="14"/>
  <c r="BF33" i="14"/>
  <c r="BF34" i="14"/>
  <c r="BF35" i="14"/>
  <c r="BF36" i="14"/>
  <c r="BF37" i="14"/>
  <c r="BF38" i="14"/>
  <c r="BF39" i="14"/>
  <c r="BF40" i="14"/>
  <c r="BF41" i="14"/>
  <c r="BF42" i="14"/>
  <c r="BF43" i="14"/>
  <c r="BF44" i="14"/>
  <c r="BF45" i="14"/>
  <c r="BF46" i="14"/>
  <c r="BF47" i="14"/>
  <c r="BF48" i="14"/>
  <c r="BF49" i="14"/>
  <c r="BF50" i="14"/>
  <c r="BF51" i="14"/>
  <c r="BF52" i="14"/>
  <c r="BF53" i="14"/>
  <c r="BF54" i="14"/>
  <c r="BF55" i="14"/>
  <c r="BF56" i="14"/>
  <c r="BF57" i="14"/>
  <c r="BF58" i="14"/>
  <c r="BF59" i="14"/>
  <c r="BF60" i="14"/>
  <c r="BF61" i="14"/>
  <c r="BF62" i="14"/>
  <c r="BF63" i="14"/>
  <c r="BF64" i="14"/>
  <c r="BF65" i="14"/>
  <c r="BF66" i="14"/>
  <c r="BF67" i="14"/>
  <c r="BF68" i="14"/>
  <c r="BF69" i="14"/>
  <c r="BF70" i="14"/>
  <c r="BF71" i="14"/>
  <c r="BF72" i="14"/>
  <c r="BF73" i="14"/>
  <c r="BF74" i="14"/>
  <c r="BF75" i="14"/>
  <c r="BF76" i="14"/>
  <c r="BF77" i="14"/>
  <c r="BF78" i="14"/>
  <c r="BF79" i="14"/>
  <c r="BF80" i="14"/>
  <c r="BF81" i="14"/>
  <c r="BF82" i="14"/>
  <c r="BF83" i="14"/>
  <c r="BF84" i="14"/>
  <c r="BF85" i="14"/>
  <c r="BF86" i="14"/>
  <c r="BF87" i="14"/>
  <c r="BF88" i="14"/>
  <c r="BF89" i="14"/>
  <c r="BF90" i="14"/>
  <c r="BF91" i="14"/>
  <c r="BF92" i="14"/>
  <c r="BF93" i="14"/>
  <c r="BF94" i="14"/>
  <c r="BF95" i="14"/>
  <c r="BF96" i="14"/>
  <c r="BF97" i="14"/>
  <c r="BF100" i="14"/>
  <c r="BF101" i="14"/>
  <c r="BF102" i="14"/>
  <c r="BF103" i="14"/>
  <c r="BF104" i="14"/>
  <c r="BF105" i="14"/>
  <c r="BF106" i="14"/>
  <c r="BF107" i="14"/>
  <c r="BF108" i="14"/>
  <c r="BF109" i="14"/>
  <c r="BF110" i="14"/>
  <c r="BF111" i="14"/>
  <c r="BF112" i="14"/>
  <c r="BF113" i="14"/>
  <c r="BF114" i="14"/>
  <c r="BF115" i="14"/>
  <c r="BF116" i="14"/>
  <c r="BF117" i="14"/>
  <c r="BF118" i="14"/>
  <c r="BF119" i="14"/>
  <c r="BF120" i="14"/>
  <c r="BF121" i="14"/>
  <c r="BF122" i="14"/>
  <c r="BF123" i="14"/>
  <c r="BF124" i="14"/>
  <c r="BF125" i="14"/>
  <c r="BF126" i="14"/>
  <c r="BF127" i="14"/>
  <c r="BF128" i="14"/>
  <c r="BF129" i="14"/>
  <c r="BF130" i="14"/>
  <c r="BF131" i="14"/>
  <c r="BF132" i="14"/>
  <c r="BF133" i="14"/>
  <c r="BF134" i="14"/>
  <c r="BF135" i="14"/>
  <c r="BF136" i="14"/>
  <c r="BF137" i="14"/>
  <c r="BF138" i="14"/>
  <c r="BF139" i="14"/>
  <c r="BF140" i="14"/>
  <c r="BF141" i="14"/>
  <c r="BF142" i="14"/>
  <c r="BF143" i="14"/>
  <c r="BF144" i="14"/>
  <c r="BF6" i="14"/>
  <c r="BF3" i="14" l="1"/>
  <c r="AL7" i="14"/>
  <c r="AL8" i="14"/>
  <c r="AL9" i="14"/>
  <c r="AL10" i="14"/>
  <c r="AL11" i="14"/>
  <c r="AL12" i="14"/>
  <c r="AL13" i="14"/>
  <c r="AL14" i="14"/>
  <c r="AL15" i="14"/>
  <c r="AL16" i="14"/>
  <c r="AL17" i="14"/>
  <c r="AL18" i="14"/>
  <c r="AL19" i="14"/>
  <c r="AL20" i="14"/>
  <c r="AL21" i="14"/>
  <c r="AL22" i="14"/>
  <c r="AL23" i="14"/>
  <c r="AL24" i="14"/>
  <c r="AL25" i="14"/>
  <c r="AL26" i="14"/>
  <c r="AL27" i="14"/>
  <c r="AL28" i="14"/>
  <c r="AL29" i="14"/>
  <c r="AL30" i="14"/>
  <c r="AL31" i="14"/>
  <c r="AL32" i="14"/>
  <c r="AL33" i="14"/>
  <c r="AL34" i="14"/>
  <c r="AL35" i="14"/>
  <c r="AL36" i="14"/>
  <c r="AL37" i="14"/>
  <c r="AL38" i="14"/>
  <c r="AL39" i="14"/>
  <c r="AL40" i="14"/>
  <c r="AL41" i="14"/>
  <c r="AL42" i="14"/>
  <c r="AL43" i="14"/>
  <c r="AL44" i="14"/>
  <c r="AL45" i="14"/>
  <c r="AL46" i="14"/>
  <c r="AL47" i="14"/>
  <c r="AL48" i="14"/>
  <c r="AL49" i="14"/>
  <c r="AL50" i="14"/>
  <c r="AL51" i="14"/>
  <c r="AL52" i="14"/>
  <c r="AL53" i="14"/>
  <c r="AL54" i="14"/>
  <c r="AL55" i="14"/>
  <c r="AL56" i="14"/>
  <c r="AL57" i="14"/>
  <c r="AL58" i="14"/>
  <c r="AL59" i="14"/>
  <c r="AL60" i="14"/>
  <c r="AL61" i="14"/>
  <c r="AL62" i="14"/>
  <c r="AL63" i="14"/>
  <c r="AL64" i="14"/>
  <c r="AL65" i="14"/>
  <c r="AL66" i="14"/>
  <c r="AL67" i="14"/>
  <c r="AL68" i="14"/>
  <c r="AL69" i="14"/>
  <c r="AL70" i="14"/>
  <c r="AL71" i="14"/>
  <c r="AL72" i="14"/>
  <c r="AL73" i="14"/>
  <c r="AL74" i="14"/>
  <c r="AL75" i="14"/>
  <c r="AL76" i="14"/>
  <c r="AL77" i="14"/>
  <c r="AL78" i="14"/>
  <c r="AL79" i="14"/>
  <c r="AL80" i="14"/>
  <c r="AL81" i="14"/>
  <c r="AL82" i="14"/>
  <c r="AL83" i="14"/>
  <c r="AL84" i="14"/>
  <c r="AL85" i="14"/>
  <c r="AL86" i="14"/>
  <c r="AL87" i="14"/>
  <c r="AL88" i="14"/>
  <c r="AL89" i="14"/>
  <c r="AL90" i="14"/>
  <c r="AL91" i="14"/>
  <c r="AL92" i="14"/>
  <c r="AL93" i="14"/>
  <c r="AL94" i="14"/>
  <c r="AL95" i="14"/>
  <c r="AL96" i="14"/>
  <c r="AL97" i="14"/>
  <c r="AL100" i="14"/>
  <c r="AL101" i="14"/>
  <c r="AL102" i="14"/>
  <c r="AL103" i="14"/>
  <c r="AL104" i="14"/>
  <c r="AL105" i="14"/>
  <c r="AL106" i="14"/>
  <c r="AL107" i="14"/>
  <c r="AL108" i="14"/>
  <c r="AL109" i="14"/>
  <c r="AL110" i="14"/>
  <c r="AL111" i="14"/>
  <c r="AL112" i="14"/>
  <c r="AL113" i="14"/>
  <c r="AL114" i="14"/>
  <c r="AL115" i="14"/>
  <c r="AL116" i="14"/>
  <c r="AL117" i="14"/>
  <c r="AL118" i="14"/>
  <c r="AL119" i="14"/>
  <c r="AL120" i="14"/>
  <c r="AL121" i="14"/>
  <c r="AL122" i="14"/>
  <c r="AL123" i="14"/>
  <c r="AL124" i="14"/>
  <c r="AL125" i="14"/>
  <c r="AL126" i="14"/>
  <c r="AL127" i="14"/>
  <c r="AL128" i="14"/>
  <c r="AL129" i="14"/>
  <c r="AL130" i="14"/>
  <c r="AL131" i="14"/>
  <c r="AL132" i="14"/>
  <c r="AL133" i="14"/>
  <c r="AL134" i="14"/>
  <c r="AL135" i="14"/>
  <c r="AL136" i="14"/>
  <c r="AL137" i="14"/>
  <c r="AL138" i="14"/>
  <c r="AL139" i="14"/>
  <c r="AL140" i="14"/>
  <c r="AL141" i="14"/>
  <c r="AL142" i="14"/>
  <c r="AL143" i="14"/>
  <c r="AL144" i="14"/>
  <c r="AK7" i="14" l="1"/>
  <c r="AK8" i="14"/>
  <c r="AK9" i="14"/>
  <c r="AK10" i="14"/>
  <c r="AK11" i="14"/>
  <c r="AK12" i="14"/>
  <c r="AK13" i="14"/>
  <c r="AK14" i="14"/>
  <c r="AK15" i="14"/>
  <c r="AK16" i="14"/>
  <c r="AK17" i="14"/>
  <c r="AK18" i="14"/>
  <c r="AK19" i="14"/>
  <c r="AK20" i="14"/>
  <c r="AK21" i="14"/>
  <c r="AK22" i="14"/>
  <c r="AK23" i="14"/>
  <c r="AK24" i="14"/>
  <c r="AK25" i="14"/>
  <c r="AK26" i="14"/>
  <c r="AK27" i="14"/>
  <c r="AK28" i="14"/>
  <c r="AK29" i="14"/>
  <c r="AK30" i="14"/>
  <c r="AK31" i="14"/>
  <c r="AK32" i="14"/>
  <c r="AK33" i="14"/>
  <c r="AK34" i="14"/>
  <c r="AK35" i="14"/>
  <c r="AK36" i="14"/>
  <c r="AK37" i="14"/>
  <c r="AK38" i="14"/>
  <c r="AK39" i="14"/>
  <c r="AK40" i="14"/>
  <c r="AK41" i="14"/>
  <c r="AK42" i="14"/>
  <c r="AK43" i="14"/>
  <c r="AK44" i="14"/>
  <c r="AK45" i="14"/>
  <c r="AK46" i="14"/>
  <c r="AK47" i="14"/>
  <c r="AK48" i="14"/>
  <c r="AK49" i="14"/>
  <c r="AK50" i="14"/>
  <c r="AK51" i="14"/>
  <c r="AK52" i="14"/>
  <c r="AK53" i="14"/>
  <c r="AK54" i="14"/>
  <c r="AK55" i="14"/>
  <c r="AK56" i="14"/>
  <c r="AK57" i="14"/>
  <c r="AK58" i="14"/>
  <c r="AK59" i="14"/>
  <c r="AK60" i="14"/>
  <c r="AK61" i="14"/>
  <c r="AK62" i="14"/>
  <c r="AK63" i="14"/>
  <c r="AK64" i="14"/>
  <c r="AK65" i="14"/>
  <c r="AK66" i="14"/>
  <c r="AK67" i="14"/>
  <c r="AK68" i="14"/>
  <c r="AK69" i="14"/>
  <c r="AK70" i="14"/>
  <c r="AK71" i="14"/>
  <c r="AK72" i="14"/>
  <c r="AK73" i="14"/>
  <c r="AK74" i="14"/>
  <c r="AK75" i="14"/>
  <c r="AK76" i="14"/>
  <c r="AK77" i="14"/>
  <c r="AK78" i="14"/>
  <c r="AK79" i="14"/>
  <c r="AK80" i="14"/>
  <c r="AK81" i="14"/>
  <c r="AK82" i="14"/>
  <c r="AK83" i="14"/>
  <c r="AK84" i="14"/>
  <c r="AK85" i="14"/>
  <c r="AK86" i="14"/>
  <c r="AK87" i="14"/>
  <c r="AK88" i="14"/>
  <c r="AK89" i="14"/>
  <c r="AK90" i="14"/>
  <c r="AK91" i="14"/>
  <c r="AK92" i="14"/>
  <c r="AK93" i="14"/>
  <c r="AK94" i="14"/>
  <c r="AK95" i="14"/>
  <c r="AK96" i="14"/>
  <c r="AK97" i="14"/>
  <c r="AK100" i="14"/>
  <c r="AK101" i="14"/>
  <c r="AK102" i="14"/>
  <c r="AK103" i="14"/>
  <c r="AK104" i="14"/>
  <c r="AK105" i="14"/>
  <c r="AK106" i="14"/>
  <c r="AK107" i="14"/>
  <c r="AK108" i="14"/>
  <c r="AK109" i="14"/>
  <c r="AK110" i="14"/>
  <c r="AK111" i="14"/>
  <c r="AK112" i="14"/>
  <c r="AK113" i="14"/>
  <c r="AK114" i="14"/>
  <c r="AK115" i="14"/>
  <c r="AK116" i="14"/>
  <c r="AK117" i="14"/>
  <c r="AK118" i="14"/>
  <c r="AK119" i="14"/>
  <c r="AK120" i="14"/>
  <c r="AK121" i="14"/>
  <c r="AK122" i="14"/>
  <c r="AK123" i="14"/>
  <c r="AK124" i="14"/>
  <c r="AK125" i="14"/>
  <c r="AK126" i="14"/>
  <c r="AK127" i="14"/>
  <c r="AK128" i="14"/>
  <c r="AK129" i="14"/>
  <c r="AK130" i="14"/>
  <c r="AK131" i="14"/>
  <c r="AK132" i="14"/>
  <c r="AK133" i="14"/>
  <c r="AK134" i="14"/>
  <c r="AK135" i="14"/>
  <c r="AK136" i="14"/>
  <c r="AK137" i="14"/>
  <c r="AK138" i="14"/>
  <c r="AK139" i="14"/>
  <c r="AK140" i="14"/>
  <c r="AK141" i="14"/>
  <c r="AK142" i="14"/>
  <c r="AK143" i="14"/>
  <c r="AK144" i="14"/>
  <c r="AK6" i="14"/>
  <c r="AK3" i="14" l="1"/>
  <c r="C66" i="14"/>
  <c r="D66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AF66" i="14"/>
  <c r="AG66" i="14"/>
  <c r="AH66" i="14"/>
  <c r="AI66" i="14"/>
  <c r="AJ66" i="14"/>
  <c r="AM66" i="14"/>
  <c r="AN66" i="14"/>
  <c r="AO66" i="14"/>
  <c r="AP66" i="14"/>
  <c r="AT66" i="14"/>
  <c r="AU66" i="14"/>
  <c r="AV66" i="14"/>
  <c r="AW66" i="14"/>
  <c r="AZ66" i="14"/>
  <c r="AX66" i="14"/>
  <c r="AY66" i="14"/>
  <c r="BA66" i="14"/>
  <c r="BB66" i="14"/>
  <c r="AQ66" i="14"/>
  <c r="AR66" i="14"/>
  <c r="AS66" i="14"/>
  <c r="BC66" i="14"/>
  <c r="BD66" i="14"/>
  <c r="BE66" i="14"/>
  <c r="BL66" i="14"/>
  <c r="BK66" i="14"/>
  <c r="BJ66" i="14"/>
  <c r="B67" i="14"/>
  <c r="C67" i="14"/>
  <c r="D67" i="14"/>
  <c r="E67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S67" i="14"/>
  <c r="T67" i="14"/>
  <c r="U67" i="14"/>
  <c r="V67" i="14"/>
  <c r="W67" i="14"/>
  <c r="X67" i="14"/>
  <c r="Y67" i="14"/>
  <c r="Z67" i="14"/>
  <c r="AA67" i="14"/>
  <c r="AB67" i="14"/>
  <c r="AC67" i="14"/>
  <c r="AD67" i="14"/>
  <c r="AE67" i="14"/>
  <c r="AF67" i="14"/>
  <c r="AG67" i="14"/>
  <c r="AH67" i="14"/>
  <c r="AI67" i="14"/>
  <c r="AJ67" i="14"/>
  <c r="AM67" i="14"/>
  <c r="AN67" i="14"/>
  <c r="AO67" i="14"/>
  <c r="AP67" i="14"/>
  <c r="AT67" i="14"/>
  <c r="AU67" i="14"/>
  <c r="AV67" i="14"/>
  <c r="AW67" i="14"/>
  <c r="AZ67" i="14"/>
  <c r="AX67" i="14"/>
  <c r="AY67" i="14"/>
  <c r="BA67" i="14"/>
  <c r="BB67" i="14"/>
  <c r="AQ67" i="14"/>
  <c r="AR67" i="14"/>
  <c r="AS67" i="14"/>
  <c r="BC67" i="14"/>
  <c r="BD67" i="14"/>
  <c r="BE67" i="14"/>
  <c r="BL67" i="14"/>
  <c r="BK67" i="14"/>
  <c r="BJ67" i="14"/>
  <c r="BE7" i="14" l="1"/>
  <c r="BE8" i="14"/>
  <c r="BE9" i="14"/>
  <c r="BE10" i="14"/>
  <c r="BE11" i="14"/>
  <c r="BE12" i="14"/>
  <c r="BE13" i="14"/>
  <c r="BE14" i="14"/>
  <c r="BE15" i="14"/>
  <c r="BE16" i="14"/>
  <c r="BE17" i="14"/>
  <c r="BE18" i="14"/>
  <c r="BE19" i="14"/>
  <c r="BE20" i="14"/>
  <c r="BE21" i="14"/>
  <c r="BE22" i="14"/>
  <c r="BE23" i="14"/>
  <c r="BE24" i="14"/>
  <c r="BE25" i="14"/>
  <c r="BE26" i="14"/>
  <c r="BE27" i="14"/>
  <c r="BE28" i="14"/>
  <c r="BE29" i="14"/>
  <c r="BE30" i="14"/>
  <c r="BE31" i="14"/>
  <c r="BE32" i="14"/>
  <c r="BE33" i="14"/>
  <c r="BE34" i="14"/>
  <c r="BE35" i="14"/>
  <c r="BE36" i="14"/>
  <c r="BE37" i="14"/>
  <c r="BE38" i="14"/>
  <c r="BE39" i="14"/>
  <c r="BE40" i="14"/>
  <c r="BE41" i="14"/>
  <c r="BE42" i="14"/>
  <c r="BE43" i="14"/>
  <c r="BE44" i="14"/>
  <c r="BE45" i="14"/>
  <c r="BE46" i="14"/>
  <c r="BE47" i="14"/>
  <c r="BE48" i="14"/>
  <c r="BE49" i="14"/>
  <c r="BE50" i="14"/>
  <c r="BE51" i="14"/>
  <c r="BE52" i="14"/>
  <c r="BE53" i="14"/>
  <c r="BE54" i="14"/>
  <c r="BE55" i="14"/>
  <c r="BE56" i="14"/>
  <c r="BE57" i="14"/>
  <c r="BE58" i="14"/>
  <c r="BE59" i="14"/>
  <c r="BE60" i="14"/>
  <c r="BE61" i="14"/>
  <c r="BE62" i="14"/>
  <c r="BE63" i="14"/>
  <c r="BE64" i="14"/>
  <c r="BE65" i="14"/>
  <c r="BE68" i="14"/>
  <c r="BE69" i="14"/>
  <c r="BE70" i="14"/>
  <c r="BE71" i="14"/>
  <c r="BE72" i="14"/>
  <c r="BE73" i="14"/>
  <c r="BE74" i="14"/>
  <c r="BE75" i="14"/>
  <c r="BE76" i="14"/>
  <c r="BE77" i="14"/>
  <c r="BE78" i="14"/>
  <c r="BE79" i="14"/>
  <c r="BE80" i="14"/>
  <c r="BE81" i="14"/>
  <c r="BE82" i="14"/>
  <c r="BE83" i="14"/>
  <c r="BE84" i="14"/>
  <c r="BE85" i="14"/>
  <c r="BE86" i="14"/>
  <c r="BE87" i="14"/>
  <c r="BE88" i="14"/>
  <c r="BE89" i="14"/>
  <c r="BE90" i="14"/>
  <c r="BE91" i="14"/>
  <c r="BE92" i="14"/>
  <c r="BE93" i="14"/>
  <c r="BE94" i="14"/>
  <c r="BE95" i="14"/>
  <c r="BE96" i="14"/>
  <c r="BE97" i="14"/>
  <c r="BE100" i="14"/>
  <c r="BE101" i="14"/>
  <c r="BE102" i="14"/>
  <c r="BE103" i="14"/>
  <c r="BE104" i="14"/>
  <c r="BE105" i="14"/>
  <c r="BE106" i="14"/>
  <c r="BE107" i="14"/>
  <c r="BE108" i="14"/>
  <c r="BE109" i="14"/>
  <c r="BE110" i="14"/>
  <c r="BE111" i="14"/>
  <c r="BE112" i="14"/>
  <c r="BE113" i="14"/>
  <c r="BE114" i="14"/>
  <c r="BE115" i="14"/>
  <c r="BE116" i="14"/>
  <c r="BE117" i="14"/>
  <c r="BE118" i="14"/>
  <c r="BE119" i="14"/>
  <c r="BE120" i="14"/>
  <c r="BE121" i="14"/>
  <c r="BE122" i="14"/>
  <c r="BE123" i="14"/>
  <c r="BE124" i="14"/>
  <c r="BE125" i="14"/>
  <c r="BE126" i="14"/>
  <c r="BE127" i="14"/>
  <c r="BE128" i="14"/>
  <c r="BE129" i="14"/>
  <c r="BE130" i="14"/>
  <c r="BE131" i="14"/>
  <c r="BE132" i="14"/>
  <c r="BE133" i="14"/>
  <c r="BE134" i="14"/>
  <c r="BE135" i="14"/>
  <c r="BE136" i="14"/>
  <c r="BE137" i="14"/>
  <c r="BE138" i="14"/>
  <c r="BE139" i="14"/>
  <c r="BE140" i="14"/>
  <c r="BE141" i="14"/>
  <c r="BE142" i="14"/>
  <c r="BE143" i="14"/>
  <c r="BE144" i="14"/>
  <c r="BE6" i="14"/>
  <c r="BD12" i="14"/>
  <c r="BD13" i="14"/>
  <c r="BD14" i="14"/>
  <c r="BD15" i="14"/>
  <c r="BD16" i="14"/>
  <c r="BD17" i="14"/>
  <c r="BD18" i="14"/>
  <c r="BD19" i="14"/>
  <c r="BD20" i="14"/>
  <c r="BD21" i="14"/>
  <c r="BD22" i="14"/>
  <c r="BD23" i="14"/>
  <c r="BD24" i="14"/>
  <c r="BD25" i="14"/>
  <c r="BD26" i="14"/>
  <c r="BD27" i="14"/>
  <c r="BD28" i="14"/>
  <c r="BD29" i="14"/>
  <c r="BD30" i="14"/>
  <c r="BD31" i="14"/>
  <c r="BD32" i="14"/>
  <c r="BD33" i="14"/>
  <c r="BD34" i="14"/>
  <c r="BD35" i="14"/>
  <c r="BD36" i="14"/>
  <c r="BD37" i="14"/>
  <c r="BD38" i="14"/>
  <c r="BD39" i="14"/>
  <c r="BD40" i="14"/>
  <c r="BD41" i="14"/>
  <c r="BD42" i="14"/>
  <c r="BD43" i="14"/>
  <c r="BD44" i="14"/>
  <c r="BD45" i="14"/>
  <c r="BD46" i="14"/>
  <c r="BD47" i="14"/>
  <c r="BD48" i="14"/>
  <c r="BD49" i="14"/>
  <c r="BD50" i="14"/>
  <c r="BD51" i="14"/>
  <c r="BD52" i="14"/>
  <c r="BD53" i="14"/>
  <c r="BD54" i="14"/>
  <c r="BD55" i="14"/>
  <c r="BD56" i="14"/>
  <c r="BD57" i="14"/>
  <c r="BD58" i="14"/>
  <c r="BD59" i="14"/>
  <c r="BD60" i="14"/>
  <c r="BD61" i="14"/>
  <c r="BD62" i="14"/>
  <c r="BD63" i="14"/>
  <c r="BD64" i="14"/>
  <c r="BD65" i="14"/>
  <c r="BD68" i="14"/>
  <c r="BD69" i="14"/>
  <c r="BD70" i="14"/>
  <c r="BD71" i="14"/>
  <c r="BD72" i="14"/>
  <c r="BD73" i="14"/>
  <c r="BD74" i="14"/>
  <c r="BD75" i="14"/>
  <c r="BD76" i="14"/>
  <c r="BD77" i="14"/>
  <c r="BD78" i="14"/>
  <c r="BD79" i="14"/>
  <c r="BD80" i="14"/>
  <c r="BD81" i="14"/>
  <c r="BD82" i="14"/>
  <c r="BD83" i="14"/>
  <c r="BD84" i="14"/>
  <c r="BD85" i="14"/>
  <c r="BD86" i="14"/>
  <c r="BD87" i="14"/>
  <c r="BD88" i="14"/>
  <c r="BD89" i="14"/>
  <c r="BD90" i="14"/>
  <c r="BD91" i="14"/>
  <c r="BD92" i="14"/>
  <c r="BD93" i="14"/>
  <c r="BD94" i="14"/>
  <c r="BD95" i="14"/>
  <c r="BD96" i="14"/>
  <c r="BD97" i="14"/>
  <c r="BD100" i="14"/>
  <c r="BD101" i="14"/>
  <c r="BD102" i="14"/>
  <c r="BD103" i="14"/>
  <c r="BD104" i="14"/>
  <c r="BD105" i="14"/>
  <c r="BD106" i="14"/>
  <c r="BD107" i="14"/>
  <c r="BD108" i="14"/>
  <c r="BD109" i="14"/>
  <c r="BD110" i="14"/>
  <c r="BD111" i="14"/>
  <c r="BD112" i="14"/>
  <c r="BD113" i="14"/>
  <c r="BD114" i="14"/>
  <c r="BD115" i="14"/>
  <c r="BD116" i="14"/>
  <c r="BD117" i="14"/>
  <c r="BD118" i="14"/>
  <c r="BD119" i="14"/>
  <c r="BD120" i="14"/>
  <c r="BD121" i="14"/>
  <c r="BD122" i="14"/>
  <c r="BD123" i="14"/>
  <c r="BD124" i="14"/>
  <c r="BD125" i="14"/>
  <c r="BD126" i="14"/>
  <c r="BD127" i="14"/>
  <c r="BD128" i="14"/>
  <c r="BD129" i="14"/>
  <c r="BD130" i="14"/>
  <c r="BD131" i="14"/>
  <c r="BD132" i="14"/>
  <c r="BD133" i="14"/>
  <c r="BD134" i="14"/>
  <c r="BD135" i="14"/>
  <c r="BD136" i="14"/>
  <c r="BD137" i="14"/>
  <c r="BD138" i="14"/>
  <c r="BD139" i="14"/>
  <c r="BD140" i="14"/>
  <c r="BD141" i="14"/>
  <c r="BD142" i="14"/>
  <c r="BD143" i="14"/>
  <c r="BD144" i="14"/>
  <c r="BD6" i="14"/>
  <c r="BD7" i="14"/>
  <c r="BD8" i="14"/>
  <c r="BD9" i="14"/>
  <c r="BD10" i="14"/>
  <c r="BD11" i="14"/>
  <c r="BC6" i="14"/>
  <c r="BC7" i="14"/>
  <c r="BC8" i="14"/>
  <c r="BC10" i="14"/>
  <c r="BC11" i="14"/>
  <c r="BC12" i="14"/>
  <c r="BC13" i="14"/>
  <c r="BC14" i="14"/>
  <c r="BC15" i="14"/>
  <c r="BC16" i="14"/>
  <c r="BC17" i="14"/>
  <c r="BC18" i="14"/>
  <c r="BC19" i="14"/>
  <c r="BC20" i="14"/>
  <c r="BC21" i="14"/>
  <c r="BC22" i="14"/>
  <c r="BC23" i="14"/>
  <c r="BC24" i="14"/>
  <c r="BC25" i="14"/>
  <c r="BC26" i="14"/>
  <c r="BC27" i="14"/>
  <c r="BC28" i="14"/>
  <c r="BC29" i="14"/>
  <c r="BC30" i="14"/>
  <c r="BC31" i="14"/>
  <c r="BC32" i="14"/>
  <c r="BC33" i="14"/>
  <c r="BC34" i="14"/>
  <c r="BC35" i="14"/>
  <c r="BC36" i="14"/>
  <c r="BC37" i="14"/>
  <c r="BC38" i="14"/>
  <c r="BC39" i="14"/>
  <c r="BC40" i="14"/>
  <c r="BC41" i="14"/>
  <c r="BC42" i="14"/>
  <c r="BC43" i="14"/>
  <c r="BC44" i="14"/>
  <c r="BC45" i="14"/>
  <c r="BC46" i="14"/>
  <c r="BC47" i="14"/>
  <c r="BC48" i="14"/>
  <c r="BC49" i="14"/>
  <c r="BC50" i="14"/>
  <c r="BC51" i="14"/>
  <c r="BC52" i="14"/>
  <c r="BC53" i="14"/>
  <c r="BC54" i="14"/>
  <c r="BC55" i="14"/>
  <c r="BC56" i="14"/>
  <c r="BC57" i="14"/>
  <c r="BC58" i="14"/>
  <c r="BC59" i="14"/>
  <c r="BC60" i="14"/>
  <c r="BC61" i="14"/>
  <c r="BC62" i="14"/>
  <c r="BC63" i="14"/>
  <c r="BC64" i="14"/>
  <c r="BC65" i="14"/>
  <c r="BC68" i="14"/>
  <c r="BC69" i="14"/>
  <c r="BC70" i="14"/>
  <c r="BC71" i="14"/>
  <c r="BC72" i="14"/>
  <c r="BC73" i="14"/>
  <c r="BC74" i="14"/>
  <c r="BC75" i="14"/>
  <c r="BC76" i="14"/>
  <c r="BC77" i="14"/>
  <c r="BC78" i="14"/>
  <c r="BC79" i="14"/>
  <c r="BC80" i="14"/>
  <c r="BC81" i="14"/>
  <c r="BC82" i="14"/>
  <c r="BC83" i="14"/>
  <c r="BC84" i="14"/>
  <c r="BC85" i="14"/>
  <c r="BC86" i="14"/>
  <c r="BC87" i="14"/>
  <c r="BC88" i="14"/>
  <c r="BC89" i="14"/>
  <c r="BC90" i="14"/>
  <c r="BC91" i="14"/>
  <c r="BC92" i="14"/>
  <c r="BC93" i="14"/>
  <c r="BC94" i="14"/>
  <c r="BC95" i="14"/>
  <c r="BC96" i="14"/>
  <c r="BC97" i="14"/>
  <c r="BC100" i="14"/>
  <c r="BC101" i="14"/>
  <c r="BC102" i="14"/>
  <c r="BC103" i="14"/>
  <c r="BC104" i="14"/>
  <c r="BC105" i="14"/>
  <c r="BC106" i="14"/>
  <c r="BC107" i="14"/>
  <c r="BC108" i="14"/>
  <c r="BC109" i="14"/>
  <c r="BC110" i="14"/>
  <c r="BC111" i="14"/>
  <c r="BC112" i="14"/>
  <c r="BC113" i="14"/>
  <c r="BC114" i="14"/>
  <c r="BC115" i="14"/>
  <c r="BC116" i="14"/>
  <c r="BC117" i="14"/>
  <c r="BC118" i="14"/>
  <c r="BC119" i="14"/>
  <c r="BC120" i="14"/>
  <c r="BC121" i="14"/>
  <c r="BC122" i="14"/>
  <c r="BC123" i="14"/>
  <c r="BC124" i="14"/>
  <c r="BC125" i="14"/>
  <c r="BC126" i="14"/>
  <c r="BC127" i="14"/>
  <c r="BC128" i="14"/>
  <c r="BC129" i="14"/>
  <c r="BC130" i="14"/>
  <c r="BC131" i="14"/>
  <c r="BC132" i="14"/>
  <c r="BC133" i="14"/>
  <c r="BC134" i="14"/>
  <c r="BC135" i="14"/>
  <c r="BC136" i="14"/>
  <c r="BC137" i="14"/>
  <c r="BC138" i="14"/>
  <c r="BC139" i="14"/>
  <c r="BC140" i="14"/>
  <c r="BC141" i="14"/>
  <c r="BC142" i="14"/>
  <c r="BC143" i="14"/>
  <c r="BC144" i="14"/>
  <c r="BC9" i="14"/>
  <c r="BE3" i="14" l="1"/>
  <c r="AI7" i="14" l="1"/>
  <c r="AJ7" i="14"/>
  <c r="AI8" i="14"/>
  <c r="AJ8" i="14"/>
  <c r="AI9" i="14"/>
  <c r="AJ9" i="14"/>
  <c r="AI10" i="14"/>
  <c r="AJ10" i="14"/>
  <c r="AI11" i="14"/>
  <c r="AJ11" i="14"/>
  <c r="AI12" i="14"/>
  <c r="AJ12" i="14"/>
  <c r="AI13" i="14"/>
  <c r="AJ13" i="14"/>
  <c r="AI14" i="14"/>
  <c r="AJ14" i="14"/>
  <c r="AI15" i="14"/>
  <c r="AJ15" i="14"/>
  <c r="AI16" i="14"/>
  <c r="AJ16" i="14"/>
  <c r="AI17" i="14"/>
  <c r="AJ17" i="14"/>
  <c r="AI18" i="14"/>
  <c r="AJ18" i="14"/>
  <c r="AI19" i="14"/>
  <c r="AJ19" i="14"/>
  <c r="AI20" i="14"/>
  <c r="AJ20" i="14"/>
  <c r="AI21" i="14"/>
  <c r="AJ21" i="14"/>
  <c r="AI22" i="14"/>
  <c r="AJ22" i="14"/>
  <c r="AI23" i="14"/>
  <c r="AJ23" i="14"/>
  <c r="AI24" i="14"/>
  <c r="AJ24" i="14"/>
  <c r="AI25" i="14"/>
  <c r="AJ25" i="14"/>
  <c r="AI26" i="14"/>
  <c r="AJ26" i="14"/>
  <c r="AI27" i="14"/>
  <c r="AJ27" i="14"/>
  <c r="AI28" i="14"/>
  <c r="AJ28" i="14"/>
  <c r="AI29" i="14"/>
  <c r="AJ29" i="14"/>
  <c r="AI30" i="14"/>
  <c r="AJ30" i="14"/>
  <c r="AI31" i="14"/>
  <c r="AJ31" i="14"/>
  <c r="AI32" i="14"/>
  <c r="AJ32" i="14"/>
  <c r="AI33" i="14"/>
  <c r="AJ33" i="14"/>
  <c r="AI34" i="14"/>
  <c r="AJ34" i="14"/>
  <c r="AI35" i="14"/>
  <c r="AJ35" i="14"/>
  <c r="AI36" i="14"/>
  <c r="AJ36" i="14"/>
  <c r="AI37" i="14"/>
  <c r="AJ37" i="14"/>
  <c r="AI38" i="14"/>
  <c r="AJ38" i="14"/>
  <c r="AI39" i="14"/>
  <c r="AJ39" i="14"/>
  <c r="AI40" i="14"/>
  <c r="AJ40" i="14"/>
  <c r="AI41" i="14"/>
  <c r="AJ41" i="14"/>
  <c r="AI42" i="14"/>
  <c r="AJ42" i="14"/>
  <c r="AI43" i="14"/>
  <c r="AJ43" i="14"/>
  <c r="AI44" i="14"/>
  <c r="AJ44" i="14"/>
  <c r="AI45" i="14"/>
  <c r="AJ45" i="14"/>
  <c r="AI46" i="14"/>
  <c r="AJ46" i="14"/>
  <c r="AI47" i="14"/>
  <c r="AJ47" i="14"/>
  <c r="AI48" i="14"/>
  <c r="AJ48" i="14"/>
  <c r="AI49" i="14"/>
  <c r="AJ49" i="14"/>
  <c r="AI50" i="14"/>
  <c r="AJ50" i="14"/>
  <c r="AI51" i="14"/>
  <c r="AJ51" i="14"/>
  <c r="AI52" i="14"/>
  <c r="AJ52" i="14"/>
  <c r="AI53" i="14"/>
  <c r="AJ53" i="14"/>
  <c r="AI54" i="14"/>
  <c r="AJ54" i="14"/>
  <c r="AI55" i="14"/>
  <c r="AJ55" i="14"/>
  <c r="AI56" i="14"/>
  <c r="AJ56" i="14"/>
  <c r="AI57" i="14"/>
  <c r="AJ57" i="14"/>
  <c r="AI58" i="14"/>
  <c r="AJ58" i="14"/>
  <c r="AI59" i="14"/>
  <c r="AJ59" i="14"/>
  <c r="AI60" i="14"/>
  <c r="AJ60" i="14"/>
  <c r="AI61" i="14"/>
  <c r="AJ61" i="14"/>
  <c r="AI62" i="14"/>
  <c r="AJ62" i="14"/>
  <c r="AI63" i="14"/>
  <c r="AJ63" i="14"/>
  <c r="AI64" i="14"/>
  <c r="AJ64" i="14"/>
  <c r="AI65" i="14"/>
  <c r="AJ65" i="14"/>
  <c r="AI68" i="14"/>
  <c r="AJ68" i="14"/>
  <c r="AI69" i="14"/>
  <c r="AJ69" i="14"/>
  <c r="AI70" i="14"/>
  <c r="AJ70" i="14"/>
  <c r="AI71" i="14"/>
  <c r="AJ71" i="14"/>
  <c r="AI72" i="14"/>
  <c r="AJ72" i="14"/>
  <c r="AI73" i="14"/>
  <c r="AJ73" i="14"/>
  <c r="AI74" i="14"/>
  <c r="AJ74" i="14"/>
  <c r="AI75" i="14"/>
  <c r="AJ75" i="14"/>
  <c r="AI76" i="14"/>
  <c r="AJ76" i="14"/>
  <c r="AI77" i="14"/>
  <c r="AJ77" i="14"/>
  <c r="AI78" i="14"/>
  <c r="AJ78" i="14"/>
  <c r="AI79" i="14"/>
  <c r="AJ79" i="14"/>
  <c r="AI80" i="14"/>
  <c r="AJ80" i="14"/>
  <c r="AI81" i="14"/>
  <c r="AJ81" i="14"/>
  <c r="AI82" i="14"/>
  <c r="AJ82" i="14"/>
  <c r="AI83" i="14"/>
  <c r="AJ83" i="14"/>
  <c r="AI84" i="14"/>
  <c r="AJ84" i="14"/>
  <c r="AI85" i="14"/>
  <c r="AJ85" i="14"/>
  <c r="AI86" i="14"/>
  <c r="AJ86" i="14"/>
  <c r="AI87" i="14"/>
  <c r="AJ87" i="14"/>
  <c r="AI88" i="14"/>
  <c r="AJ88" i="14"/>
  <c r="AI89" i="14"/>
  <c r="AJ89" i="14"/>
  <c r="AI90" i="14"/>
  <c r="AJ90" i="14"/>
  <c r="AI91" i="14"/>
  <c r="AJ91" i="14"/>
  <c r="AI92" i="14"/>
  <c r="AJ92" i="14"/>
  <c r="AI93" i="14"/>
  <c r="AJ93" i="14"/>
  <c r="AI94" i="14"/>
  <c r="AJ94" i="14"/>
  <c r="AI95" i="14"/>
  <c r="AJ95" i="14"/>
  <c r="AI96" i="14"/>
  <c r="AJ96" i="14"/>
  <c r="AI97" i="14"/>
  <c r="AJ97" i="14"/>
  <c r="AI100" i="14"/>
  <c r="AJ100" i="14"/>
  <c r="AI101" i="14"/>
  <c r="AJ101" i="14"/>
  <c r="AI102" i="14"/>
  <c r="AJ102" i="14"/>
  <c r="AI103" i="14"/>
  <c r="AJ103" i="14"/>
  <c r="AI104" i="14"/>
  <c r="AJ104" i="14"/>
  <c r="AI105" i="14"/>
  <c r="AJ105" i="14"/>
  <c r="AI106" i="14"/>
  <c r="AJ106" i="14"/>
  <c r="AI107" i="14"/>
  <c r="AJ107" i="14"/>
  <c r="AI108" i="14"/>
  <c r="AJ108" i="14"/>
  <c r="AI109" i="14"/>
  <c r="AJ109" i="14"/>
  <c r="AI110" i="14"/>
  <c r="AJ110" i="14"/>
  <c r="AI111" i="14"/>
  <c r="AJ111" i="14"/>
  <c r="AI112" i="14"/>
  <c r="AJ112" i="14"/>
  <c r="AI113" i="14"/>
  <c r="AJ113" i="14"/>
  <c r="AI114" i="14"/>
  <c r="AJ114" i="14"/>
  <c r="AI115" i="14"/>
  <c r="AJ115" i="14"/>
  <c r="AI116" i="14"/>
  <c r="AJ116" i="14"/>
  <c r="AI117" i="14"/>
  <c r="AJ117" i="14"/>
  <c r="AI118" i="14"/>
  <c r="AJ118" i="14"/>
  <c r="AI119" i="14"/>
  <c r="AJ119" i="14"/>
  <c r="AI120" i="14"/>
  <c r="AJ120" i="14"/>
  <c r="AI121" i="14"/>
  <c r="AJ121" i="14"/>
  <c r="AI122" i="14"/>
  <c r="AJ122" i="14"/>
  <c r="AI123" i="14"/>
  <c r="AJ123" i="14"/>
  <c r="AI124" i="14"/>
  <c r="AJ124" i="14"/>
  <c r="AI125" i="14"/>
  <c r="AJ125" i="14"/>
  <c r="AI126" i="14"/>
  <c r="AJ126" i="14"/>
  <c r="AI127" i="14"/>
  <c r="AJ127" i="14"/>
  <c r="AI128" i="14"/>
  <c r="AJ128" i="14"/>
  <c r="AI129" i="14"/>
  <c r="AJ129" i="14"/>
  <c r="AI130" i="14"/>
  <c r="AJ130" i="14"/>
  <c r="AI131" i="14"/>
  <c r="AJ131" i="14"/>
  <c r="AI132" i="14"/>
  <c r="AJ132" i="14"/>
  <c r="AI133" i="14"/>
  <c r="AJ133" i="14"/>
  <c r="AI134" i="14"/>
  <c r="AJ134" i="14"/>
  <c r="AI135" i="14"/>
  <c r="AJ135" i="14"/>
  <c r="AI136" i="14"/>
  <c r="AJ136" i="14"/>
  <c r="AI137" i="14"/>
  <c r="AJ137" i="14"/>
  <c r="AI138" i="14"/>
  <c r="AJ138" i="14"/>
  <c r="AI139" i="14"/>
  <c r="AJ139" i="14"/>
  <c r="AI140" i="14"/>
  <c r="AJ140" i="14"/>
  <c r="AI141" i="14"/>
  <c r="AJ141" i="14"/>
  <c r="AI142" i="14"/>
  <c r="AJ142" i="14"/>
  <c r="AI143" i="14"/>
  <c r="AJ143" i="14"/>
  <c r="AI144" i="14"/>
  <c r="AJ144" i="14"/>
  <c r="AJ6" i="14"/>
  <c r="AI6" i="14"/>
  <c r="AI3" i="14" l="1"/>
  <c r="AJ3" i="14"/>
  <c r="B140" i="14"/>
  <c r="C140" i="14"/>
  <c r="D140" i="14"/>
  <c r="E140" i="14"/>
  <c r="F140" i="14"/>
  <c r="G140" i="14"/>
  <c r="H140" i="14"/>
  <c r="I140" i="14"/>
  <c r="J140" i="14"/>
  <c r="K140" i="14"/>
  <c r="L140" i="14"/>
  <c r="M140" i="14"/>
  <c r="N140" i="14"/>
  <c r="O140" i="14"/>
  <c r="P140" i="14"/>
  <c r="Q140" i="14"/>
  <c r="R140" i="14"/>
  <c r="S140" i="14"/>
  <c r="T140" i="14"/>
  <c r="U140" i="14"/>
  <c r="V140" i="14"/>
  <c r="W140" i="14"/>
  <c r="X140" i="14"/>
  <c r="Y140" i="14"/>
  <c r="Z140" i="14"/>
  <c r="AA140" i="14"/>
  <c r="AB140" i="14"/>
  <c r="AC140" i="14"/>
  <c r="AD140" i="14"/>
  <c r="AE140" i="14"/>
  <c r="AF140" i="14"/>
  <c r="AG140" i="14"/>
  <c r="AH140" i="14"/>
  <c r="AM140" i="14"/>
  <c r="AN140" i="14"/>
  <c r="AO140" i="14"/>
  <c r="AP140" i="14"/>
  <c r="AT140" i="14"/>
  <c r="AU140" i="14"/>
  <c r="AV140" i="14"/>
  <c r="AW140" i="14"/>
  <c r="AZ140" i="14"/>
  <c r="AX140" i="14"/>
  <c r="AY140" i="14"/>
  <c r="BA140" i="14"/>
  <c r="BB140" i="14"/>
  <c r="AQ140" i="14"/>
  <c r="AR140" i="14"/>
  <c r="AS140" i="14"/>
  <c r="BL140" i="14"/>
  <c r="BK140" i="14"/>
  <c r="BJ140" i="14"/>
  <c r="C138" i="14"/>
  <c r="D138" i="14"/>
  <c r="E138" i="14"/>
  <c r="F138" i="14"/>
  <c r="G138" i="14"/>
  <c r="H138" i="14"/>
  <c r="I138" i="14"/>
  <c r="J138" i="14"/>
  <c r="K138" i="14"/>
  <c r="L138" i="14"/>
  <c r="M138" i="14"/>
  <c r="N138" i="14"/>
  <c r="O138" i="14"/>
  <c r="P138" i="14"/>
  <c r="Q138" i="14"/>
  <c r="R138" i="14"/>
  <c r="S138" i="14"/>
  <c r="T138" i="14"/>
  <c r="U138" i="14"/>
  <c r="V138" i="14"/>
  <c r="W138" i="14"/>
  <c r="X138" i="14"/>
  <c r="Y138" i="14"/>
  <c r="Z138" i="14"/>
  <c r="AA138" i="14"/>
  <c r="AB138" i="14"/>
  <c r="AC138" i="14"/>
  <c r="AD138" i="14"/>
  <c r="AE138" i="14"/>
  <c r="AF138" i="14"/>
  <c r="AG138" i="14"/>
  <c r="AH138" i="14"/>
  <c r="AM138" i="14"/>
  <c r="AN138" i="14"/>
  <c r="AO138" i="14"/>
  <c r="AP138" i="14"/>
  <c r="AT138" i="14"/>
  <c r="AU138" i="14"/>
  <c r="AV138" i="14"/>
  <c r="AW138" i="14"/>
  <c r="AZ138" i="14"/>
  <c r="AX138" i="14"/>
  <c r="AY138" i="14"/>
  <c r="BA138" i="14"/>
  <c r="BB138" i="14"/>
  <c r="AQ138" i="14"/>
  <c r="AR138" i="14"/>
  <c r="AS138" i="14"/>
  <c r="BL138" i="14"/>
  <c r="BK138" i="14"/>
  <c r="BJ138" i="14"/>
  <c r="C135" i="14"/>
  <c r="D135" i="14"/>
  <c r="E135" i="14"/>
  <c r="F135" i="14"/>
  <c r="G135" i="14"/>
  <c r="H135" i="14"/>
  <c r="I135" i="14"/>
  <c r="J135" i="14"/>
  <c r="K135" i="14"/>
  <c r="L135" i="14"/>
  <c r="M135" i="14"/>
  <c r="N135" i="14"/>
  <c r="O135" i="14"/>
  <c r="P135" i="14"/>
  <c r="Q135" i="14"/>
  <c r="R135" i="14"/>
  <c r="S135" i="14"/>
  <c r="T135" i="14"/>
  <c r="U135" i="14"/>
  <c r="V135" i="14"/>
  <c r="W135" i="14"/>
  <c r="X135" i="14"/>
  <c r="Y135" i="14"/>
  <c r="Z135" i="14"/>
  <c r="AA135" i="14"/>
  <c r="AB135" i="14"/>
  <c r="AC135" i="14"/>
  <c r="AD135" i="14"/>
  <c r="AE135" i="14"/>
  <c r="AF135" i="14"/>
  <c r="AG135" i="14"/>
  <c r="AH135" i="14"/>
  <c r="AM135" i="14"/>
  <c r="AN135" i="14"/>
  <c r="AO135" i="14"/>
  <c r="AP135" i="14"/>
  <c r="AT135" i="14"/>
  <c r="AU135" i="14"/>
  <c r="AV135" i="14"/>
  <c r="AW135" i="14"/>
  <c r="AZ135" i="14"/>
  <c r="AX135" i="14"/>
  <c r="AY135" i="14"/>
  <c r="BA135" i="14"/>
  <c r="BB135" i="14"/>
  <c r="AQ135" i="14"/>
  <c r="AR135" i="14"/>
  <c r="AS135" i="14"/>
  <c r="BL135" i="14"/>
  <c r="BK135" i="14"/>
  <c r="BJ135" i="14"/>
  <c r="C136" i="14"/>
  <c r="D136" i="14"/>
  <c r="E136" i="14"/>
  <c r="F136" i="14"/>
  <c r="G136" i="14"/>
  <c r="H136" i="14"/>
  <c r="I136" i="14"/>
  <c r="J136" i="14"/>
  <c r="K136" i="14"/>
  <c r="L136" i="14"/>
  <c r="M136" i="14"/>
  <c r="N136" i="14"/>
  <c r="O136" i="14"/>
  <c r="P136" i="14"/>
  <c r="Q136" i="14"/>
  <c r="R136" i="14"/>
  <c r="S136" i="14"/>
  <c r="T136" i="14"/>
  <c r="U136" i="14"/>
  <c r="V136" i="14"/>
  <c r="W136" i="14"/>
  <c r="X136" i="14"/>
  <c r="Y136" i="14"/>
  <c r="Z136" i="14"/>
  <c r="AA136" i="14"/>
  <c r="AB136" i="14"/>
  <c r="AC136" i="14"/>
  <c r="AD136" i="14"/>
  <c r="AE136" i="14"/>
  <c r="AF136" i="14"/>
  <c r="AG136" i="14"/>
  <c r="AH136" i="14"/>
  <c r="AM136" i="14"/>
  <c r="AN136" i="14"/>
  <c r="AO136" i="14"/>
  <c r="AP136" i="14"/>
  <c r="AT136" i="14"/>
  <c r="AU136" i="14"/>
  <c r="AV136" i="14"/>
  <c r="AW136" i="14"/>
  <c r="AZ136" i="14"/>
  <c r="AX136" i="14"/>
  <c r="AY136" i="14"/>
  <c r="BA136" i="14"/>
  <c r="BB136" i="14"/>
  <c r="AQ136" i="14"/>
  <c r="AR136" i="14"/>
  <c r="AS136" i="14"/>
  <c r="BL136" i="14"/>
  <c r="BK136" i="14"/>
  <c r="BJ136" i="14"/>
  <c r="B135" i="14"/>
  <c r="B136" i="14"/>
  <c r="B138" i="14"/>
  <c r="C6" i="14" l="1"/>
  <c r="B134" i="14" l="1"/>
  <c r="AG134" i="14"/>
  <c r="C134" i="14"/>
  <c r="D134" i="14"/>
  <c r="E134" i="14"/>
  <c r="F134" i="14"/>
  <c r="G134" i="14"/>
  <c r="I134" i="14"/>
  <c r="J134" i="14"/>
  <c r="K134" i="14"/>
  <c r="L134" i="14"/>
  <c r="M134" i="14"/>
  <c r="N134" i="14"/>
  <c r="O134" i="14"/>
  <c r="P134" i="14"/>
  <c r="Q134" i="14"/>
  <c r="V134" i="14"/>
  <c r="X134" i="14"/>
  <c r="Y134" i="14"/>
  <c r="Z134" i="14"/>
  <c r="AA134" i="14"/>
  <c r="AD134" i="14"/>
  <c r="AM134" i="14"/>
  <c r="AN134" i="14"/>
  <c r="AO134" i="14"/>
  <c r="AP134" i="14"/>
  <c r="BB134" i="14"/>
  <c r="BJ134" i="14"/>
  <c r="AT134" i="14" l="1"/>
  <c r="AZ134" i="14"/>
  <c r="H134" i="14"/>
  <c r="T134" i="14"/>
  <c r="AB134" i="14"/>
  <c r="AF134" i="14"/>
  <c r="AV134" i="14"/>
  <c r="AY134" i="14"/>
  <c r="AR134" i="14"/>
  <c r="BL134" i="14"/>
  <c r="U134" i="14"/>
  <c r="AH134" i="14"/>
  <c r="BA134" i="14"/>
  <c r="AC134" i="14"/>
  <c r="AW134" i="14"/>
  <c r="AS134" i="14"/>
  <c r="BK134" i="14"/>
  <c r="AX134" i="14"/>
  <c r="AE134" i="14"/>
  <c r="S134" i="14"/>
  <c r="R134" i="14"/>
  <c r="AQ134" i="14"/>
  <c r="AU134" i="14"/>
  <c r="W134" i="14"/>
  <c r="C137" i="14"/>
  <c r="D137" i="14"/>
  <c r="E137" i="14"/>
  <c r="F137" i="14"/>
  <c r="G137" i="14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T137" i="14"/>
  <c r="U137" i="14"/>
  <c r="V137" i="14"/>
  <c r="W137" i="14"/>
  <c r="X137" i="14"/>
  <c r="Y137" i="14"/>
  <c r="Z137" i="14"/>
  <c r="AA137" i="14"/>
  <c r="AB137" i="14"/>
  <c r="AC137" i="14"/>
  <c r="AD137" i="14"/>
  <c r="AE137" i="14"/>
  <c r="AF137" i="14"/>
  <c r="AH137" i="14"/>
  <c r="AG137" i="14"/>
  <c r="AM137" i="14"/>
  <c r="AN137" i="14"/>
  <c r="AO137" i="14"/>
  <c r="AP137" i="14"/>
  <c r="AT137" i="14"/>
  <c r="AU137" i="14"/>
  <c r="AV137" i="14"/>
  <c r="AW137" i="14"/>
  <c r="AZ137" i="14"/>
  <c r="AX137" i="14"/>
  <c r="AY137" i="14"/>
  <c r="BA137" i="14"/>
  <c r="BB137" i="14"/>
  <c r="AQ137" i="14"/>
  <c r="AR137" i="14"/>
  <c r="AS137" i="14"/>
  <c r="BL137" i="14"/>
  <c r="BK137" i="14"/>
  <c r="BJ137" i="14"/>
  <c r="C90" i="14"/>
  <c r="D90" i="14"/>
  <c r="E90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S90" i="14"/>
  <c r="T90" i="14"/>
  <c r="U90" i="14"/>
  <c r="V90" i="14"/>
  <c r="W90" i="14"/>
  <c r="X90" i="14"/>
  <c r="Y90" i="14"/>
  <c r="Z90" i="14"/>
  <c r="AA90" i="14"/>
  <c r="AB90" i="14"/>
  <c r="AC90" i="14"/>
  <c r="AD90" i="14"/>
  <c r="AE90" i="14"/>
  <c r="AF90" i="14"/>
  <c r="AH90" i="14"/>
  <c r="AG90" i="14"/>
  <c r="AM90" i="14"/>
  <c r="AN90" i="14"/>
  <c r="AO90" i="14"/>
  <c r="AP90" i="14"/>
  <c r="AT90" i="14"/>
  <c r="AU90" i="14"/>
  <c r="AV90" i="14"/>
  <c r="AW90" i="14"/>
  <c r="AZ90" i="14"/>
  <c r="AX90" i="14"/>
  <c r="AY90" i="14"/>
  <c r="BA90" i="14"/>
  <c r="BB90" i="14"/>
  <c r="AQ90" i="14"/>
  <c r="AR90" i="14"/>
  <c r="AS90" i="14"/>
  <c r="BL90" i="14"/>
  <c r="BK90" i="14"/>
  <c r="BJ90" i="14"/>
  <c r="C91" i="14"/>
  <c r="D91" i="14"/>
  <c r="E91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AE91" i="14"/>
  <c r="AF91" i="14"/>
  <c r="AH91" i="14"/>
  <c r="AG91" i="14"/>
  <c r="AM91" i="14"/>
  <c r="AN91" i="14"/>
  <c r="AO91" i="14"/>
  <c r="AP91" i="14"/>
  <c r="AT91" i="14"/>
  <c r="AU91" i="14"/>
  <c r="AV91" i="14"/>
  <c r="AW91" i="14"/>
  <c r="AZ91" i="14"/>
  <c r="AX91" i="14"/>
  <c r="AY91" i="14"/>
  <c r="BA91" i="14"/>
  <c r="BB91" i="14"/>
  <c r="AQ91" i="14"/>
  <c r="AR91" i="14"/>
  <c r="AS91" i="14"/>
  <c r="BL91" i="14"/>
  <c r="BK91" i="14"/>
  <c r="BJ91" i="14"/>
  <c r="C92" i="14"/>
  <c r="D92" i="14"/>
  <c r="E92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S92" i="14"/>
  <c r="T92" i="14"/>
  <c r="U92" i="14"/>
  <c r="V92" i="14"/>
  <c r="W92" i="14"/>
  <c r="X92" i="14"/>
  <c r="Y92" i="14"/>
  <c r="Z92" i="14"/>
  <c r="AA92" i="14"/>
  <c r="AB92" i="14"/>
  <c r="AC92" i="14"/>
  <c r="AD92" i="14"/>
  <c r="AE92" i="14"/>
  <c r="AF92" i="14"/>
  <c r="AH92" i="14"/>
  <c r="AG92" i="14"/>
  <c r="AM92" i="14"/>
  <c r="AN92" i="14"/>
  <c r="AO92" i="14"/>
  <c r="AP92" i="14"/>
  <c r="AT92" i="14"/>
  <c r="AU92" i="14"/>
  <c r="AV92" i="14"/>
  <c r="AW92" i="14"/>
  <c r="AZ92" i="14"/>
  <c r="AX92" i="14"/>
  <c r="AY92" i="14"/>
  <c r="BA92" i="14"/>
  <c r="BB92" i="14"/>
  <c r="AQ92" i="14"/>
  <c r="AR92" i="14"/>
  <c r="AS92" i="14"/>
  <c r="BL92" i="14"/>
  <c r="BK92" i="14"/>
  <c r="BJ92" i="14"/>
  <c r="C97" i="14"/>
  <c r="D97" i="14"/>
  <c r="E97" i="14"/>
  <c r="F97" i="14"/>
  <c r="G97" i="14"/>
  <c r="H97" i="14"/>
  <c r="I97" i="14"/>
  <c r="J97" i="14"/>
  <c r="K97" i="14"/>
  <c r="L97" i="14"/>
  <c r="M97" i="14"/>
  <c r="N97" i="14"/>
  <c r="O97" i="14"/>
  <c r="P97" i="14"/>
  <c r="Q97" i="14"/>
  <c r="R97" i="14"/>
  <c r="S97" i="14"/>
  <c r="T97" i="14"/>
  <c r="U97" i="14"/>
  <c r="V97" i="14"/>
  <c r="W97" i="14"/>
  <c r="X97" i="14"/>
  <c r="Y97" i="14"/>
  <c r="Z97" i="14"/>
  <c r="AA97" i="14"/>
  <c r="AB97" i="14"/>
  <c r="AC97" i="14"/>
  <c r="AD97" i="14"/>
  <c r="AE97" i="14"/>
  <c r="AF97" i="14"/>
  <c r="AH97" i="14"/>
  <c r="AG97" i="14"/>
  <c r="AM97" i="14"/>
  <c r="AN97" i="14"/>
  <c r="AO97" i="14"/>
  <c r="AP97" i="14"/>
  <c r="AT97" i="14"/>
  <c r="AU97" i="14"/>
  <c r="AV97" i="14"/>
  <c r="AW97" i="14"/>
  <c r="AZ97" i="14"/>
  <c r="AX97" i="14"/>
  <c r="AY97" i="14"/>
  <c r="BA97" i="14"/>
  <c r="BB97" i="14"/>
  <c r="AQ97" i="14"/>
  <c r="AR97" i="14"/>
  <c r="AS97" i="14"/>
  <c r="BL97" i="14"/>
  <c r="BK97" i="14"/>
  <c r="BJ97" i="14"/>
  <c r="B90" i="14"/>
  <c r="B91" i="14"/>
  <c r="B92" i="14"/>
  <c r="B97" i="14"/>
  <c r="B137" i="14"/>
  <c r="C88" i="14" l="1"/>
  <c r="D88" i="14"/>
  <c r="E88" i="14"/>
  <c r="F88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S88" i="14"/>
  <c r="T88" i="14"/>
  <c r="U88" i="14"/>
  <c r="V88" i="14"/>
  <c r="W88" i="14"/>
  <c r="X88" i="14"/>
  <c r="Y88" i="14"/>
  <c r="Z88" i="14"/>
  <c r="AA88" i="14"/>
  <c r="AB88" i="14"/>
  <c r="AC88" i="14"/>
  <c r="AD88" i="14"/>
  <c r="AE88" i="14"/>
  <c r="AF88" i="14"/>
  <c r="AH88" i="14"/>
  <c r="AG88" i="14"/>
  <c r="AM88" i="14"/>
  <c r="AN88" i="14"/>
  <c r="AO88" i="14"/>
  <c r="AP88" i="14"/>
  <c r="AT88" i="14"/>
  <c r="AU88" i="14"/>
  <c r="AV88" i="14"/>
  <c r="AW88" i="14"/>
  <c r="AZ88" i="14"/>
  <c r="AX88" i="14"/>
  <c r="AY88" i="14"/>
  <c r="BA88" i="14"/>
  <c r="BB88" i="14"/>
  <c r="AQ88" i="14"/>
  <c r="AR88" i="14"/>
  <c r="AS88" i="14"/>
  <c r="BL88" i="14"/>
  <c r="BK88" i="14"/>
  <c r="BJ88" i="14"/>
  <c r="C86" i="14"/>
  <c r="D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AE86" i="14"/>
  <c r="AF86" i="14"/>
  <c r="AH86" i="14"/>
  <c r="AG86" i="14"/>
  <c r="AM86" i="14"/>
  <c r="AN86" i="14"/>
  <c r="AO86" i="14"/>
  <c r="AP86" i="14"/>
  <c r="AT86" i="14"/>
  <c r="AU86" i="14"/>
  <c r="AV86" i="14"/>
  <c r="AW86" i="14"/>
  <c r="AZ86" i="14"/>
  <c r="AX86" i="14"/>
  <c r="AY86" i="14"/>
  <c r="BA86" i="14"/>
  <c r="BB86" i="14"/>
  <c r="AQ86" i="14"/>
  <c r="AR86" i="14"/>
  <c r="AS86" i="14"/>
  <c r="BL86" i="14"/>
  <c r="BK86" i="14"/>
  <c r="BJ86" i="14"/>
  <c r="B86" i="14"/>
  <c r="B88" i="14"/>
  <c r="P7" i="14" l="1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8" i="14"/>
  <c r="P74" i="14"/>
  <c r="P76" i="14"/>
  <c r="P77" i="14"/>
  <c r="P78" i="14"/>
  <c r="P79" i="14"/>
  <c r="P69" i="14"/>
  <c r="P70" i="14"/>
  <c r="P71" i="14"/>
  <c r="P72" i="14"/>
  <c r="P73" i="14"/>
  <c r="P75" i="14"/>
  <c r="P87" i="14"/>
  <c r="P89" i="14"/>
  <c r="P93" i="14"/>
  <c r="P94" i="14"/>
  <c r="P95" i="14"/>
  <c r="P96" i="14"/>
  <c r="P100" i="14"/>
  <c r="P114" i="14"/>
  <c r="P119" i="14"/>
  <c r="P139" i="14"/>
  <c r="P80" i="14"/>
  <c r="P81" i="14"/>
  <c r="P82" i="14"/>
  <c r="P83" i="14"/>
  <c r="P84" i="14"/>
  <c r="P85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5" i="14"/>
  <c r="P116" i="14"/>
  <c r="P117" i="14"/>
  <c r="P118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41" i="14"/>
  <c r="P142" i="14"/>
  <c r="P143" i="14"/>
  <c r="P144" i="14"/>
  <c r="Q6" i="14"/>
  <c r="R6" i="14"/>
  <c r="S6" i="14"/>
  <c r="T6" i="14"/>
  <c r="U6" i="14"/>
  <c r="V6" i="14"/>
  <c r="W6" i="14"/>
  <c r="P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8" i="14"/>
  <c r="O74" i="14"/>
  <c r="O76" i="14"/>
  <c r="O77" i="14"/>
  <c r="O78" i="14"/>
  <c r="O79" i="14"/>
  <c r="O69" i="14"/>
  <c r="O70" i="14"/>
  <c r="O71" i="14"/>
  <c r="O72" i="14"/>
  <c r="O73" i="14"/>
  <c r="O75" i="14"/>
  <c r="O87" i="14"/>
  <c r="O89" i="14"/>
  <c r="O93" i="14"/>
  <c r="O94" i="14"/>
  <c r="O95" i="14"/>
  <c r="O96" i="14"/>
  <c r="O100" i="14"/>
  <c r="O114" i="14"/>
  <c r="O119" i="14"/>
  <c r="O139" i="14"/>
  <c r="O80" i="14"/>
  <c r="O81" i="14"/>
  <c r="O82" i="14"/>
  <c r="O83" i="14"/>
  <c r="O84" i="14"/>
  <c r="O85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5" i="14"/>
  <c r="O116" i="14"/>
  <c r="O117" i="14"/>
  <c r="O118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41" i="14"/>
  <c r="O142" i="14"/>
  <c r="O143" i="14"/>
  <c r="O144" i="14"/>
  <c r="O6" i="14"/>
  <c r="O3" i="14" l="1"/>
  <c r="P3" i="14"/>
  <c r="B68" i="14"/>
  <c r="C68" i="14"/>
  <c r="D68" i="14"/>
  <c r="E68" i="14"/>
  <c r="F68" i="14"/>
  <c r="G68" i="14"/>
  <c r="H68" i="14"/>
  <c r="I68" i="14"/>
  <c r="J68" i="14"/>
  <c r="K68" i="14"/>
  <c r="L68" i="14"/>
  <c r="M68" i="14"/>
  <c r="N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H68" i="14"/>
  <c r="AG68" i="14"/>
  <c r="AM68" i="14"/>
  <c r="AN68" i="14"/>
  <c r="AO68" i="14"/>
  <c r="AP68" i="14"/>
  <c r="AT68" i="14"/>
  <c r="AU68" i="14"/>
  <c r="AV68" i="14"/>
  <c r="AW68" i="14"/>
  <c r="AZ68" i="14"/>
  <c r="AX68" i="14"/>
  <c r="AY68" i="14"/>
  <c r="BA68" i="14"/>
  <c r="BB68" i="14"/>
  <c r="AQ68" i="14"/>
  <c r="AR68" i="14"/>
  <c r="AS68" i="14"/>
  <c r="BL68" i="14"/>
  <c r="BK68" i="14"/>
  <c r="BJ68" i="14"/>
  <c r="B74" i="14"/>
  <c r="C74" i="14"/>
  <c r="D74" i="14"/>
  <c r="E74" i="14"/>
  <c r="F74" i="14"/>
  <c r="G74" i="14"/>
  <c r="H74" i="14"/>
  <c r="I74" i="14"/>
  <c r="J74" i="14"/>
  <c r="K74" i="14"/>
  <c r="L74" i="14"/>
  <c r="M74" i="14"/>
  <c r="N74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AE74" i="14"/>
  <c r="AF74" i="14"/>
  <c r="AH74" i="14"/>
  <c r="AG74" i="14"/>
  <c r="AM74" i="14"/>
  <c r="AN74" i="14"/>
  <c r="AO74" i="14"/>
  <c r="AP74" i="14"/>
  <c r="AT74" i="14"/>
  <c r="AU74" i="14"/>
  <c r="AV74" i="14"/>
  <c r="AW74" i="14"/>
  <c r="AZ74" i="14"/>
  <c r="AX74" i="14"/>
  <c r="AY74" i="14"/>
  <c r="BA74" i="14"/>
  <c r="BB74" i="14"/>
  <c r="AQ74" i="14"/>
  <c r="AR74" i="14"/>
  <c r="AS74" i="14"/>
  <c r="BL74" i="14"/>
  <c r="BK74" i="14"/>
  <c r="BJ74" i="14"/>
  <c r="B76" i="14"/>
  <c r="C76" i="14"/>
  <c r="D76" i="14"/>
  <c r="E76" i="14"/>
  <c r="F76" i="14"/>
  <c r="G76" i="14"/>
  <c r="H76" i="14"/>
  <c r="I76" i="14"/>
  <c r="J76" i="14"/>
  <c r="K76" i="14"/>
  <c r="L76" i="14"/>
  <c r="M76" i="14"/>
  <c r="N76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AF76" i="14"/>
  <c r="AH76" i="14"/>
  <c r="AG76" i="14"/>
  <c r="AM76" i="14"/>
  <c r="AN76" i="14"/>
  <c r="AO76" i="14"/>
  <c r="AP76" i="14"/>
  <c r="AT76" i="14"/>
  <c r="AU76" i="14"/>
  <c r="AV76" i="14"/>
  <c r="AW76" i="14"/>
  <c r="AZ76" i="14"/>
  <c r="AX76" i="14"/>
  <c r="AY76" i="14"/>
  <c r="BA76" i="14"/>
  <c r="BB76" i="14"/>
  <c r="AQ76" i="14"/>
  <c r="AR76" i="14"/>
  <c r="AS76" i="14"/>
  <c r="BL76" i="14"/>
  <c r="BK76" i="14"/>
  <c r="BJ76" i="14"/>
  <c r="B77" i="14"/>
  <c r="C77" i="14"/>
  <c r="D77" i="14"/>
  <c r="E77" i="14"/>
  <c r="F77" i="14"/>
  <c r="G77" i="14"/>
  <c r="H77" i="14"/>
  <c r="I77" i="14"/>
  <c r="J77" i="14"/>
  <c r="K77" i="14"/>
  <c r="L77" i="14"/>
  <c r="M77" i="14"/>
  <c r="N77" i="14"/>
  <c r="Q77" i="14"/>
  <c r="R77" i="14"/>
  <c r="S77" i="14"/>
  <c r="T77" i="14"/>
  <c r="U77" i="14"/>
  <c r="V77" i="14"/>
  <c r="W77" i="14"/>
  <c r="X77" i="14"/>
  <c r="Y77" i="14"/>
  <c r="Z77" i="14"/>
  <c r="AA77" i="14"/>
  <c r="AB77" i="14"/>
  <c r="AC77" i="14"/>
  <c r="AD77" i="14"/>
  <c r="AE77" i="14"/>
  <c r="AF77" i="14"/>
  <c r="AH77" i="14"/>
  <c r="AG77" i="14"/>
  <c r="AM77" i="14"/>
  <c r="AN77" i="14"/>
  <c r="AO77" i="14"/>
  <c r="AP77" i="14"/>
  <c r="AT77" i="14"/>
  <c r="AU77" i="14"/>
  <c r="AV77" i="14"/>
  <c r="AW77" i="14"/>
  <c r="AZ77" i="14"/>
  <c r="AX77" i="14"/>
  <c r="AY77" i="14"/>
  <c r="BA77" i="14"/>
  <c r="BB77" i="14"/>
  <c r="AQ77" i="14"/>
  <c r="AR77" i="14"/>
  <c r="AS77" i="14"/>
  <c r="BL77" i="14"/>
  <c r="BK77" i="14"/>
  <c r="BJ77" i="14"/>
  <c r="B78" i="14"/>
  <c r="C78" i="14"/>
  <c r="D78" i="14"/>
  <c r="E78" i="14"/>
  <c r="F78" i="14"/>
  <c r="G78" i="14"/>
  <c r="H78" i="14"/>
  <c r="I78" i="14"/>
  <c r="J78" i="14"/>
  <c r="K78" i="14"/>
  <c r="L78" i="14"/>
  <c r="M78" i="14"/>
  <c r="N78" i="14"/>
  <c r="Q78" i="14"/>
  <c r="R78" i="14"/>
  <c r="S78" i="14"/>
  <c r="T78" i="14"/>
  <c r="U78" i="14"/>
  <c r="V78" i="14"/>
  <c r="W78" i="14"/>
  <c r="X78" i="14"/>
  <c r="Y78" i="14"/>
  <c r="Z78" i="14"/>
  <c r="AA78" i="14"/>
  <c r="AB78" i="14"/>
  <c r="AC78" i="14"/>
  <c r="AD78" i="14"/>
  <c r="AE78" i="14"/>
  <c r="AF78" i="14"/>
  <c r="AH78" i="14"/>
  <c r="AG78" i="14"/>
  <c r="AM78" i="14"/>
  <c r="AN78" i="14"/>
  <c r="AO78" i="14"/>
  <c r="AP78" i="14"/>
  <c r="AT78" i="14"/>
  <c r="AU78" i="14"/>
  <c r="AV78" i="14"/>
  <c r="AW78" i="14"/>
  <c r="AZ78" i="14"/>
  <c r="AX78" i="14"/>
  <c r="AY78" i="14"/>
  <c r="BA78" i="14"/>
  <c r="BB78" i="14"/>
  <c r="AQ78" i="14"/>
  <c r="AR78" i="14"/>
  <c r="AS78" i="14"/>
  <c r="BL78" i="14"/>
  <c r="BK78" i="14"/>
  <c r="BJ78" i="14"/>
  <c r="B79" i="14"/>
  <c r="C79" i="14"/>
  <c r="D79" i="14"/>
  <c r="E79" i="14"/>
  <c r="F79" i="14"/>
  <c r="G79" i="14"/>
  <c r="H79" i="14"/>
  <c r="I79" i="14"/>
  <c r="J79" i="14"/>
  <c r="K79" i="14"/>
  <c r="L79" i="14"/>
  <c r="M79" i="14"/>
  <c r="N79" i="14"/>
  <c r="Q79" i="14"/>
  <c r="R79" i="14"/>
  <c r="S79" i="14"/>
  <c r="T79" i="14"/>
  <c r="U79" i="14"/>
  <c r="V79" i="14"/>
  <c r="W79" i="14"/>
  <c r="X79" i="14"/>
  <c r="Y79" i="14"/>
  <c r="Z79" i="14"/>
  <c r="AA79" i="14"/>
  <c r="AB79" i="14"/>
  <c r="AC79" i="14"/>
  <c r="AD79" i="14"/>
  <c r="AE79" i="14"/>
  <c r="AF79" i="14"/>
  <c r="AH79" i="14"/>
  <c r="AG79" i="14"/>
  <c r="AM79" i="14"/>
  <c r="AN79" i="14"/>
  <c r="AO79" i="14"/>
  <c r="AP79" i="14"/>
  <c r="AT79" i="14"/>
  <c r="AU79" i="14"/>
  <c r="AV79" i="14"/>
  <c r="AW79" i="14"/>
  <c r="AZ79" i="14"/>
  <c r="AX79" i="14"/>
  <c r="AY79" i="14"/>
  <c r="BA79" i="14"/>
  <c r="BB79" i="14"/>
  <c r="AQ79" i="14"/>
  <c r="AR79" i="14"/>
  <c r="AS79" i="14"/>
  <c r="BL79" i="14"/>
  <c r="BK79" i="14"/>
  <c r="BJ79" i="14"/>
  <c r="B69" i="14"/>
  <c r="C69" i="14"/>
  <c r="D69" i="14"/>
  <c r="E69" i="14"/>
  <c r="F69" i="14"/>
  <c r="G69" i="14"/>
  <c r="H69" i="14"/>
  <c r="I69" i="14"/>
  <c r="J69" i="14"/>
  <c r="K69" i="14"/>
  <c r="L69" i="14"/>
  <c r="M69" i="14"/>
  <c r="N69" i="14"/>
  <c r="Q69" i="14"/>
  <c r="R69" i="14"/>
  <c r="S69" i="14"/>
  <c r="T69" i="14"/>
  <c r="U69" i="14"/>
  <c r="V69" i="14"/>
  <c r="W69" i="14"/>
  <c r="X69" i="14"/>
  <c r="Y69" i="14"/>
  <c r="Z69" i="14"/>
  <c r="AA69" i="14"/>
  <c r="AB69" i="14"/>
  <c r="AC69" i="14"/>
  <c r="AD69" i="14"/>
  <c r="AE69" i="14"/>
  <c r="AF69" i="14"/>
  <c r="AH69" i="14"/>
  <c r="AG69" i="14"/>
  <c r="AM69" i="14"/>
  <c r="AN69" i="14"/>
  <c r="AO69" i="14"/>
  <c r="AP69" i="14"/>
  <c r="AT69" i="14"/>
  <c r="AU69" i="14"/>
  <c r="AV69" i="14"/>
  <c r="AW69" i="14"/>
  <c r="AZ69" i="14"/>
  <c r="AX69" i="14"/>
  <c r="AY69" i="14"/>
  <c r="BA69" i="14"/>
  <c r="BB69" i="14"/>
  <c r="AQ69" i="14"/>
  <c r="AR69" i="14"/>
  <c r="AS69" i="14"/>
  <c r="BL69" i="14"/>
  <c r="BK69" i="14"/>
  <c r="BJ69" i="14"/>
  <c r="B70" i="14"/>
  <c r="C70" i="14"/>
  <c r="D70" i="14"/>
  <c r="E70" i="14"/>
  <c r="F70" i="14"/>
  <c r="G70" i="14"/>
  <c r="H70" i="14"/>
  <c r="I70" i="14"/>
  <c r="J70" i="14"/>
  <c r="K70" i="14"/>
  <c r="L70" i="14"/>
  <c r="M70" i="14"/>
  <c r="N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H70" i="14"/>
  <c r="AG70" i="14"/>
  <c r="AM70" i="14"/>
  <c r="AN70" i="14"/>
  <c r="AO70" i="14"/>
  <c r="AP70" i="14"/>
  <c r="AT70" i="14"/>
  <c r="AU70" i="14"/>
  <c r="AV70" i="14"/>
  <c r="AW70" i="14"/>
  <c r="AZ70" i="14"/>
  <c r="AX70" i="14"/>
  <c r="AY70" i="14"/>
  <c r="BA70" i="14"/>
  <c r="BB70" i="14"/>
  <c r="AQ70" i="14"/>
  <c r="AR70" i="14"/>
  <c r="AS70" i="14"/>
  <c r="BL70" i="14"/>
  <c r="BK70" i="14"/>
  <c r="BJ70" i="14"/>
  <c r="B71" i="14"/>
  <c r="C71" i="14"/>
  <c r="D71" i="14"/>
  <c r="E71" i="14"/>
  <c r="F71" i="14"/>
  <c r="G71" i="14"/>
  <c r="H71" i="14"/>
  <c r="I71" i="14"/>
  <c r="J71" i="14"/>
  <c r="K71" i="14"/>
  <c r="L71" i="14"/>
  <c r="M71" i="14"/>
  <c r="N71" i="14"/>
  <c r="Q71" i="14"/>
  <c r="R71" i="14"/>
  <c r="S71" i="14"/>
  <c r="T71" i="14"/>
  <c r="U71" i="14"/>
  <c r="V71" i="14"/>
  <c r="W71" i="14"/>
  <c r="X71" i="14"/>
  <c r="Y71" i="14"/>
  <c r="Z71" i="14"/>
  <c r="AA71" i="14"/>
  <c r="AB71" i="14"/>
  <c r="AC71" i="14"/>
  <c r="AD71" i="14"/>
  <c r="AE71" i="14"/>
  <c r="AF71" i="14"/>
  <c r="AH71" i="14"/>
  <c r="AG71" i="14"/>
  <c r="AM71" i="14"/>
  <c r="AN71" i="14"/>
  <c r="AO71" i="14"/>
  <c r="AP71" i="14"/>
  <c r="AT71" i="14"/>
  <c r="AU71" i="14"/>
  <c r="AV71" i="14"/>
  <c r="AW71" i="14"/>
  <c r="AZ71" i="14"/>
  <c r="AX71" i="14"/>
  <c r="AY71" i="14"/>
  <c r="BA71" i="14"/>
  <c r="BB71" i="14"/>
  <c r="AQ71" i="14"/>
  <c r="AR71" i="14"/>
  <c r="AS71" i="14"/>
  <c r="BL71" i="14"/>
  <c r="BK71" i="14"/>
  <c r="BJ71" i="14"/>
  <c r="B72" i="14"/>
  <c r="C72" i="14"/>
  <c r="D72" i="14"/>
  <c r="E72" i="14"/>
  <c r="F72" i="14"/>
  <c r="G72" i="14"/>
  <c r="H72" i="14"/>
  <c r="I72" i="14"/>
  <c r="J72" i="14"/>
  <c r="K72" i="14"/>
  <c r="L72" i="14"/>
  <c r="M72" i="14"/>
  <c r="N72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AF72" i="14"/>
  <c r="AH72" i="14"/>
  <c r="AG72" i="14"/>
  <c r="AM72" i="14"/>
  <c r="AN72" i="14"/>
  <c r="AO72" i="14"/>
  <c r="AP72" i="14"/>
  <c r="AT72" i="14"/>
  <c r="AU72" i="14"/>
  <c r="AV72" i="14"/>
  <c r="AW72" i="14"/>
  <c r="AZ72" i="14"/>
  <c r="AX72" i="14"/>
  <c r="AY72" i="14"/>
  <c r="BA72" i="14"/>
  <c r="BB72" i="14"/>
  <c r="AQ72" i="14"/>
  <c r="AR72" i="14"/>
  <c r="AS72" i="14"/>
  <c r="BL72" i="14"/>
  <c r="BK72" i="14"/>
  <c r="BJ72" i="14"/>
  <c r="B73" i="14"/>
  <c r="C73" i="14"/>
  <c r="D73" i="14"/>
  <c r="E73" i="14"/>
  <c r="F73" i="14"/>
  <c r="G73" i="14"/>
  <c r="H73" i="14"/>
  <c r="I73" i="14"/>
  <c r="J73" i="14"/>
  <c r="K73" i="14"/>
  <c r="L73" i="14"/>
  <c r="M73" i="14"/>
  <c r="N73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AE73" i="14"/>
  <c r="AF73" i="14"/>
  <c r="AH73" i="14"/>
  <c r="AG73" i="14"/>
  <c r="AM73" i="14"/>
  <c r="AN73" i="14"/>
  <c r="AO73" i="14"/>
  <c r="AP73" i="14"/>
  <c r="AT73" i="14"/>
  <c r="AU73" i="14"/>
  <c r="AV73" i="14"/>
  <c r="AW73" i="14"/>
  <c r="AZ73" i="14"/>
  <c r="AX73" i="14"/>
  <c r="AY73" i="14"/>
  <c r="BA73" i="14"/>
  <c r="BB73" i="14"/>
  <c r="AQ73" i="14"/>
  <c r="AR73" i="14"/>
  <c r="AS73" i="14"/>
  <c r="BL73" i="14"/>
  <c r="BK73" i="14"/>
  <c r="BJ73" i="14"/>
  <c r="B75" i="14"/>
  <c r="C75" i="14"/>
  <c r="D75" i="14"/>
  <c r="E75" i="14"/>
  <c r="F75" i="14"/>
  <c r="G75" i="14"/>
  <c r="H75" i="14"/>
  <c r="I75" i="14"/>
  <c r="J75" i="14"/>
  <c r="K75" i="14"/>
  <c r="L75" i="14"/>
  <c r="M75" i="14"/>
  <c r="N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AE75" i="14"/>
  <c r="AF75" i="14"/>
  <c r="AH75" i="14"/>
  <c r="AG75" i="14"/>
  <c r="AM75" i="14"/>
  <c r="AN75" i="14"/>
  <c r="AO75" i="14"/>
  <c r="AP75" i="14"/>
  <c r="AT75" i="14"/>
  <c r="AU75" i="14"/>
  <c r="AV75" i="14"/>
  <c r="AW75" i="14"/>
  <c r="AZ75" i="14"/>
  <c r="AX75" i="14"/>
  <c r="AY75" i="14"/>
  <c r="BA75" i="14"/>
  <c r="BB75" i="14"/>
  <c r="AQ75" i="14"/>
  <c r="AR75" i="14"/>
  <c r="AS75" i="14"/>
  <c r="BL75" i="14"/>
  <c r="BK75" i="14"/>
  <c r="BJ75" i="14"/>
  <c r="B87" i="14"/>
  <c r="C87" i="14"/>
  <c r="D87" i="14"/>
  <c r="E87" i="14"/>
  <c r="F87" i="14"/>
  <c r="G87" i="14"/>
  <c r="H87" i="14"/>
  <c r="I87" i="14"/>
  <c r="J87" i="14"/>
  <c r="K87" i="14"/>
  <c r="L87" i="14"/>
  <c r="M87" i="14"/>
  <c r="N87" i="14"/>
  <c r="Q87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AF87" i="14"/>
  <c r="AH87" i="14"/>
  <c r="AG87" i="14"/>
  <c r="AM87" i="14"/>
  <c r="AN87" i="14"/>
  <c r="AO87" i="14"/>
  <c r="AP87" i="14"/>
  <c r="AT87" i="14"/>
  <c r="AU87" i="14"/>
  <c r="AV87" i="14"/>
  <c r="AW87" i="14"/>
  <c r="AZ87" i="14"/>
  <c r="AX87" i="14"/>
  <c r="AY87" i="14"/>
  <c r="BA87" i="14"/>
  <c r="BB87" i="14"/>
  <c r="AQ87" i="14"/>
  <c r="AR87" i="14"/>
  <c r="AS87" i="14"/>
  <c r="BL87" i="14"/>
  <c r="BK87" i="14"/>
  <c r="BJ87" i="14"/>
  <c r="B89" i="14"/>
  <c r="C89" i="14"/>
  <c r="D89" i="14"/>
  <c r="E89" i="14"/>
  <c r="F89" i="14"/>
  <c r="G89" i="14"/>
  <c r="H89" i="14"/>
  <c r="I89" i="14"/>
  <c r="J89" i="14"/>
  <c r="K89" i="14"/>
  <c r="L89" i="14"/>
  <c r="M89" i="14"/>
  <c r="N89" i="14"/>
  <c r="Q89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AE89" i="14"/>
  <c r="AF89" i="14"/>
  <c r="AH89" i="14"/>
  <c r="AG89" i="14"/>
  <c r="AM89" i="14"/>
  <c r="AN89" i="14"/>
  <c r="AO89" i="14"/>
  <c r="AP89" i="14"/>
  <c r="AT89" i="14"/>
  <c r="AU89" i="14"/>
  <c r="AV89" i="14"/>
  <c r="AW89" i="14"/>
  <c r="AZ89" i="14"/>
  <c r="AX89" i="14"/>
  <c r="AY89" i="14"/>
  <c r="BA89" i="14"/>
  <c r="BB89" i="14"/>
  <c r="AQ89" i="14"/>
  <c r="AR89" i="14"/>
  <c r="AS89" i="14"/>
  <c r="BL89" i="14"/>
  <c r="BK89" i="14"/>
  <c r="BJ89" i="14"/>
  <c r="B93" i="14"/>
  <c r="C93" i="14"/>
  <c r="D93" i="14"/>
  <c r="E93" i="14"/>
  <c r="F93" i="14"/>
  <c r="G93" i="14"/>
  <c r="H93" i="14"/>
  <c r="I93" i="14"/>
  <c r="J93" i="14"/>
  <c r="K93" i="14"/>
  <c r="L93" i="14"/>
  <c r="M93" i="14"/>
  <c r="N93" i="14"/>
  <c r="Q93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AE93" i="14"/>
  <c r="AF93" i="14"/>
  <c r="AH93" i="14"/>
  <c r="AG93" i="14"/>
  <c r="AM93" i="14"/>
  <c r="AN93" i="14"/>
  <c r="AO93" i="14"/>
  <c r="AP93" i="14"/>
  <c r="AT93" i="14"/>
  <c r="AU93" i="14"/>
  <c r="AV93" i="14"/>
  <c r="AW93" i="14"/>
  <c r="AZ93" i="14"/>
  <c r="AX93" i="14"/>
  <c r="AY93" i="14"/>
  <c r="BA93" i="14"/>
  <c r="BB93" i="14"/>
  <c r="AQ93" i="14"/>
  <c r="AR93" i="14"/>
  <c r="AS93" i="14"/>
  <c r="BL93" i="14"/>
  <c r="BK93" i="14"/>
  <c r="BJ93" i="14"/>
  <c r="B94" i="14"/>
  <c r="C94" i="14"/>
  <c r="D94" i="14"/>
  <c r="E94" i="14"/>
  <c r="F94" i="14"/>
  <c r="G94" i="14"/>
  <c r="H94" i="14"/>
  <c r="I94" i="14"/>
  <c r="J94" i="14"/>
  <c r="K94" i="14"/>
  <c r="L94" i="14"/>
  <c r="M94" i="14"/>
  <c r="N94" i="14"/>
  <c r="Q94" i="14"/>
  <c r="R94" i="14"/>
  <c r="S94" i="14"/>
  <c r="T94" i="14"/>
  <c r="U94" i="14"/>
  <c r="V94" i="14"/>
  <c r="W94" i="14"/>
  <c r="X94" i="14"/>
  <c r="Y94" i="14"/>
  <c r="Z94" i="14"/>
  <c r="AA94" i="14"/>
  <c r="AB94" i="14"/>
  <c r="AC94" i="14"/>
  <c r="AD94" i="14"/>
  <c r="AE94" i="14"/>
  <c r="AF94" i="14"/>
  <c r="AH94" i="14"/>
  <c r="AG94" i="14"/>
  <c r="AM94" i="14"/>
  <c r="AN94" i="14"/>
  <c r="AO94" i="14"/>
  <c r="AP94" i="14"/>
  <c r="AT94" i="14"/>
  <c r="AU94" i="14"/>
  <c r="AV94" i="14"/>
  <c r="AW94" i="14"/>
  <c r="AZ94" i="14"/>
  <c r="AX94" i="14"/>
  <c r="AY94" i="14"/>
  <c r="BA94" i="14"/>
  <c r="BB94" i="14"/>
  <c r="AQ94" i="14"/>
  <c r="AR94" i="14"/>
  <c r="AS94" i="14"/>
  <c r="BL94" i="14"/>
  <c r="BK94" i="14"/>
  <c r="BJ94" i="14"/>
  <c r="B95" i="14"/>
  <c r="C95" i="14"/>
  <c r="D95" i="14"/>
  <c r="E95" i="14"/>
  <c r="F95" i="14"/>
  <c r="G95" i="14"/>
  <c r="H95" i="14"/>
  <c r="I95" i="14"/>
  <c r="J95" i="14"/>
  <c r="K95" i="14"/>
  <c r="L95" i="14"/>
  <c r="M95" i="14"/>
  <c r="N95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AE95" i="14"/>
  <c r="AF95" i="14"/>
  <c r="AH95" i="14"/>
  <c r="AG95" i="14"/>
  <c r="AM95" i="14"/>
  <c r="AN95" i="14"/>
  <c r="AO95" i="14"/>
  <c r="AP95" i="14"/>
  <c r="AT95" i="14"/>
  <c r="AU95" i="14"/>
  <c r="AV95" i="14"/>
  <c r="AW95" i="14"/>
  <c r="AZ95" i="14"/>
  <c r="AX95" i="14"/>
  <c r="AY95" i="14"/>
  <c r="BA95" i="14"/>
  <c r="BB95" i="14"/>
  <c r="AQ95" i="14"/>
  <c r="AR95" i="14"/>
  <c r="AS95" i="14"/>
  <c r="BL95" i="14"/>
  <c r="BK95" i="14"/>
  <c r="BJ95" i="14"/>
  <c r="B96" i="14"/>
  <c r="C96" i="14"/>
  <c r="D96" i="14"/>
  <c r="E96" i="14"/>
  <c r="F96" i="14"/>
  <c r="G96" i="14"/>
  <c r="H96" i="14"/>
  <c r="I96" i="14"/>
  <c r="J96" i="14"/>
  <c r="K96" i="14"/>
  <c r="L96" i="14"/>
  <c r="M96" i="14"/>
  <c r="N96" i="14"/>
  <c r="Q96" i="14"/>
  <c r="R96" i="14"/>
  <c r="S96" i="14"/>
  <c r="T96" i="14"/>
  <c r="U96" i="14"/>
  <c r="V96" i="14"/>
  <c r="W96" i="14"/>
  <c r="X96" i="14"/>
  <c r="Y96" i="14"/>
  <c r="Z96" i="14"/>
  <c r="AA96" i="14"/>
  <c r="AB96" i="14"/>
  <c r="AC96" i="14"/>
  <c r="AD96" i="14"/>
  <c r="AE96" i="14"/>
  <c r="AF96" i="14"/>
  <c r="AH96" i="14"/>
  <c r="AG96" i="14"/>
  <c r="AM96" i="14"/>
  <c r="AN96" i="14"/>
  <c r="AO96" i="14"/>
  <c r="AP96" i="14"/>
  <c r="AT96" i="14"/>
  <c r="AU96" i="14"/>
  <c r="AV96" i="14"/>
  <c r="AW96" i="14"/>
  <c r="AZ96" i="14"/>
  <c r="AX96" i="14"/>
  <c r="AY96" i="14"/>
  <c r="BA96" i="14"/>
  <c r="BB96" i="14"/>
  <c r="AQ96" i="14"/>
  <c r="AR96" i="14"/>
  <c r="AS96" i="14"/>
  <c r="BL96" i="14"/>
  <c r="BK96" i="14"/>
  <c r="BJ96" i="14"/>
  <c r="B100" i="14"/>
  <c r="C100" i="14"/>
  <c r="D100" i="14"/>
  <c r="E100" i="14"/>
  <c r="F100" i="14"/>
  <c r="G100" i="14"/>
  <c r="H100" i="14"/>
  <c r="I100" i="14"/>
  <c r="J100" i="14"/>
  <c r="K100" i="14"/>
  <c r="L100" i="14"/>
  <c r="M100" i="14"/>
  <c r="N100" i="14"/>
  <c r="Q100" i="14"/>
  <c r="R100" i="14"/>
  <c r="S100" i="14"/>
  <c r="T100" i="14"/>
  <c r="U100" i="14"/>
  <c r="V100" i="14"/>
  <c r="W100" i="14"/>
  <c r="X100" i="14"/>
  <c r="Y100" i="14"/>
  <c r="Z100" i="14"/>
  <c r="AA100" i="14"/>
  <c r="AB100" i="14"/>
  <c r="AC100" i="14"/>
  <c r="AD100" i="14"/>
  <c r="AE100" i="14"/>
  <c r="AF100" i="14"/>
  <c r="AH100" i="14"/>
  <c r="AG100" i="14"/>
  <c r="AM100" i="14"/>
  <c r="AN100" i="14"/>
  <c r="AO100" i="14"/>
  <c r="AP100" i="14"/>
  <c r="AT100" i="14"/>
  <c r="AU100" i="14"/>
  <c r="AV100" i="14"/>
  <c r="AW100" i="14"/>
  <c r="AZ100" i="14"/>
  <c r="AX100" i="14"/>
  <c r="AY100" i="14"/>
  <c r="BA100" i="14"/>
  <c r="BB100" i="14"/>
  <c r="AQ100" i="14"/>
  <c r="AR100" i="14"/>
  <c r="AS100" i="14"/>
  <c r="BL100" i="14"/>
  <c r="BK100" i="14"/>
  <c r="BJ100" i="14"/>
  <c r="B114" i="14"/>
  <c r="C114" i="14"/>
  <c r="D114" i="14"/>
  <c r="E114" i="14"/>
  <c r="F114" i="14"/>
  <c r="G114" i="14"/>
  <c r="H114" i="14"/>
  <c r="I114" i="14"/>
  <c r="J114" i="14"/>
  <c r="K114" i="14"/>
  <c r="L114" i="14"/>
  <c r="M114" i="14"/>
  <c r="N114" i="14"/>
  <c r="Q114" i="14"/>
  <c r="R114" i="14"/>
  <c r="S114" i="14"/>
  <c r="T114" i="14"/>
  <c r="U114" i="14"/>
  <c r="V114" i="14"/>
  <c r="W114" i="14"/>
  <c r="X114" i="14"/>
  <c r="Y114" i="14"/>
  <c r="Z114" i="14"/>
  <c r="AA114" i="14"/>
  <c r="AB114" i="14"/>
  <c r="AC114" i="14"/>
  <c r="AD114" i="14"/>
  <c r="AE114" i="14"/>
  <c r="AF114" i="14"/>
  <c r="AH114" i="14"/>
  <c r="AG114" i="14"/>
  <c r="AM114" i="14"/>
  <c r="AN114" i="14"/>
  <c r="AO114" i="14"/>
  <c r="AP114" i="14"/>
  <c r="AT114" i="14"/>
  <c r="AU114" i="14"/>
  <c r="AV114" i="14"/>
  <c r="AW114" i="14"/>
  <c r="AZ114" i="14"/>
  <c r="AX114" i="14"/>
  <c r="AY114" i="14"/>
  <c r="BA114" i="14"/>
  <c r="BB114" i="14"/>
  <c r="AQ114" i="14"/>
  <c r="AR114" i="14"/>
  <c r="AS114" i="14"/>
  <c r="BL114" i="14"/>
  <c r="BK114" i="14"/>
  <c r="BJ114" i="14"/>
  <c r="B119" i="14"/>
  <c r="C119" i="14"/>
  <c r="D119" i="14"/>
  <c r="E119" i="14"/>
  <c r="F119" i="14"/>
  <c r="G119" i="14"/>
  <c r="H119" i="14"/>
  <c r="I119" i="14"/>
  <c r="J119" i="14"/>
  <c r="K119" i="14"/>
  <c r="L119" i="14"/>
  <c r="M119" i="14"/>
  <c r="N119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AE119" i="14"/>
  <c r="AF119" i="14"/>
  <c r="AH119" i="14"/>
  <c r="AG119" i="14"/>
  <c r="AM119" i="14"/>
  <c r="AN119" i="14"/>
  <c r="AO119" i="14"/>
  <c r="AP119" i="14"/>
  <c r="AT119" i="14"/>
  <c r="AU119" i="14"/>
  <c r="AV119" i="14"/>
  <c r="AW119" i="14"/>
  <c r="AZ119" i="14"/>
  <c r="AX119" i="14"/>
  <c r="AY119" i="14"/>
  <c r="BA119" i="14"/>
  <c r="BB119" i="14"/>
  <c r="AQ119" i="14"/>
  <c r="AR119" i="14"/>
  <c r="AS119" i="14"/>
  <c r="BL119" i="14"/>
  <c r="BK119" i="14"/>
  <c r="BJ119" i="14"/>
  <c r="B139" i="14"/>
  <c r="C139" i="14"/>
  <c r="D139" i="14"/>
  <c r="E139" i="14"/>
  <c r="F139" i="14"/>
  <c r="G139" i="14"/>
  <c r="H139" i="14"/>
  <c r="I139" i="14"/>
  <c r="J139" i="14"/>
  <c r="K139" i="14"/>
  <c r="L139" i="14"/>
  <c r="M139" i="14"/>
  <c r="N139" i="14"/>
  <c r="Q139" i="14"/>
  <c r="R139" i="14"/>
  <c r="S139" i="14"/>
  <c r="T139" i="14"/>
  <c r="U139" i="14"/>
  <c r="V139" i="14"/>
  <c r="W139" i="14"/>
  <c r="X139" i="14"/>
  <c r="Y139" i="14"/>
  <c r="Z139" i="14"/>
  <c r="AA139" i="14"/>
  <c r="AB139" i="14"/>
  <c r="AC139" i="14"/>
  <c r="AD139" i="14"/>
  <c r="AE139" i="14"/>
  <c r="AF139" i="14"/>
  <c r="AH139" i="14"/>
  <c r="AG139" i="14"/>
  <c r="AM139" i="14"/>
  <c r="AN139" i="14"/>
  <c r="AO139" i="14"/>
  <c r="AP139" i="14"/>
  <c r="AT139" i="14"/>
  <c r="AU139" i="14"/>
  <c r="AV139" i="14"/>
  <c r="AW139" i="14"/>
  <c r="AZ139" i="14"/>
  <c r="AX139" i="14"/>
  <c r="AY139" i="14"/>
  <c r="BA139" i="14"/>
  <c r="BB139" i="14"/>
  <c r="AQ139" i="14"/>
  <c r="AR139" i="14"/>
  <c r="AS139" i="14"/>
  <c r="BL139" i="14"/>
  <c r="BK139" i="14"/>
  <c r="BJ139" i="14"/>
  <c r="B80" i="14"/>
  <c r="C80" i="14"/>
  <c r="D80" i="14"/>
  <c r="E80" i="14"/>
  <c r="F80" i="14"/>
  <c r="G80" i="14"/>
  <c r="H80" i="14"/>
  <c r="I80" i="14"/>
  <c r="J80" i="14"/>
  <c r="K80" i="14"/>
  <c r="L80" i="14"/>
  <c r="M80" i="14"/>
  <c r="N80" i="14"/>
  <c r="Q80" i="14"/>
  <c r="R80" i="14"/>
  <c r="S80" i="14"/>
  <c r="T80" i="14"/>
  <c r="U80" i="14"/>
  <c r="V80" i="14"/>
  <c r="W80" i="14"/>
  <c r="X80" i="14"/>
  <c r="Y80" i="14"/>
  <c r="Z80" i="14"/>
  <c r="AA80" i="14"/>
  <c r="AB80" i="14"/>
  <c r="AC80" i="14"/>
  <c r="AD80" i="14"/>
  <c r="AE80" i="14"/>
  <c r="AF80" i="14"/>
  <c r="AH80" i="14"/>
  <c r="AG80" i="14"/>
  <c r="AM80" i="14"/>
  <c r="AN80" i="14"/>
  <c r="AO80" i="14"/>
  <c r="AP80" i="14"/>
  <c r="AT80" i="14"/>
  <c r="AU80" i="14"/>
  <c r="AV80" i="14"/>
  <c r="AW80" i="14"/>
  <c r="AZ80" i="14"/>
  <c r="AX80" i="14"/>
  <c r="AY80" i="14"/>
  <c r="BA80" i="14"/>
  <c r="BB80" i="14"/>
  <c r="AQ80" i="14"/>
  <c r="AR80" i="14"/>
  <c r="AS80" i="14"/>
  <c r="BL80" i="14"/>
  <c r="BK80" i="14"/>
  <c r="BJ80" i="14"/>
  <c r="B81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H81" i="14"/>
  <c r="AG81" i="14"/>
  <c r="AM81" i="14"/>
  <c r="AN81" i="14"/>
  <c r="AO81" i="14"/>
  <c r="AP81" i="14"/>
  <c r="AT81" i="14"/>
  <c r="AU81" i="14"/>
  <c r="AV81" i="14"/>
  <c r="AW81" i="14"/>
  <c r="AZ81" i="14"/>
  <c r="AX81" i="14"/>
  <c r="AY81" i="14"/>
  <c r="BA81" i="14"/>
  <c r="BB81" i="14"/>
  <c r="AQ81" i="14"/>
  <c r="AR81" i="14"/>
  <c r="AS81" i="14"/>
  <c r="BL81" i="14"/>
  <c r="BK81" i="14"/>
  <c r="BJ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H82" i="14"/>
  <c r="AG82" i="14"/>
  <c r="AM82" i="14"/>
  <c r="AN82" i="14"/>
  <c r="AO82" i="14"/>
  <c r="AP82" i="14"/>
  <c r="AT82" i="14"/>
  <c r="AU82" i="14"/>
  <c r="AV82" i="14"/>
  <c r="AW82" i="14"/>
  <c r="AZ82" i="14"/>
  <c r="AX82" i="14"/>
  <c r="AY82" i="14"/>
  <c r="BA82" i="14"/>
  <c r="BB82" i="14"/>
  <c r="AQ82" i="14"/>
  <c r="AR82" i="14"/>
  <c r="AS82" i="14"/>
  <c r="BL82" i="14"/>
  <c r="BK82" i="14"/>
  <c r="BJ82" i="14"/>
  <c r="B83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H83" i="14"/>
  <c r="AG83" i="14"/>
  <c r="AM83" i="14"/>
  <c r="AN83" i="14"/>
  <c r="AO83" i="14"/>
  <c r="AP83" i="14"/>
  <c r="AT83" i="14"/>
  <c r="AU83" i="14"/>
  <c r="AV83" i="14"/>
  <c r="AW83" i="14"/>
  <c r="AZ83" i="14"/>
  <c r="AX83" i="14"/>
  <c r="AY83" i="14"/>
  <c r="BA83" i="14"/>
  <c r="BB83" i="14"/>
  <c r="AQ83" i="14"/>
  <c r="AR83" i="14"/>
  <c r="AS83" i="14"/>
  <c r="BL83" i="14"/>
  <c r="BK83" i="14"/>
  <c r="BJ83" i="14"/>
  <c r="B84" i="14"/>
  <c r="C84" i="14"/>
  <c r="D84" i="14"/>
  <c r="E84" i="14"/>
  <c r="F84" i="14"/>
  <c r="G84" i="14"/>
  <c r="H84" i="14"/>
  <c r="I84" i="14"/>
  <c r="J84" i="14"/>
  <c r="K84" i="14"/>
  <c r="L84" i="14"/>
  <c r="M84" i="14"/>
  <c r="N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AF84" i="14"/>
  <c r="AH84" i="14"/>
  <c r="AG84" i="14"/>
  <c r="AM84" i="14"/>
  <c r="AN84" i="14"/>
  <c r="AO84" i="14"/>
  <c r="AP84" i="14"/>
  <c r="AT84" i="14"/>
  <c r="AU84" i="14"/>
  <c r="AV84" i="14"/>
  <c r="AW84" i="14"/>
  <c r="AZ84" i="14"/>
  <c r="AX84" i="14"/>
  <c r="AY84" i="14"/>
  <c r="BA84" i="14"/>
  <c r="BB84" i="14"/>
  <c r="AQ84" i="14"/>
  <c r="AR84" i="14"/>
  <c r="AS84" i="14"/>
  <c r="BL84" i="14"/>
  <c r="BK84" i="14"/>
  <c r="BJ84" i="14"/>
  <c r="B85" i="14"/>
  <c r="C85" i="14"/>
  <c r="D85" i="14"/>
  <c r="E85" i="14"/>
  <c r="F85" i="14"/>
  <c r="G85" i="14"/>
  <c r="H85" i="14"/>
  <c r="I85" i="14"/>
  <c r="J85" i="14"/>
  <c r="K85" i="14"/>
  <c r="L85" i="14"/>
  <c r="M85" i="14"/>
  <c r="N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AF85" i="14"/>
  <c r="AH85" i="14"/>
  <c r="AG85" i="14"/>
  <c r="AM85" i="14"/>
  <c r="AN85" i="14"/>
  <c r="AO85" i="14"/>
  <c r="AP85" i="14"/>
  <c r="AT85" i="14"/>
  <c r="AU85" i="14"/>
  <c r="AV85" i="14"/>
  <c r="AW85" i="14"/>
  <c r="AZ85" i="14"/>
  <c r="AX85" i="14"/>
  <c r="AY85" i="14"/>
  <c r="BA85" i="14"/>
  <c r="BB85" i="14"/>
  <c r="AQ85" i="14"/>
  <c r="AR85" i="14"/>
  <c r="AS85" i="14"/>
  <c r="BL85" i="14"/>
  <c r="BK85" i="14"/>
  <c r="BJ85" i="14"/>
  <c r="B98" i="14"/>
  <c r="B101" i="14"/>
  <c r="C101" i="14"/>
  <c r="D101" i="14"/>
  <c r="E101" i="14"/>
  <c r="F101" i="14"/>
  <c r="G101" i="14"/>
  <c r="H101" i="14"/>
  <c r="I101" i="14"/>
  <c r="J101" i="14"/>
  <c r="K101" i="14"/>
  <c r="L101" i="14"/>
  <c r="M101" i="14"/>
  <c r="N101" i="14"/>
  <c r="Q101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AE101" i="14"/>
  <c r="AF101" i="14"/>
  <c r="AH101" i="14"/>
  <c r="AG101" i="14"/>
  <c r="AM101" i="14"/>
  <c r="AN101" i="14"/>
  <c r="AO101" i="14"/>
  <c r="AP101" i="14"/>
  <c r="AT101" i="14"/>
  <c r="AU101" i="14"/>
  <c r="AV101" i="14"/>
  <c r="AW101" i="14"/>
  <c r="AZ101" i="14"/>
  <c r="AX101" i="14"/>
  <c r="AY101" i="14"/>
  <c r="BA101" i="14"/>
  <c r="BB101" i="14"/>
  <c r="AQ101" i="14"/>
  <c r="AR101" i="14"/>
  <c r="AS101" i="14"/>
  <c r="BL101" i="14"/>
  <c r="BK101" i="14"/>
  <c r="BJ101" i="14"/>
  <c r="B102" i="14"/>
  <c r="C102" i="14"/>
  <c r="D102" i="14"/>
  <c r="E102" i="14"/>
  <c r="F102" i="14"/>
  <c r="G102" i="14"/>
  <c r="H102" i="14"/>
  <c r="I102" i="14"/>
  <c r="J102" i="14"/>
  <c r="K102" i="14"/>
  <c r="L102" i="14"/>
  <c r="M102" i="14"/>
  <c r="N102" i="14"/>
  <c r="Q102" i="14"/>
  <c r="R102" i="14"/>
  <c r="S102" i="14"/>
  <c r="T102" i="14"/>
  <c r="U102" i="14"/>
  <c r="V102" i="14"/>
  <c r="W102" i="14"/>
  <c r="X102" i="14"/>
  <c r="Y102" i="14"/>
  <c r="Z102" i="14"/>
  <c r="AA102" i="14"/>
  <c r="AB102" i="14"/>
  <c r="AC102" i="14"/>
  <c r="AD102" i="14"/>
  <c r="AE102" i="14"/>
  <c r="AF102" i="14"/>
  <c r="AH102" i="14"/>
  <c r="AG102" i="14"/>
  <c r="AM102" i="14"/>
  <c r="AN102" i="14"/>
  <c r="AO102" i="14"/>
  <c r="AP102" i="14"/>
  <c r="AT102" i="14"/>
  <c r="AU102" i="14"/>
  <c r="AV102" i="14"/>
  <c r="AW102" i="14"/>
  <c r="AZ102" i="14"/>
  <c r="AX102" i="14"/>
  <c r="AY102" i="14"/>
  <c r="BA102" i="14"/>
  <c r="BB102" i="14"/>
  <c r="AQ102" i="14"/>
  <c r="AR102" i="14"/>
  <c r="AS102" i="14"/>
  <c r="BL102" i="14"/>
  <c r="BK102" i="14"/>
  <c r="BJ102" i="14"/>
  <c r="B103" i="14"/>
  <c r="C103" i="14"/>
  <c r="D103" i="14"/>
  <c r="E103" i="14"/>
  <c r="F103" i="14"/>
  <c r="G103" i="14"/>
  <c r="H103" i="14"/>
  <c r="I103" i="14"/>
  <c r="J103" i="14"/>
  <c r="K103" i="14"/>
  <c r="L103" i="14"/>
  <c r="M103" i="14"/>
  <c r="N103" i="14"/>
  <c r="Q103" i="14"/>
  <c r="R103" i="14"/>
  <c r="S103" i="14"/>
  <c r="T103" i="14"/>
  <c r="U103" i="14"/>
  <c r="V103" i="14"/>
  <c r="W103" i="14"/>
  <c r="X103" i="14"/>
  <c r="Y103" i="14"/>
  <c r="Z103" i="14"/>
  <c r="AA103" i="14"/>
  <c r="AB103" i="14"/>
  <c r="AC103" i="14"/>
  <c r="AD103" i="14"/>
  <c r="AE103" i="14"/>
  <c r="AF103" i="14"/>
  <c r="AH103" i="14"/>
  <c r="AG103" i="14"/>
  <c r="AM103" i="14"/>
  <c r="AN103" i="14"/>
  <c r="AO103" i="14"/>
  <c r="AP103" i="14"/>
  <c r="AT103" i="14"/>
  <c r="AU103" i="14"/>
  <c r="AV103" i="14"/>
  <c r="AW103" i="14"/>
  <c r="AZ103" i="14"/>
  <c r="AX103" i="14"/>
  <c r="AY103" i="14"/>
  <c r="BA103" i="14"/>
  <c r="BB103" i="14"/>
  <c r="AQ103" i="14"/>
  <c r="AR103" i="14"/>
  <c r="AS103" i="14"/>
  <c r="BL103" i="14"/>
  <c r="BK103" i="14"/>
  <c r="BJ103" i="14"/>
  <c r="B104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H104" i="14"/>
  <c r="AG104" i="14"/>
  <c r="AM104" i="14"/>
  <c r="AN104" i="14"/>
  <c r="AO104" i="14"/>
  <c r="AP104" i="14"/>
  <c r="AT104" i="14"/>
  <c r="AU104" i="14"/>
  <c r="AV104" i="14"/>
  <c r="AW104" i="14"/>
  <c r="AZ104" i="14"/>
  <c r="AX104" i="14"/>
  <c r="AY104" i="14"/>
  <c r="BA104" i="14"/>
  <c r="BB104" i="14"/>
  <c r="AQ104" i="14"/>
  <c r="AR104" i="14"/>
  <c r="AS104" i="14"/>
  <c r="BL104" i="14"/>
  <c r="BK104" i="14"/>
  <c r="BJ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H105" i="14"/>
  <c r="AG105" i="14"/>
  <c r="AM105" i="14"/>
  <c r="AN105" i="14"/>
  <c r="AO105" i="14"/>
  <c r="AP105" i="14"/>
  <c r="AT105" i="14"/>
  <c r="AU105" i="14"/>
  <c r="AV105" i="14"/>
  <c r="AW105" i="14"/>
  <c r="AZ105" i="14"/>
  <c r="AX105" i="14"/>
  <c r="AY105" i="14"/>
  <c r="BA105" i="14"/>
  <c r="BB105" i="14"/>
  <c r="AQ105" i="14"/>
  <c r="AR105" i="14"/>
  <c r="AS105" i="14"/>
  <c r="BL105" i="14"/>
  <c r="BK105" i="14"/>
  <c r="BJ105" i="14"/>
  <c r="B106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H106" i="14"/>
  <c r="AG106" i="14"/>
  <c r="AM106" i="14"/>
  <c r="AN106" i="14"/>
  <c r="AO106" i="14"/>
  <c r="AP106" i="14"/>
  <c r="AT106" i="14"/>
  <c r="AU106" i="14"/>
  <c r="AV106" i="14"/>
  <c r="AW106" i="14"/>
  <c r="AZ106" i="14"/>
  <c r="AX106" i="14"/>
  <c r="AY106" i="14"/>
  <c r="BA106" i="14"/>
  <c r="BB106" i="14"/>
  <c r="AQ106" i="14"/>
  <c r="AR106" i="14"/>
  <c r="AS106" i="14"/>
  <c r="BL106" i="14"/>
  <c r="BK106" i="14"/>
  <c r="BJ106" i="14"/>
  <c r="B107" i="14"/>
  <c r="C107" i="14"/>
  <c r="D107" i="14"/>
  <c r="E107" i="14"/>
  <c r="F107" i="14"/>
  <c r="G107" i="14"/>
  <c r="H107" i="14"/>
  <c r="I107" i="14"/>
  <c r="J107" i="14"/>
  <c r="K107" i="14"/>
  <c r="L107" i="14"/>
  <c r="M107" i="14"/>
  <c r="N107" i="14"/>
  <c r="Q107" i="14"/>
  <c r="R107" i="14"/>
  <c r="S107" i="14"/>
  <c r="T107" i="14"/>
  <c r="U107" i="14"/>
  <c r="V107" i="14"/>
  <c r="W107" i="14"/>
  <c r="X107" i="14"/>
  <c r="Y107" i="14"/>
  <c r="Z107" i="14"/>
  <c r="AA107" i="14"/>
  <c r="AB107" i="14"/>
  <c r="AC107" i="14"/>
  <c r="AD107" i="14"/>
  <c r="AE107" i="14"/>
  <c r="AF107" i="14"/>
  <c r="AH107" i="14"/>
  <c r="AG107" i="14"/>
  <c r="AM107" i="14"/>
  <c r="AN107" i="14"/>
  <c r="AO107" i="14"/>
  <c r="AP107" i="14"/>
  <c r="AT107" i="14"/>
  <c r="AU107" i="14"/>
  <c r="AV107" i="14"/>
  <c r="AW107" i="14"/>
  <c r="AZ107" i="14"/>
  <c r="AX107" i="14"/>
  <c r="AY107" i="14"/>
  <c r="BA107" i="14"/>
  <c r="BB107" i="14"/>
  <c r="AQ107" i="14"/>
  <c r="AR107" i="14"/>
  <c r="AS107" i="14"/>
  <c r="BL107" i="14"/>
  <c r="BK107" i="14"/>
  <c r="BJ107" i="14"/>
  <c r="B108" i="14"/>
  <c r="C108" i="14"/>
  <c r="D108" i="14"/>
  <c r="E108" i="14"/>
  <c r="F108" i="14"/>
  <c r="G108" i="14"/>
  <c r="H108" i="14"/>
  <c r="I108" i="14"/>
  <c r="J108" i="14"/>
  <c r="K108" i="14"/>
  <c r="L108" i="14"/>
  <c r="M108" i="14"/>
  <c r="N108" i="14"/>
  <c r="Q108" i="14"/>
  <c r="R108" i="14"/>
  <c r="S108" i="14"/>
  <c r="T108" i="14"/>
  <c r="U108" i="14"/>
  <c r="V108" i="14"/>
  <c r="W108" i="14"/>
  <c r="X108" i="14"/>
  <c r="Y108" i="14"/>
  <c r="Z108" i="14"/>
  <c r="AA108" i="14"/>
  <c r="AB108" i="14"/>
  <c r="AC108" i="14"/>
  <c r="AD108" i="14"/>
  <c r="AE108" i="14"/>
  <c r="AF108" i="14"/>
  <c r="AH108" i="14"/>
  <c r="AG108" i="14"/>
  <c r="AM108" i="14"/>
  <c r="AN108" i="14"/>
  <c r="AO108" i="14"/>
  <c r="AP108" i="14"/>
  <c r="AT108" i="14"/>
  <c r="AU108" i="14"/>
  <c r="AV108" i="14"/>
  <c r="AW108" i="14"/>
  <c r="AZ108" i="14"/>
  <c r="AX108" i="14"/>
  <c r="AY108" i="14"/>
  <c r="BA108" i="14"/>
  <c r="BB108" i="14"/>
  <c r="AQ108" i="14"/>
  <c r="AR108" i="14"/>
  <c r="AS108" i="14"/>
  <c r="BL108" i="14"/>
  <c r="BK108" i="14"/>
  <c r="BJ108" i="14"/>
  <c r="B109" i="14"/>
  <c r="C109" i="14"/>
  <c r="D109" i="14"/>
  <c r="E109" i="14"/>
  <c r="F109" i="14"/>
  <c r="G109" i="14"/>
  <c r="H109" i="14"/>
  <c r="I109" i="14"/>
  <c r="J109" i="14"/>
  <c r="K109" i="14"/>
  <c r="L109" i="14"/>
  <c r="M109" i="14"/>
  <c r="N109" i="14"/>
  <c r="Q109" i="14"/>
  <c r="R109" i="14"/>
  <c r="S109" i="14"/>
  <c r="T109" i="14"/>
  <c r="U109" i="14"/>
  <c r="V109" i="14"/>
  <c r="W109" i="14"/>
  <c r="X109" i="14"/>
  <c r="Y109" i="14"/>
  <c r="Z109" i="14"/>
  <c r="AA109" i="14"/>
  <c r="AB109" i="14"/>
  <c r="AC109" i="14"/>
  <c r="AD109" i="14"/>
  <c r="AE109" i="14"/>
  <c r="AF109" i="14"/>
  <c r="AH109" i="14"/>
  <c r="AG109" i="14"/>
  <c r="AM109" i="14"/>
  <c r="AN109" i="14"/>
  <c r="AO109" i="14"/>
  <c r="AP109" i="14"/>
  <c r="AT109" i="14"/>
  <c r="AU109" i="14"/>
  <c r="AV109" i="14"/>
  <c r="AW109" i="14"/>
  <c r="AZ109" i="14"/>
  <c r="AX109" i="14"/>
  <c r="AY109" i="14"/>
  <c r="BA109" i="14"/>
  <c r="BB109" i="14"/>
  <c r="AQ109" i="14"/>
  <c r="AR109" i="14"/>
  <c r="AS109" i="14"/>
  <c r="BL109" i="14"/>
  <c r="BK109" i="14"/>
  <c r="BJ109" i="14"/>
  <c r="B110" i="14"/>
  <c r="C110" i="14"/>
  <c r="D110" i="14"/>
  <c r="E110" i="14"/>
  <c r="F110" i="14"/>
  <c r="G110" i="14"/>
  <c r="H110" i="14"/>
  <c r="I110" i="14"/>
  <c r="J110" i="14"/>
  <c r="K110" i="14"/>
  <c r="L110" i="14"/>
  <c r="M110" i="14"/>
  <c r="N110" i="14"/>
  <c r="Q110" i="14"/>
  <c r="R110" i="14"/>
  <c r="S110" i="14"/>
  <c r="T110" i="14"/>
  <c r="U110" i="14"/>
  <c r="V110" i="14"/>
  <c r="W110" i="14"/>
  <c r="X110" i="14"/>
  <c r="Y110" i="14"/>
  <c r="Z110" i="14"/>
  <c r="AA110" i="14"/>
  <c r="AB110" i="14"/>
  <c r="AC110" i="14"/>
  <c r="AD110" i="14"/>
  <c r="AE110" i="14"/>
  <c r="AF110" i="14"/>
  <c r="AH110" i="14"/>
  <c r="AG110" i="14"/>
  <c r="AM110" i="14"/>
  <c r="AN110" i="14"/>
  <c r="AO110" i="14"/>
  <c r="AP110" i="14"/>
  <c r="AT110" i="14"/>
  <c r="AU110" i="14"/>
  <c r="AV110" i="14"/>
  <c r="AW110" i="14"/>
  <c r="AZ110" i="14"/>
  <c r="AX110" i="14"/>
  <c r="AY110" i="14"/>
  <c r="BA110" i="14"/>
  <c r="BB110" i="14"/>
  <c r="AQ110" i="14"/>
  <c r="AR110" i="14"/>
  <c r="AS110" i="14"/>
  <c r="BL110" i="14"/>
  <c r="BK110" i="14"/>
  <c r="BJ110" i="14"/>
  <c r="B111" i="14"/>
  <c r="C111" i="14"/>
  <c r="D111" i="14"/>
  <c r="E111" i="14"/>
  <c r="F111" i="14"/>
  <c r="G111" i="14"/>
  <c r="H111" i="14"/>
  <c r="I111" i="14"/>
  <c r="J111" i="14"/>
  <c r="K111" i="14"/>
  <c r="L111" i="14"/>
  <c r="M111" i="14"/>
  <c r="N111" i="14"/>
  <c r="Q111" i="14"/>
  <c r="R111" i="14"/>
  <c r="S111" i="14"/>
  <c r="T111" i="14"/>
  <c r="U111" i="14"/>
  <c r="V111" i="14"/>
  <c r="W111" i="14"/>
  <c r="X111" i="14"/>
  <c r="Y111" i="14"/>
  <c r="Z111" i="14"/>
  <c r="AA111" i="14"/>
  <c r="AB111" i="14"/>
  <c r="AC111" i="14"/>
  <c r="AD111" i="14"/>
  <c r="AE111" i="14"/>
  <c r="AF111" i="14"/>
  <c r="AH111" i="14"/>
  <c r="AG111" i="14"/>
  <c r="AM111" i="14"/>
  <c r="AN111" i="14"/>
  <c r="AO111" i="14"/>
  <c r="AP111" i="14"/>
  <c r="AT111" i="14"/>
  <c r="AU111" i="14"/>
  <c r="AV111" i="14"/>
  <c r="AW111" i="14"/>
  <c r="AZ111" i="14"/>
  <c r="AX111" i="14"/>
  <c r="AY111" i="14"/>
  <c r="BA111" i="14"/>
  <c r="BB111" i="14"/>
  <c r="AQ111" i="14"/>
  <c r="AR111" i="14"/>
  <c r="AS111" i="14"/>
  <c r="BL111" i="14"/>
  <c r="BK111" i="14"/>
  <c r="BJ111" i="14"/>
  <c r="B112" i="14"/>
  <c r="C112" i="14"/>
  <c r="D112" i="14"/>
  <c r="E112" i="14"/>
  <c r="F112" i="14"/>
  <c r="G112" i="14"/>
  <c r="H112" i="14"/>
  <c r="I112" i="14"/>
  <c r="J112" i="14"/>
  <c r="K112" i="14"/>
  <c r="L112" i="14"/>
  <c r="M112" i="14"/>
  <c r="N112" i="14"/>
  <c r="Q112" i="14"/>
  <c r="R112" i="14"/>
  <c r="S112" i="14"/>
  <c r="T112" i="14"/>
  <c r="U112" i="14"/>
  <c r="V112" i="14"/>
  <c r="W112" i="14"/>
  <c r="X112" i="14"/>
  <c r="Y112" i="14"/>
  <c r="Z112" i="14"/>
  <c r="AA112" i="14"/>
  <c r="AB112" i="14"/>
  <c r="AC112" i="14"/>
  <c r="AD112" i="14"/>
  <c r="AE112" i="14"/>
  <c r="AF112" i="14"/>
  <c r="AH112" i="14"/>
  <c r="AG112" i="14"/>
  <c r="AM112" i="14"/>
  <c r="AN112" i="14"/>
  <c r="AO112" i="14"/>
  <c r="AP112" i="14"/>
  <c r="AT112" i="14"/>
  <c r="AU112" i="14"/>
  <c r="AV112" i="14"/>
  <c r="AW112" i="14"/>
  <c r="AZ112" i="14"/>
  <c r="AX112" i="14"/>
  <c r="AY112" i="14"/>
  <c r="BA112" i="14"/>
  <c r="BB112" i="14"/>
  <c r="AQ112" i="14"/>
  <c r="AR112" i="14"/>
  <c r="AS112" i="14"/>
  <c r="BL112" i="14"/>
  <c r="BK112" i="14"/>
  <c r="BJ112" i="14"/>
  <c r="B113" i="14"/>
  <c r="C113" i="14"/>
  <c r="D113" i="14"/>
  <c r="E113" i="14"/>
  <c r="F113" i="14"/>
  <c r="G113" i="14"/>
  <c r="H113" i="14"/>
  <c r="I113" i="14"/>
  <c r="J113" i="14"/>
  <c r="K113" i="14"/>
  <c r="L113" i="14"/>
  <c r="M113" i="14"/>
  <c r="N113" i="14"/>
  <c r="Q113" i="14"/>
  <c r="R113" i="14"/>
  <c r="S113" i="14"/>
  <c r="T113" i="14"/>
  <c r="U113" i="14"/>
  <c r="V113" i="14"/>
  <c r="W113" i="14"/>
  <c r="X113" i="14"/>
  <c r="Y113" i="14"/>
  <c r="Z113" i="14"/>
  <c r="AA113" i="14"/>
  <c r="AB113" i="14"/>
  <c r="AC113" i="14"/>
  <c r="AD113" i="14"/>
  <c r="AE113" i="14"/>
  <c r="AF113" i="14"/>
  <c r="AH113" i="14"/>
  <c r="AG113" i="14"/>
  <c r="AM113" i="14"/>
  <c r="AN113" i="14"/>
  <c r="AO113" i="14"/>
  <c r="AP113" i="14"/>
  <c r="AT113" i="14"/>
  <c r="AU113" i="14"/>
  <c r="AV113" i="14"/>
  <c r="AW113" i="14"/>
  <c r="AZ113" i="14"/>
  <c r="AX113" i="14"/>
  <c r="AY113" i="14"/>
  <c r="BA113" i="14"/>
  <c r="BB113" i="14"/>
  <c r="AQ113" i="14"/>
  <c r="AR113" i="14"/>
  <c r="AS113" i="14"/>
  <c r="BL113" i="14"/>
  <c r="BK113" i="14"/>
  <c r="BJ113" i="14"/>
  <c r="B115" i="14"/>
  <c r="C115" i="14"/>
  <c r="D115" i="14"/>
  <c r="E115" i="14"/>
  <c r="F115" i="14"/>
  <c r="G115" i="14"/>
  <c r="H115" i="14"/>
  <c r="I115" i="14"/>
  <c r="J115" i="14"/>
  <c r="K115" i="14"/>
  <c r="L115" i="14"/>
  <c r="M115" i="14"/>
  <c r="N115" i="14"/>
  <c r="Q115" i="14"/>
  <c r="R115" i="14"/>
  <c r="S115" i="14"/>
  <c r="T115" i="14"/>
  <c r="U115" i="14"/>
  <c r="V115" i="14"/>
  <c r="W115" i="14"/>
  <c r="X115" i="14"/>
  <c r="Y115" i="14"/>
  <c r="Z115" i="14"/>
  <c r="AA115" i="14"/>
  <c r="AB115" i="14"/>
  <c r="AC115" i="14"/>
  <c r="AD115" i="14"/>
  <c r="AE115" i="14"/>
  <c r="AF115" i="14"/>
  <c r="AH115" i="14"/>
  <c r="AG115" i="14"/>
  <c r="AM115" i="14"/>
  <c r="AN115" i="14"/>
  <c r="AO115" i="14"/>
  <c r="AP115" i="14"/>
  <c r="AT115" i="14"/>
  <c r="AU115" i="14"/>
  <c r="AV115" i="14"/>
  <c r="AW115" i="14"/>
  <c r="AZ115" i="14"/>
  <c r="AX115" i="14"/>
  <c r="AY115" i="14"/>
  <c r="BA115" i="14"/>
  <c r="BB115" i="14"/>
  <c r="AQ115" i="14"/>
  <c r="AR115" i="14"/>
  <c r="AS115" i="14"/>
  <c r="BL115" i="14"/>
  <c r="BK115" i="14"/>
  <c r="BJ115" i="14"/>
  <c r="B116" i="14"/>
  <c r="C116" i="14"/>
  <c r="D116" i="14"/>
  <c r="E116" i="14"/>
  <c r="F116" i="14"/>
  <c r="G116" i="14"/>
  <c r="H116" i="14"/>
  <c r="I116" i="14"/>
  <c r="J116" i="14"/>
  <c r="K116" i="14"/>
  <c r="L116" i="14"/>
  <c r="M116" i="14"/>
  <c r="N116" i="14"/>
  <c r="Q116" i="14"/>
  <c r="R116" i="14"/>
  <c r="S116" i="14"/>
  <c r="T116" i="14"/>
  <c r="U116" i="14"/>
  <c r="V116" i="14"/>
  <c r="W116" i="14"/>
  <c r="X116" i="14"/>
  <c r="Y116" i="14"/>
  <c r="Z116" i="14"/>
  <c r="AA116" i="14"/>
  <c r="AB116" i="14"/>
  <c r="AC116" i="14"/>
  <c r="AD116" i="14"/>
  <c r="AE116" i="14"/>
  <c r="AF116" i="14"/>
  <c r="AH116" i="14"/>
  <c r="AG116" i="14"/>
  <c r="AM116" i="14"/>
  <c r="AN116" i="14"/>
  <c r="AO116" i="14"/>
  <c r="AP116" i="14"/>
  <c r="AT116" i="14"/>
  <c r="AU116" i="14"/>
  <c r="AV116" i="14"/>
  <c r="AW116" i="14"/>
  <c r="AZ116" i="14"/>
  <c r="AX116" i="14"/>
  <c r="AY116" i="14"/>
  <c r="BA116" i="14"/>
  <c r="BB116" i="14"/>
  <c r="AQ116" i="14"/>
  <c r="AR116" i="14"/>
  <c r="AS116" i="14"/>
  <c r="BL116" i="14"/>
  <c r="BK116" i="14"/>
  <c r="BJ116" i="14"/>
  <c r="B117" i="14"/>
  <c r="C117" i="14"/>
  <c r="D117" i="14"/>
  <c r="E117" i="14"/>
  <c r="F117" i="14"/>
  <c r="G117" i="14"/>
  <c r="H117" i="14"/>
  <c r="I117" i="14"/>
  <c r="J117" i="14"/>
  <c r="K117" i="14"/>
  <c r="L117" i="14"/>
  <c r="M117" i="14"/>
  <c r="N117" i="14"/>
  <c r="Q117" i="14"/>
  <c r="R117" i="14"/>
  <c r="S117" i="14"/>
  <c r="T117" i="14"/>
  <c r="U117" i="14"/>
  <c r="V117" i="14"/>
  <c r="W117" i="14"/>
  <c r="X117" i="14"/>
  <c r="Y117" i="14"/>
  <c r="Z117" i="14"/>
  <c r="AA117" i="14"/>
  <c r="AB117" i="14"/>
  <c r="AC117" i="14"/>
  <c r="AD117" i="14"/>
  <c r="AE117" i="14"/>
  <c r="AF117" i="14"/>
  <c r="AH117" i="14"/>
  <c r="AG117" i="14"/>
  <c r="AM117" i="14"/>
  <c r="AN117" i="14"/>
  <c r="AO117" i="14"/>
  <c r="AP117" i="14"/>
  <c r="AT117" i="14"/>
  <c r="AU117" i="14"/>
  <c r="AV117" i="14"/>
  <c r="AW117" i="14"/>
  <c r="AZ117" i="14"/>
  <c r="AX117" i="14"/>
  <c r="AY117" i="14"/>
  <c r="BA117" i="14"/>
  <c r="BB117" i="14"/>
  <c r="AQ117" i="14"/>
  <c r="AR117" i="14"/>
  <c r="AS117" i="14"/>
  <c r="BL117" i="14"/>
  <c r="BK117" i="14"/>
  <c r="BJ117" i="14"/>
  <c r="B118" i="14"/>
  <c r="C118" i="14"/>
  <c r="D118" i="14"/>
  <c r="E118" i="14"/>
  <c r="F118" i="14"/>
  <c r="G118" i="14"/>
  <c r="H118" i="14"/>
  <c r="I118" i="14"/>
  <c r="J118" i="14"/>
  <c r="K118" i="14"/>
  <c r="L118" i="14"/>
  <c r="M118" i="14"/>
  <c r="N118" i="14"/>
  <c r="Q118" i="14"/>
  <c r="R118" i="14"/>
  <c r="S118" i="14"/>
  <c r="T118" i="14"/>
  <c r="U118" i="14"/>
  <c r="V118" i="14"/>
  <c r="W118" i="14"/>
  <c r="X118" i="14"/>
  <c r="Y118" i="14"/>
  <c r="Z118" i="14"/>
  <c r="AA118" i="14"/>
  <c r="AB118" i="14"/>
  <c r="AC118" i="14"/>
  <c r="AD118" i="14"/>
  <c r="AE118" i="14"/>
  <c r="AF118" i="14"/>
  <c r="AH118" i="14"/>
  <c r="AG118" i="14"/>
  <c r="AM118" i="14"/>
  <c r="AN118" i="14"/>
  <c r="AO118" i="14"/>
  <c r="AP118" i="14"/>
  <c r="AT118" i="14"/>
  <c r="AU118" i="14"/>
  <c r="AV118" i="14"/>
  <c r="AW118" i="14"/>
  <c r="AZ118" i="14"/>
  <c r="AX118" i="14"/>
  <c r="AY118" i="14"/>
  <c r="BA118" i="14"/>
  <c r="BB118" i="14"/>
  <c r="AQ118" i="14"/>
  <c r="AR118" i="14"/>
  <c r="AS118" i="14"/>
  <c r="BL118" i="14"/>
  <c r="BK118" i="14"/>
  <c r="BJ118" i="14"/>
  <c r="B120" i="14"/>
  <c r="C120" i="14"/>
  <c r="D120" i="14"/>
  <c r="E120" i="14"/>
  <c r="F120" i="14"/>
  <c r="G120" i="14"/>
  <c r="H120" i="14"/>
  <c r="I120" i="14"/>
  <c r="J120" i="14"/>
  <c r="K120" i="14"/>
  <c r="L120" i="14"/>
  <c r="M120" i="14"/>
  <c r="N120" i="14"/>
  <c r="Q120" i="14"/>
  <c r="R120" i="14"/>
  <c r="S120" i="14"/>
  <c r="T120" i="14"/>
  <c r="U120" i="14"/>
  <c r="V120" i="14"/>
  <c r="W120" i="14"/>
  <c r="X120" i="14"/>
  <c r="Y120" i="14"/>
  <c r="Z120" i="14"/>
  <c r="AA120" i="14"/>
  <c r="AB120" i="14"/>
  <c r="AC120" i="14"/>
  <c r="AD120" i="14"/>
  <c r="AE120" i="14"/>
  <c r="AF120" i="14"/>
  <c r="AH120" i="14"/>
  <c r="AG120" i="14"/>
  <c r="AM120" i="14"/>
  <c r="AN120" i="14"/>
  <c r="AO120" i="14"/>
  <c r="AP120" i="14"/>
  <c r="AT120" i="14"/>
  <c r="AU120" i="14"/>
  <c r="AV120" i="14"/>
  <c r="AW120" i="14"/>
  <c r="AZ120" i="14"/>
  <c r="AX120" i="14"/>
  <c r="AY120" i="14"/>
  <c r="BA120" i="14"/>
  <c r="BB120" i="14"/>
  <c r="AQ120" i="14"/>
  <c r="AR120" i="14"/>
  <c r="AS120" i="14"/>
  <c r="BL120" i="14"/>
  <c r="BK120" i="14"/>
  <c r="BJ120" i="14"/>
  <c r="B121" i="14"/>
  <c r="C121" i="14"/>
  <c r="D121" i="14"/>
  <c r="E121" i="14"/>
  <c r="F121" i="14"/>
  <c r="G121" i="14"/>
  <c r="H121" i="14"/>
  <c r="I121" i="14"/>
  <c r="J121" i="14"/>
  <c r="K121" i="14"/>
  <c r="L121" i="14"/>
  <c r="M121" i="14"/>
  <c r="N121" i="14"/>
  <c r="Q121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AE121" i="14"/>
  <c r="AF121" i="14"/>
  <c r="AH121" i="14"/>
  <c r="AG121" i="14"/>
  <c r="AM121" i="14"/>
  <c r="AN121" i="14"/>
  <c r="AO121" i="14"/>
  <c r="AP121" i="14"/>
  <c r="AT121" i="14"/>
  <c r="AU121" i="14"/>
  <c r="AV121" i="14"/>
  <c r="AW121" i="14"/>
  <c r="AZ121" i="14"/>
  <c r="AX121" i="14"/>
  <c r="AY121" i="14"/>
  <c r="BA121" i="14"/>
  <c r="BB121" i="14"/>
  <c r="AQ121" i="14"/>
  <c r="AR121" i="14"/>
  <c r="AS121" i="14"/>
  <c r="BL121" i="14"/>
  <c r="BK121" i="14"/>
  <c r="BJ121" i="14"/>
  <c r="B122" i="14"/>
  <c r="C122" i="14"/>
  <c r="D122" i="14"/>
  <c r="E122" i="14"/>
  <c r="F122" i="14"/>
  <c r="G122" i="14"/>
  <c r="H122" i="14"/>
  <c r="I122" i="14"/>
  <c r="J122" i="14"/>
  <c r="K122" i="14"/>
  <c r="L122" i="14"/>
  <c r="M122" i="14"/>
  <c r="N122" i="14"/>
  <c r="Q122" i="14"/>
  <c r="R122" i="14"/>
  <c r="S122" i="14"/>
  <c r="T122" i="14"/>
  <c r="U122" i="14"/>
  <c r="V122" i="14"/>
  <c r="W122" i="14"/>
  <c r="X122" i="14"/>
  <c r="Y122" i="14"/>
  <c r="Z122" i="14"/>
  <c r="AA122" i="14"/>
  <c r="AB122" i="14"/>
  <c r="AC122" i="14"/>
  <c r="AD122" i="14"/>
  <c r="AE122" i="14"/>
  <c r="AF122" i="14"/>
  <c r="AH122" i="14"/>
  <c r="AG122" i="14"/>
  <c r="AM122" i="14"/>
  <c r="AN122" i="14"/>
  <c r="AO122" i="14"/>
  <c r="AP122" i="14"/>
  <c r="AT122" i="14"/>
  <c r="AU122" i="14"/>
  <c r="AV122" i="14"/>
  <c r="AW122" i="14"/>
  <c r="AZ122" i="14"/>
  <c r="AX122" i="14"/>
  <c r="AY122" i="14"/>
  <c r="BA122" i="14"/>
  <c r="BB122" i="14"/>
  <c r="AQ122" i="14"/>
  <c r="AR122" i="14"/>
  <c r="AS122" i="14"/>
  <c r="BL122" i="14"/>
  <c r="BK122" i="14"/>
  <c r="BJ122" i="14"/>
  <c r="B123" i="14"/>
  <c r="C123" i="14"/>
  <c r="D123" i="14"/>
  <c r="E123" i="14"/>
  <c r="F123" i="14"/>
  <c r="G123" i="14"/>
  <c r="H123" i="14"/>
  <c r="I123" i="14"/>
  <c r="J123" i="14"/>
  <c r="K123" i="14"/>
  <c r="L123" i="14"/>
  <c r="M123" i="14"/>
  <c r="N123" i="14"/>
  <c r="Q123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AE123" i="14"/>
  <c r="AF123" i="14"/>
  <c r="AH123" i="14"/>
  <c r="AG123" i="14"/>
  <c r="AM123" i="14"/>
  <c r="AN123" i="14"/>
  <c r="AO123" i="14"/>
  <c r="AP123" i="14"/>
  <c r="AT123" i="14"/>
  <c r="AU123" i="14"/>
  <c r="AV123" i="14"/>
  <c r="AW123" i="14"/>
  <c r="AZ123" i="14"/>
  <c r="AX123" i="14"/>
  <c r="AY123" i="14"/>
  <c r="BA123" i="14"/>
  <c r="BB123" i="14"/>
  <c r="AQ123" i="14"/>
  <c r="AR123" i="14"/>
  <c r="AS123" i="14"/>
  <c r="BL123" i="14"/>
  <c r="BK123" i="14"/>
  <c r="BJ123" i="14"/>
  <c r="B124" i="14"/>
  <c r="C124" i="14"/>
  <c r="D124" i="14"/>
  <c r="E124" i="14"/>
  <c r="F124" i="14"/>
  <c r="G124" i="14"/>
  <c r="H124" i="14"/>
  <c r="I124" i="14"/>
  <c r="J124" i="14"/>
  <c r="K124" i="14"/>
  <c r="L124" i="14"/>
  <c r="M124" i="14"/>
  <c r="N124" i="14"/>
  <c r="Q124" i="14"/>
  <c r="R124" i="14"/>
  <c r="S124" i="14"/>
  <c r="T124" i="14"/>
  <c r="U124" i="14"/>
  <c r="V124" i="14"/>
  <c r="W124" i="14"/>
  <c r="X124" i="14"/>
  <c r="Y124" i="14"/>
  <c r="Z124" i="14"/>
  <c r="AA124" i="14"/>
  <c r="AB124" i="14"/>
  <c r="AC124" i="14"/>
  <c r="AD124" i="14"/>
  <c r="AE124" i="14"/>
  <c r="AF124" i="14"/>
  <c r="AH124" i="14"/>
  <c r="AG124" i="14"/>
  <c r="AM124" i="14"/>
  <c r="AN124" i="14"/>
  <c r="AO124" i="14"/>
  <c r="AP124" i="14"/>
  <c r="AT124" i="14"/>
  <c r="AU124" i="14"/>
  <c r="AV124" i="14"/>
  <c r="AW124" i="14"/>
  <c r="AZ124" i="14"/>
  <c r="AX124" i="14"/>
  <c r="AY124" i="14"/>
  <c r="BA124" i="14"/>
  <c r="BB124" i="14"/>
  <c r="AQ124" i="14"/>
  <c r="AR124" i="14"/>
  <c r="AS124" i="14"/>
  <c r="BL124" i="14"/>
  <c r="BK124" i="14"/>
  <c r="BJ124" i="14"/>
  <c r="B125" i="14"/>
  <c r="C125" i="14"/>
  <c r="D125" i="14"/>
  <c r="E125" i="14"/>
  <c r="F125" i="14"/>
  <c r="G125" i="14"/>
  <c r="H125" i="14"/>
  <c r="I125" i="14"/>
  <c r="J125" i="14"/>
  <c r="K125" i="14"/>
  <c r="L125" i="14"/>
  <c r="M125" i="14"/>
  <c r="N125" i="14"/>
  <c r="Q125" i="14"/>
  <c r="R125" i="14"/>
  <c r="S125" i="14"/>
  <c r="T125" i="14"/>
  <c r="U125" i="14"/>
  <c r="V125" i="14"/>
  <c r="W125" i="14"/>
  <c r="X125" i="14"/>
  <c r="Y125" i="14"/>
  <c r="Z125" i="14"/>
  <c r="AA125" i="14"/>
  <c r="AB125" i="14"/>
  <c r="AC125" i="14"/>
  <c r="AD125" i="14"/>
  <c r="AE125" i="14"/>
  <c r="AF125" i="14"/>
  <c r="AH125" i="14"/>
  <c r="AG125" i="14"/>
  <c r="AM125" i="14"/>
  <c r="AN125" i="14"/>
  <c r="AO125" i="14"/>
  <c r="AP125" i="14"/>
  <c r="AT125" i="14"/>
  <c r="AU125" i="14"/>
  <c r="AV125" i="14"/>
  <c r="AW125" i="14"/>
  <c r="AZ125" i="14"/>
  <c r="AX125" i="14"/>
  <c r="AY125" i="14"/>
  <c r="BA125" i="14"/>
  <c r="BB125" i="14"/>
  <c r="AQ125" i="14"/>
  <c r="AR125" i="14"/>
  <c r="AS125" i="14"/>
  <c r="BL125" i="14"/>
  <c r="BK125" i="14"/>
  <c r="BJ125" i="14"/>
  <c r="B126" i="14"/>
  <c r="C126" i="14"/>
  <c r="D126" i="14"/>
  <c r="E126" i="14"/>
  <c r="F126" i="14"/>
  <c r="G126" i="14"/>
  <c r="H126" i="14"/>
  <c r="I126" i="14"/>
  <c r="J126" i="14"/>
  <c r="K126" i="14"/>
  <c r="L126" i="14"/>
  <c r="M126" i="14"/>
  <c r="N126" i="14"/>
  <c r="Q126" i="14"/>
  <c r="R126" i="14"/>
  <c r="S126" i="14"/>
  <c r="T126" i="14"/>
  <c r="U126" i="14"/>
  <c r="V126" i="14"/>
  <c r="W126" i="14"/>
  <c r="X126" i="14"/>
  <c r="Y126" i="14"/>
  <c r="Z126" i="14"/>
  <c r="AA126" i="14"/>
  <c r="AB126" i="14"/>
  <c r="AC126" i="14"/>
  <c r="AD126" i="14"/>
  <c r="AE126" i="14"/>
  <c r="AF126" i="14"/>
  <c r="AH126" i="14"/>
  <c r="AG126" i="14"/>
  <c r="AM126" i="14"/>
  <c r="AN126" i="14"/>
  <c r="AO126" i="14"/>
  <c r="AP126" i="14"/>
  <c r="AT126" i="14"/>
  <c r="AU126" i="14"/>
  <c r="AV126" i="14"/>
  <c r="AW126" i="14"/>
  <c r="AZ126" i="14"/>
  <c r="AX126" i="14"/>
  <c r="AY126" i="14"/>
  <c r="BA126" i="14"/>
  <c r="BB126" i="14"/>
  <c r="AQ126" i="14"/>
  <c r="AR126" i="14"/>
  <c r="AS126" i="14"/>
  <c r="BL126" i="14"/>
  <c r="BK126" i="14"/>
  <c r="BJ126" i="14"/>
  <c r="B127" i="14"/>
  <c r="C127" i="14"/>
  <c r="D127" i="14"/>
  <c r="E127" i="14"/>
  <c r="F127" i="14"/>
  <c r="G127" i="14"/>
  <c r="H127" i="14"/>
  <c r="I127" i="14"/>
  <c r="J127" i="14"/>
  <c r="K127" i="14"/>
  <c r="L127" i="14"/>
  <c r="M127" i="14"/>
  <c r="N127" i="14"/>
  <c r="Q127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AE127" i="14"/>
  <c r="AF127" i="14"/>
  <c r="AH127" i="14"/>
  <c r="AG127" i="14"/>
  <c r="AM127" i="14"/>
  <c r="AN127" i="14"/>
  <c r="AO127" i="14"/>
  <c r="AP127" i="14"/>
  <c r="AT127" i="14"/>
  <c r="AU127" i="14"/>
  <c r="AV127" i="14"/>
  <c r="AW127" i="14"/>
  <c r="AZ127" i="14"/>
  <c r="AX127" i="14"/>
  <c r="AY127" i="14"/>
  <c r="BA127" i="14"/>
  <c r="BB127" i="14"/>
  <c r="AQ127" i="14"/>
  <c r="AR127" i="14"/>
  <c r="AS127" i="14"/>
  <c r="BL127" i="14"/>
  <c r="BK127" i="14"/>
  <c r="BJ127" i="14"/>
  <c r="B128" i="14"/>
  <c r="C128" i="14"/>
  <c r="D128" i="14"/>
  <c r="E128" i="14"/>
  <c r="F128" i="14"/>
  <c r="G128" i="14"/>
  <c r="H128" i="14"/>
  <c r="I128" i="14"/>
  <c r="J128" i="14"/>
  <c r="K128" i="14"/>
  <c r="L128" i="14"/>
  <c r="M128" i="14"/>
  <c r="N128" i="14"/>
  <c r="Q128" i="14"/>
  <c r="R128" i="14"/>
  <c r="S128" i="14"/>
  <c r="T128" i="14"/>
  <c r="U128" i="14"/>
  <c r="V128" i="14"/>
  <c r="W128" i="14"/>
  <c r="X128" i="14"/>
  <c r="Y128" i="14"/>
  <c r="Z128" i="14"/>
  <c r="AA128" i="14"/>
  <c r="AB128" i="14"/>
  <c r="AC128" i="14"/>
  <c r="AD128" i="14"/>
  <c r="AE128" i="14"/>
  <c r="AF128" i="14"/>
  <c r="AH128" i="14"/>
  <c r="AG128" i="14"/>
  <c r="AM128" i="14"/>
  <c r="AN128" i="14"/>
  <c r="AO128" i="14"/>
  <c r="AP128" i="14"/>
  <c r="AT128" i="14"/>
  <c r="AU128" i="14"/>
  <c r="AV128" i="14"/>
  <c r="AW128" i="14"/>
  <c r="AZ128" i="14"/>
  <c r="AX128" i="14"/>
  <c r="AY128" i="14"/>
  <c r="BA128" i="14"/>
  <c r="BB128" i="14"/>
  <c r="AQ128" i="14"/>
  <c r="AR128" i="14"/>
  <c r="AS128" i="14"/>
  <c r="BL128" i="14"/>
  <c r="BK128" i="14"/>
  <c r="BJ128" i="14"/>
  <c r="B129" i="14"/>
  <c r="C129" i="14"/>
  <c r="D129" i="14"/>
  <c r="E129" i="14"/>
  <c r="F129" i="14"/>
  <c r="G129" i="14"/>
  <c r="H129" i="14"/>
  <c r="I129" i="14"/>
  <c r="J129" i="14"/>
  <c r="K129" i="14"/>
  <c r="L129" i="14"/>
  <c r="M129" i="14"/>
  <c r="N129" i="14"/>
  <c r="Q129" i="14"/>
  <c r="R129" i="14"/>
  <c r="S129" i="14"/>
  <c r="T129" i="14"/>
  <c r="U129" i="14"/>
  <c r="V129" i="14"/>
  <c r="W129" i="14"/>
  <c r="X129" i="14"/>
  <c r="Y129" i="14"/>
  <c r="Z129" i="14"/>
  <c r="AA129" i="14"/>
  <c r="AB129" i="14"/>
  <c r="AC129" i="14"/>
  <c r="AD129" i="14"/>
  <c r="AE129" i="14"/>
  <c r="AF129" i="14"/>
  <c r="AH129" i="14"/>
  <c r="AG129" i="14"/>
  <c r="AM129" i="14"/>
  <c r="AN129" i="14"/>
  <c r="AO129" i="14"/>
  <c r="AP129" i="14"/>
  <c r="AT129" i="14"/>
  <c r="AU129" i="14"/>
  <c r="AV129" i="14"/>
  <c r="AW129" i="14"/>
  <c r="AZ129" i="14"/>
  <c r="AX129" i="14"/>
  <c r="AY129" i="14"/>
  <c r="BA129" i="14"/>
  <c r="BB129" i="14"/>
  <c r="AQ129" i="14"/>
  <c r="AR129" i="14"/>
  <c r="AS129" i="14"/>
  <c r="BL129" i="14"/>
  <c r="BK129" i="14"/>
  <c r="BJ129" i="14"/>
  <c r="B130" i="14"/>
  <c r="C130" i="14"/>
  <c r="D130" i="14"/>
  <c r="E130" i="14"/>
  <c r="F130" i="14"/>
  <c r="G130" i="14"/>
  <c r="H130" i="14"/>
  <c r="I130" i="14"/>
  <c r="J130" i="14"/>
  <c r="K130" i="14"/>
  <c r="L130" i="14"/>
  <c r="M130" i="14"/>
  <c r="N130" i="14"/>
  <c r="Q130" i="14"/>
  <c r="R130" i="14"/>
  <c r="S130" i="14"/>
  <c r="T130" i="14"/>
  <c r="U130" i="14"/>
  <c r="V130" i="14"/>
  <c r="W130" i="14"/>
  <c r="X130" i="14"/>
  <c r="Y130" i="14"/>
  <c r="Z130" i="14"/>
  <c r="AA130" i="14"/>
  <c r="AB130" i="14"/>
  <c r="AC130" i="14"/>
  <c r="AD130" i="14"/>
  <c r="AE130" i="14"/>
  <c r="AF130" i="14"/>
  <c r="AH130" i="14"/>
  <c r="AG130" i="14"/>
  <c r="AM130" i="14"/>
  <c r="AN130" i="14"/>
  <c r="AO130" i="14"/>
  <c r="AP130" i="14"/>
  <c r="AT130" i="14"/>
  <c r="AU130" i="14"/>
  <c r="AV130" i="14"/>
  <c r="AW130" i="14"/>
  <c r="AZ130" i="14"/>
  <c r="AX130" i="14"/>
  <c r="AY130" i="14"/>
  <c r="BA130" i="14"/>
  <c r="BB130" i="14"/>
  <c r="AQ130" i="14"/>
  <c r="AR130" i="14"/>
  <c r="AS130" i="14"/>
  <c r="BL130" i="14"/>
  <c r="BK130" i="14"/>
  <c r="BJ130" i="14"/>
  <c r="B131" i="14"/>
  <c r="C131" i="14"/>
  <c r="D131" i="14"/>
  <c r="E131" i="14"/>
  <c r="F131" i="14"/>
  <c r="G131" i="14"/>
  <c r="H131" i="14"/>
  <c r="I131" i="14"/>
  <c r="J131" i="14"/>
  <c r="K131" i="14"/>
  <c r="L131" i="14"/>
  <c r="M131" i="14"/>
  <c r="N131" i="14"/>
  <c r="Q131" i="14"/>
  <c r="R131" i="14"/>
  <c r="S131" i="14"/>
  <c r="T131" i="14"/>
  <c r="U131" i="14"/>
  <c r="V131" i="14"/>
  <c r="W131" i="14"/>
  <c r="X131" i="14"/>
  <c r="Y131" i="14"/>
  <c r="Z131" i="14"/>
  <c r="AA131" i="14"/>
  <c r="AB131" i="14"/>
  <c r="AC131" i="14"/>
  <c r="AD131" i="14"/>
  <c r="AE131" i="14"/>
  <c r="AF131" i="14"/>
  <c r="AH131" i="14"/>
  <c r="AG131" i="14"/>
  <c r="AM131" i="14"/>
  <c r="AN131" i="14"/>
  <c r="AO131" i="14"/>
  <c r="AP131" i="14"/>
  <c r="AT131" i="14"/>
  <c r="AU131" i="14"/>
  <c r="AV131" i="14"/>
  <c r="AW131" i="14"/>
  <c r="AZ131" i="14"/>
  <c r="AX131" i="14"/>
  <c r="AY131" i="14"/>
  <c r="BA131" i="14"/>
  <c r="BB131" i="14"/>
  <c r="AQ131" i="14"/>
  <c r="AR131" i="14"/>
  <c r="AS131" i="14"/>
  <c r="BL131" i="14"/>
  <c r="BK131" i="14"/>
  <c r="BJ131" i="14"/>
  <c r="B132" i="14"/>
  <c r="C132" i="14"/>
  <c r="D132" i="14"/>
  <c r="E132" i="14"/>
  <c r="F132" i="14"/>
  <c r="G132" i="14"/>
  <c r="H132" i="14"/>
  <c r="I132" i="14"/>
  <c r="J132" i="14"/>
  <c r="K132" i="14"/>
  <c r="L132" i="14"/>
  <c r="M132" i="14"/>
  <c r="N132" i="14"/>
  <c r="Q132" i="14"/>
  <c r="R132" i="14"/>
  <c r="S132" i="14"/>
  <c r="T132" i="14"/>
  <c r="U132" i="14"/>
  <c r="V132" i="14"/>
  <c r="W132" i="14"/>
  <c r="X132" i="14"/>
  <c r="Y132" i="14"/>
  <c r="Z132" i="14"/>
  <c r="AA132" i="14"/>
  <c r="AB132" i="14"/>
  <c r="AC132" i="14"/>
  <c r="AD132" i="14"/>
  <c r="AE132" i="14"/>
  <c r="AF132" i="14"/>
  <c r="AH132" i="14"/>
  <c r="AG132" i="14"/>
  <c r="AM132" i="14"/>
  <c r="AN132" i="14"/>
  <c r="AO132" i="14"/>
  <c r="AP132" i="14"/>
  <c r="AT132" i="14"/>
  <c r="AU132" i="14"/>
  <c r="AV132" i="14"/>
  <c r="AW132" i="14"/>
  <c r="AZ132" i="14"/>
  <c r="AX132" i="14"/>
  <c r="AY132" i="14"/>
  <c r="BA132" i="14"/>
  <c r="BB132" i="14"/>
  <c r="AQ132" i="14"/>
  <c r="AR132" i="14"/>
  <c r="AS132" i="14"/>
  <c r="BL132" i="14"/>
  <c r="BK132" i="14"/>
  <c r="BJ132" i="14"/>
  <c r="B133" i="14"/>
  <c r="C133" i="14"/>
  <c r="D133" i="14"/>
  <c r="E133" i="14"/>
  <c r="F133" i="14"/>
  <c r="G133" i="14"/>
  <c r="H133" i="14"/>
  <c r="I133" i="14"/>
  <c r="J133" i="14"/>
  <c r="K133" i="14"/>
  <c r="L133" i="14"/>
  <c r="M133" i="14"/>
  <c r="N133" i="14"/>
  <c r="Q133" i="14"/>
  <c r="R133" i="14"/>
  <c r="S133" i="14"/>
  <c r="T133" i="14"/>
  <c r="U133" i="14"/>
  <c r="V133" i="14"/>
  <c r="W133" i="14"/>
  <c r="X133" i="14"/>
  <c r="Y133" i="14"/>
  <c r="Z133" i="14"/>
  <c r="AA133" i="14"/>
  <c r="AB133" i="14"/>
  <c r="AC133" i="14"/>
  <c r="AD133" i="14"/>
  <c r="AE133" i="14"/>
  <c r="AF133" i="14"/>
  <c r="AH133" i="14"/>
  <c r="AG133" i="14"/>
  <c r="AM133" i="14"/>
  <c r="AN133" i="14"/>
  <c r="AO133" i="14"/>
  <c r="AP133" i="14"/>
  <c r="AT133" i="14"/>
  <c r="AU133" i="14"/>
  <c r="AV133" i="14"/>
  <c r="AW133" i="14"/>
  <c r="AZ133" i="14"/>
  <c r="AX133" i="14"/>
  <c r="AY133" i="14"/>
  <c r="BA133" i="14"/>
  <c r="BB133" i="14"/>
  <c r="AQ133" i="14"/>
  <c r="AR133" i="14"/>
  <c r="AS133" i="14"/>
  <c r="BL133" i="14"/>
  <c r="BK133" i="14"/>
  <c r="BJ133" i="14"/>
  <c r="B141" i="14"/>
  <c r="C141" i="14"/>
  <c r="D141" i="14"/>
  <c r="E141" i="14"/>
  <c r="F141" i="14"/>
  <c r="G141" i="14"/>
  <c r="H141" i="14"/>
  <c r="I141" i="14"/>
  <c r="J141" i="14"/>
  <c r="K141" i="14"/>
  <c r="L141" i="14"/>
  <c r="M141" i="14"/>
  <c r="N141" i="14"/>
  <c r="Q141" i="14"/>
  <c r="R141" i="14"/>
  <c r="S141" i="14"/>
  <c r="T141" i="14"/>
  <c r="U141" i="14"/>
  <c r="V141" i="14"/>
  <c r="W141" i="14"/>
  <c r="X141" i="14"/>
  <c r="Y141" i="14"/>
  <c r="Z141" i="14"/>
  <c r="AA141" i="14"/>
  <c r="AB141" i="14"/>
  <c r="AC141" i="14"/>
  <c r="AD141" i="14"/>
  <c r="AE141" i="14"/>
  <c r="AF141" i="14"/>
  <c r="AH141" i="14"/>
  <c r="AG141" i="14"/>
  <c r="AM141" i="14"/>
  <c r="AN141" i="14"/>
  <c r="AO141" i="14"/>
  <c r="AP141" i="14"/>
  <c r="AT141" i="14"/>
  <c r="AU141" i="14"/>
  <c r="AV141" i="14"/>
  <c r="AW141" i="14"/>
  <c r="AZ141" i="14"/>
  <c r="AX141" i="14"/>
  <c r="AY141" i="14"/>
  <c r="BA141" i="14"/>
  <c r="BB141" i="14"/>
  <c r="AQ141" i="14"/>
  <c r="AR141" i="14"/>
  <c r="AS141" i="14"/>
  <c r="BL141" i="14"/>
  <c r="BK141" i="14"/>
  <c r="BJ141" i="14"/>
  <c r="B142" i="14"/>
  <c r="C142" i="14"/>
  <c r="D142" i="14"/>
  <c r="E142" i="14"/>
  <c r="F142" i="14"/>
  <c r="G142" i="14"/>
  <c r="H142" i="14"/>
  <c r="I142" i="14"/>
  <c r="J142" i="14"/>
  <c r="K142" i="14"/>
  <c r="L142" i="14"/>
  <c r="M142" i="14"/>
  <c r="N142" i="14"/>
  <c r="Q142" i="14"/>
  <c r="R142" i="14"/>
  <c r="S142" i="14"/>
  <c r="T142" i="14"/>
  <c r="U142" i="14"/>
  <c r="V142" i="14"/>
  <c r="W142" i="14"/>
  <c r="X142" i="14"/>
  <c r="Y142" i="14"/>
  <c r="Z142" i="14"/>
  <c r="AA142" i="14"/>
  <c r="AB142" i="14"/>
  <c r="AC142" i="14"/>
  <c r="AD142" i="14"/>
  <c r="AE142" i="14"/>
  <c r="AF142" i="14"/>
  <c r="AH142" i="14"/>
  <c r="AG142" i="14"/>
  <c r="AM142" i="14"/>
  <c r="AN142" i="14"/>
  <c r="AO142" i="14"/>
  <c r="AP142" i="14"/>
  <c r="AT142" i="14"/>
  <c r="AU142" i="14"/>
  <c r="AV142" i="14"/>
  <c r="AW142" i="14"/>
  <c r="AZ142" i="14"/>
  <c r="AX142" i="14"/>
  <c r="AY142" i="14"/>
  <c r="BA142" i="14"/>
  <c r="BB142" i="14"/>
  <c r="AQ142" i="14"/>
  <c r="AR142" i="14"/>
  <c r="AS142" i="14"/>
  <c r="BL142" i="14"/>
  <c r="BK142" i="14"/>
  <c r="BJ142" i="14"/>
  <c r="B143" i="14"/>
  <c r="C143" i="14"/>
  <c r="D143" i="14"/>
  <c r="E143" i="14"/>
  <c r="F143" i="14"/>
  <c r="G143" i="14"/>
  <c r="H143" i="14"/>
  <c r="I143" i="14"/>
  <c r="J143" i="14"/>
  <c r="K143" i="14"/>
  <c r="L143" i="14"/>
  <c r="M143" i="14"/>
  <c r="N143" i="14"/>
  <c r="Q143" i="14"/>
  <c r="R143" i="14"/>
  <c r="S143" i="14"/>
  <c r="T143" i="14"/>
  <c r="U143" i="14"/>
  <c r="V143" i="14"/>
  <c r="W143" i="14"/>
  <c r="X143" i="14"/>
  <c r="Y143" i="14"/>
  <c r="Z143" i="14"/>
  <c r="AA143" i="14"/>
  <c r="AB143" i="14"/>
  <c r="AC143" i="14"/>
  <c r="AD143" i="14"/>
  <c r="AE143" i="14"/>
  <c r="AF143" i="14"/>
  <c r="AH143" i="14"/>
  <c r="AG143" i="14"/>
  <c r="AM143" i="14"/>
  <c r="AN143" i="14"/>
  <c r="AO143" i="14"/>
  <c r="AP143" i="14"/>
  <c r="AT143" i="14"/>
  <c r="AU143" i="14"/>
  <c r="AV143" i="14"/>
  <c r="AW143" i="14"/>
  <c r="AZ143" i="14"/>
  <c r="AX143" i="14"/>
  <c r="AY143" i="14"/>
  <c r="BA143" i="14"/>
  <c r="BB143" i="14"/>
  <c r="AQ143" i="14"/>
  <c r="AR143" i="14"/>
  <c r="AS143" i="14"/>
  <c r="BL143" i="14"/>
  <c r="BK143" i="14"/>
  <c r="BJ143" i="14"/>
  <c r="B144" i="14"/>
  <c r="C144" i="14"/>
  <c r="D144" i="14"/>
  <c r="E144" i="14"/>
  <c r="F144" i="14"/>
  <c r="G144" i="14"/>
  <c r="H144" i="14"/>
  <c r="I144" i="14"/>
  <c r="J144" i="14"/>
  <c r="K144" i="14"/>
  <c r="L144" i="14"/>
  <c r="M144" i="14"/>
  <c r="N144" i="14"/>
  <c r="Q144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AE144" i="14"/>
  <c r="AF144" i="14"/>
  <c r="AH144" i="14"/>
  <c r="AG144" i="14"/>
  <c r="AM144" i="14"/>
  <c r="AN144" i="14"/>
  <c r="AO144" i="14"/>
  <c r="AP144" i="14"/>
  <c r="AT144" i="14"/>
  <c r="AU144" i="14"/>
  <c r="AV144" i="14"/>
  <c r="AW144" i="14"/>
  <c r="AZ144" i="14"/>
  <c r="AX144" i="14"/>
  <c r="AY144" i="14"/>
  <c r="BA144" i="14"/>
  <c r="BB144" i="14"/>
  <c r="AQ144" i="14"/>
  <c r="AR144" i="14"/>
  <c r="AS144" i="14"/>
  <c r="BL144" i="14"/>
  <c r="BK144" i="14"/>
  <c r="BJ144" i="14"/>
  <c r="BA16" i="14" l="1"/>
  <c r="AT6" i="14"/>
  <c r="AT7" i="14"/>
  <c r="AT8" i="14"/>
  <c r="BA6" i="14" l="1"/>
  <c r="BA63" i="14"/>
  <c r="BA55" i="14"/>
  <c r="BA47" i="14"/>
  <c r="BA39" i="14"/>
  <c r="BA31" i="14"/>
  <c r="BA23" i="14"/>
  <c r="BA15" i="14"/>
  <c r="BA62" i="14"/>
  <c r="BA54" i="14"/>
  <c r="BA46" i="14"/>
  <c r="BA38" i="14"/>
  <c r="BA30" i="14"/>
  <c r="BA22" i="14"/>
  <c r="BA14" i="14"/>
  <c r="BA61" i="14"/>
  <c r="BA53" i="14"/>
  <c r="BA45" i="14"/>
  <c r="BA37" i="14"/>
  <c r="BA29" i="14"/>
  <c r="BA21" i="14"/>
  <c r="BA13" i="14"/>
  <c r="BA60" i="14"/>
  <c r="BA52" i="14"/>
  <c r="BA44" i="14"/>
  <c r="BA36" i="14"/>
  <c r="BA28" i="14"/>
  <c r="BA20" i="14"/>
  <c r="BA12" i="14"/>
  <c r="BA59" i="14"/>
  <c r="BA51" i="14"/>
  <c r="BA43" i="14"/>
  <c r="BA35" i="14"/>
  <c r="BA27" i="14"/>
  <c r="BA19" i="14"/>
  <c r="BA11" i="14"/>
  <c r="BA9" i="14"/>
  <c r="BA58" i="14"/>
  <c r="BA50" i="14"/>
  <c r="BA42" i="14"/>
  <c r="BA34" i="14"/>
  <c r="BA26" i="14"/>
  <c r="BA18" i="14"/>
  <c r="BA10" i="14"/>
  <c r="BA8" i="14"/>
  <c r="BA65" i="14"/>
  <c r="BA57" i="14"/>
  <c r="BA49" i="14"/>
  <c r="BA41" i="14"/>
  <c r="BA33" i="14"/>
  <c r="BA25" i="14"/>
  <c r="BA17" i="14"/>
  <c r="BA7" i="14"/>
  <c r="BA64" i="14"/>
  <c r="BA56" i="14"/>
  <c r="BA48" i="14"/>
  <c r="BA40" i="14"/>
  <c r="BA32" i="14"/>
  <c r="BA24" i="14"/>
  <c r="BA3" i="14" l="1"/>
  <c r="AY10" i="14" l="1"/>
  <c r="AY11" i="14"/>
  <c r="AY12" i="14"/>
  <c r="AY13" i="14"/>
  <c r="AY14" i="14"/>
  <c r="AY15" i="14"/>
  <c r="AY16" i="14"/>
  <c r="AY17" i="14"/>
  <c r="AY18" i="14"/>
  <c r="AY19" i="14"/>
  <c r="AY20" i="14"/>
  <c r="AY21" i="14"/>
  <c r="AY22" i="14"/>
  <c r="AY23" i="14"/>
  <c r="AY24" i="14"/>
  <c r="AY25" i="14"/>
  <c r="AY26" i="14"/>
  <c r="AY27" i="14"/>
  <c r="AY28" i="14"/>
  <c r="AY29" i="14"/>
  <c r="AY30" i="14"/>
  <c r="AY31" i="14"/>
  <c r="AY32" i="14"/>
  <c r="AY33" i="14"/>
  <c r="AY34" i="14"/>
  <c r="AY35" i="14"/>
  <c r="AY36" i="14"/>
  <c r="AY37" i="14"/>
  <c r="AY38" i="14"/>
  <c r="AY39" i="14"/>
  <c r="AY40" i="14"/>
  <c r="AY41" i="14"/>
  <c r="AY42" i="14"/>
  <c r="AY43" i="14"/>
  <c r="AY44" i="14"/>
  <c r="AY45" i="14"/>
  <c r="AY46" i="14"/>
  <c r="AY47" i="14"/>
  <c r="AY48" i="14"/>
  <c r="AY49" i="14"/>
  <c r="AY50" i="14"/>
  <c r="AY51" i="14"/>
  <c r="AY52" i="14"/>
  <c r="AY53" i="14"/>
  <c r="AY54" i="14"/>
  <c r="AY55" i="14"/>
  <c r="AY56" i="14"/>
  <c r="AY57" i="14"/>
  <c r="AY58" i="14"/>
  <c r="AY59" i="14"/>
  <c r="AY60" i="14"/>
  <c r="AY61" i="14"/>
  <c r="AY62" i="14"/>
  <c r="AY63" i="14"/>
  <c r="AY64" i="14"/>
  <c r="AY65" i="14"/>
  <c r="AY6" i="14"/>
  <c r="AY7" i="14"/>
  <c r="AY8" i="14"/>
  <c r="AY9" i="14"/>
  <c r="AY3" i="14" l="1"/>
  <c r="AZ7" i="14" l="1"/>
  <c r="AZ8" i="14"/>
  <c r="AZ9" i="14"/>
  <c r="AZ10" i="14"/>
  <c r="AZ11" i="14"/>
  <c r="AZ12" i="14"/>
  <c r="AZ13" i="14"/>
  <c r="AZ14" i="14"/>
  <c r="AZ15" i="14"/>
  <c r="AZ16" i="14"/>
  <c r="AZ17" i="14"/>
  <c r="AZ18" i="14"/>
  <c r="AZ19" i="14"/>
  <c r="AZ20" i="14"/>
  <c r="AZ21" i="14"/>
  <c r="AZ22" i="14"/>
  <c r="AZ23" i="14"/>
  <c r="AZ24" i="14"/>
  <c r="AZ25" i="14"/>
  <c r="AZ26" i="14"/>
  <c r="AZ27" i="14"/>
  <c r="AZ28" i="14"/>
  <c r="AZ29" i="14"/>
  <c r="AZ30" i="14"/>
  <c r="AZ31" i="14"/>
  <c r="AZ32" i="14"/>
  <c r="AZ33" i="14"/>
  <c r="AZ34" i="14"/>
  <c r="AZ35" i="14"/>
  <c r="AZ36" i="14"/>
  <c r="AZ37" i="14"/>
  <c r="AZ38" i="14"/>
  <c r="AZ39" i="14"/>
  <c r="AZ40" i="14"/>
  <c r="AZ41" i="14"/>
  <c r="AZ42" i="14"/>
  <c r="AZ43" i="14"/>
  <c r="AZ44" i="14"/>
  <c r="AZ45" i="14"/>
  <c r="AZ46" i="14"/>
  <c r="AZ47" i="14"/>
  <c r="AZ48" i="14"/>
  <c r="AZ49" i="14"/>
  <c r="AZ50" i="14"/>
  <c r="AZ51" i="14"/>
  <c r="AZ52" i="14"/>
  <c r="AZ53" i="14"/>
  <c r="AZ54" i="14"/>
  <c r="AZ55" i="14"/>
  <c r="AZ56" i="14"/>
  <c r="AZ57" i="14"/>
  <c r="AZ58" i="14"/>
  <c r="AZ59" i="14"/>
  <c r="AZ60" i="14"/>
  <c r="AZ61" i="14"/>
  <c r="AZ62" i="14"/>
  <c r="AZ63" i="14"/>
  <c r="AZ64" i="14"/>
  <c r="AZ65" i="14"/>
  <c r="AZ6" i="14"/>
  <c r="AX7" i="14"/>
  <c r="AX8" i="14"/>
  <c r="AX9" i="14"/>
  <c r="AX10" i="14"/>
  <c r="AX11" i="14"/>
  <c r="AX12" i="14"/>
  <c r="AX13" i="14"/>
  <c r="AX14" i="14"/>
  <c r="AX15" i="14"/>
  <c r="AX16" i="14"/>
  <c r="AX17" i="14"/>
  <c r="AX18" i="14"/>
  <c r="AX19" i="14"/>
  <c r="AX20" i="14"/>
  <c r="AX21" i="14"/>
  <c r="AX22" i="14"/>
  <c r="AX23" i="14"/>
  <c r="AX24" i="14"/>
  <c r="AX25" i="14"/>
  <c r="AX26" i="14"/>
  <c r="AX27" i="14"/>
  <c r="AX28" i="14"/>
  <c r="AX29" i="14"/>
  <c r="AX30" i="14"/>
  <c r="AX31" i="14"/>
  <c r="AX32" i="14"/>
  <c r="AX33" i="14"/>
  <c r="AX34" i="14"/>
  <c r="AX35" i="14"/>
  <c r="AX36" i="14"/>
  <c r="AX37" i="14"/>
  <c r="AX38" i="14"/>
  <c r="AX39" i="14"/>
  <c r="AX40" i="14"/>
  <c r="AX41" i="14"/>
  <c r="AX42" i="14"/>
  <c r="AX43" i="14"/>
  <c r="AX44" i="14"/>
  <c r="AX45" i="14"/>
  <c r="AX46" i="14"/>
  <c r="AX47" i="14"/>
  <c r="AX48" i="14"/>
  <c r="AX49" i="14"/>
  <c r="AX50" i="14"/>
  <c r="AX51" i="14"/>
  <c r="AX52" i="14"/>
  <c r="AX53" i="14"/>
  <c r="AX54" i="14"/>
  <c r="AX55" i="14"/>
  <c r="AX56" i="14"/>
  <c r="AX57" i="14"/>
  <c r="AX58" i="14"/>
  <c r="AX59" i="14"/>
  <c r="AX60" i="14"/>
  <c r="AX61" i="14"/>
  <c r="AX62" i="14"/>
  <c r="AX63" i="14"/>
  <c r="AX64" i="14"/>
  <c r="AX65" i="14"/>
  <c r="AX6" i="14"/>
  <c r="BB7" i="14"/>
  <c r="BB8" i="14"/>
  <c r="BB9" i="14"/>
  <c r="BB10" i="14"/>
  <c r="BB11" i="14"/>
  <c r="BB12" i="14"/>
  <c r="BB13" i="14"/>
  <c r="BB14" i="14"/>
  <c r="BB15" i="14"/>
  <c r="BB16" i="14"/>
  <c r="BB17" i="14"/>
  <c r="BB18" i="14"/>
  <c r="BB19" i="14"/>
  <c r="BB20" i="14"/>
  <c r="BB21" i="14"/>
  <c r="BB22" i="14"/>
  <c r="BB23" i="14"/>
  <c r="BB24" i="14"/>
  <c r="BB25" i="14"/>
  <c r="BB26" i="14"/>
  <c r="BB27" i="14"/>
  <c r="BB28" i="14"/>
  <c r="BB29" i="14"/>
  <c r="BB30" i="14"/>
  <c r="BB31" i="14"/>
  <c r="BB32" i="14"/>
  <c r="BB33" i="14"/>
  <c r="BB34" i="14"/>
  <c r="BB35" i="14"/>
  <c r="BB36" i="14"/>
  <c r="BB37" i="14"/>
  <c r="BB38" i="14"/>
  <c r="BB39" i="14"/>
  <c r="BB40" i="14"/>
  <c r="BB41" i="14"/>
  <c r="BB42" i="14"/>
  <c r="BB43" i="14"/>
  <c r="BB44" i="14"/>
  <c r="BB45" i="14"/>
  <c r="BB46" i="14"/>
  <c r="BB47" i="14"/>
  <c r="BB48" i="14"/>
  <c r="BB49" i="14"/>
  <c r="BB50" i="14"/>
  <c r="BB51" i="14"/>
  <c r="BB52" i="14"/>
  <c r="BB53" i="14"/>
  <c r="BB54" i="14"/>
  <c r="BB55" i="14"/>
  <c r="BB56" i="14"/>
  <c r="BB57" i="14"/>
  <c r="BB58" i="14"/>
  <c r="BB59" i="14"/>
  <c r="BB60" i="14"/>
  <c r="BB61" i="14"/>
  <c r="BB62" i="14"/>
  <c r="BB63" i="14"/>
  <c r="BB64" i="14"/>
  <c r="BB65" i="14"/>
  <c r="BB6" i="14"/>
  <c r="BB3" i="14" l="1"/>
  <c r="AX3" i="14"/>
  <c r="AZ3" i="14" l="1"/>
  <c r="AA65" i="14" l="1"/>
  <c r="AA64" i="14"/>
  <c r="AA63" i="14"/>
  <c r="AA62" i="14"/>
  <c r="AA61" i="14"/>
  <c r="AA60" i="14"/>
  <c r="AA59" i="14"/>
  <c r="AA58" i="14"/>
  <c r="AA57" i="14"/>
  <c r="AA56" i="14"/>
  <c r="AA55" i="14"/>
  <c r="AA54" i="14"/>
  <c r="AA53" i="14"/>
  <c r="AA52" i="14"/>
  <c r="AA51" i="14"/>
  <c r="AA50" i="14"/>
  <c r="AA49" i="14"/>
  <c r="AA48" i="14"/>
  <c r="AA47" i="14"/>
  <c r="AA46" i="14"/>
  <c r="AA45" i="14"/>
  <c r="AA44" i="14"/>
  <c r="AA43" i="14"/>
  <c r="AA42" i="14"/>
  <c r="AA41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AA28" i="14"/>
  <c r="AA27" i="14"/>
  <c r="AA26" i="14"/>
  <c r="AA25" i="14"/>
  <c r="AA24" i="14"/>
  <c r="AA23" i="14"/>
  <c r="AA22" i="14"/>
  <c r="AA21" i="14"/>
  <c r="AA20" i="14"/>
  <c r="AA19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D65" i="14"/>
  <c r="AD64" i="14"/>
  <c r="AD63" i="14"/>
  <c r="AD62" i="14"/>
  <c r="AD61" i="14"/>
  <c r="AD60" i="14"/>
  <c r="AD59" i="14"/>
  <c r="AD58" i="14"/>
  <c r="AD57" i="14"/>
  <c r="AD56" i="14"/>
  <c r="AD55" i="14"/>
  <c r="AD54" i="14"/>
  <c r="AD53" i="14"/>
  <c r="AD52" i="14"/>
  <c r="AD51" i="14"/>
  <c r="AD50" i="14"/>
  <c r="AD49" i="14"/>
  <c r="AD48" i="14"/>
  <c r="AD47" i="14"/>
  <c r="AD46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6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8" i="14"/>
  <c r="AD7" i="14"/>
  <c r="AD6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15" i="14"/>
  <c r="E16" i="14"/>
  <c r="E17" i="14"/>
  <c r="E18" i="14"/>
  <c r="E19" i="14"/>
  <c r="E20" i="14"/>
  <c r="E10" i="14"/>
  <c r="E11" i="14"/>
  <c r="E12" i="14"/>
  <c r="E13" i="14"/>
  <c r="E14" i="14"/>
  <c r="AA3" i="14" l="1"/>
  <c r="AD3" i="14"/>
  <c r="E6" i="14"/>
  <c r="E7" i="14"/>
  <c r="E8" i="14"/>
  <c r="E9" i="14"/>
  <c r="E3" i="14" l="1"/>
  <c r="AV7" i="14"/>
  <c r="AU63" i="14" l="1"/>
  <c r="AU59" i="14"/>
  <c r="AU55" i="14"/>
  <c r="AU51" i="14"/>
  <c r="AU47" i="14"/>
  <c r="AU43" i="14"/>
  <c r="AU39" i="14"/>
  <c r="AU35" i="14"/>
  <c r="AU31" i="14"/>
  <c r="AU27" i="14"/>
  <c r="AU23" i="14"/>
  <c r="AU19" i="14"/>
  <c r="AU15" i="14"/>
  <c r="AU11" i="14"/>
  <c r="AU7" i="14"/>
  <c r="AW62" i="14"/>
  <c r="AW58" i="14"/>
  <c r="AW54" i="14"/>
  <c r="AW50" i="14"/>
  <c r="AW46" i="14"/>
  <c r="AW42" i="14"/>
  <c r="AW38" i="14"/>
  <c r="AW34" i="14"/>
  <c r="AW30" i="14"/>
  <c r="AW26" i="14"/>
  <c r="AW22" i="14"/>
  <c r="AW18" i="14"/>
  <c r="AW14" i="14"/>
  <c r="AW10" i="14"/>
  <c r="AT63" i="14"/>
  <c r="AT59" i="14"/>
  <c r="AT55" i="14"/>
  <c r="AT51" i="14"/>
  <c r="AT47" i="14"/>
  <c r="AT43" i="14"/>
  <c r="AT39" i="14"/>
  <c r="AT35" i="14"/>
  <c r="AT31" i="14"/>
  <c r="AT27" i="14"/>
  <c r="AT23" i="14"/>
  <c r="AT19" i="14"/>
  <c r="AT15" i="14"/>
  <c r="AT11" i="14"/>
  <c r="AV62" i="14"/>
  <c r="AV58" i="14"/>
  <c r="AV54" i="14"/>
  <c r="AV50" i="14"/>
  <c r="AV46" i="14"/>
  <c r="AV42" i="14"/>
  <c r="AV38" i="14"/>
  <c r="AV34" i="14"/>
  <c r="AV30" i="14"/>
  <c r="AV26" i="14"/>
  <c r="AV22" i="14"/>
  <c r="AV18" i="14"/>
  <c r="AV14" i="14"/>
  <c r="AV10" i="14"/>
  <c r="AU62" i="14"/>
  <c r="AU58" i="14"/>
  <c r="AU54" i="14"/>
  <c r="AU50" i="14"/>
  <c r="AU46" i="14"/>
  <c r="AU42" i="14"/>
  <c r="AU38" i="14"/>
  <c r="AU34" i="14"/>
  <c r="AU30" i="14"/>
  <c r="AU26" i="14"/>
  <c r="AU22" i="14"/>
  <c r="AU18" i="14"/>
  <c r="AU14" i="14"/>
  <c r="AU10" i="14"/>
  <c r="AV6" i="14"/>
  <c r="AW65" i="14"/>
  <c r="AW61" i="14"/>
  <c r="AW57" i="14"/>
  <c r="AW53" i="14"/>
  <c r="AW49" i="14"/>
  <c r="AW45" i="14"/>
  <c r="AW41" i="14"/>
  <c r="AW37" i="14"/>
  <c r="AW33" i="14"/>
  <c r="AW29" i="14"/>
  <c r="AW25" i="14"/>
  <c r="AW21" i="14"/>
  <c r="AW17" i="14"/>
  <c r="AW13" i="14"/>
  <c r="AW9" i="14"/>
  <c r="AT62" i="14"/>
  <c r="AT58" i="14"/>
  <c r="AT54" i="14"/>
  <c r="AT50" i="14"/>
  <c r="AT46" i="14"/>
  <c r="AT42" i="14"/>
  <c r="AT38" i="14"/>
  <c r="AT34" i="14"/>
  <c r="AT30" i="14"/>
  <c r="AT26" i="14"/>
  <c r="AT22" i="14"/>
  <c r="AT18" i="14"/>
  <c r="AT14" i="14"/>
  <c r="AT10" i="14"/>
  <c r="AW6" i="14"/>
  <c r="AV65" i="14"/>
  <c r="AV61" i="14"/>
  <c r="AV57" i="14"/>
  <c r="AV53" i="14"/>
  <c r="AV49" i="14"/>
  <c r="AV45" i="14"/>
  <c r="AV41" i="14"/>
  <c r="AV37" i="14"/>
  <c r="AV33" i="14"/>
  <c r="AV29" i="14"/>
  <c r="AV25" i="14"/>
  <c r="AV21" i="14"/>
  <c r="AV17" i="14"/>
  <c r="AV13" i="14"/>
  <c r="AV9" i="14"/>
  <c r="AU65" i="14"/>
  <c r="AU61" i="14"/>
  <c r="AU57" i="14"/>
  <c r="AU53" i="14"/>
  <c r="AU49" i="14"/>
  <c r="AU45" i="14"/>
  <c r="AU41" i="14"/>
  <c r="AU37" i="14"/>
  <c r="AU33" i="14"/>
  <c r="AU29" i="14"/>
  <c r="AU25" i="14"/>
  <c r="AU21" i="14"/>
  <c r="AU17" i="14"/>
  <c r="AU13" i="14"/>
  <c r="AU9" i="14"/>
  <c r="AW64" i="14"/>
  <c r="AW60" i="14"/>
  <c r="AW56" i="14"/>
  <c r="AW52" i="14"/>
  <c r="AW48" i="14"/>
  <c r="AW44" i="14"/>
  <c r="AW40" i="14"/>
  <c r="AW36" i="14"/>
  <c r="AW32" i="14"/>
  <c r="AW28" i="14"/>
  <c r="AW24" i="14"/>
  <c r="AW20" i="14"/>
  <c r="AW16" i="14"/>
  <c r="AW12" i="14"/>
  <c r="AW8" i="14"/>
  <c r="AU6" i="14"/>
  <c r="AT65" i="14"/>
  <c r="AT61" i="14"/>
  <c r="AT57" i="14"/>
  <c r="AT53" i="14"/>
  <c r="AT49" i="14"/>
  <c r="AT45" i="14"/>
  <c r="AT41" i="14"/>
  <c r="AT37" i="14"/>
  <c r="AT33" i="14"/>
  <c r="AT29" i="14"/>
  <c r="AT25" i="14"/>
  <c r="AT21" i="14"/>
  <c r="AT17" i="14"/>
  <c r="AT13" i="14"/>
  <c r="AT9" i="14"/>
  <c r="AV64" i="14"/>
  <c r="AV60" i="14"/>
  <c r="AV56" i="14"/>
  <c r="AV52" i="14"/>
  <c r="AV48" i="14"/>
  <c r="AV44" i="14"/>
  <c r="AV40" i="14"/>
  <c r="AV36" i="14"/>
  <c r="AV32" i="14"/>
  <c r="AV28" i="14"/>
  <c r="AV24" i="14"/>
  <c r="AV20" i="14"/>
  <c r="AV16" i="14"/>
  <c r="AV12" i="14"/>
  <c r="AV8" i="14"/>
  <c r="AU64" i="14"/>
  <c r="AU60" i="14"/>
  <c r="AU56" i="14"/>
  <c r="AU52" i="14"/>
  <c r="AU48" i="14"/>
  <c r="AU44" i="14"/>
  <c r="AU40" i="14"/>
  <c r="AU36" i="14"/>
  <c r="AU32" i="14"/>
  <c r="AU28" i="14"/>
  <c r="AU24" i="14"/>
  <c r="AU20" i="14"/>
  <c r="AU16" i="14"/>
  <c r="AU12" i="14"/>
  <c r="AU8" i="14"/>
  <c r="AW63" i="14"/>
  <c r="AW59" i="14"/>
  <c r="AW55" i="14"/>
  <c r="AW51" i="14"/>
  <c r="AW47" i="14"/>
  <c r="AW43" i="14"/>
  <c r="AW39" i="14"/>
  <c r="AW35" i="14"/>
  <c r="AW31" i="14"/>
  <c r="AW27" i="14"/>
  <c r="AW23" i="14"/>
  <c r="AW19" i="14"/>
  <c r="AW15" i="14"/>
  <c r="AW11" i="14"/>
  <c r="AW7" i="14"/>
  <c r="AT64" i="14"/>
  <c r="AT60" i="14"/>
  <c r="AT56" i="14"/>
  <c r="AT52" i="14"/>
  <c r="AT48" i="14"/>
  <c r="AT44" i="14"/>
  <c r="AT40" i="14"/>
  <c r="AT36" i="14"/>
  <c r="AT32" i="14"/>
  <c r="AT28" i="14"/>
  <c r="AT24" i="14"/>
  <c r="AT20" i="14"/>
  <c r="AT16" i="14"/>
  <c r="AT12" i="14"/>
  <c r="AV63" i="14"/>
  <c r="AV59" i="14"/>
  <c r="AV55" i="14"/>
  <c r="AV51" i="14"/>
  <c r="AV47" i="14"/>
  <c r="AV43" i="14"/>
  <c r="AV39" i="14"/>
  <c r="AV35" i="14"/>
  <c r="AV31" i="14"/>
  <c r="AV27" i="14"/>
  <c r="AV23" i="14"/>
  <c r="AV19" i="14"/>
  <c r="AV15" i="14"/>
  <c r="AV11" i="14"/>
  <c r="C8" i="14"/>
  <c r="D8" i="14"/>
  <c r="F8" i="14"/>
  <c r="G8" i="14"/>
  <c r="H8" i="14"/>
  <c r="I8" i="14"/>
  <c r="J8" i="14"/>
  <c r="K8" i="14"/>
  <c r="L8" i="14"/>
  <c r="M8" i="14"/>
  <c r="N8" i="14"/>
  <c r="Q8" i="14"/>
  <c r="R8" i="14"/>
  <c r="S8" i="14"/>
  <c r="T8" i="14"/>
  <c r="U8" i="14"/>
  <c r="V8" i="14"/>
  <c r="W8" i="14"/>
  <c r="X8" i="14"/>
  <c r="Y8" i="14"/>
  <c r="Z8" i="14"/>
  <c r="AB8" i="14"/>
  <c r="AC8" i="14"/>
  <c r="AE8" i="14"/>
  <c r="AF8" i="14"/>
  <c r="AH8" i="14"/>
  <c r="AG8" i="14"/>
  <c r="AM8" i="14"/>
  <c r="AN8" i="14"/>
  <c r="AO8" i="14"/>
  <c r="AP8" i="14"/>
  <c r="AQ8" i="14"/>
  <c r="AR8" i="14"/>
  <c r="AS8" i="14"/>
  <c r="BL8" i="14"/>
  <c r="BK8" i="14"/>
  <c r="BJ8" i="14"/>
  <c r="C39" i="14"/>
  <c r="D39" i="14"/>
  <c r="F39" i="14"/>
  <c r="G39" i="14"/>
  <c r="H39" i="14"/>
  <c r="I39" i="14"/>
  <c r="J39" i="14"/>
  <c r="K39" i="14"/>
  <c r="L39" i="14"/>
  <c r="M39" i="14"/>
  <c r="N39" i="14"/>
  <c r="Q39" i="14"/>
  <c r="R39" i="14"/>
  <c r="S39" i="14"/>
  <c r="T39" i="14"/>
  <c r="U39" i="14"/>
  <c r="V39" i="14"/>
  <c r="W39" i="14"/>
  <c r="X39" i="14"/>
  <c r="Y39" i="14"/>
  <c r="Z39" i="14"/>
  <c r="AB39" i="14"/>
  <c r="AC39" i="14"/>
  <c r="AE39" i="14"/>
  <c r="AF39" i="14"/>
  <c r="AH39" i="14"/>
  <c r="AG39" i="14"/>
  <c r="AM39" i="14"/>
  <c r="AN39" i="14"/>
  <c r="AO39" i="14"/>
  <c r="AP39" i="14"/>
  <c r="AQ39" i="14"/>
  <c r="AR39" i="14"/>
  <c r="AS39" i="14"/>
  <c r="BL39" i="14"/>
  <c r="BK39" i="14"/>
  <c r="BJ39" i="14"/>
  <c r="C63" i="14"/>
  <c r="D63" i="14"/>
  <c r="F63" i="14"/>
  <c r="G63" i="14"/>
  <c r="H63" i="14"/>
  <c r="I63" i="14"/>
  <c r="J63" i="14"/>
  <c r="K63" i="14"/>
  <c r="L63" i="14"/>
  <c r="M63" i="14"/>
  <c r="N63" i="14"/>
  <c r="Q63" i="14"/>
  <c r="R63" i="14"/>
  <c r="S63" i="14"/>
  <c r="T63" i="14"/>
  <c r="U63" i="14"/>
  <c r="V63" i="14"/>
  <c r="W63" i="14"/>
  <c r="X63" i="14"/>
  <c r="Y63" i="14"/>
  <c r="Z63" i="14"/>
  <c r="AB63" i="14"/>
  <c r="AC63" i="14"/>
  <c r="AE63" i="14"/>
  <c r="AF63" i="14"/>
  <c r="AH63" i="14"/>
  <c r="AG63" i="14"/>
  <c r="AM63" i="14"/>
  <c r="AN63" i="14"/>
  <c r="AO63" i="14"/>
  <c r="AP63" i="14"/>
  <c r="AQ63" i="14"/>
  <c r="AR63" i="14"/>
  <c r="AS63" i="14"/>
  <c r="BL63" i="14"/>
  <c r="BK63" i="14"/>
  <c r="BJ63" i="14"/>
  <c r="C64" i="14"/>
  <c r="D64" i="14"/>
  <c r="F64" i="14"/>
  <c r="G64" i="14"/>
  <c r="H64" i="14"/>
  <c r="I64" i="14"/>
  <c r="J64" i="14"/>
  <c r="K64" i="14"/>
  <c r="L64" i="14"/>
  <c r="M64" i="14"/>
  <c r="N64" i="14"/>
  <c r="Q64" i="14"/>
  <c r="R64" i="14"/>
  <c r="S64" i="14"/>
  <c r="T64" i="14"/>
  <c r="U64" i="14"/>
  <c r="V64" i="14"/>
  <c r="W64" i="14"/>
  <c r="X64" i="14"/>
  <c r="Y64" i="14"/>
  <c r="Z64" i="14"/>
  <c r="AB64" i="14"/>
  <c r="AC64" i="14"/>
  <c r="AE64" i="14"/>
  <c r="AF64" i="14"/>
  <c r="AH64" i="14"/>
  <c r="AG64" i="14"/>
  <c r="AM64" i="14"/>
  <c r="AN64" i="14"/>
  <c r="AO64" i="14"/>
  <c r="AP64" i="14"/>
  <c r="AQ64" i="14"/>
  <c r="AR64" i="14"/>
  <c r="AS64" i="14"/>
  <c r="BL64" i="14"/>
  <c r="BK64" i="14"/>
  <c r="BJ64" i="14"/>
  <c r="C65" i="14"/>
  <c r="D65" i="14"/>
  <c r="F65" i="14"/>
  <c r="G65" i="14"/>
  <c r="H65" i="14"/>
  <c r="I65" i="14"/>
  <c r="J65" i="14"/>
  <c r="K65" i="14"/>
  <c r="L65" i="14"/>
  <c r="M65" i="14"/>
  <c r="N65" i="14"/>
  <c r="Q65" i="14"/>
  <c r="R65" i="14"/>
  <c r="S65" i="14"/>
  <c r="T65" i="14"/>
  <c r="U65" i="14"/>
  <c r="V65" i="14"/>
  <c r="W65" i="14"/>
  <c r="X65" i="14"/>
  <c r="Y65" i="14"/>
  <c r="Z65" i="14"/>
  <c r="AB65" i="14"/>
  <c r="AC65" i="14"/>
  <c r="AE65" i="14"/>
  <c r="AF65" i="14"/>
  <c r="AH65" i="14"/>
  <c r="AG65" i="14"/>
  <c r="AM65" i="14"/>
  <c r="AN65" i="14"/>
  <c r="AO65" i="14"/>
  <c r="AP65" i="14"/>
  <c r="AQ65" i="14"/>
  <c r="AR65" i="14"/>
  <c r="AS65" i="14"/>
  <c r="BL65" i="14"/>
  <c r="BK65" i="14"/>
  <c r="BJ65" i="14"/>
  <c r="C58" i="14"/>
  <c r="D58" i="14"/>
  <c r="F58" i="14"/>
  <c r="G58" i="14"/>
  <c r="H58" i="14"/>
  <c r="I58" i="14"/>
  <c r="J58" i="14"/>
  <c r="K58" i="14"/>
  <c r="L58" i="14"/>
  <c r="M58" i="14"/>
  <c r="N58" i="14"/>
  <c r="Q58" i="14"/>
  <c r="R58" i="14"/>
  <c r="S58" i="14"/>
  <c r="T58" i="14"/>
  <c r="U58" i="14"/>
  <c r="V58" i="14"/>
  <c r="W58" i="14"/>
  <c r="X58" i="14"/>
  <c r="Y58" i="14"/>
  <c r="Z58" i="14"/>
  <c r="AB58" i="14"/>
  <c r="AC58" i="14"/>
  <c r="AE58" i="14"/>
  <c r="AF58" i="14"/>
  <c r="AH58" i="14"/>
  <c r="AG58" i="14"/>
  <c r="AM58" i="14"/>
  <c r="AN58" i="14"/>
  <c r="AO58" i="14"/>
  <c r="AP58" i="14"/>
  <c r="AQ58" i="14"/>
  <c r="AR58" i="14"/>
  <c r="AS58" i="14"/>
  <c r="BL58" i="14"/>
  <c r="BK58" i="14"/>
  <c r="BJ58" i="14"/>
  <c r="C59" i="14"/>
  <c r="D59" i="14"/>
  <c r="F59" i="14"/>
  <c r="G59" i="14"/>
  <c r="H59" i="14"/>
  <c r="I59" i="14"/>
  <c r="J59" i="14"/>
  <c r="K59" i="14"/>
  <c r="L59" i="14"/>
  <c r="M59" i="14"/>
  <c r="N59" i="14"/>
  <c r="Q59" i="14"/>
  <c r="R59" i="14"/>
  <c r="S59" i="14"/>
  <c r="T59" i="14"/>
  <c r="U59" i="14"/>
  <c r="V59" i="14"/>
  <c r="W59" i="14"/>
  <c r="X59" i="14"/>
  <c r="Y59" i="14"/>
  <c r="Z59" i="14"/>
  <c r="AB59" i="14"/>
  <c r="AC59" i="14"/>
  <c r="AE59" i="14"/>
  <c r="AF59" i="14"/>
  <c r="AH59" i="14"/>
  <c r="AG59" i="14"/>
  <c r="AM59" i="14"/>
  <c r="AN59" i="14"/>
  <c r="AO59" i="14"/>
  <c r="AP59" i="14"/>
  <c r="AQ59" i="14"/>
  <c r="AR59" i="14"/>
  <c r="AS59" i="14"/>
  <c r="BL59" i="14"/>
  <c r="BK59" i="14"/>
  <c r="BJ59" i="14"/>
  <c r="C60" i="14"/>
  <c r="D60" i="14"/>
  <c r="F60" i="14"/>
  <c r="G60" i="14"/>
  <c r="H60" i="14"/>
  <c r="I60" i="14"/>
  <c r="J60" i="14"/>
  <c r="K60" i="14"/>
  <c r="L60" i="14"/>
  <c r="M60" i="14"/>
  <c r="N60" i="14"/>
  <c r="Q60" i="14"/>
  <c r="R60" i="14"/>
  <c r="S60" i="14"/>
  <c r="T60" i="14"/>
  <c r="U60" i="14"/>
  <c r="V60" i="14"/>
  <c r="W60" i="14"/>
  <c r="X60" i="14"/>
  <c r="Y60" i="14"/>
  <c r="Z60" i="14"/>
  <c r="AB60" i="14"/>
  <c r="AC60" i="14"/>
  <c r="AE60" i="14"/>
  <c r="AF60" i="14"/>
  <c r="AH60" i="14"/>
  <c r="AG60" i="14"/>
  <c r="AM60" i="14"/>
  <c r="AN60" i="14"/>
  <c r="AO60" i="14"/>
  <c r="AP60" i="14"/>
  <c r="AQ60" i="14"/>
  <c r="AR60" i="14"/>
  <c r="AS60" i="14"/>
  <c r="BL60" i="14"/>
  <c r="BK60" i="14"/>
  <c r="BJ60" i="14"/>
  <c r="C61" i="14"/>
  <c r="D61" i="14"/>
  <c r="F61" i="14"/>
  <c r="G61" i="14"/>
  <c r="H61" i="14"/>
  <c r="I61" i="14"/>
  <c r="J61" i="14"/>
  <c r="K61" i="14"/>
  <c r="L61" i="14"/>
  <c r="M61" i="14"/>
  <c r="N61" i="14"/>
  <c r="Q61" i="14"/>
  <c r="R61" i="14"/>
  <c r="S61" i="14"/>
  <c r="T61" i="14"/>
  <c r="U61" i="14"/>
  <c r="V61" i="14"/>
  <c r="W61" i="14"/>
  <c r="X61" i="14"/>
  <c r="Y61" i="14"/>
  <c r="Z61" i="14"/>
  <c r="AB61" i="14"/>
  <c r="AC61" i="14"/>
  <c r="AE61" i="14"/>
  <c r="AF61" i="14"/>
  <c r="AH61" i="14"/>
  <c r="AG61" i="14"/>
  <c r="AM61" i="14"/>
  <c r="AN61" i="14"/>
  <c r="AO61" i="14"/>
  <c r="AP61" i="14"/>
  <c r="AQ61" i="14"/>
  <c r="AR61" i="14"/>
  <c r="AS61" i="14"/>
  <c r="BL61" i="14"/>
  <c r="BK61" i="14"/>
  <c r="BJ61" i="14"/>
  <c r="C62" i="14"/>
  <c r="D62" i="14"/>
  <c r="F62" i="14"/>
  <c r="G62" i="14"/>
  <c r="H62" i="14"/>
  <c r="I62" i="14"/>
  <c r="J62" i="14"/>
  <c r="K62" i="14"/>
  <c r="L62" i="14"/>
  <c r="M62" i="14"/>
  <c r="N62" i="14"/>
  <c r="Q62" i="14"/>
  <c r="R62" i="14"/>
  <c r="S62" i="14"/>
  <c r="T62" i="14"/>
  <c r="U62" i="14"/>
  <c r="V62" i="14"/>
  <c r="W62" i="14"/>
  <c r="X62" i="14"/>
  <c r="Y62" i="14"/>
  <c r="Z62" i="14"/>
  <c r="AB62" i="14"/>
  <c r="AC62" i="14"/>
  <c r="AE62" i="14"/>
  <c r="AF62" i="14"/>
  <c r="AH62" i="14"/>
  <c r="AG62" i="14"/>
  <c r="AM62" i="14"/>
  <c r="AN62" i="14"/>
  <c r="AO62" i="14"/>
  <c r="AP62" i="14"/>
  <c r="AQ62" i="14"/>
  <c r="AR62" i="14"/>
  <c r="AS62" i="14"/>
  <c r="BL62" i="14"/>
  <c r="BK62" i="14"/>
  <c r="BJ62" i="14"/>
  <c r="AV3" i="14" l="1"/>
  <c r="AU3" i="14"/>
  <c r="AT3" i="14"/>
  <c r="AW3" i="14"/>
  <c r="B39" i="14"/>
  <c r="B58" i="14"/>
  <c r="B59" i="14"/>
  <c r="B60" i="14"/>
  <c r="B61" i="14"/>
  <c r="B62" i="14"/>
  <c r="AU141" i="2" l="1"/>
  <c r="A3" i="14" s="1"/>
  <c r="BL7" i="14" l="1"/>
  <c r="BL56" i="14" l="1"/>
  <c r="BL48" i="14"/>
  <c r="BL40" i="14"/>
  <c r="BL31" i="14"/>
  <c r="BL23" i="14"/>
  <c r="BL15" i="14"/>
  <c r="BL55" i="14"/>
  <c r="BL47" i="14"/>
  <c r="BL38" i="14"/>
  <c r="BL30" i="14"/>
  <c r="BL22" i="14"/>
  <c r="BL14" i="14"/>
  <c r="BL54" i="14"/>
  <c r="BL46" i="14"/>
  <c r="BL37" i="14"/>
  <c r="BL29" i="14"/>
  <c r="BL21" i="14"/>
  <c r="BL13" i="14"/>
  <c r="BL53" i="14"/>
  <c r="BL45" i="14"/>
  <c r="BL36" i="14"/>
  <c r="BL28" i="14"/>
  <c r="BL20" i="14"/>
  <c r="BL12" i="14"/>
  <c r="BL52" i="14"/>
  <c r="BL44" i="14"/>
  <c r="BL35" i="14"/>
  <c r="BL27" i="14"/>
  <c r="BL19" i="14"/>
  <c r="BL11" i="14"/>
  <c r="BL51" i="14"/>
  <c r="BL43" i="14"/>
  <c r="BL34" i="14"/>
  <c r="BL26" i="14"/>
  <c r="BL18" i="14"/>
  <c r="BL10" i="14"/>
  <c r="BL6" i="14"/>
  <c r="BL50" i="14"/>
  <c r="BL42" i="14"/>
  <c r="BL33" i="14"/>
  <c r="BL25" i="14"/>
  <c r="BL17" i="14"/>
  <c r="BL9" i="14"/>
  <c r="BL57" i="14"/>
  <c r="BL49" i="14"/>
  <c r="BL41" i="14"/>
  <c r="BL32" i="14"/>
  <c r="BL24" i="14"/>
  <c r="BL16" i="14"/>
  <c r="BL3" i="14" l="1"/>
  <c r="S7" i="14"/>
  <c r="S56" i="14" l="1"/>
  <c r="S48" i="14"/>
  <c r="S40" i="14"/>
  <c r="S31" i="14"/>
  <c r="S23" i="14"/>
  <c r="S15" i="14"/>
  <c r="S55" i="14"/>
  <c r="S47" i="14"/>
  <c r="S38" i="14"/>
  <c r="S30" i="14"/>
  <c r="S22" i="14"/>
  <c r="S14" i="14"/>
  <c r="S54" i="14"/>
  <c r="S46" i="14"/>
  <c r="S37" i="14"/>
  <c r="S29" i="14"/>
  <c r="S21" i="14"/>
  <c r="S13" i="14"/>
  <c r="S53" i="14"/>
  <c r="S45" i="14"/>
  <c r="S36" i="14"/>
  <c r="S28" i="14"/>
  <c r="S20" i="14"/>
  <c r="S12" i="14"/>
  <c r="S52" i="14"/>
  <c r="S44" i="14"/>
  <c r="S35" i="14"/>
  <c r="S27" i="14"/>
  <c r="S19" i="14"/>
  <c r="S11" i="14"/>
  <c r="S51" i="14"/>
  <c r="S43" i="14"/>
  <c r="S34" i="14"/>
  <c r="S26" i="14"/>
  <c r="S18" i="14"/>
  <c r="S10" i="14"/>
  <c r="S50" i="14"/>
  <c r="S42" i="14"/>
  <c r="S33" i="14"/>
  <c r="S25" i="14"/>
  <c r="S17" i="14"/>
  <c r="S9" i="14"/>
  <c r="S57" i="14"/>
  <c r="S49" i="14"/>
  <c r="S41" i="14"/>
  <c r="S32" i="14"/>
  <c r="S24" i="14"/>
  <c r="S16" i="14"/>
  <c r="T57" i="14"/>
  <c r="T56" i="14"/>
  <c r="T55" i="14"/>
  <c r="T54" i="14"/>
  <c r="T53" i="14"/>
  <c r="T52" i="14"/>
  <c r="T51" i="14"/>
  <c r="T50" i="14"/>
  <c r="T49" i="14"/>
  <c r="T48" i="14"/>
  <c r="T47" i="14"/>
  <c r="T46" i="14"/>
  <c r="T45" i="14"/>
  <c r="T44" i="14"/>
  <c r="T43" i="14"/>
  <c r="T42" i="14"/>
  <c r="T41" i="14"/>
  <c r="T40" i="14"/>
  <c r="T38" i="14"/>
  <c r="T37" i="14"/>
  <c r="T36" i="14"/>
  <c r="T35" i="14"/>
  <c r="T34" i="14"/>
  <c r="T33" i="14"/>
  <c r="T32" i="14"/>
  <c r="T31" i="14"/>
  <c r="T30" i="14"/>
  <c r="T29" i="14"/>
  <c r="T28" i="14"/>
  <c r="T27" i="14"/>
  <c r="T26" i="14"/>
  <c r="T25" i="14"/>
  <c r="T24" i="14"/>
  <c r="T23" i="14"/>
  <c r="T22" i="14"/>
  <c r="T21" i="14"/>
  <c r="T20" i="14"/>
  <c r="T19" i="14"/>
  <c r="T18" i="14"/>
  <c r="T17" i="14"/>
  <c r="T16" i="14"/>
  <c r="T15" i="14"/>
  <c r="T14" i="14"/>
  <c r="T13" i="14"/>
  <c r="T12" i="14"/>
  <c r="T11" i="14"/>
  <c r="T10" i="14"/>
  <c r="T9" i="14"/>
  <c r="T7" i="14"/>
  <c r="W57" i="14"/>
  <c r="W56" i="14"/>
  <c r="W55" i="14"/>
  <c r="W54" i="14"/>
  <c r="W53" i="14"/>
  <c r="W52" i="14"/>
  <c r="W51" i="14"/>
  <c r="W50" i="14"/>
  <c r="W49" i="14"/>
  <c r="W48" i="14"/>
  <c r="W47" i="14"/>
  <c r="W46" i="14"/>
  <c r="W45" i="14"/>
  <c r="W44" i="14"/>
  <c r="W43" i="14"/>
  <c r="W42" i="14"/>
  <c r="W41" i="14"/>
  <c r="W40" i="14"/>
  <c r="W38" i="14"/>
  <c r="W37" i="14"/>
  <c r="W36" i="14"/>
  <c r="W35" i="14"/>
  <c r="W34" i="14"/>
  <c r="W33" i="14"/>
  <c r="W32" i="14"/>
  <c r="W31" i="14"/>
  <c r="W30" i="14"/>
  <c r="W29" i="14"/>
  <c r="W28" i="14"/>
  <c r="W27" i="14"/>
  <c r="W26" i="14"/>
  <c r="W25" i="14"/>
  <c r="W24" i="14"/>
  <c r="W23" i="14"/>
  <c r="W22" i="14"/>
  <c r="W21" i="14"/>
  <c r="W20" i="14"/>
  <c r="W19" i="14"/>
  <c r="W18" i="14"/>
  <c r="W17" i="14"/>
  <c r="W16" i="14"/>
  <c r="W15" i="14"/>
  <c r="W14" i="14"/>
  <c r="W13" i="14"/>
  <c r="W12" i="14"/>
  <c r="W11" i="14"/>
  <c r="W10" i="14"/>
  <c r="W9" i="14"/>
  <c r="W7" i="14"/>
  <c r="V7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T3" i="14" l="1"/>
  <c r="V3" i="14"/>
  <c r="S3" i="14"/>
  <c r="W3" i="14"/>
  <c r="AE56" i="14"/>
  <c r="AC54" i="14" l="1"/>
  <c r="AC46" i="14"/>
  <c r="AC37" i="14"/>
  <c r="AC29" i="14"/>
  <c r="AC21" i="14"/>
  <c r="AC57" i="14"/>
  <c r="AF52" i="14"/>
  <c r="AF48" i="14"/>
  <c r="AF44" i="14"/>
  <c r="AF40" i="14"/>
  <c r="AF35" i="14"/>
  <c r="AF31" i="14"/>
  <c r="AF27" i="14"/>
  <c r="AF23" i="14"/>
  <c r="AF19" i="14"/>
  <c r="AF15" i="14"/>
  <c r="AF11" i="14"/>
  <c r="AF6" i="14"/>
  <c r="AC53" i="14"/>
  <c r="AC45" i="14"/>
  <c r="AC36" i="14"/>
  <c r="AC28" i="14"/>
  <c r="AC20" i="14"/>
  <c r="AC56" i="14"/>
  <c r="AE52" i="14"/>
  <c r="AE48" i="14"/>
  <c r="AE44" i="14"/>
  <c r="AE40" i="14"/>
  <c r="AE35" i="14"/>
  <c r="AE31" i="14"/>
  <c r="AE27" i="14"/>
  <c r="AE23" i="14"/>
  <c r="AE19" i="14"/>
  <c r="AE15" i="14"/>
  <c r="AE11" i="14"/>
  <c r="AE6" i="14"/>
  <c r="AC52" i="14"/>
  <c r="AC44" i="14"/>
  <c r="AC35" i="14"/>
  <c r="AC27" i="14"/>
  <c r="AC19" i="14"/>
  <c r="AC11" i="14"/>
  <c r="AE55" i="14"/>
  <c r="AF51" i="14"/>
  <c r="AF47" i="14"/>
  <c r="AF43" i="14"/>
  <c r="AF38" i="14"/>
  <c r="AF34" i="14"/>
  <c r="AF30" i="14"/>
  <c r="AF26" i="14"/>
  <c r="AF22" i="14"/>
  <c r="AF18" i="14"/>
  <c r="AF14" i="14"/>
  <c r="AF10" i="14"/>
  <c r="AC51" i="14"/>
  <c r="AC43" i="14"/>
  <c r="AC34" i="14"/>
  <c r="AC26" i="14"/>
  <c r="AC18" i="14"/>
  <c r="AC10" i="14"/>
  <c r="AF55" i="14"/>
  <c r="AE51" i="14"/>
  <c r="AE47" i="14"/>
  <c r="AE43" i="14"/>
  <c r="AE38" i="14"/>
  <c r="AE34" i="14"/>
  <c r="AE30" i="14"/>
  <c r="AE26" i="14"/>
  <c r="AE22" i="14"/>
  <c r="AE18" i="14"/>
  <c r="AE14" i="14"/>
  <c r="AE10" i="14"/>
  <c r="AF57" i="14"/>
  <c r="AC50" i="14"/>
  <c r="AC25" i="14"/>
  <c r="AF54" i="14"/>
  <c r="AF46" i="14"/>
  <c r="AF42" i="14"/>
  <c r="AF37" i="14"/>
  <c r="AF33" i="14"/>
  <c r="AF29" i="14"/>
  <c r="AF21" i="14"/>
  <c r="AF17" i="14"/>
  <c r="AF9" i="14"/>
  <c r="AC49" i="14"/>
  <c r="AC41" i="14"/>
  <c r="AC32" i="14"/>
  <c r="AC24" i="14"/>
  <c r="AC16" i="14"/>
  <c r="AC7" i="14"/>
  <c r="AE54" i="14"/>
  <c r="AE50" i="14"/>
  <c r="AE46" i="14"/>
  <c r="AE42" i="14"/>
  <c r="AE37" i="14"/>
  <c r="AE33" i="14"/>
  <c r="AE29" i="14"/>
  <c r="AE25" i="14"/>
  <c r="AE21" i="14"/>
  <c r="AE17" i="14"/>
  <c r="AE13" i="14"/>
  <c r="AE9" i="14"/>
  <c r="AE57" i="14"/>
  <c r="AC42" i="14"/>
  <c r="AC17" i="14"/>
  <c r="AF50" i="14"/>
  <c r="AF13" i="14"/>
  <c r="AC48" i="14"/>
  <c r="AC40" i="14"/>
  <c r="AC31" i="14"/>
  <c r="AC23" i="14"/>
  <c r="AC15" i="14"/>
  <c r="AC6" i="14"/>
  <c r="AF53" i="14"/>
  <c r="AF49" i="14"/>
  <c r="AF45" i="14"/>
  <c r="AF41" i="14"/>
  <c r="AF36" i="14"/>
  <c r="AF32" i="14"/>
  <c r="AF28" i="14"/>
  <c r="AF24" i="14"/>
  <c r="AF20" i="14"/>
  <c r="AF16" i="14"/>
  <c r="AF12" i="14"/>
  <c r="AF7" i="14"/>
  <c r="AF56" i="14"/>
  <c r="AC33" i="14"/>
  <c r="AC9" i="14"/>
  <c r="AF25" i="14"/>
  <c r="AC55" i="14"/>
  <c r="AC47" i="14"/>
  <c r="AC38" i="14"/>
  <c r="AC30" i="14"/>
  <c r="AC22" i="14"/>
  <c r="AC14" i="14"/>
  <c r="AE53" i="14"/>
  <c r="AE49" i="14"/>
  <c r="AE45" i="14"/>
  <c r="AE41" i="14"/>
  <c r="AE36" i="14"/>
  <c r="AE32" i="14"/>
  <c r="AE28" i="14"/>
  <c r="AE24" i="14"/>
  <c r="AE20" i="14"/>
  <c r="AE16" i="14"/>
  <c r="AE12" i="14"/>
  <c r="AE7" i="14"/>
  <c r="BJ7" i="14"/>
  <c r="BJ9" i="14"/>
  <c r="BJ10" i="14"/>
  <c r="BJ11" i="14"/>
  <c r="BJ12" i="14"/>
  <c r="BJ13" i="14"/>
  <c r="BJ14" i="14"/>
  <c r="BJ15" i="14"/>
  <c r="BJ16" i="14"/>
  <c r="BJ17" i="14"/>
  <c r="BJ18" i="14"/>
  <c r="BJ19" i="14"/>
  <c r="BJ20" i="14"/>
  <c r="BJ21" i="14"/>
  <c r="BJ22" i="14"/>
  <c r="BJ23" i="14"/>
  <c r="BJ24" i="14"/>
  <c r="BJ25" i="14"/>
  <c r="BJ26" i="14"/>
  <c r="BJ27" i="14"/>
  <c r="BJ28" i="14"/>
  <c r="BJ29" i="14"/>
  <c r="BJ30" i="14"/>
  <c r="BJ31" i="14"/>
  <c r="BJ32" i="14"/>
  <c r="BJ33" i="14"/>
  <c r="BJ34" i="14"/>
  <c r="BJ35" i="14"/>
  <c r="BJ36" i="14"/>
  <c r="BJ37" i="14"/>
  <c r="BJ38" i="14"/>
  <c r="BJ40" i="14"/>
  <c r="BJ41" i="14"/>
  <c r="BJ42" i="14"/>
  <c r="BJ43" i="14"/>
  <c r="BJ44" i="14"/>
  <c r="BJ45" i="14"/>
  <c r="BJ46" i="14"/>
  <c r="BJ47" i="14"/>
  <c r="BJ48" i="14"/>
  <c r="BJ49" i="14"/>
  <c r="BJ50" i="14"/>
  <c r="BJ51" i="14"/>
  <c r="BJ52" i="14"/>
  <c r="BJ53" i="14"/>
  <c r="BJ54" i="14"/>
  <c r="BJ55" i="14"/>
  <c r="BJ56" i="14"/>
  <c r="BJ57" i="14"/>
  <c r="BJ6" i="14"/>
  <c r="AS7" i="14"/>
  <c r="AS9" i="14"/>
  <c r="AS10" i="14"/>
  <c r="AS11" i="14"/>
  <c r="AS12" i="14"/>
  <c r="AS13" i="14"/>
  <c r="AS14" i="14"/>
  <c r="AS15" i="14"/>
  <c r="AS16" i="14"/>
  <c r="AS17" i="14"/>
  <c r="AS18" i="14"/>
  <c r="AS19" i="14"/>
  <c r="AS20" i="14"/>
  <c r="AS21" i="14"/>
  <c r="AS22" i="14"/>
  <c r="AS23" i="14"/>
  <c r="AS24" i="14"/>
  <c r="AS25" i="14"/>
  <c r="AS26" i="14"/>
  <c r="AS27" i="14"/>
  <c r="AS28" i="14"/>
  <c r="AS29" i="14"/>
  <c r="AS30" i="14"/>
  <c r="AS31" i="14"/>
  <c r="AS32" i="14"/>
  <c r="AS33" i="14"/>
  <c r="AS34" i="14"/>
  <c r="AS35" i="14"/>
  <c r="AS36" i="14"/>
  <c r="AS37" i="14"/>
  <c r="AS38" i="14"/>
  <c r="AS40" i="14"/>
  <c r="AS41" i="14"/>
  <c r="AS42" i="14"/>
  <c r="AS43" i="14"/>
  <c r="AS44" i="14"/>
  <c r="AS45" i="14"/>
  <c r="AS46" i="14"/>
  <c r="AS47" i="14"/>
  <c r="AS48" i="14"/>
  <c r="AS49" i="14"/>
  <c r="AS50" i="14"/>
  <c r="AS51" i="14"/>
  <c r="AS52" i="14"/>
  <c r="AS53" i="14"/>
  <c r="AS54" i="14"/>
  <c r="AS55" i="14"/>
  <c r="AS56" i="14"/>
  <c r="AS57" i="14"/>
  <c r="AS6" i="14"/>
  <c r="BJ3" i="14" l="1"/>
  <c r="AC3" i="14"/>
  <c r="AF3" i="14"/>
  <c r="AE3" i="14"/>
  <c r="AS3" i="14"/>
  <c r="B6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8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3" i="14" l="1"/>
  <c r="Z10" i="14" l="1"/>
  <c r="D10" i="14"/>
  <c r="Y10" i="14"/>
  <c r="M10" i="14"/>
  <c r="C10" i="14"/>
  <c r="AN10" i="14"/>
  <c r="I10" i="14"/>
  <c r="AM10" i="14"/>
  <c r="N10" i="14"/>
  <c r="G10" i="14"/>
  <c r="L10" i="14"/>
  <c r="AP10" i="14"/>
  <c r="K10" i="14"/>
  <c r="F10" i="14"/>
  <c r="AO10" i="14"/>
  <c r="J10" i="14"/>
  <c r="X10" i="14"/>
  <c r="Q10" i="14"/>
  <c r="AO52" i="14"/>
  <c r="J52" i="14"/>
  <c r="AN52" i="14"/>
  <c r="I52" i="14"/>
  <c r="AM52" i="14"/>
  <c r="N52" i="14"/>
  <c r="G52" i="14"/>
  <c r="F52" i="14"/>
  <c r="Z52" i="14"/>
  <c r="D52" i="14"/>
  <c r="Y52" i="14"/>
  <c r="M52" i="14"/>
  <c r="C52" i="14"/>
  <c r="X52" i="14"/>
  <c r="Q52" i="14"/>
  <c r="L52" i="14"/>
  <c r="AP52" i="14"/>
  <c r="K52" i="14"/>
  <c r="AO25" i="14"/>
  <c r="J25" i="14"/>
  <c r="AN25" i="14"/>
  <c r="I25" i="14"/>
  <c r="AM25" i="14"/>
  <c r="N25" i="14"/>
  <c r="G25" i="14"/>
  <c r="F25" i="14"/>
  <c r="Z25" i="14"/>
  <c r="D25" i="14"/>
  <c r="Y25" i="14"/>
  <c r="M25" i="14"/>
  <c r="C25" i="14"/>
  <c r="X25" i="14"/>
  <c r="Q25" i="14"/>
  <c r="K25" i="14"/>
  <c r="AP25" i="14"/>
  <c r="L25" i="14"/>
  <c r="Z17" i="14"/>
  <c r="D17" i="14"/>
  <c r="Y17" i="14"/>
  <c r="M17" i="14"/>
  <c r="C17" i="14"/>
  <c r="AO17" i="14"/>
  <c r="J17" i="14"/>
  <c r="AN17" i="14"/>
  <c r="I17" i="14"/>
  <c r="AM17" i="14"/>
  <c r="N17" i="14"/>
  <c r="G17" i="14"/>
  <c r="L17" i="14"/>
  <c r="K17" i="14"/>
  <c r="F17" i="14"/>
  <c r="AP17" i="14"/>
  <c r="X17" i="14"/>
  <c r="Q17" i="14"/>
  <c r="Z7" i="14"/>
  <c r="D7" i="14"/>
  <c r="Y7" i="14"/>
  <c r="M7" i="14"/>
  <c r="C7" i="14"/>
  <c r="AN7" i="14"/>
  <c r="I7" i="14"/>
  <c r="N7" i="14"/>
  <c r="AP7" i="14"/>
  <c r="AM7" i="14"/>
  <c r="AO7" i="14"/>
  <c r="L7" i="14"/>
  <c r="K7" i="14"/>
  <c r="J7" i="14"/>
  <c r="X7" i="14"/>
  <c r="G7" i="14"/>
  <c r="Q7" i="14"/>
  <c r="F7" i="14"/>
  <c r="AO47" i="14"/>
  <c r="J47" i="14"/>
  <c r="AN47" i="14"/>
  <c r="I47" i="14"/>
  <c r="AM47" i="14"/>
  <c r="N47" i="14"/>
  <c r="G47" i="14"/>
  <c r="F47" i="14"/>
  <c r="Z47" i="14"/>
  <c r="D47" i="14"/>
  <c r="Y47" i="14"/>
  <c r="M47" i="14"/>
  <c r="C47" i="14"/>
  <c r="X47" i="14"/>
  <c r="Q47" i="14"/>
  <c r="L47" i="14"/>
  <c r="AP47" i="14"/>
  <c r="K47" i="14"/>
  <c r="Z20" i="14"/>
  <c r="D20" i="14"/>
  <c r="Y20" i="14"/>
  <c r="M20" i="14"/>
  <c r="C20" i="14"/>
  <c r="AO20" i="14"/>
  <c r="J20" i="14"/>
  <c r="AN20" i="14"/>
  <c r="I20" i="14"/>
  <c r="AM20" i="14"/>
  <c r="N20" i="14"/>
  <c r="G20" i="14"/>
  <c r="Q20" i="14"/>
  <c r="AP20" i="14"/>
  <c r="L20" i="14"/>
  <c r="K20" i="14"/>
  <c r="F20" i="14"/>
  <c r="X20" i="14"/>
  <c r="AO44" i="14"/>
  <c r="J44" i="14"/>
  <c r="AN44" i="14"/>
  <c r="I44" i="14"/>
  <c r="AM44" i="14"/>
  <c r="N44" i="14"/>
  <c r="G44" i="14"/>
  <c r="F44" i="14"/>
  <c r="Z44" i="14"/>
  <c r="D44" i="14"/>
  <c r="Y44" i="14"/>
  <c r="M44" i="14"/>
  <c r="C44" i="14"/>
  <c r="X44" i="14"/>
  <c r="Q44" i="14"/>
  <c r="L44" i="14"/>
  <c r="AP44" i="14"/>
  <c r="K44" i="14"/>
  <c r="Z13" i="14"/>
  <c r="D13" i="14"/>
  <c r="Y13" i="14"/>
  <c r="M13" i="14"/>
  <c r="C13" i="14"/>
  <c r="AO13" i="14"/>
  <c r="J13" i="14"/>
  <c r="AN13" i="14"/>
  <c r="I13" i="14"/>
  <c r="AM13" i="14"/>
  <c r="N13" i="14"/>
  <c r="G13" i="14"/>
  <c r="L13" i="14"/>
  <c r="K13" i="14"/>
  <c r="F13" i="14"/>
  <c r="AP13" i="14"/>
  <c r="X13" i="14"/>
  <c r="Q13" i="14"/>
  <c r="AO56" i="14"/>
  <c r="J56" i="14"/>
  <c r="AN56" i="14"/>
  <c r="I56" i="14"/>
  <c r="AM56" i="14"/>
  <c r="N56" i="14"/>
  <c r="G56" i="14"/>
  <c r="F56" i="14"/>
  <c r="Z56" i="14"/>
  <c r="D56" i="14"/>
  <c r="Y56" i="14"/>
  <c r="M56" i="14"/>
  <c r="C56" i="14"/>
  <c r="X56" i="14"/>
  <c r="Q56" i="14"/>
  <c r="L56" i="14"/>
  <c r="AP56" i="14"/>
  <c r="K56" i="14"/>
  <c r="Z21" i="14"/>
  <c r="D21" i="14"/>
  <c r="Y21" i="14"/>
  <c r="M21" i="14"/>
  <c r="C21" i="14"/>
  <c r="AO21" i="14"/>
  <c r="J21" i="14"/>
  <c r="AN21" i="14"/>
  <c r="I21" i="14"/>
  <c r="AM21" i="14"/>
  <c r="N21" i="14"/>
  <c r="G21" i="14"/>
  <c r="L21" i="14"/>
  <c r="K21" i="14"/>
  <c r="X21" i="14"/>
  <c r="F21" i="14"/>
  <c r="AP21" i="14"/>
  <c r="Q21" i="14"/>
  <c r="AO32" i="14"/>
  <c r="J32" i="14"/>
  <c r="AN32" i="14"/>
  <c r="I32" i="14"/>
  <c r="AM32" i="14"/>
  <c r="N32" i="14"/>
  <c r="G32" i="14"/>
  <c r="F32" i="14"/>
  <c r="Z32" i="14"/>
  <c r="D32" i="14"/>
  <c r="Y32" i="14"/>
  <c r="M32" i="14"/>
  <c r="C32" i="14"/>
  <c r="X32" i="14"/>
  <c r="Q32" i="14"/>
  <c r="L32" i="14"/>
  <c r="K32" i="14"/>
  <c r="AP32" i="14"/>
  <c r="AO29" i="14"/>
  <c r="J29" i="14"/>
  <c r="AN29" i="14"/>
  <c r="I29" i="14"/>
  <c r="AM29" i="14"/>
  <c r="N29" i="14"/>
  <c r="G29" i="14"/>
  <c r="F29" i="14"/>
  <c r="Z29" i="14"/>
  <c r="D29" i="14"/>
  <c r="Y29" i="14"/>
  <c r="M29" i="14"/>
  <c r="C29" i="14"/>
  <c r="X29" i="14"/>
  <c r="Q29" i="14"/>
  <c r="L29" i="14"/>
  <c r="AP29" i="14"/>
  <c r="K29" i="14"/>
  <c r="AO45" i="14"/>
  <c r="J45" i="14"/>
  <c r="AN45" i="14"/>
  <c r="I45" i="14"/>
  <c r="AM45" i="14"/>
  <c r="N45" i="14"/>
  <c r="G45" i="14"/>
  <c r="F45" i="14"/>
  <c r="Z45" i="14"/>
  <c r="D45" i="14"/>
  <c r="Y45" i="14"/>
  <c r="M45" i="14"/>
  <c r="C45" i="14"/>
  <c r="X45" i="14"/>
  <c r="Q45" i="14"/>
  <c r="L45" i="14"/>
  <c r="AP45" i="14"/>
  <c r="K45" i="14"/>
  <c r="AO57" i="14"/>
  <c r="J57" i="14"/>
  <c r="AN57" i="14"/>
  <c r="I57" i="14"/>
  <c r="AM57" i="14"/>
  <c r="N57" i="14"/>
  <c r="G57" i="14"/>
  <c r="F57" i="14"/>
  <c r="Z57" i="14"/>
  <c r="D57" i="14"/>
  <c r="Y57" i="14"/>
  <c r="M57" i="14"/>
  <c r="C57" i="14"/>
  <c r="X57" i="14"/>
  <c r="Q57" i="14"/>
  <c r="L57" i="14"/>
  <c r="AP57" i="14"/>
  <c r="K57" i="14"/>
  <c r="Z18" i="14"/>
  <c r="D18" i="14"/>
  <c r="Y18" i="14"/>
  <c r="M18" i="14"/>
  <c r="C18" i="14"/>
  <c r="AO18" i="14"/>
  <c r="J18" i="14"/>
  <c r="AN18" i="14"/>
  <c r="I18" i="14"/>
  <c r="AM18" i="14"/>
  <c r="N18" i="14"/>
  <c r="G18" i="14"/>
  <c r="F18" i="14"/>
  <c r="AP18" i="14"/>
  <c r="X18" i="14"/>
  <c r="Q18" i="14"/>
  <c r="L18" i="14"/>
  <c r="K18" i="14"/>
  <c r="AO28" i="14"/>
  <c r="J28" i="14"/>
  <c r="AN28" i="14"/>
  <c r="I28" i="14"/>
  <c r="AM28" i="14"/>
  <c r="N28" i="14"/>
  <c r="G28" i="14"/>
  <c r="F28" i="14"/>
  <c r="Z28" i="14"/>
  <c r="D28" i="14"/>
  <c r="Y28" i="14"/>
  <c r="M28" i="14"/>
  <c r="C28" i="14"/>
  <c r="X28" i="14"/>
  <c r="Q28" i="14"/>
  <c r="L28" i="14"/>
  <c r="AP28" i="14"/>
  <c r="K28" i="14"/>
  <c r="AO41" i="14"/>
  <c r="J41" i="14"/>
  <c r="AN41" i="14"/>
  <c r="I41" i="14"/>
  <c r="AM41" i="14"/>
  <c r="N41" i="14"/>
  <c r="G41" i="14"/>
  <c r="F41" i="14"/>
  <c r="Z41" i="14"/>
  <c r="D41" i="14"/>
  <c r="Y41" i="14"/>
  <c r="M41" i="14"/>
  <c r="C41" i="14"/>
  <c r="X41" i="14"/>
  <c r="Q41" i="14"/>
  <c r="L41" i="14"/>
  <c r="AP41" i="14"/>
  <c r="K41" i="14"/>
  <c r="AO36" i="14"/>
  <c r="J36" i="14"/>
  <c r="AN36" i="14"/>
  <c r="I36" i="14"/>
  <c r="AM36" i="14"/>
  <c r="N36" i="14"/>
  <c r="G36" i="14"/>
  <c r="F36" i="14"/>
  <c r="Z36" i="14"/>
  <c r="D36" i="14"/>
  <c r="Y36" i="14"/>
  <c r="M36" i="14"/>
  <c r="C36" i="14"/>
  <c r="X36" i="14"/>
  <c r="Q36" i="14"/>
  <c r="L36" i="14"/>
  <c r="AP36" i="14"/>
  <c r="K36" i="14"/>
  <c r="AO49" i="14"/>
  <c r="J49" i="14"/>
  <c r="AN49" i="14"/>
  <c r="I49" i="14"/>
  <c r="AM49" i="14"/>
  <c r="N49" i="14"/>
  <c r="G49" i="14"/>
  <c r="F49" i="14"/>
  <c r="Z49" i="14"/>
  <c r="D49" i="14"/>
  <c r="Y49" i="14"/>
  <c r="M49" i="14"/>
  <c r="C49" i="14"/>
  <c r="X49" i="14"/>
  <c r="Q49" i="14"/>
  <c r="L49" i="14"/>
  <c r="AP49" i="14"/>
  <c r="K49" i="14"/>
  <c r="AO50" i="14"/>
  <c r="J50" i="14"/>
  <c r="AN50" i="14"/>
  <c r="I50" i="14"/>
  <c r="AM50" i="14"/>
  <c r="N50" i="14"/>
  <c r="G50" i="14"/>
  <c r="F50" i="14"/>
  <c r="Z50" i="14"/>
  <c r="D50" i="14"/>
  <c r="Y50" i="14"/>
  <c r="M50" i="14"/>
  <c r="C50" i="14"/>
  <c r="X50" i="14"/>
  <c r="Q50" i="14"/>
  <c r="L50" i="14"/>
  <c r="AP50" i="14"/>
  <c r="K50" i="14"/>
  <c r="AO26" i="14"/>
  <c r="J26" i="14"/>
  <c r="AN26" i="14"/>
  <c r="I26" i="14"/>
  <c r="AM26" i="14"/>
  <c r="N26" i="14"/>
  <c r="G26" i="14"/>
  <c r="F26" i="14"/>
  <c r="Z26" i="14"/>
  <c r="D26" i="14"/>
  <c r="Y26" i="14"/>
  <c r="M26" i="14"/>
  <c r="C26" i="14"/>
  <c r="X26" i="14"/>
  <c r="Q26" i="14"/>
  <c r="L26" i="14"/>
  <c r="AP26" i="14"/>
  <c r="K26" i="14"/>
  <c r="AO38" i="14"/>
  <c r="J38" i="14"/>
  <c r="AN38" i="14"/>
  <c r="I38" i="14"/>
  <c r="AM38" i="14"/>
  <c r="N38" i="14"/>
  <c r="G38" i="14"/>
  <c r="F38" i="14"/>
  <c r="Z38" i="14"/>
  <c r="D38" i="14"/>
  <c r="Y38" i="14"/>
  <c r="M38" i="14"/>
  <c r="C38" i="14"/>
  <c r="X38" i="14"/>
  <c r="Q38" i="14"/>
  <c r="L38" i="14"/>
  <c r="AP38" i="14"/>
  <c r="K38" i="14"/>
  <c r="AO46" i="14"/>
  <c r="J46" i="14"/>
  <c r="AN46" i="14"/>
  <c r="I46" i="14"/>
  <c r="AM46" i="14"/>
  <c r="N46" i="14"/>
  <c r="G46" i="14"/>
  <c r="F46" i="14"/>
  <c r="Z46" i="14"/>
  <c r="D46" i="14"/>
  <c r="Y46" i="14"/>
  <c r="M46" i="14"/>
  <c r="C46" i="14"/>
  <c r="X46" i="14"/>
  <c r="Q46" i="14"/>
  <c r="L46" i="14"/>
  <c r="AP46" i="14"/>
  <c r="K46" i="14"/>
  <c r="Z22" i="14"/>
  <c r="D22" i="14"/>
  <c r="Y22" i="14"/>
  <c r="M22" i="14"/>
  <c r="C22" i="14"/>
  <c r="AO22" i="14"/>
  <c r="J22" i="14"/>
  <c r="AN22" i="14"/>
  <c r="I22" i="14"/>
  <c r="AM22" i="14"/>
  <c r="N22" i="14"/>
  <c r="G22" i="14"/>
  <c r="F22" i="14"/>
  <c r="AP22" i="14"/>
  <c r="X22" i="14"/>
  <c r="Q22" i="14"/>
  <c r="L22" i="14"/>
  <c r="K22" i="14"/>
  <c r="Z15" i="14"/>
  <c r="D15" i="14"/>
  <c r="Y15" i="14"/>
  <c r="M15" i="14"/>
  <c r="C15" i="14"/>
  <c r="AO15" i="14"/>
  <c r="J15" i="14"/>
  <c r="AN15" i="14"/>
  <c r="I15" i="14"/>
  <c r="AM15" i="14"/>
  <c r="N15" i="14"/>
  <c r="G15" i="14"/>
  <c r="X15" i="14"/>
  <c r="Q15" i="14"/>
  <c r="L15" i="14"/>
  <c r="K15" i="14"/>
  <c r="F15" i="14"/>
  <c r="AP15" i="14"/>
  <c r="AO40" i="14"/>
  <c r="J40" i="14"/>
  <c r="AN40" i="14"/>
  <c r="I40" i="14"/>
  <c r="AM40" i="14"/>
  <c r="N40" i="14"/>
  <c r="G40" i="14"/>
  <c r="F40" i="14"/>
  <c r="Z40" i="14"/>
  <c r="D40" i="14"/>
  <c r="Y40" i="14"/>
  <c r="M40" i="14"/>
  <c r="C40" i="14"/>
  <c r="X40" i="14"/>
  <c r="Q40" i="14"/>
  <c r="L40" i="14"/>
  <c r="AP40" i="14"/>
  <c r="K40" i="14"/>
  <c r="AO33" i="14"/>
  <c r="J33" i="14"/>
  <c r="AN33" i="14"/>
  <c r="I33" i="14"/>
  <c r="AM33" i="14"/>
  <c r="N33" i="14"/>
  <c r="G33" i="14"/>
  <c r="F33" i="14"/>
  <c r="Z33" i="14"/>
  <c r="D33" i="14"/>
  <c r="Y33" i="14"/>
  <c r="M33" i="14"/>
  <c r="C33" i="14"/>
  <c r="X33" i="14"/>
  <c r="Q33" i="14"/>
  <c r="AP33" i="14"/>
  <c r="L33" i="14"/>
  <c r="K33" i="14"/>
  <c r="AO51" i="14"/>
  <c r="J51" i="14"/>
  <c r="AN51" i="14"/>
  <c r="I51" i="14"/>
  <c r="AM51" i="14"/>
  <c r="N51" i="14"/>
  <c r="G51" i="14"/>
  <c r="F51" i="14"/>
  <c r="Z51" i="14"/>
  <c r="D51" i="14"/>
  <c r="Y51" i="14"/>
  <c r="M51" i="14"/>
  <c r="C51" i="14"/>
  <c r="X51" i="14"/>
  <c r="Q51" i="14"/>
  <c r="L51" i="14"/>
  <c r="K51" i="14"/>
  <c r="AP51" i="14"/>
  <c r="AO31" i="14"/>
  <c r="J31" i="14"/>
  <c r="AN31" i="14"/>
  <c r="I31" i="14"/>
  <c r="AM31" i="14"/>
  <c r="N31" i="14"/>
  <c r="G31" i="14"/>
  <c r="F31" i="14"/>
  <c r="Z31" i="14"/>
  <c r="D31" i="14"/>
  <c r="Y31" i="14"/>
  <c r="M31" i="14"/>
  <c r="C31" i="14"/>
  <c r="X31" i="14"/>
  <c r="Q31" i="14"/>
  <c r="K31" i="14"/>
  <c r="AP31" i="14"/>
  <c r="L31" i="14"/>
  <c r="Z11" i="14"/>
  <c r="D11" i="14"/>
  <c r="Y11" i="14"/>
  <c r="M11" i="14"/>
  <c r="C11" i="14"/>
  <c r="AO11" i="14"/>
  <c r="J11" i="14"/>
  <c r="AN11" i="14"/>
  <c r="I11" i="14"/>
  <c r="AM11" i="14"/>
  <c r="N11" i="14"/>
  <c r="G11" i="14"/>
  <c r="X11" i="14"/>
  <c r="Q11" i="14"/>
  <c r="K11" i="14"/>
  <c r="L11" i="14"/>
  <c r="F11" i="14"/>
  <c r="AP11" i="14"/>
  <c r="AO27" i="14"/>
  <c r="J27" i="14"/>
  <c r="AN27" i="14"/>
  <c r="I27" i="14"/>
  <c r="AM27" i="14"/>
  <c r="N27" i="14"/>
  <c r="G27" i="14"/>
  <c r="F27" i="14"/>
  <c r="Z27" i="14"/>
  <c r="D27" i="14"/>
  <c r="Y27" i="14"/>
  <c r="M27" i="14"/>
  <c r="C27" i="14"/>
  <c r="X27" i="14"/>
  <c r="Q27" i="14"/>
  <c r="AP27" i="14"/>
  <c r="L27" i="14"/>
  <c r="K27" i="14"/>
  <c r="AO55" i="14"/>
  <c r="J55" i="14"/>
  <c r="AN55" i="14"/>
  <c r="I55" i="14"/>
  <c r="AM55" i="14"/>
  <c r="N55" i="14"/>
  <c r="G55" i="14"/>
  <c r="F55" i="14"/>
  <c r="Z55" i="14"/>
  <c r="D55" i="14"/>
  <c r="Y55" i="14"/>
  <c r="M55" i="14"/>
  <c r="C55" i="14"/>
  <c r="X55" i="14"/>
  <c r="Q55" i="14"/>
  <c r="L55" i="14"/>
  <c r="AP55" i="14"/>
  <c r="K55" i="14"/>
  <c r="Z23" i="14"/>
  <c r="D23" i="14"/>
  <c r="Y23" i="14"/>
  <c r="M23" i="14"/>
  <c r="C23" i="14"/>
  <c r="AO23" i="14"/>
  <c r="J23" i="14"/>
  <c r="AN23" i="14"/>
  <c r="I23" i="14"/>
  <c r="AM23" i="14"/>
  <c r="N23" i="14"/>
  <c r="G23" i="14"/>
  <c r="X23" i="14"/>
  <c r="K23" i="14"/>
  <c r="Q23" i="14"/>
  <c r="L23" i="14"/>
  <c r="F23" i="14"/>
  <c r="AP23" i="14"/>
  <c r="Z12" i="14"/>
  <c r="D12" i="14"/>
  <c r="Y12" i="14"/>
  <c r="M12" i="14"/>
  <c r="C12" i="14"/>
  <c r="AO12" i="14"/>
  <c r="J12" i="14"/>
  <c r="AN12" i="14"/>
  <c r="I12" i="14"/>
  <c r="AM12" i="14"/>
  <c r="N12" i="14"/>
  <c r="G12" i="14"/>
  <c r="Q12" i="14"/>
  <c r="L12" i="14"/>
  <c r="AP12" i="14"/>
  <c r="K12" i="14"/>
  <c r="F12" i="14"/>
  <c r="X12" i="14"/>
  <c r="AO24" i="14"/>
  <c r="J24" i="14"/>
  <c r="AN24" i="14"/>
  <c r="I24" i="14"/>
  <c r="AM24" i="14"/>
  <c r="N24" i="14"/>
  <c r="G24" i="14"/>
  <c r="F24" i="14"/>
  <c r="Z24" i="14"/>
  <c r="Y24" i="14"/>
  <c r="M24" i="14"/>
  <c r="D24" i="14"/>
  <c r="C24" i="14"/>
  <c r="X24" i="14"/>
  <c r="Q24" i="14"/>
  <c r="L24" i="14"/>
  <c r="AP24" i="14"/>
  <c r="K24" i="14"/>
  <c r="Z6" i="14"/>
  <c r="D6" i="14"/>
  <c r="Y6" i="14"/>
  <c r="M6" i="14"/>
  <c r="AN6" i="14"/>
  <c r="I6" i="14"/>
  <c r="AP6" i="14"/>
  <c r="AO6" i="14"/>
  <c r="L6" i="14"/>
  <c r="AM6" i="14"/>
  <c r="K6" i="14"/>
  <c r="G6" i="14"/>
  <c r="F6" i="14"/>
  <c r="AL6" i="14"/>
  <c r="J6" i="14"/>
  <c r="X6" i="14"/>
  <c r="N6" i="14"/>
  <c r="AO34" i="14"/>
  <c r="J34" i="14"/>
  <c r="AN34" i="14"/>
  <c r="I34" i="14"/>
  <c r="AM34" i="14"/>
  <c r="N34" i="14"/>
  <c r="G34" i="14"/>
  <c r="F34" i="14"/>
  <c r="Z34" i="14"/>
  <c r="D34" i="14"/>
  <c r="Y34" i="14"/>
  <c r="M34" i="14"/>
  <c r="C34" i="14"/>
  <c r="X34" i="14"/>
  <c r="Q34" i="14"/>
  <c r="L34" i="14"/>
  <c r="K34" i="14"/>
  <c r="AP34" i="14"/>
  <c r="Z14" i="14"/>
  <c r="D14" i="14"/>
  <c r="Y14" i="14"/>
  <c r="M14" i="14"/>
  <c r="C14" i="14"/>
  <c r="AO14" i="14"/>
  <c r="J14" i="14"/>
  <c r="AN14" i="14"/>
  <c r="I14" i="14"/>
  <c r="AM14" i="14"/>
  <c r="N14" i="14"/>
  <c r="G14" i="14"/>
  <c r="F14" i="14"/>
  <c r="AP14" i="14"/>
  <c r="Q14" i="14"/>
  <c r="X14" i="14"/>
  <c r="L14" i="14"/>
  <c r="K14" i="14"/>
  <c r="AO54" i="14"/>
  <c r="J54" i="14"/>
  <c r="AN54" i="14"/>
  <c r="I54" i="14"/>
  <c r="AM54" i="14"/>
  <c r="N54" i="14"/>
  <c r="G54" i="14"/>
  <c r="F54" i="14"/>
  <c r="Z54" i="14"/>
  <c r="D54" i="14"/>
  <c r="Y54" i="14"/>
  <c r="M54" i="14"/>
  <c r="C54" i="14"/>
  <c r="X54" i="14"/>
  <c r="Q54" i="14"/>
  <c r="L54" i="14"/>
  <c r="AP54" i="14"/>
  <c r="K54" i="14"/>
  <c r="Z19" i="14"/>
  <c r="D19" i="14"/>
  <c r="Y19" i="14"/>
  <c r="M19" i="14"/>
  <c r="C19" i="14"/>
  <c r="AO19" i="14"/>
  <c r="J19" i="14"/>
  <c r="AN19" i="14"/>
  <c r="I19" i="14"/>
  <c r="AM19" i="14"/>
  <c r="N19" i="14"/>
  <c r="G19" i="14"/>
  <c r="X19" i="14"/>
  <c r="Q19" i="14"/>
  <c r="K19" i="14"/>
  <c r="L19" i="14"/>
  <c r="F19" i="14"/>
  <c r="AP19" i="14"/>
  <c r="AO48" i="14"/>
  <c r="J48" i="14"/>
  <c r="AN48" i="14"/>
  <c r="I48" i="14"/>
  <c r="AM48" i="14"/>
  <c r="N48" i="14"/>
  <c r="G48" i="14"/>
  <c r="F48" i="14"/>
  <c r="Z48" i="14"/>
  <c r="D48" i="14"/>
  <c r="Y48" i="14"/>
  <c r="M48" i="14"/>
  <c r="C48" i="14"/>
  <c r="X48" i="14"/>
  <c r="Q48" i="14"/>
  <c r="L48" i="14"/>
  <c r="AP48" i="14"/>
  <c r="K48" i="14"/>
  <c r="AO42" i="14"/>
  <c r="J42" i="14"/>
  <c r="AN42" i="14"/>
  <c r="I42" i="14"/>
  <c r="AM42" i="14"/>
  <c r="N42" i="14"/>
  <c r="G42" i="14"/>
  <c r="F42" i="14"/>
  <c r="Z42" i="14"/>
  <c r="D42" i="14"/>
  <c r="Y42" i="14"/>
  <c r="M42" i="14"/>
  <c r="C42" i="14"/>
  <c r="X42" i="14"/>
  <c r="Q42" i="14"/>
  <c r="L42" i="14"/>
  <c r="AP42" i="14"/>
  <c r="K42" i="14"/>
  <c r="AO30" i="14"/>
  <c r="J30" i="14"/>
  <c r="AN30" i="14"/>
  <c r="I30" i="14"/>
  <c r="AM30" i="14"/>
  <c r="N30" i="14"/>
  <c r="G30" i="14"/>
  <c r="F30" i="14"/>
  <c r="Z30" i="14"/>
  <c r="D30" i="14"/>
  <c r="Y30" i="14"/>
  <c r="M30" i="14"/>
  <c r="C30" i="14"/>
  <c r="X30" i="14"/>
  <c r="Q30" i="14"/>
  <c r="L30" i="14"/>
  <c r="AP30" i="14"/>
  <c r="K30" i="14"/>
  <c r="AO37" i="14"/>
  <c r="J37" i="14"/>
  <c r="AN37" i="14"/>
  <c r="I37" i="14"/>
  <c r="AM37" i="14"/>
  <c r="N37" i="14"/>
  <c r="G37" i="14"/>
  <c r="F37" i="14"/>
  <c r="Z37" i="14"/>
  <c r="D37" i="14"/>
  <c r="Y37" i="14"/>
  <c r="M37" i="14"/>
  <c r="C37" i="14"/>
  <c r="X37" i="14"/>
  <c r="Q37" i="14"/>
  <c r="L37" i="14"/>
  <c r="AP37" i="14"/>
  <c r="K37" i="14"/>
  <c r="AO53" i="14"/>
  <c r="J53" i="14"/>
  <c r="AN53" i="14"/>
  <c r="I53" i="14"/>
  <c r="AM53" i="14"/>
  <c r="N53" i="14"/>
  <c r="G53" i="14"/>
  <c r="F53" i="14"/>
  <c r="Z53" i="14"/>
  <c r="D53" i="14"/>
  <c r="Y53" i="14"/>
  <c r="M53" i="14"/>
  <c r="C53" i="14"/>
  <c r="X53" i="14"/>
  <c r="Q53" i="14"/>
  <c r="L53" i="14"/>
  <c r="AP53" i="14"/>
  <c r="K53" i="14"/>
  <c r="AO35" i="14"/>
  <c r="J35" i="14"/>
  <c r="AN35" i="14"/>
  <c r="I35" i="14"/>
  <c r="AM35" i="14"/>
  <c r="N35" i="14"/>
  <c r="G35" i="14"/>
  <c r="F35" i="14"/>
  <c r="Z35" i="14"/>
  <c r="D35" i="14"/>
  <c r="Y35" i="14"/>
  <c r="M35" i="14"/>
  <c r="C35" i="14"/>
  <c r="X35" i="14"/>
  <c r="Q35" i="14"/>
  <c r="L35" i="14"/>
  <c r="K35" i="14"/>
  <c r="AP35" i="14"/>
  <c r="Z16" i="14"/>
  <c r="D16" i="14"/>
  <c r="Y16" i="14"/>
  <c r="M16" i="14"/>
  <c r="C16" i="14"/>
  <c r="AO16" i="14"/>
  <c r="J16" i="14"/>
  <c r="AN16" i="14"/>
  <c r="I16" i="14"/>
  <c r="AM16" i="14"/>
  <c r="N16" i="14"/>
  <c r="G16" i="14"/>
  <c r="Q16" i="14"/>
  <c r="L16" i="14"/>
  <c r="K16" i="14"/>
  <c r="F16" i="14"/>
  <c r="AP16" i="14"/>
  <c r="X16" i="14"/>
  <c r="AO43" i="14"/>
  <c r="J43" i="14"/>
  <c r="AN43" i="14"/>
  <c r="I43" i="14"/>
  <c r="AM43" i="14"/>
  <c r="N43" i="14"/>
  <c r="G43" i="14"/>
  <c r="F43" i="14"/>
  <c r="Z43" i="14"/>
  <c r="D43" i="14"/>
  <c r="Y43" i="14"/>
  <c r="M43" i="14"/>
  <c r="C43" i="14"/>
  <c r="X43" i="14"/>
  <c r="Q43" i="14"/>
  <c r="L43" i="14"/>
  <c r="K43" i="14"/>
  <c r="AP43" i="14"/>
  <c r="Z9" i="14"/>
  <c r="D9" i="14"/>
  <c r="Y9" i="14"/>
  <c r="M9" i="14"/>
  <c r="C9" i="14"/>
  <c r="AN9" i="14"/>
  <c r="I9" i="14"/>
  <c r="X9" i="14"/>
  <c r="G9" i="14"/>
  <c r="Q9" i="14"/>
  <c r="F9" i="14"/>
  <c r="L9" i="14"/>
  <c r="AO9" i="14"/>
  <c r="N9" i="14"/>
  <c r="AP9" i="14"/>
  <c r="AM9" i="14"/>
  <c r="K9" i="14"/>
  <c r="J9" i="14"/>
  <c r="Y3" i="14" l="1"/>
  <c r="X3" i="14"/>
  <c r="Z3" i="14"/>
  <c r="AP3" i="14"/>
  <c r="K3" i="14"/>
  <c r="AL3" i="14"/>
  <c r="AM3" i="14"/>
  <c r="I3" i="14"/>
  <c r="D3" i="14"/>
  <c r="Q3" i="14"/>
  <c r="J3" i="14"/>
  <c r="N3" i="14"/>
  <c r="F3" i="14"/>
  <c r="L3" i="14"/>
  <c r="AN3" i="14"/>
  <c r="G3" i="14"/>
  <c r="AO3" i="14"/>
  <c r="M3" i="14"/>
  <c r="C3" i="14"/>
  <c r="U10" i="14" l="1"/>
  <c r="AQ52" i="14"/>
  <c r="H7" i="14"/>
  <c r="AQ7" i="14"/>
  <c r="R7" i="14"/>
  <c r="R47" i="14"/>
  <c r="H20" i="14"/>
  <c r="AR10" i="14"/>
  <c r="AB10" i="14"/>
  <c r="R10" i="14"/>
  <c r="AG52" i="14"/>
  <c r="AB52" i="14"/>
  <c r="AH25" i="14"/>
  <c r="BK25" i="14"/>
  <c r="BK17" i="14"/>
  <c r="AH7" i="14"/>
  <c r="H52" i="14"/>
  <c r="U25" i="14"/>
  <c r="R25" i="14"/>
  <c r="H17" i="14"/>
  <c r="U47" i="14"/>
  <c r="U44" i="14"/>
  <c r="U13" i="14"/>
  <c r="AG10" i="14"/>
  <c r="AR25" i="14"/>
  <c r="AQ25" i="14"/>
  <c r="AG17" i="14"/>
  <c r="AB17" i="14"/>
  <c r="AQ17" i="14"/>
  <c r="AG7" i="14"/>
  <c r="H10" i="14"/>
  <c r="U7" i="14"/>
  <c r="U20" i="14"/>
  <c r="AH10" i="14"/>
  <c r="BK10" i="14"/>
  <c r="AH52" i="14"/>
  <c r="BK52" i="14"/>
  <c r="AG25" i="14"/>
  <c r="AB25" i="14"/>
  <c r="AR7" i="14"/>
  <c r="BK7" i="14"/>
  <c r="U52" i="14"/>
  <c r="H25" i="14"/>
  <c r="U17" i="14"/>
  <c r="AB7" i="14"/>
  <c r="H47" i="14"/>
  <c r="H44" i="14"/>
  <c r="H13" i="14"/>
  <c r="H21" i="14"/>
  <c r="AQ10" i="14"/>
  <c r="AR52" i="14"/>
  <c r="R52" i="14"/>
  <c r="AR17" i="14"/>
  <c r="AH17" i="14"/>
  <c r="R17" i="14"/>
  <c r="AG21" i="14"/>
  <c r="AB21" i="14"/>
  <c r="R32" i="14"/>
  <c r="U29" i="14"/>
  <c r="R29" i="14"/>
  <c r="U57" i="14"/>
  <c r="R28" i="14"/>
  <c r="R36" i="14"/>
  <c r="H49" i="14"/>
  <c r="U50" i="14"/>
  <c r="H26" i="14"/>
  <c r="BK13" i="14"/>
  <c r="AH56" i="14"/>
  <c r="BK56" i="14"/>
  <c r="AQ21" i="14"/>
  <c r="AH32" i="14"/>
  <c r="BK32" i="14"/>
  <c r="AR29" i="14"/>
  <c r="AQ29" i="14"/>
  <c r="AG45" i="14"/>
  <c r="AB45" i="14"/>
  <c r="AR57" i="14"/>
  <c r="BK18" i="14"/>
  <c r="AH28" i="14"/>
  <c r="BK28" i="14"/>
  <c r="AG41" i="14"/>
  <c r="AB41" i="14"/>
  <c r="R20" i="14"/>
  <c r="U56" i="14"/>
  <c r="U32" i="14"/>
  <c r="H45" i="14"/>
  <c r="H18" i="14"/>
  <c r="U28" i="14"/>
  <c r="H41" i="14"/>
  <c r="U36" i="14"/>
  <c r="R49" i="14"/>
  <c r="AQ50" i="14"/>
  <c r="R26" i="14"/>
  <c r="H38" i="14"/>
  <c r="AH47" i="14"/>
  <c r="BK47" i="14"/>
  <c r="AR47" i="14"/>
  <c r="AG20" i="14"/>
  <c r="AB20" i="14"/>
  <c r="AG44" i="14"/>
  <c r="AB44" i="14"/>
  <c r="AG13" i="14"/>
  <c r="AB13" i="14"/>
  <c r="AQ13" i="14"/>
  <c r="AR56" i="14"/>
  <c r="R56" i="14"/>
  <c r="U21" i="14"/>
  <c r="AR32" i="14"/>
  <c r="AG29" i="14"/>
  <c r="AB29" i="14"/>
  <c r="AG57" i="14"/>
  <c r="AB57" i="14"/>
  <c r="BK20" i="14"/>
  <c r="AQ56" i="14"/>
  <c r="AR21" i="14"/>
  <c r="AH21" i="14"/>
  <c r="R21" i="14"/>
  <c r="H29" i="14"/>
  <c r="R45" i="14"/>
  <c r="H57" i="14"/>
  <c r="AQ28" i="14"/>
  <c r="R41" i="14"/>
  <c r="U49" i="14"/>
  <c r="H50" i="14"/>
  <c r="U26" i="14"/>
  <c r="R38" i="14"/>
  <c r="AG56" i="14"/>
  <c r="AB56" i="14"/>
  <c r="AG32" i="14"/>
  <c r="AB32" i="14"/>
  <c r="AQ32" i="14"/>
  <c r="AH45" i="14"/>
  <c r="BK45" i="14"/>
  <c r="AQ45" i="14"/>
  <c r="AG28" i="14"/>
  <c r="AB28" i="14"/>
  <c r="AQ20" i="14"/>
  <c r="R44" i="14"/>
  <c r="H56" i="14"/>
  <c r="BK21" i="14"/>
  <c r="H32" i="14"/>
  <c r="U45" i="14"/>
  <c r="R57" i="14"/>
  <c r="U18" i="14"/>
  <c r="H28" i="14"/>
  <c r="U41" i="14"/>
  <c r="H36" i="14"/>
  <c r="AQ26" i="14"/>
  <c r="U38" i="14"/>
  <c r="AG47" i="14"/>
  <c r="AB47" i="14"/>
  <c r="AQ47" i="14"/>
  <c r="AR20" i="14"/>
  <c r="AH20" i="14"/>
  <c r="AH44" i="14"/>
  <c r="BK44" i="14"/>
  <c r="AR44" i="14"/>
  <c r="AQ44" i="14"/>
  <c r="AR13" i="14"/>
  <c r="AH13" i="14"/>
  <c r="R13" i="14"/>
  <c r="AH29" i="14"/>
  <c r="BK29" i="14"/>
  <c r="AR45" i="14"/>
  <c r="AH57" i="14"/>
  <c r="BK57" i="14"/>
  <c r="AQ57" i="14"/>
  <c r="AR18" i="14"/>
  <c r="AH18" i="14"/>
  <c r="AQ18" i="14"/>
  <c r="AB18" i="14"/>
  <c r="AR28" i="14"/>
  <c r="BK41" i="14"/>
  <c r="AG49" i="14"/>
  <c r="AB49" i="14"/>
  <c r="R50" i="14"/>
  <c r="AQ38" i="14"/>
  <c r="AR46" i="14"/>
  <c r="R46" i="14"/>
  <c r="AR22" i="14"/>
  <c r="AH22" i="14"/>
  <c r="AQ22" i="14"/>
  <c r="R22" i="14"/>
  <c r="R15" i="14"/>
  <c r="AG40" i="14"/>
  <c r="AB40" i="14"/>
  <c r="AG33" i="14"/>
  <c r="AB33" i="14"/>
  <c r="AR51" i="14"/>
  <c r="AG31" i="14"/>
  <c r="AB31" i="14"/>
  <c r="AG18" i="14"/>
  <c r="AH41" i="14"/>
  <c r="AG36" i="14"/>
  <c r="AB36" i="14"/>
  <c r="AQ49" i="14"/>
  <c r="AH50" i="14"/>
  <c r="BK50" i="14"/>
  <c r="AR50" i="14"/>
  <c r="AG26" i="14"/>
  <c r="AB26" i="14"/>
  <c r="AQ46" i="14"/>
  <c r="U15" i="14"/>
  <c r="H40" i="14"/>
  <c r="H33" i="14"/>
  <c r="H31" i="14"/>
  <c r="AQ11" i="14"/>
  <c r="R18" i="14"/>
  <c r="AQ36" i="14"/>
  <c r="AG46" i="14"/>
  <c r="AB46" i="14"/>
  <c r="BK22" i="14"/>
  <c r="AR15" i="14"/>
  <c r="AH15" i="14"/>
  <c r="AG51" i="14"/>
  <c r="AB51" i="14"/>
  <c r="AH38" i="14"/>
  <c r="BK38" i="14"/>
  <c r="AR38" i="14"/>
  <c r="H46" i="14"/>
  <c r="H22" i="14"/>
  <c r="AQ15" i="14"/>
  <c r="H51" i="14"/>
  <c r="H11" i="14"/>
  <c r="R55" i="14"/>
  <c r="AQ23" i="14"/>
  <c r="H24" i="14"/>
  <c r="BK6" i="14"/>
  <c r="AQ41" i="14"/>
  <c r="AH49" i="14"/>
  <c r="BK49" i="14"/>
  <c r="AR49" i="14"/>
  <c r="AG22" i="14"/>
  <c r="AB22" i="14"/>
  <c r="AH40" i="14"/>
  <c r="BK40" i="14"/>
  <c r="AH33" i="14"/>
  <c r="BK33" i="14"/>
  <c r="AH31" i="14"/>
  <c r="BK31" i="14"/>
  <c r="AH36" i="14"/>
  <c r="BK36" i="14"/>
  <c r="AR36" i="14"/>
  <c r="AG50" i="14"/>
  <c r="AB50" i="14"/>
  <c r="AH26" i="14"/>
  <c r="BK26" i="14"/>
  <c r="AR26" i="14"/>
  <c r="H15" i="14"/>
  <c r="BK15" i="14"/>
  <c r="U40" i="14"/>
  <c r="U33" i="14"/>
  <c r="R33" i="14"/>
  <c r="R51" i="14"/>
  <c r="U31" i="14"/>
  <c r="R31" i="14"/>
  <c r="H27" i="14"/>
  <c r="U55" i="14"/>
  <c r="AH46" i="14"/>
  <c r="BK46" i="14"/>
  <c r="AG15" i="14"/>
  <c r="AB15" i="14"/>
  <c r="AR40" i="14"/>
  <c r="R40" i="14"/>
  <c r="AR33" i="14"/>
  <c r="AQ33" i="14"/>
  <c r="AH51" i="14"/>
  <c r="BK51" i="14"/>
  <c r="AR41" i="14"/>
  <c r="AG38" i="14"/>
  <c r="AB38" i="14"/>
  <c r="U46" i="14"/>
  <c r="U22" i="14"/>
  <c r="AQ40" i="14"/>
  <c r="U51" i="14"/>
  <c r="U11" i="14"/>
  <c r="AR24" i="14"/>
  <c r="AR31" i="14"/>
  <c r="AG55" i="14"/>
  <c r="AB55" i="14"/>
  <c r="AG12" i="14"/>
  <c r="AB12" i="14"/>
  <c r="H6" i="14"/>
  <c r="AG14" i="14"/>
  <c r="AB14" i="14"/>
  <c r="AH54" i="14"/>
  <c r="BK54" i="14"/>
  <c r="AR19" i="14"/>
  <c r="AH19" i="14"/>
  <c r="AG27" i="14"/>
  <c r="AB27" i="14"/>
  <c r="H55" i="14"/>
  <c r="R23" i="14"/>
  <c r="BK12" i="14"/>
  <c r="AH6" i="14"/>
  <c r="R34" i="14"/>
  <c r="U54" i="14"/>
  <c r="AQ19" i="14"/>
  <c r="AQ48" i="14"/>
  <c r="H42" i="14"/>
  <c r="AQ37" i="14"/>
  <c r="R53" i="14"/>
  <c r="AG11" i="14"/>
  <c r="AB11" i="14"/>
  <c r="AQ55" i="14"/>
  <c r="U23" i="14"/>
  <c r="U24" i="14"/>
  <c r="AG6" i="14"/>
  <c r="AH34" i="14"/>
  <c r="BK34" i="14"/>
  <c r="AQ34" i="14"/>
  <c r="AR54" i="14"/>
  <c r="R54" i="14"/>
  <c r="BK19" i="14"/>
  <c r="R11" i="14"/>
  <c r="AR23" i="14"/>
  <c r="AH23" i="14"/>
  <c r="BK23" i="14"/>
  <c r="U12" i="14"/>
  <c r="AQ12" i="14"/>
  <c r="AH24" i="14"/>
  <c r="BK24" i="14"/>
  <c r="U34" i="14"/>
  <c r="U14" i="14"/>
  <c r="AQ54" i="14"/>
  <c r="H19" i="14"/>
  <c r="H48" i="14"/>
  <c r="H30" i="14"/>
  <c r="AH55" i="14"/>
  <c r="BK55" i="14"/>
  <c r="AR12" i="14"/>
  <c r="AH12" i="14"/>
  <c r="AQ24" i="14"/>
  <c r="AB6" i="14"/>
  <c r="AR34" i="14"/>
  <c r="AR14" i="14"/>
  <c r="AH14" i="14"/>
  <c r="AQ14" i="14"/>
  <c r="R14" i="14"/>
  <c r="AG54" i="14"/>
  <c r="AB54" i="14"/>
  <c r="AG19" i="14"/>
  <c r="AB19" i="14"/>
  <c r="BK11" i="14"/>
  <c r="AH27" i="14"/>
  <c r="BK27" i="14"/>
  <c r="U27" i="14"/>
  <c r="R27" i="14"/>
  <c r="AR55" i="14"/>
  <c r="AR6" i="14"/>
  <c r="H54" i="14"/>
  <c r="U42" i="14"/>
  <c r="R30" i="14"/>
  <c r="AQ51" i="14"/>
  <c r="AQ31" i="14"/>
  <c r="AR11" i="14"/>
  <c r="AH11" i="14"/>
  <c r="AR27" i="14"/>
  <c r="AQ27" i="14"/>
  <c r="H23" i="14"/>
  <c r="R12" i="14"/>
  <c r="AQ6" i="14"/>
  <c r="AG34" i="14"/>
  <c r="AB34" i="14"/>
  <c r="BK14" i="14"/>
  <c r="AH48" i="14"/>
  <c r="BK48" i="14"/>
  <c r="AR42" i="14"/>
  <c r="R42" i="14"/>
  <c r="AG23" i="14"/>
  <c r="AB23" i="14"/>
  <c r="H12" i="14"/>
  <c r="AG24" i="14"/>
  <c r="AB24" i="14"/>
  <c r="R24" i="14"/>
  <c r="H34" i="14"/>
  <c r="H14" i="14"/>
  <c r="U19" i="14"/>
  <c r="R19" i="14"/>
  <c r="U48" i="14"/>
  <c r="AQ42" i="14"/>
  <c r="U30" i="14"/>
  <c r="U37" i="14"/>
  <c r="H53" i="14"/>
  <c r="H35" i="14"/>
  <c r="AR48" i="14"/>
  <c r="AR37" i="14"/>
  <c r="AH43" i="14"/>
  <c r="BK43" i="14"/>
  <c r="AQ43" i="14"/>
  <c r="AG9" i="14"/>
  <c r="AG53" i="14"/>
  <c r="AB53" i="14"/>
  <c r="AH35" i="14"/>
  <c r="BK35" i="14"/>
  <c r="U35" i="14"/>
  <c r="H16" i="14"/>
  <c r="R16" i="14"/>
  <c r="U43" i="14"/>
  <c r="U9" i="14"/>
  <c r="BK9" i="14"/>
  <c r="AR9" i="14"/>
  <c r="AR35" i="14"/>
  <c r="R35" i="14"/>
  <c r="AG16" i="14"/>
  <c r="AB16" i="14"/>
  <c r="AR43" i="14"/>
  <c r="AG42" i="14"/>
  <c r="AB42" i="14"/>
  <c r="AH30" i="14"/>
  <c r="BK30" i="14"/>
  <c r="AR30" i="14"/>
  <c r="AG37" i="14"/>
  <c r="AB37" i="14"/>
  <c r="AQ53" i="14"/>
  <c r="AQ35" i="14"/>
  <c r="BK16" i="14"/>
  <c r="R9" i="14"/>
  <c r="H37" i="14"/>
  <c r="AG43" i="14"/>
  <c r="AB43" i="14"/>
  <c r="AQ9" i="14"/>
  <c r="AB48" i="14"/>
  <c r="AQ30" i="14"/>
  <c r="AH53" i="14"/>
  <c r="BK53" i="14"/>
  <c r="U53" i="14"/>
  <c r="AG35" i="14"/>
  <c r="AB35" i="14"/>
  <c r="U16" i="14"/>
  <c r="AQ16" i="14"/>
  <c r="H43" i="14"/>
  <c r="H9" i="14"/>
  <c r="AB9" i="14"/>
  <c r="AG48" i="14"/>
  <c r="AR53" i="14"/>
  <c r="AR16" i="14"/>
  <c r="AH16" i="14"/>
  <c r="AH9" i="14"/>
  <c r="R48" i="14"/>
  <c r="AH42" i="14"/>
  <c r="BK42" i="14"/>
  <c r="AG30" i="14"/>
  <c r="AB30" i="14"/>
  <c r="AH37" i="14"/>
  <c r="BK37" i="14"/>
  <c r="R37" i="14"/>
  <c r="R43" i="14"/>
  <c r="H3" i="14" l="1"/>
  <c r="R3" i="14"/>
  <c r="AH3" i="14"/>
  <c r="AG3" i="14"/>
  <c r="U3" i="14"/>
  <c r="AQ3" i="14"/>
  <c r="BK3" i="14"/>
  <c r="AR3" i="14"/>
  <c r="AB3" i="14"/>
  <c r="AT1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odcFile="C:\Users\jemann\AppData\Local\Microsoft\Windows\INetCache\IE\QJ43FCDN\owssvr.iqy" keepAlive="1" name="SP_ACQ_Lib" description="View &quot;QC Docs in Excel&quot;" type="5" refreshedVersion="5" minRefreshableVersion="3" background="1" refreshOnLoad="1" saveData="1">
    <dbPr connection="Provider=Microsoft.Office.List.OLEDB.2.0;Data Source=&quot;&quot;;ApplicationName=Excel;Version=12.0.0.0" command="&lt;LIST&gt;&lt;VIEWGUID&gt;{9D589B40-8AAC-429F-A3DA-34B99288C1B2}&lt;/VIEWGUID&gt;&lt;LISTNAME&gt;{D9875282-A371-4824-9948-E6F08171A2E1}&lt;/LISTNAME&gt;&lt;LISTWEB&gt;https://share.hdrinc.com/sites/CoW_FRLP/_vti_bin&lt;/LISTWEB&gt;&lt;LISTSUBWEB&gt;&lt;/LISTSUBWEB&gt;&lt;ROOTFOLDER&gt;/sites/CoW_FRLP/ACQUISITION&lt;/ROOTFOLDER&gt;&lt;/LIST&gt;" commandType="5"/>
  </connection>
  <connection id="2" xr16:uid="{00000000-0015-0000-FFFF-FFFF02000000}" odcFile="C:\Users\jemann\AppData\Local\Microsoft\Windows\INetCache\IE\89AUKGDG\owssvr.iqy" keepAlive="1" name="SP_AcqTract_DB" description="View &quot;QC Acq Tracts in Excel&quot;" type="5" refreshedVersion="5" minRefreshableVersion="3" background="1" refreshOnLoad="1" saveData="1">
    <dbPr connection="Provider=Microsoft.Office.List.OLEDB.2.0;Data Source=&quot;&quot;;ApplicationName=Excel;Version=12.0.0.0" command="&lt;LIST&gt;&lt;VIEWGUID&gt;{1412571A-1FCF-4E90-A7D4-7EC55810F17E}&lt;/VIEWGUID&gt;&lt;LISTNAME&gt;{46D8BAC1-9530-42DD-AE81-78A90ABD7F7E}&lt;/LISTNAME&gt;&lt;LISTWEB&gt;https://share.hdrinc.com/sites/CoW_FRLP/_vti_bin&lt;/LISTWEB&gt;&lt;LISTSUBWEB&gt;&lt;/LISTSUBWEB&gt;&lt;ROOTFOLDER&gt;/sites/CoW_FRLP/Lists/AcqParDB&lt;/ROOTFOLDER&gt;&lt;/LIST&gt;" commandType="5"/>
  </connection>
</connections>
</file>

<file path=xl/sharedStrings.xml><?xml version="1.0" encoding="utf-8"?>
<sst xmlns="http://schemas.openxmlformats.org/spreadsheetml/2006/main" count="14091" uniqueCount="3171">
  <si>
    <t>Acquisition Comments</t>
  </si>
  <si>
    <t>Property Owner Vested Name</t>
  </si>
  <si>
    <t>Owner Mailing Address</t>
  </si>
  <si>
    <t>Tax Parcel ID</t>
  </si>
  <si>
    <t>Use</t>
  </si>
  <si>
    <t>Improv</t>
  </si>
  <si>
    <t>ROW Agent</t>
  </si>
  <si>
    <t>Title Co.</t>
  </si>
  <si>
    <t>Title GF No.</t>
  </si>
  <si>
    <t>Appraisal Requested</t>
  </si>
  <si>
    <t>Appraiser</t>
  </si>
  <si>
    <t>Reviewer</t>
  </si>
  <si>
    <t>Survey SqFt</t>
  </si>
  <si>
    <t>Survey Acres</t>
  </si>
  <si>
    <t>Created By</t>
  </si>
  <si>
    <t>Modified By</t>
  </si>
  <si>
    <t>Modified</t>
  </si>
  <si>
    <t>Created</t>
  </si>
  <si>
    <t>Path</t>
  </si>
  <si>
    <t/>
  </si>
  <si>
    <t>Mann, Jeff</t>
  </si>
  <si>
    <t>100</t>
  </si>
  <si>
    <t>Yes</t>
  </si>
  <si>
    <t>200</t>
  </si>
  <si>
    <t>R</t>
  </si>
  <si>
    <t>201</t>
  </si>
  <si>
    <t>202</t>
  </si>
  <si>
    <t>203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</si>
  <si>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</si>
  <si>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</si>
  <si>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</si>
  <si>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</si>
  <si>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</si>
  <si>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</si>
  <si>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</si>
  <si>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</si>
  <si>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</si>
  <si>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</si>
  <si>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</si>
  <si>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</si>
  <si>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</si>
  <si>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</si>
  <si>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</si>
  <si>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</si>
  <si>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</si>
  <si>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</si>
  <si>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</si>
  <si>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</si>
  <si>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</si>
  <si>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</si>
  <si>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</si>
  <si>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</si>
  <si>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</si>
  <si>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</si>
  <si>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</si>
  <si>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</si>
  <si>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</si>
  <si>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</si>
  <si>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</si>
  <si>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 </t>
  </si>
  <si>
    <t>Acquisition Status</t>
  </si>
  <si>
    <t>Acquisition Interest</t>
  </si>
  <si>
    <t>Phase</t>
  </si>
  <si>
    <t>Owner Company Name</t>
  </si>
  <si>
    <t>Lloyd G Rust Jr Family Limited Partnership, and TM Rust Family, LLC</t>
  </si>
  <si>
    <t>Rust Lloyd Family Ltd Partnership &amp; TM Rust Family, LLC</t>
  </si>
  <si>
    <t>FM 102</t>
  </si>
  <si>
    <t>Lily Khan</t>
  </si>
  <si>
    <t>Mid-Coast Title</t>
  </si>
  <si>
    <t>2019-0754</t>
  </si>
  <si>
    <t>Nan Ya Plastics Corp., USA</t>
  </si>
  <si>
    <t>R061083;#3</t>
  </si>
  <si>
    <t>HWY 59</t>
  </si>
  <si>
    <t>2019-0820</t>
  </si>
  <si>
    <t>R015961;#4</t>
  </si>
  <si>
    <t>2019-0755</t>
  </si>
  <si>
    <t>Robert S Vineyard, and Vineyard Cattle Company, Inc.</t>
  </si>
  <si>
    <t>2019-0756</t>
  </si>
  <si>
    <t>Wharton Independent School District</t>
  </si>
  <si>
    <t>Wharton ISD</t>
  </si>
  <si>
    <t>2100 N Fulton</t>
  </si>
  <si>
    <t>R023653;#7</t>
  </si>
  <si>
    <t>1717 Bailey</t>
  </si>
  <si>
    <t>2019-0806</t>
  </si>
  <si>
    <t>Alma Curtis Life Estate, and Sandra Curtis</t>
  </si>
  <si>
    <t>R023654;#8</t>
  </si>
  <si>
    <t>2019-0807</t>
  </si>
  <si>
    <t>1715 Camellia</t>
  </si>
  <si>
    <t>2019-0808</t>
  </si>
  <si>
    <t>Troy Q. Allen</t>
  </si>
  <si>
    <t>1500 Camellia Ave.</t>
  </si>
  <si>
    <t>2019-0809</t>
  </si>
  <si>
    <t>0 Camellia Ave</t>
  </si>
  <si>
    <t>W.A. Harrison Agriculture LTD</t>
  </si>
  <si>
    <t>0 W Milam</t>
  </si>
  <si>
    <t>2019-0757</t>
  </si>
  <si>
    <t>City of Wharton</t>
  </si>
  <si>
    <t>0 Sheppard</t>
  </si>
  <si>
    <t>Curtis Wade Evans</t>
  </si>
  <si>
    <t>436 S Sheppard</t>
  </si>
  <si>
    <t>2019-0810</t>
  </si>
  <si>
    <t>Marchette Marks</t>
  </si>
  <si>
    <t>418 S Sheppard</t>
  </si>
  <si>
    <t>2019-0811</t>
  </si>
  <si>
    <t>416 S Sheppard</t>
  </si>
  <si>
    <t>2019-0812</t>
  </si>
  <si>
    <t>Wharton County Recovery Team</t>
  </si>
  <si>
    <t>PO Box 641</t>
  </si>
  <si>
    <t>412 S Sheppard</t>
  </si>
  <si>
    <t>2019-0813</t>
  </si>
  <si>
    <t>217</t>
  </si>
  <si>
    <t>410 S Sheppard</t>
  </si>
  <si>
    <t>2019-0814</t>
  </si>
  <si>
    <t>218</t>
  </si>
  <si>
    <t>Rodney Hearne and Barbara Hearne</t>
  </si>
  <si>
    <t>408 S Sheppard</t>
  </si>
  <si>
    <t>2019-0758</t>
  </si>
  <si>
    <t>219</t>
  </si>
  <si>
    <t>Bobby Joe Allen and Linda Carolyn Allen</t>
  </si>
  <si>
    <t>5810 Darlinghurst</t>
  </si>
  <si>
    <t>0 Camellia Ave and 0 Columbine Ave</t>
  </si>
  <si>
    <t>2019-0818</t>
  </si>
  <si>
    <t>220</t>
  </si>
  <si>
    <t>1500 &amp; 1502 Camellia Ave</t>
  </si>
  <si>
    <t>222</t>
  </si>
  <si>
    <t>John Michael Mason</t>
  </si>
  <si>
    <t>2019-0815</t>
  </si>
  <si>
    <t>223</t>
  </si>
  <si>
    <t>5531 Sugar Hill</t>
  </si>
  <si>
    <t>0 Outlar</t>
  </si>
  <si>
    <t>2019-0816</t>
  </si>
  <si>
    <t>224</t>
  </si>
  <si>
    <t>Littie Matthews, Linda Cyril, Marcella Coleman Petitt, and Larry Coleman</t>
  </si>
  <si>
    <t>Vina Mae Coleman, Deceased - Larry Coleman, Son</t>
  </si>
  <si>
    <t>0 S Sheppard</t>
  </si>
  <si>
    <t>2019-0817</t>
  </si>
  <si>
    <t>Centerpoint Energy Houston Electric fka Houston Lighting and Power Co.</t>
  </si>
  <si>
    <t>2019-0759</t>
  </si>
  <si>
    <t>Elias Rodriguez</t>
  </si>
  <si>
    <t>560 S Ford</t>
  </si>
  <si>
    <t>David Anthony Pascoe</t>
  </si>
  <si>
    <t>532 S Ford</t>
  </si>
  <si>
    <t>Leovilgildo Panes and Prospera Panes; Erlinda Panes and Primo Panes; Jocelyn Manlongat and Jose Manlongat Jr and Belino Guzman, Sr. and Fe Guzman</t>
  </si>
  <si>
    <t>12809 Tyler CT</t>
  </si>
  <si>
    <t>2019-0761</t>
  </si>
  <si>
    <t>Tracts 1 &amp; 2:  Jeffery Hayes Tracts 3 &amp; 4: Jeffery Hayes and Bessie Hayes</t>
  </si>
  <si>
    <t>2019-0760</t>
  </si>
  <si>
    <t>Latin American Council of Christian Churches, a corporation</t>
  </si>
  <si>
    <t>419 S Sunset</t>
  </si>
  <si>
    <t>2019-0832</t>
  </si>
  <si>
    <t>425 Sunset</t>
  </si>
  <si>
    <t>2019-0833</t>
  </si>
  <si>
    <t>505 Sunset</t>
  </si>
  <si>
    <t>2019-0834</t>
  </si>
  <si>
    <t>Juanita Cervantes, Ana Garza, Estanislada Morales, Consuelo Campos, Aniceta Gusman, Magdelena Guerra, Severa Arriaga, Francisco Esparza, Marcelo Esparza, and Serapio Esparza</t>
  </si>
  <si>
    <t>621 Sunset</t>
  </si>
  <si>
    <t>2019-0835</t>
  </si>
  <si>
    <t>Israel Cruz</t>
  </si>
  <si>
    <t>1213 Ebbtide Cove</t>
  </si>
  <si>
    <t>2019-0836</t>
  </si>
  <si>
    <t>0 Sunset</t>
  </si>
  <si>
    <t>2019-0837</t>
  </si>
  <si>
    <t>616 Sunset</t>
  </si>
  <si>
    <t>Ida Garza and Gilbert Garza, Jr.</t>
  </si>
  <si>
    <t>2019-0838</t>
  </si>
  <si>
    <t>523 Sunset</t>
  </si>
  <si>
    <t>Manuel Esparza</t>
  </si>
  <si>
    <t>524 Sunset</t>
  </si>
  <si>
    <t>2019-0840</t>
  </si>
  <si>
    <t>An 80% undivided interest to:  Leovilgildo Panes and Prospera Panes; Erlinda Panes and Primo Panes; and a 20% undivided interest to:  Jocelyn Manlongat and Jose Manlongat Jr and Belino Guzman, Sr. and Fe Guzman</t>
  </si>
  <si>
    <t>0 Bell, 0 Sunset, 505 Colorado</t>
  </si>
  <si>
    <t>Wendell Gwaltney</t>
  </si>
  <si>
    <t>421-B Colorado</t>
  </si>
  <si>
    <t>501 Colorado</t>
  </si>
  <si>
    <t>2019-0841</t>
  </si>
  <si>
    <t>Gerald Wayne Segrest, Guy Walker Segrest III, Individually and as Trustee for Grayson West Segrest, and Dianne Segrest</t>
  </si>
  <si>
    <t>2313 N Richmond Rd</t>
  </si>
  <si>
    <t>421 Colorado</t>
  </si>
  <si>
    <t>2019-0842</t>
  </si>
  <si>
    <t>City of  Wharton</t>
  </si>
  <si>
    <t>120 E Caney</t>
  </si>
  <si>
    <t>417 Colorado</t>
  </si>
  <si>
    <t>421A</t>
  </si>
  <si>
    <t>Marlene Soles</t>
  </si>
  <si>
    <t>421-A Colorado</t>
  </si>
  <si>
    <t>2019-0875</t>
  </si>
  <si>
    <t>R026696</t>
  </si>
  <si>
    <t>Security Clearance will be issued - 08/19 Surveyors have received approval to enter</t>
  </si>
  <si>
    <t>Please see Non-Exclusive Limited Survey Permission Form dtd May 28,2019</t>
  </si>
  <si>
    <t>Ms. Soles asks that we speak to her son Phillip Horton on her behalf.  His cell number is 713-301-2699. </t>
  </si>
  <si>
    <t>616 S Sunset</t>
  </si>
  <si>
    <t>206 E Wayside</t>
  </si>
  <si>
    <t>408 S. Ford Street</t>
  </si>
  <si>
    <t>404 Ford St</t>
  </si>
  <si>
    <t>PO Box 1205</t>
  </si>
  <si>
    <t>505 S Sunset</t>
  </si>
  <si>
    <t>Camellia Ave</t>
  </si>
  <si>
    <t>Wendell K Gwaltney</t>
  </si>
  <si>
    <t>CR 241</t>
  </si>
  <si>
    <t>664 CR 241</t>
  </si>
  <si>
    <t>4731 FM 102</t>
  </si>
  <si>
    <t>5318 Inwood</t>
  </si>
  <si>
    <t>PO Box 430</t>
  </si>
  <si>
    <t>MLK Blvd</t>
  </si>
  <si>
    <t>1516 M L King Blvd</t>
  </si>
  <si>
    <t>Lloyd Rust Family Limited Partnership &amp; Rust TMLLC % Rosemary Rust</t>
  </si>
  <si>
    <t>715 CR 241</t>
  </si>
  <si>
    <t>677 CR 241</t>
  </si>
  <si>
    <t>3420 FM 102</t>
  </si>
  <si>
    <t>Document ID</t>
  </si>
  <si>
    <t>ACQ Document Type</t>
  </si>
  <si>
    <t>Document Status</t>
  </si>
  <si>
    <t>Document Amount</t>
  </si>
  <si>
    <t>Document Notes</t>
  </si>
  <si>
    <t>ID</t>
  </si>
  <si>
    <t>File Size</t>
  </si>
  <si>
    <t>Name</t>
  </si>
  <si>
    <t>SURVEY Right-of-Entry</t>
  </si>
  <si>
    <t>Accepted</t>
  </si>
  <si>
    <t>R027673;#70</t>
  </si>
  <si>
    <t>sites/CoW_FRLP/ACQUISITION</t>
  </si>
  <si>
    <t>R027667;#66</t>
  </si>
  <si>
    <t>R027676;#72</t>
  </si>
  <si>
    <t>R073246;#83</t>
  </si>
  <si>
    <t>SURVEY Right-of-Entry CMRR</t>
  </si>
  <si>
    <t>R027683;#74</t>
  </si>
  <si>
    <t>R071321;#81</t>
  </si>
  <si>
    <t>R070100;#79</t>
  </si>
  <si>
    <t>R070101;#80</t>
  </si>
  <si>
    <t>R070099;#78</t>
  </si>
  <si>
    <t>R027680;#73</t>
  </si>
  <si>
    <t>R027668;#67</t>
  </si>
  <si>
    <t>R027672;#69</t>
  </si>
  <si>
    <t>R027674;#71</t>
  </si>
  <si>
    <t>Pending</t>
  </si>
  <si>
    <t>R027671;#68</t>
  </si>
  <si>
    <t>R027694;#75</t>
  </si>
  <si>
    <t>R069705;#77</t>
  </si>
  <si>
    <t>R061704;#76</t>
  </si>
  <si>
    <t>R071705;#82</t>
  </si>
  <si>
    <t>TITLE Commitment</t>
  </si>
  <si>
    <t>R023003;#87</t>
  </si>
  <si>
    <t>TITLE Commitment Backup Docs</t>
  </si>
  <si>
    <t>TITLE Curative Plan</t>
  </si>
  <si>
    <t>CONTACT Initial Interview - Residential</t>
  </si>
  <si>
    <t>Please call Mr. Dwyer Lynch in advance at (469)267-2763</t>
  </si>
  <si>
    <t>R031245;#5</t>
  </si>
  <si>
    <t>Tract 3 added to legal description</t>
  </si>
  <si>
    <t>R023702;#9;#R023703;#10;#R023704;#11;#R023705;#12;#R023706;#13;#R023707;#14</t>
  </si>
  <si>
    <t>CONTACT Initial Interview - Business</t>
  </si>
  <si>
    <t>R023708;#15;#R023709;#16;#R023710;#17;#R023711;#18</t>
  </si>
  <si>
    <t>R023712;#20</t>
  </si>
  <si>
    <t>R031204;#21</t>
  </si>
  <si>
    <t>R019378;#23;#R050285;#24</t>
  </si>
  <si>
    <t>R019377;#25</t>
  </si>
  <si>
    <t>R019376;#26</t>
  </si>
  <si>
    <t>R019375;#27</t>
  </si>
  <si>
    <t>R061992;#28</t>
  </si>
  <si>
    <t>R062541;#29</t>
  </si>
  <si>
    <t>R023696;#32;#R053131;#33</t>
  </si>
  <si>
    <t>R053130;#34</t>
  </si>
  <si>
    <t>GF No. 2019-0815</t>
  </si>
  <si>
    <t>R023694;#35</t>
  </si>
  <si>
    <t>Contact Property Owner 48 hours prior to entry.  Contact Leonean Harrison @ (713)621-4928</t>
  </si>
  <si>
    <t>R059284;#38</t>
  </si>
  <si>
    <t>Contact - Jeff DallaRosa  jeffrey.dallarosa@centerpointenergy.com or 713-945-3165</t>
  </si>
  <si>
    <t>R018556;#39</t>
  </si>
  <si>
    <t>R018586;#40</t>
  </si>
  <si>
    <t>R018587;#41</t>
  </si>
  <si>
    <t>Guzman - 10% Ownership</t>
  </si>
  <si>
    <t>R018588;#42;#R018589;#43</t>
  </si>
  <si>
    <t>Manlongat - 10% Ownership</t>
  </si>
  <si>
    <t>R018590;#44;#R018591;#45;#R018592;#46</t>
  </si>
  <si>
    <t>R022999;#47</t>
  </si>
  <si>
    <t>R023000;#48</t>
  </si>
  <si>
    <t>R023001;#49</t>
  </si>
  <si>
    <t>Estella Gomez &amp; Nancy Guerra Saloza - Sisters</t>
  </si>
  <si>
    <t>R013048;#50</t>
  </si>
  <si>
    <t>R013043;#51</t>
  </si>
  <si>
    <t>R013047;#52</t>
  </si>
  <si>
    <t>R013049;#53;#R013050;#54</t>
  </si>
  <si>
    <t>R013045;#55;#R013046;#56</t>
  </si>
  <si>
    <t>R013044;#57</t>
  </si>
  <si>
    <t>R026687;#58</t>
  </si>
  <si>
    <t>R026694;#62</t>
  </si>
  <si>
    <t>GF No. 2019-0841</t>
  </si>
  <si>
    <t>Dianne F. Segrest</t>
  </si>
  <si>
    <t>R056956;#63</t>
  </si>
  <si>
    <t>Please call (832)381-6048 for each occurrence</t>
  </si>
  <si>
    <t>R056955;#85</t>
  </si>
  <si>
    <t>Please call (501)513-7230 for each occurrence</t>
  </si>
  <si>
    <t>R026696;#84</t>
  </si>
  <si>
    <t>COW-FRMP_R027673 SURVEY Right-of-Entry.pdf</t>
  </si>
  <si>
    <t>COW-FRMP_R027676 SURVEY Right-of-Entry.pdf</t>
  </si>
  <si>
    <t>COW-FRMP_R027683 SURVEY Right-of-Entry CMRR.pdf</t>
  </si>
  <si>
    <t>COW-FRMP_R071321 SURVEY Right-of-Entry CMRR.pdf</t>
  </si>
  <si>
    <t>COW-FRMP_R027680 SURVEY Right-of-Entry CMRR.pdf</t>
  </si>
  <si>
    <t>COW-FRMP_R027672 SURVEY Right-of-Entry CMRR.pdf</t>
  </si>
  <si>
    <t>COW-FRMP_R027674 SURVEY Right-of-Entry CMRR.pdf</t>
  </si>
  <si>
    <t>COW-FRMP_R027676 SURVEY Right-of-Entry CMRR.pdf</t>
  </si>
  <si>
    <t>COW-FRMP_R027671 SURVEY Right-of-Entry CMRR.pdf</t>
  </si>
  <si>
    <t>COW-FRMP_R069705 SURVEY Right-of-Entry CMRR.pdf</t>
  </si>
  <si>
    <t>COW-FRMP_R027673 SURVEY Right-of-Entry CMRR.pdf</t>
  </si>
  <si>
    <t>COW-FRMP_R061704 SURVEY Right-of-Entry CMRR.pdf</t>
  </si>
  <si>
    <t>COW-FRMP_R071705 SURVEY Right-of-Entry CMRR.pdf</t>
  </si>
  <si>
    <t>COWFRLPHDR-5-229</t>
  </si>
  <si>
    <t>COWFRLPHDR-5-243</t>
  </si>
  <si>
    <t>COWFRLPHDR-5-244</t>
  </si>
  <si>
    <t>COWFRLPHDR-5-245</t>
  </si>
  <si>
    <t>COWFRLPHDR-5-117</t>
  </si>
  <si>
    <t>COWFRLPHDR-5-127</t>
  </si>
  <si>
    <t>COWFRLPHDR-5-128</t>
  </si>
  <si>
    <t>COWFRLPHDR-5-129</t>
  </si>
  <si>
    <t>COWFRLPHDR-5-133</t>
  </si>
  <si>
    <t>COWFRLPHDR-5-134</t>
  </si>
  <si>
    <t>COWFRLPHDR-5-135</t>
  </si>
  <si>
    <t>COWFRLPHDR-5-136</t>
  </si>
  <si>
    <t>COWFRLPHDR-5-137</t>
  </si>
  <si>
    <t>COWFRLPHDR-5-138</t>
  </si>
  <si>
    <t>COWFRLPHDR-5-139</t>
  </si>
  <si>
    <t>COWFRLPHDR-5-141</t>
  </si>
  <si>
    <t>COWFRLPHDR-5-142</t>
  </si>
  <si>
    <t>COWFRLPHDR-5-143</t>
  </si>
  <si>
    <t>COWFRLPHDR-5-144</t>
  </si>
  <si>
    <t>COWFRLPHDR-5-214</t>
  </si>
  <si>
    <t>COWFRLPHDR-5-218</t>
  </si>
  <si>
    <t>COWFRLPHDR-5-240</t>
  </si>
  <si>
    <t>COWFRLPHDR-5-99</t>
  </si>
  <si>
    <t>COWFRLPHDR-5-80</t>
  </si>
  <si>
    <t>COWFRLPHDR-5-11</t>
  </si>
  <si>
    <t>COWFRLPHDR-5-12</t>
  </si>
  <si>
    <t>COWFRLPHDR-5-215</t>
  </si>
  <si>
    <t>COWFRLPHDR-5-145</t>
  </si>
  <si>
    <t>COWFRLPHDR-5-195</t>
  </si>
  <si>
    <t>COWFRLPHDR-5-196</t>
  </si>
  <si>
    <t>COWFRLPHDR-5-216</t>
  </si>
  <si>
    <t>COWFRLPHDR-5-161</t>
  </si>
  <si>
    <t>COWFRLPHDR-5-197</t>
  </si>
  <si>
    <t>COWFRLPHDR-5-198</t>
  </si>
  <si>
    <t>COWFRLPHDR-5-217</t>
  </si>
  <si>
    <t>COWFRLPHDR-5-6</t>
  </si>
  <si>
    <t>COWFRLPHDR-5-33</t>
  </si>
  <si>
    <t>COWFRLPHDR-5-34</t>
  </si>
  <si>
    <t>COWFRLPHDR-5-234</t>
  </si>
  <si>
    <t>COWFRLPHDR-5-114</t>
  </si>
  <si>
    <t>COWFRLPHDR-5-189</t>
  </si>
  <si>
    <t>COWFRLPHDR-5-190</t>
  </si>
  <si>
    <t>COWFRLPHDR-5-90</t>
  </si>
  <si>
    <t>COWFRLPHDR-5-59</t>
  </si>
  <si>
    <t>COWFRLPHDR-5-23</t>
  </si>
  <si>
    <t>COWFRLPHDR-5-24</t>
  </si>
  <si>
    <t>COWFRLPHDR-5-100</t>
  </si>
  <si>
    <t>COWFRLPHDR-5-85</t>
  </si>
  <si>
    <t>COWFRLPHDR-5-37</t>
  </si>
  <si>
    <t>COWFRLPHDR-5-38</t>
  </si>
  <si>
    <t>COWFRLPHDR-5-110</t>
  </si>
  <si>
    <t>COWFRLPHDR-5-108</t>
  </si>
  <si>
    <t>COWFRLPHDR-5-201</t>
  </si>
  <si>
    <t>COWFRLPHDR-5-202</t>
  </si>
  <si>
    <t>COWFRLPHDR-5-71</t>
  </si>
  <si>
    <t>COWFRLPHDR-5-203</t>
  </si>
  <si>
    <t>COWFRLPHDR-5-204</t>
  </si>
  <si>
    <t>COWFRLPHDR-5-109</t>
  </si>
  <si>
    <t>COWFRLPHDR-5-7</t>
  </si>
  <si>
    <t>COWFRLPHDR-5-246</t>
  </si>
  <si>
    <t>COWFRLPHDR-5-247</t>
  </si>
  <si>
    <t>COWFRLPHDR-5-107</t>
  </si>
  <si>
    <t>COWFRLPHDR-5-84</t>
  </si>
  <si>
    <t>COWFRLPHDR-5-187</t>
  </si>
  <si>
    <t>COWFRLPHDR-5-188</t>
  </si>
  <si>
    <t>COWFRLPHDR-5-104</t>
  </si>
  <si>
    <t>COWFRLPHDR-5-57</t>
  </si>
  <si>
    <t>COWFRLPHDR-5-86</t>
  </si>
  <si>
    <t>COWFRLPHDR-5-238</t>
  </si>
  <si>
    <t>COWFRLPHDR-5-9</t>
  </si>
  <si>
    <t>COWFRLPHDR-5-31</t>
  </si>
  <si>
    <t>COWFRLPHDR-5-32</t>
  </si>
  <si>
    <t>COWFRLPHDR-5-167</t>
  </si>
  <si>
    <t>COWFRLPHDR-5-42</t>
  </si>
  <si>
    <t>COWFRLPHDR-5-43</t>
  </si>
  <si>
    <t>COWFRLPHDR-5-101</t>
  </si>
  <si>
    <t>COWFRLPHDR-5-78</t>
  </si>
  <si>
    <t>COWFRLPHDR-5-21</t>
  </si>
  <si>
    <t>COWFRLPHDR-5-22</t>
  </si>
  <si>
    <t>COWFRLPHDR-5-94</t>
  </si>
  <si>
    <t>COWFRLPHDR-5-8</t>
  </si>
  <si>
    <t>COWFRLPHDR-5-17</t>
  </si>
  <si>
    <t>COWFRLPHDR-5-18</t>
  </si>
  <si>
    <t>COWFRLPHDR-5-89</t>
  </si>
  <si>
    <t>COWFRLPHDR-5-29</t>
  </si>
  <si>
    <t>COWFRLPHDR-5-30</t>
  </si>
  <si>
    <t>COWFRLPHDR-5-205</t>
  </si>
  <si>
    <t>COWFRLPHDR-5-206</t>
  </si>
  <si>
    <t>COWFRLPHDR-5-121</t>
  </si>
  <si>
    <t>COWFRLPHDR-5-152</t>
  </si>
  <si>
    <t>COWFRLPHDR-5-153</t>
  </si>
  <si>
    <t>COWFRLPHDR-5-112</t>
  </si>
  <si>
    <t>COWFRLPHDR-5-113</t>
  </si>
  <si>
    <t>COWFRLPHDR-5-35</t>
  </si>
  <si>
    <t>COWFRLPHDR-5-36</t>
  </si>
  <si>
    <t>COWFRLPHDR-5-181</t>
  </si>
  <si>
    <t>COWFRLPHDR-5-15</t>
  </si>
  <si>
    <t>COWFRLPHDR-5-16</t>
  </si>
  <si>
    <t>COWFRLPHDR-5-160</t>
  </si>
  <si>
    <t>COWFRLPHDR-5-122</t>
  </si>
  <si>
    <t>COWFRLPHDR-5-230</t>
  </si>
  <si>
    <t>COWFRLPHDR-5-231</t>
  </si>
  <si>
    <t>COWFRLPHDR-5-40</t>
  </si>
  <si>
    <t>COWFRLPHDR-5-41</t>
  </si>
  <si>
    <t>COWFRLPHDR-5-92</t>
  </si>
  <si>
    <t>COWFRLPHDR-5-102</t>
  </si>
  <si>
    <t>COWFRLPHDR-5-83</t>
  </si>
  <si>
    <t>COWFRLPHDR-5-87</t>
  </si>
  <si>
    <t>COWFRLPHDR-5-88</t>
  </si>
  <si>
    <t>COWFRLPHDR-5-91</t>
  </si>
  <si>
    <t>COWFRLPHDR-5-13</t>
  </si>
  <si>
    <t>COWFRLPHDR-5-14</t>
  </si>
  <si>
    <t>COWFRLPHDR-5-39</t>
  </si>
  <si>
    <t>COWFRLPHDR-5-44</t>
  </si>
  <si>
    <t>COWFRLPHDR-5-219</t>
  </si>
  <si>
    <t>COWFRLPHDR-5-123</t>
  </si>
  <si>
    <t>COWFRLPHDR-5-191</t>
  </si>
  <si>
    <t>COWFRLPHDR-5-192</t>
  </si>
  <si>
    <t>COWFRLPHDR-5-220</t>
  </si>
  <si>
    <t>COWFRLPHDR-5-242</t>
  </si>
  <si>
    <t>COWFRLPHDR-5-193</t>
  </si>
  <si>
    <t>COWFRLPHDR-5-194</t>
  </si>
  <si>
    <t>COWFRLPHDR-5-221</t>
  </si>
  <si>
    <t>COWFRLPHDR-5-111</t>
  </si>
  <si>
    <t>COWFRLPHDR-5-50</t>
  </si>
  <si>
    <t>COWFRLPHDR-5-179</t>
  </si>
  <si>
    <t>COWFRLPHDR-5-180</t>
  </si>
  <si>
    <t>COWFRLPHDR-5-222</t>
  </si>
  <si>
    <t>COWFRLPHDR-5-241</t>
  </si>
  <si>
    <t>COWFRLPHDR-5-125</t>
  </si>
  <si>
    <t>COWFRLPHDR-5-45</t>
  </si>
  <si>
    <t>COWFRLPHDR-5-46</t>
  </si>
  <si>
    <t>COWFRLPHDR-5-223</t>
  </si>
  <si>
    <t>COWFRLPHDR-5-95</t>
  </si>
  <si>
    <t>COWFRLPHDR-5-49</t>
  </si>
  <si>
    <t>COWFRLPHDR-5-146</t>
  </si>
  <si>
    <t>COWFRLPHDR-5-147</t>
  </si>
  <si>
    <t>COWFRLPHDR-5-224</t>
  </si>
  <si>
    <t>COWFRLPHDR-5-96</t>
  </si>
  <si>
    <t>COWFRLPHDR-5-148</t>
  </si>
  <si>
    <t>COWFRLPHDR-5-149</t>
  </si>
  <si>
    <t>COWFRLPHDR-5-199</t>
  </si>
  <si>
    <t>COWFRLPHDR-5-200</t>
  </si>
  <si>
    <t>COWFRLPHDR-5-226</t>
  </si>
  <si>
    <t>COWFRLPHDR-5-97</t>
  </si>
  <si>
    <t>COWFRLPHDR-5-124</t>
  </si>
  <si>
    <t>COWFRLPHDR-5-177</t>
  </si>
  <si>
    <t>COWFRLPHDR-5-178</t>
  </si>
  <si>
    <t>COWFRLPHDR-5-227</t>
  </si>
  <si>
    <t>COWFRLPHDR-5-98</t>
  </si>
  <si>
    <t>COWFRLPHDR-5-228</t>
  </si>
  <si>
    <t>COWFRLPHDR-5-169</t>
  </si>
  <si>
    <t>COWFRLPHDR-5-170</t>
  </si>
  <si>
    <t>COWFRLPHDR-5-235</t>
  </si>
  <si>
    <t>COWFRLPHDR-5-93</t>
  </si>
  <si>
    <t>COWFRLPHDR-5-103</t>
  </si>
  <si>
    <t>COWFRLPHDR-5-82</t>
  </si>
  <si>
    <t>COWFRLPHDR-5-210</t>
  </si>
  <si>
    <t>COWFRLPHDR-5-211</t>
  </si>
  <si>
    <t>COWFRLPHDR-5-74</t>
  </si>
  <si>
    <t>COWFRLPHDR-5-150</t>
  </si>
  <si>
    <t>COWFRLPHDR-5-151</t>
  </si>
  <si>
    <t>COWFRLPHDR-5-105</t>
  </si>
  <si>
    <t>COWFRLPHDR-5-77</t>
  </si>
  <si>
    <t>COWFRLPHDR-5-236</t>
  </si>
  <si>
    <t>COWFRLPHDR-5-237</t>
  </si>
  <si>
    <t>COWFRLPHDR-5-212</t>
  </si>
  <si>
    <t>COWFRLPHDR-5-213</t>
  </si>
  <si>
    <t>COWFRLPHDR-5-239</t>
  </si>
  <si>
    <t>COWFRLPHDR-5-162</t>
  </si>
  <si>
    <t>COWFRLPHDR-5-175</t>
  </si>
  <si>
    <t>COWFRLPHDR-5-176</t>
  </si>
  <si>
    <t>COWFRLPHDR-5-165</t>
  </si>
  <si>
    <t>COWFRLPHDR-5-232</t>
  </si>
  <si>
    <t>COWFRLPHDR-5-233</t>
  </si>
  <si>
    <t>Doc CATEGORY</t>
  </si>
  <si>
    <t>Document Type</t>
  </si>
  <si>
    <t>SURVEY</t>
  </si>
  <si>
    <t>Right-of-Entry</t>
  </si>
  <si>
    <t>Right-of-Entry CMRR</t>
  </si>
  <si>
    <t>TITLE</t>
  </si>
  <si>
    <t>Commitment</t>
  </si>
  <si>
    <t>Commitment Backup Docs</t>
  </si>
  <si>
    <t>Curative Plan</t>
  </si>
  <si>
    <t>CONTACT</t>
  </si>
  <si>
    <t>Initial Interview - Residential</t>
  </si>
  <si>
    <t>Initial Interview - Business</t>
  </si>
  <si>
    <t>2019-0894</t>
  </si>
  <si>
    <t>2019-0839</t>
  </si>
  <si>
    <t>2019-0914</t>
  </si>
  <si>
    <t>2019-0876</t>
  </si>
  <si>
    <t>505 S Ford</t>
  </si>
  <si>
    <t>Removed Page 9 of title commitment from backup docs</t>
  </si>
  <si>
    <t>305MH</t>
  </si>
  <si>
    <t>R056768;#88</t>
  </si>
  <si>
    <t>COWFRLPHDR-5-250</t>
  </si>
  <si>
    <t>COWFRLPHDR-5-249</t>
  </si>
  <si>
    <t>Castaneda, Clara</t>
  </si>
  <si>
    <t>R027658;#65</t>
  </si>
  <si>
    <t>Robert L Nilson</t>
  </si>
  <si>
    <t>Lisa A Pauciello</t>
  </si>
  <si>
    <t>David Hudlow</t>
  </si>
  <si>
    <t>Frank D Sorrel Trust</t>
  </si>
  <si>
    <t>R018520;#22</t>
  </si>
  <si>
    <t>R050385;#36;#R050386;#37</t>
  </si>
  <si>
    <t>Jeffery and Bessie Hayes</t>
  </si>
  <si>
    <t>WHARTON</t>
  </si>
  <si>
    <t>212 Stavena Rd</t>
  </si>
  <si>
    <t>R026685;#59;#R026691;#60;#R071959;#61</t>
  </si>
  <si>
    <t>All entries onto the property need a 48 hour notice to Annie Garza 979-533-2329 and Angelica Torres 979-253-1296 - NO Equipment to be left on property due to safety risks associated with children</t>
  </si>
  <si>
    <t>R055352;#89</t>
  </si>
  <si>
    <t>CONTACT Negotiator Report</t>
  </si>
  <si>
    <t>Negotiator Report</t>
  </si>
  <si>
    <t>sites/CoW_FRLP/ACQUISITION/ContactRecords</t>
  </si>
  <si>
    <t>All entries onto property require 48 hour notice to Annie Garza 979-533-2329 or Angelica Torres 979-253-1296 - NO equipment to be left on property due to safety risks associated with children</t>
  </si>
  <si>
    <t>COWFRLPHDR-5-263</t>
  </si>
  <si>
    <t>COWFRLPHDR-5-381</t>
  </si>
  <si>
    <t>COWFRLPHDR-5-350</t>
  </si>
  <si>
    <t>COWFRLPHDR-5-252</t>
  </si>
  <si>
    <t>COWFRLPHDR-5-251</t>
  </si>
  <si>
    <t>COWFRLPHDR-5-352</t>
  </si>
  <si>
    <t>COWFRLPHDR-5-382</t>
  </si>
  <si>
    <t>COWFRLPHDR-5-267</t>
  </si>
  <si>
    <t>COWFRLPHDR-5-383</t>
  </si>
  <si>
    <t>COWFRLPHDR-5-268</t>
  </si>
  <si>
    <t>COWFRLPHDR-5-269</t>
  </si>
  <si>
    <t>COWFRLPHDR-5-353</t>
  </si>
  <si>
    <t>COWFRLPHDR-5-354</t>
  </si>
  <si>
    <t>COWFRLPHDR-5-271</t>
  </si>
  <si>
    <t>COWFRLPHDR-5-272</t>
  </si>
  <si>
    <t>COWFRLPHDR-5-273</t>
  </si>
  <si>
    <t>COWFRLPHDR-5-363</t>
  </si>
  <si>
    <t>COWFRLPHDR-5-274</t>
  </si>
  <si>
    <t>COWFRLPHDR-5-365</t>
  </si>
  <si>
    <t>COWFRLPHDR-5-275</t>
  </si>
  <si>
    <t>COWFRLPHDR-5-253</t>
  </si>
  <si>
    <t>COWFRLPHDR-5-255</t>
  </si>
  <si>
    <t>COWFRLPHDR-5-366</t>
  </si>
  <si>
    <t>COWFRLPHDR-5-361</t>
  </si>
  <si>
    <t>COWFRLPHDR-5-362</t>
  </si>
  <si>
    <t>COWFRLPHDR-5-262</t>
  </si>
  <si>
    <t>COWFRLPHDR-5-257</t>
  </si>
  <si>
    <t>COWFRLPHDR-5-367</t>
  </si>
  <si>
    <t>COWFRLPHDR-5-258</t>
  </si>
  <si>
    <t>COWFRLPHDR-5-276</t>
  </si>
  <si>
    <t>COWFRLPHDR-5-277</t>
  </si>
  <si>
    <t>COWFRLPHDR-5-260</t>
  </si>
  <si>
    <t>COWFRLPHDR-5-261</t>
  </si>
  <si>
    <t>COWFRLPHDR-5-368</t>
  </si>
  <si>
    <t>COWFRLPHDR-5-264</t>
  </si>
  <si>
    <t>COWFRLPHDR-5-369</t>
  </si>
  <si>
    <t>COWFRLPHDR-5-370</t>
  </si>
  <si>
    <t>COWFRLPHDR-5-372</t>
  </si>
  <si>
    <t>COWFRLPHDR-5-373</t>
  </si>
  <si>
    <t>COWFRLPHDR-5-374</t>
  </si>
  <si>
    <t>COWFRLPHDR-5-259</t>
  </si>
  <si>
    <t>COWFRLPHDR-5-265</t>
  </si>
  <si>
    <t>COWFRLPHDR-5-375</t>
  </si>
  <si>
    <t>COWFRLPHDR-5-278</t>
  </si>
  <si>
    <t>COWFRLPHDR-5-376</t>
  </si>
  <si>
    <t>COWFRLPHDR-5-377</t>
  </si>
  <si>
    <t>COWFRLPHDR-5-378</t>
  </si>
  <si>
    <t>COWFRLPHDR-5-379</t>
  </si>
  <si>
    <t>COWFRLPHDR-5-380</t>
  </si>
  <si>
    <t>APPRAISAL</t>
  </si>
  <si>
    <t>CLOSING Recorded Deed</t>
  </si>
  <si>
    <t>CLOSING</t>
  </si>
  <si>
    <t>Recorded Deed</t>
  </si>
  <si>
    <t>NEGOTIATION</t>
  </si>
  <si>
    <t>Initial Offer Package</t>
  </si>
  <si>
    <t>Initial Offer Package CMRR</t>
  </si>
  <si>
    <t>ROE</t>
  </si>
  <si>
    <t>TITLE SOS Business Organization Inquiry</t>
  </si>
  <si>
    <t>SOS Business Organization Inquiry</t>
  </si>
  <si>
    <t>TITLE Tax Card</t>
  </si>
  <si>
    <t>Tax Card</t>
  </si>
  <si>
    <t>AcqNum_DocType</t>
  </si>
  <si>
    <t>Centerpoint Energy Houston Electric</t>
  </si>
  <si>
    <t>NEGOTIATION LOBR Letter</t>
  </si>
  <si>
    <t>48 hour notice required - Mr. Nohavitza @ 979-541-3442</t>
  </si>
  <si>
    <t>306</t>
  </si>
  <si>
    <t>427</t>
  </si>
  <si>
    <t>COW-FRMP_R027658 SURVEY Right-of-Entry.pdf</t>
  </si>
  <si>
    <t>COWFRLPHDR-5-395</t>
  </si>
  <si>
    <t>COWFRLPHDR-5-397</t>
  </si>
  <si>
    <t>COWFRLPHDR-5-416</t>
  </si>
  <si>
    <t>COWFRLPHDR-5-417</t>
  </si>
  <si>
    <t>COWFRLPHDR-5-418</t>
  </si>
  <si>
    <t>COWFRLPHDR-5-419</t>
  </si>
  <si>
    <t>COWFRLPHDR-5-420</t>
  </si>
  <si>
    <t>COWFRLPHDR-5-421</t>
  </si>
  <si>
    <t>COWFRLPHDR-5-422</t>
  </si>
  <si>
    <t>COWFRLPHDR-5-423</t>
  </si>
  <si>
    <t>COWFRLPHDR-5-384</t>
  </si>
  <si>
    <t>COWFRLPHDR-5-424</t>
  </si>
  <si>
    <t>COWFRLPHDR-5-385</t>
  </si>
  <si>
    <t>COWFRLPHDR-5-425</t>
  </si>
  <si>
    <t>COWFRLPHDR-5-386</t>
  </si>
  <si>
    <t>COWFRLPHDR-5-426</t>
  </si>
  <si>
    <t>COWFRLPHDR-5-389</t>
  </si>
  <si>
    <t>COWFRLPHDR-5-427</t>
  </si>
  <si>
    <t>COWFRLPHDR-5-428</t>
  </si>
  <si>
    <t>COWFRLPHDR-5-390</t>
  </si>
  <si>
    <t>COWFRLPHDR-5-429</t>
  </si>
  <si>
    <t>COWFRLPHDR-5-391</t>
  </si>
  <si>
    <t>COWFRLPHDR-5-430</t>
  </si>
  <si>
    <t>COWFRLPHDR-5-392</t>
  </si>
  <si>
    <t>COWFRLPHDR-5-431</t>
  </si>
  <si>
    <t>COWFRLPHDR-5-393</t>
  </si>
  <si>
    <t>COWFRLPHDR-5-432</t>
  </si>
  <si>
    <t>COWFRLPHDR-5-394</t>
  </si>
  <si>
    <t>COWFRLPHDR-5-433</t>
  </si>
  <si>
    <t>COWFRLPHDR-5-396</t>
  </si>
  <si>
    <t>COWFRLPHDR-5-434</t>
  </si>
  <si>
    <t>COWFRLPHDR-5-398</t>
  </si>
  <si>
    <t>COWFRLPHDR-5-435</t>
  </si>
  <si>
    <t>COWFRLPHDR-5-387</t>
  </si>
  <si>
    <t>COWFRLPHDR-5-436</t>
  </si>
  <si>
    <t>COWFRLPHDR-5-399</t>
  </si>
  <si>
    <t>COWFRLPHDR-5-437</t>
  </si>
  <si>
    <t>COWFRLPHDR-5-400</t>
  </si>
  <si>
    <t>COWFRLPHDR-5-438</t>
  </si>
  <si>
    <t>COWFRLPHDR-5-401</t>
  </si>
  <si>
    <t>COWFRLPHDR-5-439</t>
  </si>
  <si>
    <t>COWFRLPHDR-5-402</t>
  </si>
  <si>
    <t>COWFRLPHDR-5-440</t>
  </si>
  <si>
    <t>COWFRLPHDR-5-403</t>
  </si>
  <si>
    <t>COWFRLPHDR-5-441</t>
  </si>
  <si>
    <t>COWFRLPHDR-5-404</t>
  </si>
  <si>
    <t>COWFRLPHDR-5-442</t>
  </si>
  <si>
    <t>COWFRLPHDR-5-405</t>
  </si>
  <si>
    <t>COWFRLPHDR-5-443</t>
  </si>
  <si>
    <t>COWFRLPHDR-5-406</t>
  </si>
  <si>
    <t>COWFRLPHDR-5-444</t>
  </si>
  <si>
    <t>COWFRLPHDR-5-407</t>
  </si>
  <si>
    <t>COWFRLPHDR-5-464</t>
  </si>
  <si>
    <t>COWFRLPHDR-5-445</t>
  </si>
  <si>
    <t>COWFRLPHDR-5-446</t>
  </si>
  <si>
    <t>COWFRLPHDR-5-447</t>
  </si>
  <si>
    <t>COWFRLPHDR-5-448</t>
  </si>
  <si>
    <t>COWFRLPHDR-5-449</t>
  </si>
  <si>
    <t>COWFRLPHDR-5-388</t>
  </si>
  <si>
    <t>COWFRLPHDR-5-450</t>
  </si>
  <si>
    <t>COWFRLPHDR-5-451</t>
  </si>
  <si>
    <t>COWFRLPHDR-5-452</t>
  </si>
  <si>
    <t>COWFRLPHDR-5-408</t>
  </si>
  <si>
    <t>COWFRLPHDR-5-453</t>
  </si>
  <si>
    <t>COWFRLPHDR-5-454</t>
  </si>
  <si>
    <t>COWFRLPHDR-5-455</t>
  </si>
  <si>
    <t>COWFRLPHDR-5-456</t>
  </si>
  <si>
    <t>COWFRLPHDR-5-409</t>
  </si>
  <si>
    <t>COWFRLPHDR-5-457</t>
  </si>
  <si>
    <t>COWFRLPHDR-5-410</t>
  </si>
  <si>
    <t>COWFRLPHDR-5-458</t>
  </si>
  <si>
    <t>COWFRLPHDR-5-411</t>
  </si>
  <si>
    <t>COWFRLPHDR-5-459</t>
  </si>
  <si>
    <t>COWFRLPHDR-5-460</t>
  </si>
  <si>
    <t>COWFRLPHDR-5-412</t>
  </si>
  <si>
    <t>COWFRLPHDR-5-461</t>
  </si>
  <si>
    <t>COWFRLPHDR-5-413</t>
  </si>
  <si>
    <t>COWFRLPHDR-5-463</t>
  </si>
  <si>
    <t>Active</t>
  </si>
  <si>
    <t>Lupe Garza</t>
  </si>
  <si>
    <t>427 S. Sunset</t>
  </si>
  <si>
    <t>WCAD Tax Parcel ID</t>
  </si>
  <si>
    <t>Raymond L. Frazier and wife, Demetria Frazier</t>
  </si>
  <si>
    <t>COWFRLPHDR-5-465</t>
  </si>
  <si>
    <t>427 West 12th Street</t>
  </si>
  <si>
    <t>Perez-Fidalgo, Rapher</t>
  </si>
  <si>
    <t>Delivery Attempted, will be returned to sender on 11-2-2019</t>
  </si>
  <si>
    <t>COWFRLPHDR-5-466</t>
  </si>
  <si>
    <t>206</t>
  </si>
  <si>
    <t>2019-0903</t>
  </si>
  <si>
    <t>Mineral Rights</t>
  </si>
  <si>
    <t>X</t>
  </si>
  <si>
    <t>Sanitary Sewer</t>
  </si>
  <si>
    <t>Public Utilities Easements</t>
  </si>
  <si>
    <t>Acquisition Tract No.</t>
  </si>
  <si>
    <t>R026697;#64;#UNKN003;#19</t>
  </si>
  <si>
    <t>204</t>
  </si>
  <si>
    <t>Colorado River Bank</t>
  </si>
  <si>
    <t>Property Owner Mailing Name</t>
  </si>
  <si>
    <t>Property Situs Address</t>
  </si>
  <si>
    <t>COW-FRMP_TR-100</t>
  </si>
  <si>
    <t>JLL</t>
  </si>
  <si>
    <t>COW-FRMP_TR-200</t>
  </si>
  <si>
    <t>COW-FRMP_TR-201</t>
  </si>
  <si>
    <t>COW-FRMP_TR-202</t>
  </si>
  <si>
    <t>COW-FRMP_TR-203</t>
  </si>
  <si>
    <t>COW-FRMP_TR-204</t>
  </si>
  <si>
    <t>COW-FRMP_TR-205</t>
  </si>
  <si>
    <t>COW-FRMP_TR-206</t>
  </si>
  <si>
    <t>COW-FRMP_TR-207</t>
  </si>
  <si>
    <t>COW-FRMP_TR-208</t>
  </si>
  <si>
    <t>COW-FRMP_TR-209</t>
  </si>
  <si>
    <t>COW-FRMP_TR-210</t>
  </si>
  <si>
    <t>COW-FRMP_TR-211</t>
  </si>
  <si>
    <t>COW-FRMP_TR-212</t>
  </si>
  <si>
    <t>COW-FRMP_TR-213</t>
  </si>
  <si>
    <t>COW-FRMP_TR-214</t>
  </si>
  <si>
    <t>COW-FRMP_TR-215</t>
  </si>
  <si>
    <t>COW-FRMP_TR-216</t>
  </si>
  <si>
    <t>COW-FRMP_TR-217</t>
  </si>
  <si>
    <t>COW-FRMP_TR-218</t>
  </si>
  <si>
    <t>COW-FRMP_TR-219</t>
  </si>
  <si>
    <t>COW-FRMP_TR-220</t>
  </si>
  <si>
    <t>COW-FRMP_TR-222</t>
  </si>
  <si>
    <t>COW-FRMP_TR-223</t>
  </si>
  <si>
    <t>COW-FRMP_TR-224</t>
  </si>
  <si>
    <t>COW-FRMP_TR-300</t>
  </si>
  <si>
    <t>COW-FRMP_TR-301</t>
  </si>
  <si>
    <t>COW-FRMP_TR-302</t>
  </si>
  <si>
    <t>COW-FRMP_TR-303</t>
  </si>
  <si>
    <t>COW-FRMP_TR-304</t>
  </si>
  <si>
    <t>COW-FRMP_TR-305</t>
  </si>
  <si>
    <t>COW-FRMP_TR-305MH</t>
  </si>
  <si>
    <t>COW-FRMP_TR-306</t>
  </si>
  <si>
    <t>COW-FRMP_TR-307</t>
  </si>
  <si>
    <t>COW-FRMP_TR-308</t>
  </si>
  <si>
    <t>COW-FRMP_TR-309</t>
  </si>
  <si>
    <t>COW-FRMP_TR-310</t>
  </si>
  <si>
    <t>COW-FRMP_TR-311</t>
  </si>
  <si>
    <t>COW-FRMP_TR-312</t>
  </si>
  <si>
    <t>COW-FRMP_TR-313</t>
  </si>
  <si>
    <t>COW-FRMP_TR-314</t>
  </si>
  <si>
    <t>COW-FRMP_TR-315</t>
  </si>
  <si>
    <t>COW-FRMP_TR-316</t>
  </si>
  <si>
    <t>COW-FRMP_TR-317</t>
  </si>
  <si>
    <t>COW-FRMP_TR-319</t>
  </si>
  <si>
    <t>COW-FRMP_TR-320</t>
  </si>
  <si>
    <t>COW-FRMP_TR-321</t>
  </si>
  <si>
    <t>COW-FRMP_TR-421A</t>
  </si>
  <si>
    <t>COW-FRMP_TR-427</t>
  </si>
  <si>
    <t>Kansas City Southern Railway Company</t>
  </si>
  <si>
    <t>College Station, TX  77845</t>
  </si>
  <si>
    <t>Wharton, TX  77488-1027</t>
  </si>
  <si>
    <t>Wharton, TX  77488</t>
  </si>
  <si>
    <t>Wharton, TX   77488</t>
  </si>
  <si>
    <t>Houston, TX  77056</t>
  </si>
  <si>
    <t>Stafford, TX</t>
  </si>
  <si>
    <t>Kansas City, MO  64105</t>
  </si>
  <si>
    <t>Gilmore, Roslyn</t>
  </si>
  <si>
    <t>Count in TaxPar DB</t>
  </si>
  <si>
    <t>Count # in TaxID</t>
  </si>
  <si>
    <r>
      <rPr>
        <b/>
        <sz val="10"/>
        <color theme="1"/>
        <rFont val="Arial Narrow"/>
        <family val="2"/>
      </rPr>
      <t>Acquisition</t>
    </r>
    <r>
      <rPr>
        <b/>
        <sz val="11"/>
        <color theme="1"/>
        <rFont val="Arial"/>
        <family val="2"/>
      </rPr>
      <t xml:space="preserve"> Tract No.</t>
    </r>
  </si>
  <si>
    <t>COWFRLPHDR-5-470</t>
  </si>
  <si>
    <t>COWFRLPHDR-5-471</t>
  </si>
  <si>
    <t>Survey Requested</t>
  </si>
  <si>
    <t>Title Ordered</t>
  </si>
  <si>
    <t>TaxIDs from Tract DB</t>
  </si>
  <si>
    <t>Tract No. from Tax DB</t>
  </si>
  <si>
    <t>TaxPar_DocType</t>
  </si>
  <si>
    <r>
      <rPr>
        <b/>
        <sz val="10"/>
        <color theme="1"/>
        <rFont val="Arial Narrow"/>
        <family val="2"/>
      </rPr>
      <t>Acquisition</t>
    </r>
    <r>
      <rPr>
        <b/>
        <sz val="10"/>
        <color theme="1"/>
        <rFont val="Arial"/>
        <family val="2"/>
      </rPr>
      <t xml:space="preserve"> Status</t>
    </r>
  </si>
  <si>
    <r>
      <rPr>
        <b/>
        <sz val="10"/>
        <color theme="1"/>
        <rFont val="Arial Narrow"/>
        <family val="2"/>
      </rPr>
      <t>Acquisition</t>
    </r>
    <r>
      <rPr>
        <b/>
        <sz val="10"/>
        <color theme="1"/>
        <rFont val="Arial"/>
        <family val="2"/>
      </rPr>
      <t xml:space="preserve"> Interest</t>
    </r>
  </si>
  <si>
    <t>CONTACT Letter of Intent-HDR</t>
  </si>
  <si>
    <t>Letter of Intent-HDR</t>
  </si>
  <si>
    <t>Quaratino, Jill</t>
  </si>
  <si>
    <t>NEGOTIATION Owner Representation Letter</t>
  </si>
  <si>
    <t>Owner Representation Letter</t>
  </si>
  <si>
    <t>COW-FRMP_TR-100 CONTACT Initial Interview - Residential.pdf</t>
  </si>
  <si>
    <t>COW-FRMP_TR-100 CONTACT Letter of Intent-HDR.pdf</t>
  </si>
  <si>
    <t>COW-FRMP_TR-100 SURVEY Right-of-Entry.pdf</t>
  </si>
  <si>
    <t>COW-FRMP_TR-100 TITLE Commitment.pdf</t>
  </si>
  <si>
    <t>COW-FRMP_TR-100 TITLE Commitment Backup Docs.pdf</t>
  </si>
  <si>
    <t>COW-FRMP_TR-100 TITLE Curative Plan.docx</t>
  </si>
  <si>
    <t>COW-FRMP_TR-200 CONTACT Letter of Intent-HDR.pdf</t>
  </si>
  <si>
    <t>COW-FRMP_TR-200 SURVEY Right-of-Entry.pdf</t>
  </si>
  <si>
    <t>COW-FRMP_TR-200 TITLE Commitment.pdf</t>
  </si>
  <si>
    <t>COW-FRMP_TR-200 TITLE Commitment Backup Docs.pdf</t>
  </si>
  <si>
    <t>COW-FRMP_TR-200 TITLE Curative Plan.docx</t>
  </si>
  <si>
    <t>COW-FRMP_TR-201 CONTACT Letter of Intent-HDR.pdf</t>
  </si>
  <si>
    <t>COW-FRMP_TR-201 SURVEY Right-of-Entry.pdf</t>
  </si>
  <si>
    <t>COW-FRMP_TR-201 TITLE Commitment.pdf</t>
  </si>
  <si>
    <t>COW-FRMP_TR-201 TITLE Commitment Backup Docs.pdf</t>
  </si>
  <si>
    <t>COW-FRMP_TR-201 TITLE Curative Plan.docx</t>
  </si>
  <si>
    <t>COW-FRMP_TR-202 CONTACT Letter of Intent-HDR.pdf</t>
  </si>
  <si>
    <t>COW-FRMP_TR-202 SURVEY Right-of-Entry.pdf</t>
  </si>
  <si>
    <t>COW-FRMP_TR-202 TITLE Commitment.pdf</t>
  </si>
  <si>
    <t>COW-FRMP_TR-202 TITLE Commitment Backup Docs.pdf</t>
  </si>
  <si>
    <t>COW-FRMP_TR-202 TITLE Curative Plan.docx</t>
  </si>
  <si>
    <t>COW-FRMP_TR-203 CONTACT Letter of Intent-HDR.pdf</t>
  </si>
  <si>
    <t>COW-FRMP_TR-203 SURVEY Right-of-Entry.pdf</t>
  </si>
  <si>
    <t>COW-FRMP_TR-203 TITLE Commitment.pdf</t>
  </si>
  <si>
    <t>COW-FRMP_TR-203 TITLE Commitment Backup Docs.pdf</t>
  </si>
  <si>
    <t>COW-FRMP_TR-203 TITLE Curative Plan.docx</t>
  </si>
  <si>
    <t>COW-FRMP_TR-205 CONTACT Initial Interview - Residential.pdf</t>
  </si>
  <si>
    <t>COW-FRMP_TR-205 CONTACT Letter of Intent-HDR.pdf</t>
  </si>
  <si>
    <t>COW-FRMP_TR-205 SURVEY Right-of-Entry.pdf</t>
  </si>
  <si>
    <t>COW-FRMP_TR-205 TITLE Commitment.pdf</t>
  </si>
  <si>
    <t>COW-FRMP_TR-205 TITLE Commitment Backup Docs.pdf</t>
  </si>
  <si>
    <t>COW-FRMP_TR-205 TITLE Curative Plan.docx</t>
  </si>
  <si>
    <t>COW-FRMP_TR-207 CONTACT Initial Interview - Residential.pdf</t>
  </si>
  <si>
    <t>COW-FRMP_TR-207 SURVEY Right-of-Entry CMRR.pdf</t>
  </si>
  <si>
    <t>COW-FRMP_TR-207 TITLE Commitment.pdf</t>
  </si>
  <si>
    <t>COW-FRMP_TR-207 TITLE Commitment Backup Docs.pdf</t>
  </si>
  <si>
    <t>COW-FRMP_TR-207 TITLE Curative Plan.docx</t>
  </si>
  <si>
    <t>COW-FRMP_TR-208 CONTACT Initial Interview - Business.pdf</t>
  </si>
  <si>
    <t>COW-FRMP_TR-208 CONTACT Initial Interview - Residential.pdf</t>
  </si>
  <si>
    <t>COW-FRMP_TR-208 TITLE Commitment.pdf</t>
  </si>
  <si>
    <t>COW-FRMP_TR-208 TITLE Commitment Backup Docs.pdf</t>
  </si>
  <si>
    <t>COW-FRMP_TR-208 TITLE Curative Plan.docx</t>
  </si>
  <si>
    <t>COW-FRMP_TR-210 CONTACT Letter of Intent-HDR R023712.pdf</t>
  </si>
  <si>
    <t>COW-FRMP_TR-210 TITLE Commitment.pdf</t>
  </si>
  <si>
    <t>COW-FRMP_TR-210 TITLE Commitment Backup Docs.pdf</t>
  </si>
  <si>
    <t>COW-FRMP_TR-210 TITLE Curative Plan.docx</t>
  </si>
  <si>
    <t>COW-FRMP_TR-211 CONTACT Initial Interview - Residential.pdf</t>
  </si>
  <si>
    <t>COW-FRMP_TR-211 CONTACT Letter of Intent-HDR.pdf</t>
  </si>
  <si>
    <t>COW-FRMP_TR-211 TITLE Commitment.pdf</t>
  </si>
  <si>
    <t>COW-FRMP_TR-211 TITLE Commitment Backup Docs.pdf</t>
  </si>
  <si>
    <t>COW-FRMP_TR-211 TITLE Curative Plan.docx</t>
  </si>
  <si>
    <t>COW-FRMP_TR-211 TITLE SOS Business Organization Inquiry.pdf</t>
  </si>
  <si>
    <t>COW-FRMP_TR-213 CONTACT Initial Interview - Residential.pdf</t>
  </si>
  <si>
    <t>COW-FRMP_TR-213 SURVEY Right-of-Entry CMRR.pdf</t>
  </si>
  <si>
    <t>COW-FRMP_TR-213 TITLE Commitment.pdf</t>
  </si>
  <si>
    <t>COW-FRMP_TR-213 TITLE Commitment Backup Docs.pdf</t>
  </si>
  <si>
    <t>COW-FRMP_TR-213 TITLE Curative Plan.docx</t>
  </si>
  <si>
    <t>COW-FRMP_TR-214 CONTACT Initial Interview - Residential.pdf</t>
  </si>
  <si>
    <t>COW-FRMP_TR-214 CONTACT Letter of Intent-HDR.pdf</t>
  </si>
  <si>
    <t>COW-FRMP_TR-214 TITLE Commitment.pdf</t>
  </si>
  <si>
    <t>COW-FRMP_TR-214 TITLE Commitment Backup Docs.pdf</t>
  </si>
  <si>
    <t>COW-FRMP_TR-214 TITLE Curative Plan.docx</t>
  </si>
  <si>
    <t>COW-FRMP_TR-215 CONTACT Letter of Intent-HDR Chavana.pdf</t>
  </si>
  <si>
    <t>COW-FRMP_TR-215 CONTACT Letter of Intent-HDR Gonzales.pdf</t>
  </si>
  <si>
    <t>COW-FRMP_TR-215 CONTACT Letter of Intent-HDR (Joe Ramirez).pdf</t>
  </si>
  <si>
    <t>COW-FRMP_TR-215 CONTACT Letter of Intent-HDR (Jerry Ramirez).pdf</t>
  </si>
  <si>
    <t>COW-FRMP_TR-215 CONTACT Letter of Intent-HDR Muniz.pdf</t>
  </si>
  <si>
    <t>COW-FRMP_TR-215 CONTACT Letter of Intent-HDR O. Ramirez.pdf</t>
  </si>
  <si>
    <t>COW-FRMP_TR-215 CONTACT Letter of Intent-HDR Rivera.pdf</t>
  </si>
  <si>
    <t>COW-FRMP_TR-215 CONTACT Letter of Intent-HDR Silva.pdf</t>
  </si>
  <si>
    <t>COW-FRMP_TR-215 TITLE Commitment.pdf</t>
  </si>
  <si>
    <t>COW-FRMP_TR-215 TITLE Commitment Backup Docs.pdf</t>
  </si>
  <si>
    <t>COW-FRMP_TR-215 TITLE Curative Plan.docx</t>
  </si>
  <si>
    <t>COW-FRMP_TR-216 CONTACT Letter of Intent-HDR.pdf</t>
  </si>
  <si>
    <t>COW-FRMP_TR-216 TITLE Commitment.pdf</t>
  </si>
  <si>
    <t>COW-FRMP_TR-216 TITLE Commitment Backup Docs.pdf</t>
  </si>
  <si>
    <t>COW-FRMP_TR-216 TITLE Curative Plan.docx</t>
  </si>
  <si>
    <t>COW-FRMP_TR-217 CONTACT Initial Interview - Residential.pdf</t>
  </si>
  <si>
    <t>COW-FRMP_TR-217 CONTACT Letter of Intent-HDR.pdf</t>
  </si>
  <si>
    <t>COW-FRMP_TR-217 TITLE Commitment.pdf</t>
  </si>
  <si>
    <t>COW-FRMP_TR-217 TITLE Commitment Backup Docs.pdf</t>
  </si>
  <si>
    <t>COW-FRMP_TR-217 TITLE Curative Plan.docx</t>
  </si>
  <si>
    <t>COW-FRMP_TR-218 CONTACT Initial Interview - Residential.pdf</t>
  </si>
  <si>
    <t>COW-FRMP_TR-218 CONTACT Letter of Intent-HDR.pdf</t>
  </si>
  <si>
    <t>COW-FRMP_TR-218 TITLE Commitment.pdf</t>
  </si>
  <si>
    <t>COW-FRMP_TR-218 TITLE Commitment Backup Docs.pdf</t>
  </si>
  <si>
    <t>COW-FRMP_TR-218 TITLE Curative Plan.docx</t>
  </si>
  <si>
    <t>COW-FRMP_TR-219 TITLE Commitment.pdf</t>
  </si>
  <si>
    <t>COW-FRMP_TR-219 TITLE Commitment Backup Docs.pdf</t>
  </si>
  <si>
    <t>COW-FRMP_TR-219 TITLE Curative Plan.docx</t>
  </si>
  <si>
    <t>COW-FRMP_TR-220 TITLE Commitment.pdf</t>
  </si>
  <si>
    <t>COW-FRMP_TR-220 TITLE Commitment Backup Docs.pdf</t>
  </si>
  <si>
    <t>COW-FRMP_TR-220 TITLE Curative Plan.docx</t>
  </si>
  <si>
    <t>COW-FRMP_TR-222 CONTACT Letter of Intent-HDR.pdf</t>
  </si>
  <si>
    <t>COW-FRMP_TR-222 TITLE Commitment.pdf</t>
  </si>
  <si>
    <t>COW-FRMP_TR-222 TITLE Curative Plan.docx</t>
  </si>
  <si>
    <t>COW-FRMP_TR-223 CONTACT Letter of Intent-HDR.pdf</t>
  </si>
  <si>
    <t>COW-FRMP_TR-223 TITLE Commitment.pdf</t>
  </si>
  <si>
    <t>COW-FRMP_TR-223 TITLE Commitment Backup Docs.pdf</t>
  </si>
  <si>
    <t>COW-FRMP_TR-223 TITLE Curative Plan.docx</t>
  </si>
  <si>
    <t>COW-FRMP_TR-224 CONTACT Letter of Intent-HDR.pdf</t>
  </si>
  <si>
    <t>COW-FRMP_TR-224 TITLE Commitment.pdf</t>
  </si>
  <si>
    <t>COW-FRMP_TR-224 TITLE Commitment Backup Docs.pdf</t>
  </si>
  <si>
    <t>COW-FRMP_TR-224 TITLE Curative Plan.docx</t>
  </si>
  <si>
    <t>COW-FRMP_TR-224 TITLE SOS Business Organization Inquiry.pdf</t>
  </si>
  <si>
    <t>COW-FRMP_TR-300 CONTACT Letter of Intent-HDR Coleman-Copy.pdf</t>
  </si>
  <si>
    <t>COW-FRMP_TR-300 CONTACT Letter of Intent-HDR Hughes.pdf</t>
  </si>
  <si>
    <t>COW-FRMP_TR-300 CONTACT Letter of Intent-HDR Mattews.pdf</t>
  </si>
  <si>
    <t>COW-FRMP_TR-300 TITLE Commitment.pdf</t>
  </si>
  <si>
    <t>COW-FRMP_TR-300 TITLE Commitment Backup Docs.pdf</t>
  </si>
  <si>
    <t>COW-FRMP_TR-300 TITLE Curative Plan.docx</t>
  </si>
  <si>
    <t>COW-FRMP_TR-301 CONTACT Letter of Intent-HDR.pdf</t>
  </si>
  <si>
    <t>COW-FRMP_TR-301 TITLE Commitment.pdf</t>
  </si>
  <si>
    <t>COW-FRMP_TR-301 TITLE Commitment Backup Docs.pdf</t>
  </si>
  <si>
    <t>COW-FRMP_TR-301 TITLE Curative Plan.docx</t>
  </si>
  <si>
    <t>COW-FRMP_TR-302 CONTACT Letter of Intent-HDR.pdf</t>
  </si>
  <si>
    <t>COW-FRMP_TR-302 TITLE Commitment.pdf</t>
  </si>
  <si>
    <t>COW-FRMP_TR-302 TITLE Commitment Backup Docs.pdf</t>
  </si>
  <si>
    <t>COW-FRMP_TR-302 TITLE Curative Plan.docx</t>
  </si>
  <si>
    <t>COW-FRMP_TR-303 CONTACT Letter of Intent-HDR R018587.pdf</t>
  </si>
  <si>
    <t>COW-FRMP_TR-303 TITLE Commitment.pdf</t>
  </si>
  <si>
    <t>COW-FRMP_TR-303 TITLE Commitment Backup Docs.pdf</t>
  </si>
  <si>
    <t>COW-FRMP_TR-303 TITLE Curative Plan.docx</t>
  </si>
  <si>
    <t>COW-FRMP_TR-304 CONTACT Initial Interview - Residential - Guzman.pdf</t>
  </si>
  <si>
    <t>COW-FRMP_TR-304 CONTACT Initial Interview - Residential - Manlongat.pdf</t>
  </si>
  <si>
    <t>COW-FRMP_TR-304 CONTACT Letter of Intent-HDR Guzman.pdf</t>
  </si>
  <si>
    <t>COW-FRMP_TR-304 CONTACT Letter of Intent-HDR L. Panes.pdf</t>
  </si>
  <si>
    <t>COW-FRMP_TR-304 CONTACT Letter of Intent-HDR Manlongat.pdf</t>
  </si>
  <si>
    <t>COW-FRMP_TR-304 CONTACT Letter of Intent-HDR P. Panes.pdf</t>
  </si>
  <si>
    <t>COW-FRMP_TR-304 SURVEY Right-of-Entry CMRR.pdf</t>
  </si>
  <si>
    <t>COW-FRMP_TR-304 TITLE Commitment.pdf</t>
  </si>
  <si>
    <t>COW-FRMP_TR-304 TITLE Commitment Backup Docs.pdf</t>
  </si>
  <si>
    <t>COW-FRMP_TR-304 TITLE Curative Plan.docx</t>
  </si>
  <si>
    <t>COW-FRMP_TR-305 CONTACT Initial Interview - Residential.pdf</t>
  </si>
  <si>
    <t>COW-FRMP_TR-305 TITLE Commitment.pdf</t>
  </si>
  <si>
    <t>COW-FRMP_TR-305 TITLE Commitment Backup Docs.pdf</t>
  </si>
  <si>
    <t>COW-FRMP_TR-305 TITLE Curative Plan.docx</t>
  </si>
  <si>
    <t>COW-FRMP_TR-305MH CONTACT Letter of Intent-HDR.pdf</t>
  </si>
  <si>
    <t>COW-FRMP_TR-307 CONTACT Letter of Intent-HDR.pdf</t>
  </si>
  <si>
    <t>COW-FRMP_TR-307 TITLE Commitment.pdf</t>
  </si>
  <si>
    <t>COW-FRMP_TR-307 TITLE Commitment Backup Docs.pdf</t>
  </si>
  <si>
    <t>COW-FRMP_TR-307 TITLE Curative Plan.docx</t>
  </si>
  <si>
    <t>COW-FRMP_TR-308 CONTACT Letter of Intent-HDR Torres.pdf</t>
  </si>
  <si>
    <t>COW-FRMP_TR-308 TITLE Commitment.pdf</t>
  </si>
  <si>
    <t>COW-FRMP_TR-308 TITLE Commitment Backup Docs.pdf</t>
  </si>
  <si>
    <t>COW-FRMP_TR-308 TITLE Curative Plan.docx</t>
  </si>
  <si>
    <t>COW-FRMP_TR-309 CONTACT Letter of Intent-HDR Garza.pdf</t>
  </si>
  <si>
    <t>COW-FRMP_TR-309 TITLE Commitment.pdf</t>
  </si>
  <si>
    <t>COW-FRMP_TR-309 TITLE Commitment Backup Docs.pdf</t>
  </si>
  <si>
    <t>COW-FRMP_TR-309 TITLE Curative Plan.docx</t>
  </si>
  <si>
    <t>COW-FRMP_TR-310 CONTACT Initial Interview - Residential.pdf</t>
  </si>
  <si>
    <t>COW-FRMP_TR-310 TITLE Commitment.pdf</t>
  </si>
  <si>
    <t>COW-FRMP_TR-310 TITLE Commitment Backup Docs.pdf</t>
  </si>
  <si>
    <t>COW-FRMP_TR-310 TITLE Curative Plan.docx</t>
  </si>
  <si>
    <t>COW-FRMP_TR-311 CONTACT Letter of Intent-HDR Cruz.pdf</t>
  </si>
  <si>
    <t>COW-FRMP_TR-311 TITLE Commitment.pdf</t>
  </si>
  <si>
    <t>COW-FRMP_TR-311 TITLE Commitment Backup Docs.pdf</t>
  </si>
  <si>
    <t>COW-FRMP_TR-311 TITLE Curative Plan.docx</t>
  </si>
  <si>
    <t>COW-FRMP_TR-312 CONTACT Initial Interview - Residential.pdf</t>
  </si>
  <si>
    <t>COW-FRMP_TR-312 CONTACT Letter of Intent-HDR Raymond Limas.pdf</t>
  </si>
  <si>
    <t>COW-FRMP_TR-312 NEGOTIATION Owner Representation Letter.pdf</t>
  </si>
  <si>
    <t>COW-FRMP_TR-312 TITLE Commitment.pdf</t>
  </si>
  <si>
    <t>COW-FRMP_TR-312 TITLE Commitment Backup Docs.pdf</t>
  </si>
  <si>
    <t>COW-FRMP_TR-312 TITLE Curative Plan.docx</t>
  </si>
  <si>
    <t>COW-FRMP_TR-313 CONTACT Initial Interview - Residential.pdf</t>
  </si>
  <si>
    <t>COW-FRMP_TR-313 NEGOTIATION Owner Representation Letter.pdf</t>
  </si>
  <si>
    <t>COW-FRMP_TR-313 TITLE Commitment.pdf</t>
  </si>
  <si>
    <t>COW-FRMP_TR-313 TITLE Commitment Backup Docs.pdf</t>
  </si>
  <si>
    <t>COW-FRMP_TR-313 TITLE Curative Plan.docx</t>
  </si>
  <si>
    <t>COW-FRMP_TR-314 TITLE Commitment.pdf</t>
  </si>
  <si>
    <t>COW-FRMP_TR-314 TITLE Commitment Backup Docs.pdf</t>
  </si>
  <si>
    <t>COW-FRMP_TR-314 TITLE Curative Plan.docx</t>
  </si>
  <si>
    <t>COW-FRMP_TR-315 CONTACT Initial Interview - Residential.pdf</t>
  </si>
  <si>
    <t>COW-FRMP_TR-315 CONTACT Letter of Intent-HDR.pdf</t>
  </si>
  <si>
    <t>COW-FRMP_TR-315 TITLE Commitment.pdf</t>
  </si>
  <si>
    <t>COW-FRMP_TR-315 TITLE Commitment Backup Docs.pdf</t>
  </si>
  <si>
    <t>COW-FRMP_TR-315 TITLE Curative Plan.docx</t>
  </si>
  <si>
    <t>COW-FRMP_TR-316 CONTACT Initial Interview - Residential.pdf</t>
  </si>
  <si>
    <t>COW-FRMP_TR-316 CONTACT Letter of Intent-HDR.pdf</t>
  </si>
  <si>
    <t>COW-FRMP_TR-316 TITLE Commitment.pdf</t>
  </si>
  <si>
    <t>COW-FRMP_TR-316 TITLE Commitment Backup Docs.pdf</t>
  </si>
  <si>
    <t>COW-FRMP_TR-316 TITLE Curative Plan.docx</t>
  </si>
  <si>
    <t>COW-FRMP_TR-317 CONTACT Initial Interview - Residential - Guzman.pdf</t>
  </si>
  <si>
    <t>COW-FRMP_TR-317 CONTACT Initial Interview - Residential - Manlongat.pdf</t>
  </si>
  <si>
    <t>COW-FRMP_TR-317 SURVEY Right-of-Entry CMRR.pdf</t>
  </si>
  <si>
    <t>COW-FRMP_TR-317 TITLE Commitment.pdf</t>
  </si>
  <si>
    <t>COW-FRMP_TR-317 TITLE Commitment Backup Docs.pdf</t>
  </si>
  <si>
    <t>COW-FRMP_TR-317 TITLE Curative Plan.docx</t>
  </si>
  <si>
    <t>COW-FRMP_TR-319 CONTACT Letter of Intent-HDR.pdf</t>
  </si>
  <si>
    <t>COW-FRMP_TR-319 TITLE Commitment.pdf</t>
  </si>
  <si>
    <t>COW-FRMP_TR-319 TITLE Commitment Backup Docs.pdf</t>
  </si>
  <si>
    <t>COW-FRMP_TR-319 TITLE Curative Plan.docx</t>
  </si>
  <si>
    <t>COW-FRMP_TR-320 CONTACT Initial Interview - Residential.pdf</t>
  </si>
  <si>
    <t>COW-FRMP_TR-320 CONTACT Letter of Intent-HDR.pdf</t>
  </si>
  <si>
    <t>COW-FRMP_TR-320 TITLE Commitment.pdf</t>
  </si>
  <si>
    <t>COW-FRMP_TR-320 TITLE Commitment Backup Docs.pdf</t>
  </si>
  <si>
    <t>COW-FRMP_TR-320 TITLE Curative Plan.docx</t>
  </si>
  <si>
    <t>COW-FRMP_TR-321 TITLE Commitment.pdf</t>
  </si>
  <si>
    <t>COW-FRMP_TR-321 TITLE Commitment Backup Docs.pdf</t>
  </si>
  <si>
    <t>COW-FRMP_TR-321 TITLE Curative Plan.docx</t>
  </si>
  <si>
    <t>COW-FRMP_TR-421A CONTACT Initial Interview - Residential.pdf</t>
  </si>
  <si>
    <t>COW-FRMP_TR-421A CONTACT Letter of Intent-HDR.pdf</t>
  </si>
  <si>
    <t>COW-FRMP_TR-421A TITLE Commitment.pdf</t>
  </si>
  <si>
    <t>COW-FRMP_TR-421A TITLE Commitment Backup Docs.pdf</t>
  </si>
  <si>
    <t>COW-FRMP_TR-421A TITLE Curative Plan.docx</t>
  </si>
  <si>
    <t>COW-FRMP_TR-427 CONTACT Letter of Intent-HDR.pdf</t>
  </si>
  <si>
    <t>COW-FRMP_TR-427 TITLE Commitment.pdf</t>
  </si>
  <si>
    <t>COW-FRMP_TR-427 TITLE Commitment Backup Docs.pdf</t>
  </si>
  <si>
    <t>COW-FRMP_TR-427 TITLE Curative Plan.docx</t>
  </si>
  <si>
    <t>COWFRLPHDR-5-478</t>
  </si>
  <si>
    <t>COWFRLPHDR-5-479</t>
  </si>
  <si>
    <t>COWFRLPHDR-5-480</t>
  </si>
  <si>
    <t>COWFRLPHDR-5-481</t>
  </si>
  <si>
    <t>COWFRLPHDR-5-482</t>
  </si>
  <si>
    <t>COWFRLPHDR-5-503</t>
  </si>
  <si>
    <t>COWFRLPHDR-5-474</t>
  </si>
  <si>
    <t>COWFRLPHDR-5-486</t>
  </si>
  <si>
    <t>COWFRLPHDR-5-502</t>
  </si>
  <si>
    <t>COWFRLPHDR-5-501</t>
  </si>
  <si>
    <t>COWFRLPHDR-5-493</t>
  </si>
  <si>
    <t>COWFRLPHDR-5-494</t>
  </si>
  <si>
    <t>COWFRLPHDR-5-495</t>
  </si>
  <si>
    <t>COWFRLPHDR-5-496</t>
  </si>
  <si>
    <t>COWFRLPHDR-5-497</t>
  </si>
  <si>
    <t>COWFRLPHDR-5-498</t>
  </si>
  <si>
    <t>COWFRLPHDR-5-499</t>
  </si>
  <si>
    <t>COWFRLPHDR-5-500</t>
  </si>
  <si>
    <t>COWFRLPHDR-5-504</t>
  </si>
  <si>
    <t>COWFRLPHDR-5-505</t>
  </si>
  <si>
    <t>COWFRLPHDR-5-506</t>
  </si>
  <si>
    <t>COWFRLPHDR-5-512</t>
  </si>
  <si>
    <t>COWFRLPHDR-5-513</t>
  </si>
  <si>
    <t>COWFRLPHDR-5-524</t>
  </si>
  <si>
    <t>COWFRLPHDR-5-525</t>
  </si>
  <si>
    <t>COWFRLPHDR-5-526</t>
  </si>
  <si>
    <t>COWFRLPHDR-5-529</t>
  </si>
  <si>
    <t>COWFRLPHDR-5-532</t>
  </si>
  <si>
    <t>COWFRLPHDR-5-535</t>
  </si>
  <si>
    <t>COWFRLPHDR-5-536</t>
  </si>
  <si>
    <t>COWFRLPHDR-5-541</t>
  </si>
  <si>
    <t>COWFRLPHDR-5-542</t>
  </si>
  <si>
    <t>COWFRLPHDR-5-543</t>
  </si>
  <si>
    <t>COWFRLPHDR-5-544</t>
  </si>
  <si>
    <t>COWFRLPHDR-5-540</t>
  </si>
  <si>
    <t>COWFRLPHDR-5-533</t>
  </si>
  <si>
    <t>COWFRLPHDR-5-534</t>
  </si>
  <si>
    <t>COWFRLPHDR-5-531</t>
  </si>
  <si>
    <t>COWFRLPHDR-5-530</t>
  </si>
  <si>
    <t>COWFRLPHDR-5-528</t>
  </si>
  <si>
    <t>COWFRLPHDR-5-472</t>
  </si>
  <si>
    <t>COWFRLPHDR-5-527</t>
  </si>
  <si>
    <t>COWFRLPHDR-5-473</t>
  </si>
  <si>
    <t>COWFRLPHDR-5-508</t>
  </si>
  <si>
    <t>COWFRLPHDR-5-546</t>
  </si>
  <si>
    <t>COWFRLPHDR-5-547</t>
  </si>
  <si>
    <t>COWFRLPHDR-5-562</t>
  </si>
  <si>
    <t>COWFRLPHDR-5-563</t>
  </si>
  <si>
    <t>COWFRLPHDR-5-558</t>
  </si>
  <si>
    <t>COWFRLPHDR-5-551</t>
  </si>
  <si>
    <t>COWFRLPHDR-5-545</t>
  </si>
  <si>
    <t>Ambrose Group</t>
  </si>
  <si>
    <t>0 WILKES</t>
  </si>
  <si>
    <t>Robert S. Vineyard and Vineyard Cattle Company, Inc.</t>
  </si>
  <si>
    <t>Hudgins-Groover</t>
  </si>
  <si>
    <t>UNKN001;#90</t>
  </si>
  <si>
    <t>N/A</t>
  </si>
  <si>
    <t>1816 Azalea Dr.</t>
  </si>
  <si>
    <t>UNKN002;#91</t>
  </si>
  <si>
    <t>Marie Evelia Duran</t>
  </si>
  <si>
    <t>0, 1713, 1715, 1819 Camelia Ave.</t>
  </si>
  <si>
    <t>1500 Camellia St</t>
  </si>
  <si>
    <t>UNKN003;#19</t>
  </si>
  <si>
    <t>W. A. Harrison Agriculture, LTD.</t>
  </si>
  <si>
    <t>420 &amp; 436 S Sheppard</t>
  </si>
  <si>
    <t>Eva Angeline Muniz, Elizabeth Silva, Olga Rivera, Joe Ramirez, Oscar Ramirez, Jerry Rameriz, Brenda Jeanette Chavana, and Ruth Ann Gonzales</t>
  </si>
  <si>
    <t>Clarence Manciaz, Sr.</t>
  </si>
  <si>
    <t>4739 Arvilla Ln</t>
  </si>
  <si>
    <t>2019-0831</t>
  </si>
  <si>
    <t>501 &amp; 503 S Ford</t>
  </si>
  <si>
    <t>Raymond and Demetria Frazier</t>
  </si>
  <si>
    <t>UNKN004;#92</t>
  </si>
  <si>
    <t>0 Sunset St</t>
  </si>
  <si>
    <t>Annie Garza Torres</t>
  </si>
  <si>
    <t xml:space="preserve">Raymond G. Rodriguez and Mollie Garza </t>
  </si>
  <si>
    <t>509 Bell Street</t>
  </si>
  <si>
    <t>Raymond Limas and Cindy Limas</t>
  </si>
  <si>
    <t>Raymond and Cindy Limas</t>
  </si>
  <si>
    <t>Gerald Wayne Segrest, Guy Walker Segrest III,  and Dianne Segrest</t>
  </si>
  <si>
    <t>Colorado</t>
  </si>
  <si>
    <t>2019-0924</t>
  </si>
  <si>
    <t>NEGOTIATION Initial Offer Package</t>
  </si>
  <si>
    <t>NEGOTIATION Initial Offer Package CMRR</t>
  </si>
  <si>
    <t>HUDGINS-GROOVER</t>
  </si>
  <si>
    <t>1617 Camelia St</t>
  </si>
  <si>
    <t>Appraisal Firm</t>
  </si>
  <si>
    <t>David Ambrose</t>
  </si>
  <si>
    <t>Cameron Boone</t>
  </si>
  <si>
    <t>Richard Hudgins</t>
  </si>
  <si>
    <t>Utility Easements</t>
  </si>
  <si>
    <t>Wharton, TX</t>
  </si>
  <si>
    <t>Wharton, Texas  77488</t>
  </si>
  <si>
    <t>Houston, TX</t>
  </si>
  <si>
    <t>Houston, TX  77021-2827</t>
  </si>
  <si>
    <t>Owner City, ST  Zip</t>
  </si>
  <si>
    <t>Doc Date_1</t>
  </si>
  <si>
    <t>Doc Date_2</t>
  </si>
  <si>
    <t xml:space="preserve">Transmission pipeline-Humble Pipeline
Transmission pipeline-Enterprise TX Pipeline
Transmission pipeline-HSC Pipeline
Transmission pipeline-Gulf South Pipeline
Transmission pipeline-Kinder Morgan
</t>
  </si>
  <si>
    <t>Power transmission-Houston Power &amp; Lighting
Power Transmission-Houston Power &amp; Lighting</t>
  </si>
  <si>
    <t>Oil &amp; Gas Lease-Dal-Long Oil Co.
Oil &amp; Gas Lease-Dal-Long Oil Co.</t>
  </si>
  <si>
    <t>ROW for pipeline const./maint.-Natural Gas Pipeline Co.
ROW for pipeline const./maint.-Natural Gas Pipeline Co.
Gas &amp; Mineral Lease-Dal-Long Oil Co.</t>
  </si>
  <si>
    <t>Electric Transmission Line-Houston Lighting &amp; Power</t>
  </si>
  <si>
    <t>Electric trans./dist. lines-Houston Power &amp; Lighting
Electric trans./dist. lines-Houston Power &amp; Lighting
Electric trans./dist. lines-Houston Power &amp; Lighting</t>
  </si>
  <si>
    <t>Khan, Lily</t>
  </si>
  <si>
    <t>DeLeon, Melissa</t>
  </si>
  <si>
    <t>NEGOTIATION Landowner Bill of Rights Letter</t>
  </si>
  <si>
    <t>Landowner Bill of Rights Letter</t>
  </si>
  <si>
    <t>CONTACT Pre-Appraisal Contact with Owner</t>
  </si>
  <si>
    <t>Pre-Appraisal Contact with Owner</t>
  </si>
  <si>
    <t>Approved</t>
  </si>
  <si>
    <t>GF 2019-1001</t>
  </si>
  <si>
    <t>COW-FRMP_TR-100 TITLE SOS Business Organization Inquiry.pdf</t>
  </si>
  <si>
    <t>COW-FRMP_TR-212 TITLE Commitment.pdf</t>
  </si>
  <si>
    <t>COW-FRMP_TR-212 TITLE Curative Plan.docx</t>
  </si>
  <si>
    <t>COWFRLPHDR-5-712</t>
  </si>
  <si>
    <t>COWFRLPHDR-5-672</t>
  </si>
  <si>
    <t>COWFRLPHDR-5-575</t>
  </si>
  <si>
    <t>COWFRLPHDR-5-576</t>
  </si>
  <si>
    <t>COWFRLPHDR-5-708</t>
  </si>
  <si>
    <t>COWFRLPHDR-5-577</t>
  </si>
  <si>
    <t>COWFRLPHDR-5-578</t>
  </si>
  <si>
    <t>COWFRLPHDR-5-673</t>
  </si>
  <si>
    <t>COWFRLPHDR-5-579</t>
  </si>
  <si>
    <t>COWFRLPHDR-5-674</t>
  </si>
  <si>
    <t>COWFRLPHDR-5-675</t>
  </si>
  <si>
    <t>COWFRLPHDR-5-711</t>
  </si>
  <si>
    <t>COWFRLPHDR-5-590</t>
  </si>
  <si>
    <t>COWFRLPHDR-5-703</t>
  </si>
  <si>
    <t>COWFRLPHDR-5-591</t>
  </si>
  <si>
    <t>COWFRLPHDR-5-706</t>
  </si>
  <si>
    <t>COWFRLPHDR-5-705</t>
  </si>
  <si>
    <t>COWFRLPHDR-5-707</t>
  </si>
  <si>
    <t>COWFRLPHDR-5-592</t>
  </si>
  <si>
    <t>COWFRLPHDR-5-676</t>
  </si>
  <si>
    <t>COWFRLPHDR-5-595</t>
  </si>
  <si>
    <t>COWFRLPHDR-5-677</t>
  </si>
  <si>
    <t>COWFRLPHDR-5-596</t>
  </si>
  <si>
    <t>COWFRLPHDR-5-597</t>
  </si>
  <si>
    <t>COWFRLPHDR-5-678</t>
  </si>
  <si>
    <t>COWFRLPHDR-5-598</t>
  </si>
  <si>
    <t>COWFRLPHDR-5-709</t>
  </si>
  <si>
    <t>COWFRLPHDR-5-679</t>
  </si>
  <si>
    <t>COWFRLPHDR-5-635</t>
  </si>
  <si>
    <t>COWFRLPHDR-5-636</t>
  </si>
  <si>
    <t>COWFRLPHDR-5-639</t>
  </si>
  <si>
    <t>COWFRLPHDR-5-680</t>
  </si>
  <si>
    <t>COWFRLPHDR-5-640</t>
  </si>
  <si>
    <t>COWFRLPHDR-5-641</t>
  </si>
  <si>
    <t>COWFRLPHDR-5-642</t>
  </si>
  <si>
    <t>COWFRLPHDR-5-702</t>
  </si>
  <si>
    <t>COWFRLPHDR-5-648</t>
  </si>
  <si>
    <t>COWFRLPHDR-5-649</t>
  </si>
  <si>
    <t>COWFRLPHDR-5-650</t>
  </si>
  <si>
    <t>COWFRLPHDR-5-651</t>
  </si>
  <si>
    <t>COWFRLPHDR-5-652</t>
  </si>
  <si>
    <t>COWFRLPHDR-5-653</t>
  </si>
  <si>
    <t>COWFRLPHDR-5-654</t>
  </si>
  <si>
    <t>COWFRLPHDR-5-659</t>
  </si>
  <si>
    <t>COWFRLPHDR-5-660</t>
  </si>
  <si>
    <t>COWFRLPHDR-5-664</t>
  </si>
  <si>
    <t>COWFRLPHDR-5-681</t>
  </si>
  <si>
    <t>COWFRLPHDR-5-665</t>
  </si>
  <si>
    <t>COWFRLPHDR-5-666</t>
  </si>
  <si>
    <t>COWFRLPHDR-5-667</t>
  </si>
  <si>
    <t>COWFRLPHDR-5-704</t>
  </si>
  <si>
    <t>COWFRLPHDR-5-570</t>
  </si>
  <si>
    <t>COWFRLPHDR-5-572</t>
  </si>
  <si>
    <t>Melissa DeLeon</t>
  </si>
  <si>
    <t>PH1</t>
  </si>
  <si>
    <t>J-M Manufacturing Company, Inc.</t>
  </si>
  <si>
    <t>P.O. Box 1240</t>
  </si>
  <si>
    <t>Wharton, TX 77488</t>
  </si>
  <si>
    <t>P.O. Box 3670</t>
  </si>
  <si>
    <t>Brownsville, TX 78523</t>
  </si>
  <si>
    <t>Revised TC received 01-21-2020</t>
  </si>
  <si>
    <t>922 CR 188</t>
  </si>
  <si>
    <t>927 CR 188</t>
  </si>
  <si>
    <t>0 FM 1299</t>
  </si>
  <si>
    <t>826 S EAST AVE</t>
  </si>
  <si>
    <t>1264 CR 188</t>
  </si>
  <si>
    <t>914 CR 188</t>
  </si>
  <si>
    <t>0 W ELM</t>
  </si>
  <si>
    <t>0 S EAST AVE</t>
  </si>
  <si>
    <t>328 S EAST AVE</t>
  </si>
  <si>
    <t>400 S EAST AVE</t>
  </si>
  <si>
    <t>0 BLACK</t>
  </si>
  <si>
    <t>506 S EAST AVE</t>
  </si>
  <si>
    <t>409 MOERS LN</t>
  </si>
  <si>
    <t>4220 LEE LN</t>
  </si>
  <si>
    <t>378 CR 150</t>
  </si>
  <si>
    <t>0  MOERS LN</t>
  </si>
  <si>
    <t>3898 CR 135</t>
  </si>
  <si>
    <t>468 CR 150</t>
  </si>
  <si>
    <t>520 MOERS LN</t>
  </si>
  <si>
    <t>3920 LEE LN</t>
  </si>
  <si>
    <t>0 LEE LN</t>
  </si>
  <si>
    <t>314 CR 150</t>
  </si>
  <si>
    <t>3822 CR 135</t>
  </si>
  <si>
    <t>0 JUNIOR COLLEGE BLVD</t>
  </si>
  <si>
    <t>0  JUNIOR COLLEGE BLVD</t>
  </si>
  <si>
    <t>307 CR 150</t>
  </si>
  <si>
    <t>PH2</t>
  </si>
  <si>
    <t>0  CR 222</t>
  </si>
  <si>
    <t>0  HWY 59</t>
  </si>
  <si>
    <t>0 N FULTON</t>
  </si>
  <si>
    <t>3602 N FULTON</t>
  </si>
  <si>
    <t>UNLISTED</t>
  </si>
  <si>
    <t>3518 N FULTON</t>
  </si>
  <si>
    <t>3510 N FULTON</t>
  </si>
  <si>
    <t>3322 CR 135</t>
  </si>
  <si>
    <t>0 BRIETLING LN</t>
  </si>
  <si>
    <t>533 BRIETLING LN</t>
  </si>
  <si>
    <t>3617 HWY 59</t>
  </si>
  <si>
    <t>0 FM 102</t>
  </si>
  <si>
    <t>3500 JUNIOR COLLEGE BLVD</t>
  </si>
  <si>
    <t>1106 CR 188</t>
  </si>
  <si>
    <t>0  FM 102</t>
  </si>
  <si>
    <t>3802 CR 135</t>
  </si>
  <si>
    <t>0  N FULTON</t>
  </si>
  <si>
    <t>4814 FM 102</t>
  </si>
  <si>
    <t>439 CR 150</t>
  </si>
  <si>
    <t>ENVIRONMENTAL Right-of-Entry Executed</t>
  </si>
  <si>
    <t>ENVIRONMENTAL</t>
  </si>
  <si>
    <t>Right-of-Entry Executed</t>
  </si>
  <si>
    <t>ENVIRONMENTAL Right-of-Entry Package</t>
  </si>
  <si>
    <t>Right-of-Entry Package</t>
  </si>
  <si>
    <t>R018674;#141</t>
  </si>
  <si>
    <t>R018678;#142</t>
  </si>
  <si>
    <t>R018679;#143</t>
  </si>
  <si>
    <t>R018684;#144</t>
  </si>
  <si>
    <t>R018695;#145</t>
  </si>
  <si>
    <t>R018696;#146</t>
  </si>
  <si>
    <t>R018697;#147</t>
  </si>
  <si>
    <t>R018699;#148</t>
  </si>
  <si>
    <t>R022826;#159</t>
  </si>
  <si>
    <t>102</t>
  </si>
  <si>
    <t>R023655;#169</t>
  </si>
  <si>
    <t>R023656;#170</t>
  </si>
  <si>
    <t>R026596;#209</t>
  </si>
  <si>
    <t>R026597;#210</t>
  </si>
  <si>
    <t>R026598;#211</t>
  </si>
  <si>
    <t>R026604;#213</t>
  </si>
  <si>
    <t>R026605;#214</t>
  </si>
  <si>
    <t>R026606;#215</t>
  </si>
  <si>
    <t>R026610;#217</t>
  </si>
  <si>
    <t>R026611;#218</t>
  </si>
  <si>
    <t>R026612;#219</t>
  </si>
  <si>
    <t>R026931;#224</t>
  </si>
  <si>
    <t>R026936;#225</t>
  </si>
  <si>
    <t>R026940;#226</t>
  </si>
  <si>
    <t>R026941;#227</t>
  </si>
  <si>
    <t>R026942;#228</t>
  </si>
  <si>
    <t>R026943;#229</t>
  </si>
  <si>
    <t>R026948;#230</t>
  </si>
  <si>
    <t>R026951;#231</t>
  </si>
  <si>
    <t>R026953;#232</t>
  </si>
  <si>
    <t>R026954;#233</t>
  </si>
  <si>
    <t>R026956;#234</t>
  </si>
  <si>
    <t>R026957;#235</t>
  </si>
  <si>
    <t>R026965;#236</t>
  </si>
  <si>
    <t>R026968;#237</t>
  </si>
  <si>
    <t>R027013;#238</t>
  </si>
  <si>
    <t>R032037;#244</t>
  </si>
  <si>
    <t>R032053;#245</t>
  </si>
  <si>
    <t>R032127;#246</t>
  </si>
  <si>
    <t>R032139;#248</t>
  </si>
  <si>
    <t>R032141;#249</t>
  </si>
  <si>
    <t>R032142;#250</t>
  </si>
  <si>
    <t>R032145;#251</t>
  </si>
  <si>
    <t>R050108;#253</t>
  </si>
  <si>
    <t>R052351;#256</t>
  </si>
  <si>
    <t>225</t>
  </si>
  <si>
    <t>COW-FRMP_TR-225</t>
  </si>
  <si>
    <t>226</t>
  </si>
  <si>
    <t>COW-FRMP_TR-226</t>
  </si>
  <si>
    <t>227</t>
  </si>
  <si>
    <t>R053788;#259</t>
  </si>
  <si>
    <t>COW-FRMP_TR-227</t>
  </si>
  <si>
    <t>228</t>
  </si>
  <si>
    <t>R053789;#260</t>
  </si>
  <si>
    <t>COW-FRMP_TR-228</t>
  </si>
  <si>
    <t>229</t>
  </si>
  <si>
    <t>COW-FRMP_TR-229</t>
  </si>
  <si>
    <t>230</t>
  </si>
  <si>
    <t>COW-FRMP_TR-230</t>
  </si>
  <si>
    <t>231</t>
  </si>
  <si>
    <t>COW-FRMP_TR-231</t>
  </si>
  <si>
    <t>R055173;#266</t>
  </si>
  <si>
    <t>R056464;#267</t>
  </si>
  <si>
    <t>R056478;#268</t>
  </si>
  <si>
    <t>R056480;#269</t>
  </si>
  <si>
    <t>R059308;#270</t>
  </si>
  <si>
    <t>R059447;#271</t>
  </si>
  <si>
    <t>R060210;#272</t>
  </si>
  <si>
    <t>R068966;#275</t>
  </si>
  <si>
    <t>R072725;#279</t>
  </si>
  <si>
    <t>R073362;#280</t>
  </si>
  <si>
    <t>Duplicate logs</t>
  </si>
  <si>
    <t>GF No. 2019-0832</t>
  </si>
  <si>
    <t>COWFRLPHDR-5-722</t>
  </si>
  <si>
    <t>ACQ Filename Prefix</t>
  </si>
  <si>
    <t>COW-FRMP_TR-100 CONTACT Negotiator Report.docx</t>
  </si>
  <si>
    <t>COW-FRMP_TR-200 CONTACT Negotiator Report.docx</t>
  </si>
  <si>
    <t>COW-FRMP_TR-200 CONTACT Pre-Appraisal Contact with Owner.pdf</t>
  </si>
  <si>
    <t>COW-FRMP_TR-201 CONTACT Negotiator Report.docx</t>
  </si>
  <si>
    <t>COW-FRMP_TR-202 CONTACT Negotiator Report.docx</t>
  </si>
  <si>
    <t>COW-FRMP_TR-203 CONTACT Negotiator Report.docx</t>
  </si>
  <si>
    <t>COW-FRMP_TR-205 CONTACT Negotiator Report.docx</t>
  </si>
  <si>
    <t>COW-FRMP_TR-205 CONTACT Pre-Appraisal Contact with Owner.pdf</t>
  </si>
  <si>
    <t>COW-FRMP_TR-207 CONTACT Negotiator Report.docx</t>
  </si>
  <si>
    <t>COW-FRMP_TR-207 CONTACT Pre-Appraisal Contact with Owner.pdf</t>
  </si>
  <si>
    <t>COW-FRMP_TR-208 CONTACT Negotiator Report.docx</t>
  </si>
  <si>
    <t>COW-FRMP_TR-208 CONTACT Pre-Appraisal Contact with Owner.pdf</t>
  </si>
  <si>
    <t>COW-FRMP_TR-210 CONTACT Negotiator Report.docx</t>
  </si>
  <si>
    <t>COW-FRMP_TR-211 CONTACT Letter of Intent-HDR 12-13-19.pdf</t>
  </si>
  <si>
    <t>COW-FRMP_TR-211 CONTACT Negotiator Report.docx</t>
  </si>
  <si>
    <t>COW-FRMP_TR-212 CONTACT Negotiator Report.docx</t>
  </si>
  <si>
    <t>COW-FRMP_TR-213 CONTACT Negotiator Report.docx</t>
  </si>
  <si>
    <t>COW-FRMP_TR-213 CONTACT Pre-Appraisal Contact with Owner.pdf</t>
  </si>
  <si>
    <t>COW-FRMP_TR-214 CONTACT Negotiator Report.docx</t>
  </si>
  <si>
    <t>COW-FRMP_TR-215 CONTACT Negotiator Report.docx</t>
  </si>
  <si>
    <t>COW-FRMP_TR-215 CONTACT Pre-Appraisal Contact with Owner.pdf</t>
  </si>
  <si>
    <t>COW-FRMP_TR-216 CONTACT Negotiator Report.docx</t>
  </si>
  <si>
    <t>COW-FRMP_TR-217 CONTACT Negotiator Report.docx</t>
  </si>
  <si>
    <t>COW-FRMP_TR-217 CONTACT Pre-Appraisal Contact with Owner.pdf</t>
  </si>
  <si>
    <t>COW-FRMP_TR-218 CONTACT Negotiator Report.docx</t>
  </si>
  <si>
    <t>COW-FRMP_TR-218 CONTACT Pre-Appraisal Contact with Owner.pdf</t>
  </si>
  <si>
    <t>COW-FRMP_TR-219 CONTACT Negotiator Report.docx</t>
  </si>
  <si>
    <t>COW-FRMP_TR-220 CONTACT Negotiator Report.docx</t>
  </si>
  <si>
    <t>COW-FRMP_TR-222 CONTACT Negotiator Report.docx</t>
  </si>
  <si>
    <t>COW-FRMP_TR-223 CONTACT Negotiator Report.docx</t>
  </si>
  <si>
    <t>COW-FRMP_TR-224 CONTACT Negotiator Report.docx</t>
  </si>
  <si>
    <t>COW-FRMP_TR-300 CONTACT Negotiator Report.docx</t>
  </si>
  <si>
    <t>COW-FRMP_TR-301 CONTACT Negotiator Report.docx</t>
  </si>
  <si>
    <t>COW-FRMP_TR-302 CONTACT Negotiator Report.docx</t>
  </si>
  <si>
    <t>COW-FRMP_TR-303 CONTACT Negotiator Report.docx</t>
  </si>
  <si>
    <t>COW-FRMP_TR-304 CONTACT Negotiator Report.docx</t>
  </si>
  <si>
    <t>COW-FRMP_TR-305 CONTACT Negotiator Report.docx</t>
  </si>
  <si>
    <t>COW-FRMP_TR-305 CONTACT Pre-Appraisal Contact with Owner.pdf</t>
  </si>
  <si>
    <t>COW-FRMP_TR-305MH CONTACT Negotiator Report.docx</t>
  </si>
  <si>
    <t>COW-FRMP_TR-306 CONTACT Negotiator Report.docx</t>
  </si>
  <si>
    <t>COW-FRMP_TR-307 CONTACT Negotiator Report.docx</t>
  </si>
  <si>
    <t>COW-FRMP_TR-308 CONTACT Negotiator Report.docx</t>
  </si>
  <si>
    <t>COW-FRMP_TR-309 CONTACT Negotiator Report.docx</t>
  </si>
  <si>
    <t>COW-FRMP_TR-310 CONTACT Negotiator Report.docx</t>
  </si>
  <si>
    <t>COW-FRMP_TR-311 CONTACT Negotiator Report.docx</t>
  </si>
  <si>
    <t>COW-FRMP_TR-312 CONTACT Negotiator Report.docx</t>
  </si>
  <si>
    <t>COW-FRMP_TR-313 CONTACT Negotiator Report.docx</t>
  </si>
  <si>
    <t>COW-FRMP_TR-314 CONTACT Negotiator Report.docx</t>
  </si>
  <si>
    <t>COW-FRMP_TR-315 CONTACT Negotiator Report.docx</t>
  </si>
  <si>
    <t>COW-FRMP_TR-316 CONTACT Negotiator Report.docx</t>
  </si>
  <si>
    <t>COW-FRMP_TR-317 CONTACT Negotiator Report.docx</t>
  </si>
  <si>
    <t>COW-FRMP_TR-319 CONTACT Negotiator Report.docx</t>
  </si>
  <si>
    <t>COW-FRMP_TR-320 CONTACT Negotiator Report.docx</t>
  </si>
  <si>
    <t>COW-FRMP_TR-320 CONTACT Pre-Appraisal Contact with Owner.pdf</t>
  </si>
  <si>
    <t>COW-FRMP_TR-321 CONTACT Negotiator Report.docx</t>
  </si>
  <si>
    <t>COW-FRMP_TR-421A CONTACT Negotiator Report.docx</t>
  </si>
  <si>
    <t>COW-FRMP_TR-427 CONTACT Negotiator Report.docx</t>
  </si>
  <si>
    <t>COW-FRMP_TR-100 NEGOTIATION Landowner Bill of Rights Letter.pdf</t>
  </si>
  <si>
    <t>COW-FRMP_TR-200 NEGOTIATION Landowner Bill of Rights Letter.pdf</t>
  </si>
  <si>
    <t>COW-FRMP_TR-200 TITLE Tax Card.pdf</t>
  </si>
  <si>
    <t>COW-FRMP_TR-201 NEGOTIATION Landowner Bill of Rights Letter.pdf</t>
  </si>
  <si>
    <t>COW-FRMP_TR-201 TITLE Tax Card.pdf</t>
  </si>
  <si>
    <t>COW-FRMP_TR-202 NEGOTIATION Landowner Bill of Rights Letter.pdf</t>
  </si>
  <si>
    <t>COW-FRMP_TR-202 TITLE Tax Card.pdf</t>
  </si>
  <si>
    <t>COW-FRMP_TR-203 NEGOTIATION Landowner Bill of Rights Letter.pdf</t>
  </si>
  <si>
    <t>COW-FRMP_TR-203 TITLE Tax Card.pdf</t>
  </si>
  <si>
    <t>COW-FRMP_TR-205 NEGOTIATION Landowner Bill of Rights Letter.pdf</t>
  </si>
  <si>
    <t>COW-FRMP_TR-205 TITLE Tax Card.pdf</t>
  </si>
  <si>
    <t>COW-FRMP_TR-207 CONTACT Letter of Intent-HDR.pdf</t>
  </si>
  <si>
    <t>COW-FRMP_TR-207 NEGOTIATION Landowner Bill of Rights Letter.pdf</t>
  </si>
  <si>
    <t>COW-FRMP_TR-208 NEGOTIATION Landowner Bill of Rights Letter.pdf</t>
  </si>
  <si>
    <t>COW-FRMP_TR-210 NEGOTIATION Landowner Bill of Rights Letter.pdf</t>
  </si>
  <si>
    <t>COW-FRMP_TR-210 TITLE Tax Card.pdf</t>
  </si>
  <si>
    <t>COW-FRMP_TR-211 NEGOTIATION Landowner Bill of Rights Letter.pdf</t>
  </si>
  <si>
    <t>COW-FRMP_TR-211 TITLE Tax Card.pdf</t>
  </si>
  <si>
    <t>COW-FRMP_TR-212 NEGOTIATION Landowner Bill of Rights Letter.pdf</t>
  </si>
  <si>
    <t>COW-FRMP_TR-212 TITLE Tax Card.pdf</t>
  </si>
  <si>
    <t>COW-FRMP_TR-213 NEGOTIATION Landowner Bill of Rights Letter.pdf</t>
  </si>
  <si>
    <t>COW-FRMP_TR-214 NEGOTIATION Landowner Bill of Rights Letter.pdf</t>
  </si>
  <si>
    <t>COW-FRMP_TR-214 TITLE Tax Card.pdf</t>
  </si>
  <si>
    <t>COW-FRMP_TR-215 NEGOTIATION Landowner Bill of Rights Letter.pdf</t>
  </si>
  <si>
    <t>COW-FRMP_TR-215 TITLE Tax Card.pdf</t>
  </si>
  <si>
    <t>COW-FRMP_TR-216 NEGOTIATION Landowner Bill of Rights Letter.pdf</t>
  </si>
  <si>
    <t>COW-FRMP_TR-216 TITLE Tax Card.pdf</t>
  </si>
  <si>
    <t>COW-FRMP_TR-217 NEGOTIATION Landowner Bill of Rights Letter.pdf</t>
  </si>
  <si>
    <t>COW-FRMP_TR-217 TITLE Tax Card.pdf</t>
  </si>
  <si>
    <t>COW-FRMP_TR-218 NEGOTIATION Landowner Bill of Rights Letter.pdf</t>
  </si>
  <si>
    <t>COW-FRMP_TR-219 NEGOTIATION Landowner Bill of Rights Letter.pdf</t>
  </si>
  <si>
    <t>COW-FRMP_TR-220 NEGOTIATION Landowner Bill of Rights Letter.pdf</t>
  </si>
  <si>
    <t>COW-FRMP_TR-222 NEGOTIATION Landowner Bill of Rights Letter.pdf</t>
  </si>
  <si>
    <t>COW-FRMP_TR-222 TITLE Tax Card.pdf</t>
  </si>
  <si>
    <t>COW-FRMP_TR-223 NEGOTIATION Landowner Bill of Rights Letter.pdf</t>
  </si>
  <si>
    <t>COW-FRMP_TR-223 TITLE Tax Card.pdf</t>
  </si>
  <si>
    <t>COW-FRMP_TR-224 NEGOTIATION Landowner Bill of Rights Letter.pdf</t>
  </si>
  <si>
    <t>COW-FRMP_TR-300 NEGOTIATION Landowner Bill of Rights Letter.pdf</t>
  </si>
  <si>
    <t>COW-FRMP_TR-300 TITLE Tax Card.pdf</t>
  </si>
  <si>
    <t>COW-FRMP_TR-301 NEGOTIATION Landowner Bill of Rights Letter.pdf</t>
  </si>
  <si>
    <t>COW-FRMP_TR-301 TITLE Tax Card.pdf</t>
  </si>
  <si>
    <t>COW-FRMP_TR-302 NEGOTIATION Landowner Bill of Rights Letter.pdf</t>
  </si>
  <si>
    <t>COW-FRMP_TR-302 TITLE Tax Card.pdf</t>
  </si>
  <si>
    <t>COW-FRMP_TR-303 NEGOTIATION Landowner Bill of Rights Letter.pdf</t>
  </si>
  <si>
    <t>COW-FRMP_TR-303 TITLE Tax Card.pdf</t>
  </si>
  <si>
    <t>COW-FRMP_TR-304 NEGOTIATION Landowner Bill of Rights Letter.pdf</t>
  </si>
  <si>
    <t>COW-FRMP_TR-305 NEGOTIATION Landowner Bill of Rights Letter.pdf</t>
  </si>
  <si>
    <t>COW-FRMP_TR-305MH TITLE Tax Card.pdf</t>
  </si>
  <si>
    <t>COW-FRMP_TR-306 NEGOTIATION Landowner Bill of Rights Letter.pdf</t>
  </si>
  <si>
    <t>COW-FRMP_TR-307 NEGOTIATION Landowner Bill of Rights Letter.pdf</t>
  </si>
  <si>
    <t>COW-FRMP_TR-307 TITLE Tax Card.pdf</t>
  </si>
  <si>
    <t>COW-FRMP_TR-308 NEGOTIATION Landowner Bill of Rights Letter.pdf</t>
  </si>
  <si>
    <t>COW-FRMP_TR-308 TITLE Tax Card.pdf</t>
  </si>
  <si>
    <t>COW-FRMP_TR-309 NEGOTIATION Landowner Bill of Rights Letter.pdf</t>
  </si>
  <si>
    <t>COW-FRMP_TR-309 TITLE Tax Card.pdf</t>
  </si>
  <si>
    <t>COW-FRMP_TR-310 NEGOTIATION Landowner Bill of Rights Letter.pdf</t>
  </si>
  <si>
    <t>COW-FRMP_TR-310 TITLE Tax Card.pdf</t>
  </si>
  <si>
    <t>COW-FRMP_TR-311 NEGOTIATION Landowner Bill of Rights Letter.pdf</t>
  </si>
  <si>
    <t>COW-FRMP_TR-311 TITLE Tax Card.pdf</t>
  </si>
  <si>
    <t>COW-FRMP_TR-312 NEGOTIATION Landowner Bill of Rights Letter.pdf</t>
  </si>
  <si>
    <t>COW-FRMP_TR-312 TITLE Tax Card.pdf</t>
  </si>
  <si>
    <t>COW-FRMP_TR-313 NEGOTIATION Landowner Bill of Rights Letter.pdf</t>
  </si>
  <si>
    <t>COW-FRMP_TR-314 NEGOTIATION Landowner Bill of Rights Letter.pdf</t>
  </si>
  <si>
    <t>COW-FRMP_TR-315 NEGOTIATION Landowner Bill of Rights Letter.pdf</t>
  </si>
  <si>
    <t>COW-FRMP_TR-315 TITLE Tax Card.pdf</t>
  </si>
  <si>
    <t>COW-FRMP_TR-316 NEGOTIATION Landowner Bill of Rights Letter.pdf</t>
  </si>
  <si>
    <t>COW-FRMP_TR-316 TITLE Tax Card.pdf</t>
  </si>
  <si>
    <t>COW-FRMP_TR-317 NEGOTIATION Landowner Bill of Rights Letter.pdf</t>
  </si>
  <si>
    <t>COW-FRMP_TR-319 NEGOTIATION Landowner Bill of Rights Letter.pdf</t>
  </si>
  <si>
    <t>COW-FRMP_TR-319 TITLE Tax Card.pdf</t>
  </si>
  <si>
    <t>COW-FRMP_TR-320 NEGOTIATION Landowner Bill of Rights Letter.pdf</t>
  </si>
  <si>
    <t>COW-FRMP_TR-320 TITLE Tax Card.pdf</t>
  </si>
  <si>
    <t>COW-FRMP_TR-321 NEGOTIATION Landowner Bill of Rights Letter.pdf</t>
  </si>
  <si>
    <t>COW-FRMP_TR-321 TITLE Tax Card.pdf</t>
  </si>
  <si>
    <t>COW-FRMP_TR-421A NEGOTIATION Landowner Bill of Rights Letter.pdf</t>
  </si>
  <si>
    <t>COW-FRMP_TR-427 NEGOTIATION Landowner Bill of Rights Letter.pdf</t>
  </si>
  <si>
    <t>COW-FRMP_TR-427 SURVEY Right-of-Entry.pdf</t>
  </si>
  <si>
    <t>COW-FRMP_TR-427 TITLE Tax Card.pdf</t>
  </si>
  <si>
    <t xml:space="preserve">No CMRR Green Card </t>
  </si>
  <si>
    <t>TaxID;TaxID;TaxID</t>
  </si>
  <si>
    <t>2019-1001</t>
  </si>
  <si>
    <t>SURVEY Description-Plat_CITY</t>
  </si>
  <si>
    <t>Description-Plat_CITY</t>
  </si>
  <si>
    <t>COW-FRMP_TR-421A SURVEY Description-Plat_CITY.pdf</t>
  </si>
  <si>
    <t>COW-FRMP_TR-427 SURVEY Description-Plat_CITY.pdf</t>
  </si>
  <si>
    <t>COWFRLPHDR-5-724</t>
  </si>
  <si>
    <t>COWFRLPHDR-5-725</t>
  </si>
  <si>
    <t>COWFRLPHDR-5-726</t>
  </si>
  <si>
    <t>SURVEY Description-Plat_USACOE</t>
  </si>
  <si>
    <t>Description-Plat_USACOE</t>
  </si>
  <si>
    <t>Item Type</t>
  </si>
  <si>
    <t>Item</t>
  </si>
  <si>
    <t>No CMRR Green Card - USPS Tracking Delivered</t>
  </si>
  <si>
    <t>No CMRR Green Card - USPS In-Transit</t>
  </si>
  <si>
    <t>No CMRR Green Card - USPS Return to Sender Alert</t>
  </si>
  <si>
    <t>Missing ROE Letter</t>
  </si>
  <si>
    <t>COW-FRMP_TR-201 SURVEY Description-Plat_CITY.pdf</t>
  </si>
  <si>
    <t>COW-FRMP_TR-202 SURVEY Description-Plat_CITY.pdf</t>
  </si>
  <si>
    <t>COW-FRMP_TR-205 SURVEY Description-Plat_CITY.pdf</t>
  </si>
  <si>
    <t>COW-FRMP_TR-207 SURVEY Description-Plat_CITY.pdf</t>
  </si>
  <si>
    <t>COW-FRMP_TR-210 SURVEY Description-Plat_CITY.pdf</t>
  </si>
  <si>
    <t>COW-FRMP_TR-213 SURVEY Description-Plat_CITY.pdf</t>
  </si>
  <si>
    <t>COW-FRMP_TR-214 SURVEY Description-Plat_CITY.pdf</t>
  </si>
  <si>
    <t>COW-FRMP_TR-215 SURVEY Description-Plat_CITY.pdf</t>
  </si>
  <si>
    <t>COW-FRMP_TR-216 SURVEY Description-Plat_CITY.pdf</t>
  </si>
  <si>
    <t>COW-FRMP_TR-217 SURVEY Description-Plat_CITY.pdf</t>
  </si>
  <si>
    <t>COW-FRMP_TR-218 SURVEY Description-Plat_CITY.pdf</t>
  </si>
  <si>
    <t>COW-FRMP_TR-308 SURVEY Description-Plat_CITY.pdf</t>
  </si>
  <si>
    <t>COW-FRMP_TR-309 SURVEY Description-Plat_CITY.pdf</t>
  </si>
  <si>
    <t>COW-FRMP_TR-310 SURVEY Description-Plat_CITY.pdf</t>
  </si>
  <si>
    <t>COW-FRMP_TR-311 SURVEY Description-Plat_CITY.pdf</t>
  </si>
  <si>
    <t>COW-FRMP_TR-312 SURVEY Description-Plat_CITY.pdf</t>
  </si>
  <si>
    <t>COW-FRMP_TR-313 SURVEY Description-Plat_CITY.pdf</t>
  </si>
  <si>
    <t>COW-FRMP_TR-314 SURVEY Description-Plat_CITY.pdf</t>
  </si>
  <si>
    <t>COW-FRMP_TR-315 SURVEY Description-Plat_CITY.pdf</t>
  </si>
  <si>
    <t>COW-FRMP_TR-315 SURVEY Right-of-Entry CMRR.pdf</t>
  </si>
  <si>
    <t>COW-FRMP_TR-316 SURVEY Description-Plat_CITY.pdf</t>
  </si>
  <si>
    <t>COW-FRMP_TR-319 SURVEY Description-Plat_CITY.pdf</t>
  </si>
  <si>
    <t>COW-FRMP_TR-320 SURVEY Description-Plat_CITY.pdf</t>
  </si>
  <si>
    <t>COWFRLPHDR-5-743</t>
  </si>
  <si>
    <t>COWFRLPHDR-5-744</t>
  </si>
  <si>
    <t>COWFRLPHDR-5-745</t>
  </si>
  <si>
    <t>COWFRLPHDR-5-746</t>
  </si>
  <si>
    <t>COWFRLPHDR-5-747</t>
  </si>
  <si>
    <t>COWFRLPHDR-5-748</t>
  </si>
  <si>
    <t>COWFRLPHDR-5-749</t>
  </si>
  <si>
    <t>COWFRLPHDR-5-750</t>
  </si>
  <si>
    <t>COWFRLPHDR-5-729</t>
  </si>
  <si>
    <t>COWFRLPHDR-5-730</t>
  </si>
  <si>
    <t>COWFRLPHDR-5-731</t>
  </si>
  <si>
    <t>COWFRLPHDR-5-732</t>
  </si>
  <si>
    <t>COWFRLPHDR-5-733</t>
  </si>
  <si>
    <t>COWFRLPHDR-5-734</t>
  </si>
  <si>
    <t>COWFRLPHDR-5-735</t>
  </si>
  <si>
    <t>COWFRLPHDR-5-736</t>
  </si>
  <si>
    <t>COWFRLPHDR-5-737</t>
  </si>
  <si>
    <t>COWFRLPHDR-5-738</t>
  </si>
  <si>
    <t>COWFRLPHDR-5-739</t>
  </si>
  <si>
    <t>COWFRLPHDR-5-740</t>
  </si>
  <si>
    <t>COWFRLPHDR-5-741</t>
  </si>
  <si>
    <t>COWFRLPHDR-5-742</t>
  </si>
  <si>
    <r>
      <t xml:space="preserve">TITLE SOS Business </t>
    </r>
    <r>
      <rPr>
        <b/>
        <sz val="10"/>
        <color theme="1"/>
        <rFont val="Arial Narrow"/>
        <family val="2"/>
      </rPr>
      <t>Organization</t>
    </r>
    <r>
      <rPr>
        <b/>
        <sz val="10"/>
        <color theme="1"/>
        <rFont val="Arial"/>
        <family val="2"/>
      </rPr>
      <t xml:space="preserve"> Inquiry</t>
    </r>
  </si>
  <si>
    <r>
      <t xml:space="preserve">TITLE </t>
    </r>
    <r>
      <rPr>
        <b/>
        <sz val="10"/>
        <color theme="1"/>
        <rFont val="Arial Narrow"/>
        <family val="2"/>
      </rPr>
      <t>Commitment</t>
    </r>
    <r>
      <rPr>
        <b/>
        <sz val="10"/>
        <color theme="1"/>
        <rFont val="Arial"/>
        <family val="2"/>
      </rPr>
      <t xml:space="preserve"> Backup Docs</t>
    </r>
  </si>
  <si>
    <t>Wadler Perches Hundl Kerlick Attorney at Law</t>
  </si>
  <si>
    <t>COW-FRMP_TR-207 TITLE Tax Card.pdf</t>
  </si>
  <si>
    <t>COW-FRMP_TR-213 TITLE Tax Card.pdf</t>
  </si>
  <si>
    <t>COW-FRMP_TR-219 TITLE Tax Card.pdf</t>
  </si>
  <si>
    <t>COW-FRMP_TR-220 TITLE Tax Card.pdf</t>
  </si>
  <si>
    <t>COW-FRMP_TR-230 TITLE Tax Card.pdf</t>
  </si>
  <si>
    <t>COW-FRMP_TR-231 ENVIRONMENTAL Right-of-Entry Package.pdf</t>
  </si>
  <si>
    <t>COW-FRMP_TR-231 TITLE Tax Card.pdf</t>
  </si>
  <si>
    <t>Newberry, Erin</t>
  </si>
  <si>
    <t>Donohue, Deborah</t>
  </si>
  <si>
    <t>Hobbs, Danna</t>
  </si>
  <si>
    <t>Dunaway, Darla</t>
  </si>
  <si>
    <t>Largent, Cindy</t>
  </si>
  <si>
    <t>Combined Tax Cards</t>
  </si>
  <si>
    <t>GF No.: 2019-0755</t>
  </si>
  <si>
    <t>GF No.: 2019-0756</t>
  </si>
  <si>
    <t>Combined 6 Tax ID</t>
  </si>
  <si>
    <t>GF No.: 2019-0810</t>
  </si>
  <si>
    <t>GF No.: 2019-0811</t>
  </si>
  <si>
    <t>GF No.: 2019-0813</t>
  </si>
  <si>
    <t>GF No.:  2019-0814</t>
  </si>
  <si>
    <t>COW-FRMP_TR-100 TITLE Tax Card.pdf</t>
  </si>
  <si>
    <t>COW-FRMP_TR-207 SURVEY Right-of-Entry.pdf</t>
  </si>
  <si>
    <t>COW-FRMP_TR-208 CONTACT Letter of Intent-HDR.pdf</t>
  </si>
  <si>
    <t>COWFRLPHDR-5-751</t>
  </si>
  <si>
    <t>COWFRLPHDR-5-752</t>
  </si>
  <si>
    <t>COWFRLPHDR-5-753</t>
  </si>
  <si>
    <t>COWFRLPHDR-5-754</t>
  </si>
  <si>
    <t>V</t>
  </si>
  <si>
    <t>A</t>
  </si>
  <si>
    <t>Richard McGee</t>
  </si>
  <si>
    <t>Return to Sender</t>
  </si>
  <si>
    <t>No package attached</t>
  </si>
  <si>
    <t>Combined 4 Tax ID</t>
  </si>
  <si>
    <t>Revised</t>
  </si>
  <si>
    <t>Combined 2 Tax ID</t>
  </si>
  <si>
    <t>GF No.: 2019-0758</t>
  </si>
  <si>
    <t>GF No.: 2020-0332</t>
  </si>
  <si>
    <t>GF NO.: 2020-0332</t>
  </si>
  <si>
    <t>Combined 3 Tax ID</t>
  </si>
  <si>
    <t>GF No.: 2019-0833</t>
  </si>
  <si>
    <t>Combined 10 Owners LOI Documents</t>
  </si>
  <si>
    <t>Return to Sender - Unable to Forward</t>
  </si>
  <si>
    <t>GF No.: 2019-0835</t>
  </si>
  <si>
    <t>Tax ID R013046 on LOBR Document - please verify</t>
  </si>
  <si>
    <t>GF No.: 2019-0837</t>
  </si>
  <si>
    <t>GF No.: 2019-0838</t>
  </si>
  <si>
    <t>GF No. 2019-0758</t>
  </si>
  <si>
    <t>Combined 3 Tax ID - 4 Owners</t>
  </si>
  <si>
    <t>COW-FRMP_TR-208 SURVEY Right-of-Entry.pdf</t>
  </si>
  <si>
    <t>COW-FRMP_TR-208 TITLE Tax Card.pdf</t>
  </si>
  <si>
    <t>COW-FRMP_TR-213 SURVEY Right-of-Entry.pdf</t>
  </si>
  <si>
    <t>COW-FRMP_TR-219 CONTACT Letter of Intent-HDR.pdf</t>
  </si>
  <si>
    <t>COW-FRMP_TR-219 SURVEY Right-of-Entry.pdf</t>
  </si>
  <si>
    <t>COW-FRMP_TR-219 SURVEY Right-of-Entry CMRR.pdf</t>
  </si>
  <si>
    <t>COW-FRMP_TR-220 CONTACT Letter of Intent-HDR.pdf</t>
  </si>
  <si>
    <t>COW-FRMP_TR-220 SURVEY Right-of-Entry.pdf</t>
  </si>
  <si>
    <t>COW-FRMP_TR-224 SURVEY Right-of-Entry.pdf</t>
  </si>
  <si>
    <t>COW-FRMP_TR-224 TITLE Tax Card.pdf</t>
  </si>
  <si>
    <t>COW-FRMP_TR-230 TITLE Commitment.pdf</t>
  </si>
  <si>
    <t>COW-FRMP_TR-230 TITLE Commitment Backup Docs.pdf</t>
  </si>
  <si>
    <t>COW-FRMP_TR-230 TITLE Curative Plan.docx</t>
  </si>
  <si>
    <t>COW-FRMP_TR-304 SURVEY Right-of-Entry.pdf</t>
  </si>
  <si>
    <t>COW-FRMP_TR-304 TITLE Tax Card.pdf</t>
  </si>
  <si>
    <t>COW-FRMP_TR-305 CONTACT Letter of Intent-HDR.pdf</t>
  </si>
  <si>
    <t>COW-FRMP_TR-305 SURVEY Right-of-Entry.pdf</t>
  </si>
  <si>
    <t>COW-FRMP_TR-305 TITLE Tax Card.pdf</t>
  </si>
  <si>
    <t>COW-FRMP_TR-309 CONTACT Pre-Appraisal Contact with Owner.pdf</t>
  </si>
  <si>
    <t>COW-FRMP_TR-310 CONTACT Letter of Intent-HDR.pdf</t>
  </si>
  <si>
    <t>COW-FRMP_TR-310 SURVEY Right-of-Entry.pdf</t>
  </si>
  <si>
    <t>COW-FRMP_TR-313 CONTACT Letter of Intent-HDR.pdf</t>
  </si>
  <si>
    <t>COW-FRMP_TR-313 SURVEY Right-of-Entry.pdf</t>
  </si>
  <si>
    <t>COW-FRMP_TR-313 TITLE Tax Card.pdf</t>
  </si>
  <si>
    <t>COW-FRMP_TR-314 SURVEY Right-of-Entry.pdf</t>
  </si>
  <si>
    <t>COW-FRMP_TR-314 TITLE Tax Card.pdf</t>
  </si>
  <si>
    <t>COW-FRMP_TR-317 CONTACT Letter of Intent-HDR.pdf</t>
  </si>
  <si>
    <t>COW-FRMP_TR-317 SURVEY Right-of-Entry.pdf</t>
  </si>
  <si>
    <t>COW-FRMP_TR-317 TITLE Tax Card.pdf</t>
  </si>
  <si>
    <t>COWFRLPHDR-5-755</t>
  </si>
  <si>
    <t>COWFRLPHDR-5-756</t>
  </si>
  <si>
    <t>COWFRLPHDR-5-757</t>
  </si>
  <si>
    <t>COWFRLPHDR-5-758</t>
  </si>
  <si>
    <t>COWFRLPHDR-5-759</t>
  </si>
  <si>
    <t>COWFRLPHDR-5-760</t>
  </si>
  <si>
    <t>COWFRLPHDR-5-761</t>
  </si>
  <si>
    <t>COWFRLPHDR-5-762</t>
  </si>
  <si>
    <t>COWFRLPHDR-5-763</t>
  </si>
  <si>
    <t>COWFRLPHDR-5-764</t>
  </si>
  <si>
    <t>COWFRLPHDR-5-765</t>
  </si>
  <si>
    <t>COWFRLPHDR-5-766</t>
  </si>
  <si>
    <t>COWFRLPHDR-5-767</t>
  </si>
  <si>
    <t>COWFRLPHDR-5-782</t>
  </si>
  <si>
    <t>COWFRLPHDR-5-783</t>
  </si>
  <si>
    <t>COWFRLPHDR-5-781</t>
  </si>
  <si>
    <t>COWFRLPHDR-5-768</t>
  </si>
  <si>
    <t>COWFRLPHDR-5-769</t>
  </si>
  <si>
    <t>COWFRLPHDR-5-770</t>
  </si>
  <si>
    <t>COWFRLPHDR-5-771</t>
  </si>
  <si>
    <t>COWFRLPHDR-5-772</t>
  </si>
  <si>
    <t>COWFRLPHDR-5-780</t>
  </si>
  <si>
    <t>COWFRLPHDR-5-773</t>
  </si>
  <si>
    <t>COWFRLPHDR-5-774</t>
  </si>
  <si>
    <t>COWFRLPHDR-5-775</t>
  </si>
  <si>
    <t>COWFRLPHDR-5-776</t>
  </si>
  <si>
    <t>COWFRLPHDR-5-777</t>
  </si>
  <si>
    <t>COWFRLPHDR-5-778</t>
  </si>
  <si>
    <t>COWFRLPHDR-5-779</t>
  </si>
  <si>
    <t>616 Bob-O-Link Lane</t>
  </si>
  <si>
    <t>C</t>
  </si>
  <si>
    <t>Y</t>
  </si>
  <si>
    <t>John Lathon Estate</t>
  </si>
  <si>
    <t>John Lathon Estate C/O Vernell Brooks</t>
  </si>
  <si>
    <t>902 Edwards Lane</t>
  </si>
  <si>
    <t>1814 Azalea Drive</t>
  </si>
  <si>
    <t>2020-0332</t>
  </si>
  <si>
    <t>101 Black Street / 2nd Mailing: 123 chip lane, el paso tx 88888</t>
  </si>
  <si>
    <t xml:space="preserve">Schulenburg, TX 78956-2205     </t>
  </si>
  <si>
    <t>PP</t>
  </si>
  <si>
    <t>Attorney Paul Webb to coordinate with prior to negotiations</t>
  </si>
  <si>
    <t xml:space="preserve">Mr. Coleman requested advance notice at 979-559-2009.  Call his phone and leave a message.  He prefers messages on phone instead of texts  </t>
  </si>
  <si>
    <r>
      <t xml:space="preserve">TITLE </t>
    </r>
    <r>
      <rPr>
        <b/>
        <sz val="10"/>
        <color theme="1"/>
        <rFont val="Arial Narrow"/>
        <family val="2"/>
      </rPr>
      <t>Commitment Effective Date</t>
    </r>
  </si>
  <si>
    <r>
      <t xml:space="preserve">TITLE </t>
    </r>
    <r>
      <rPr>
        <b/>
        <sz val="10"/>
        <color theme="1"/>
        <rFont val="Arial Narrow"/>
        <family val="2"/>
      </rPr>
      <t>Commitment Issue 
Date</t>
    </r>
  </si>
  <si>
    <t>Returned to Sender</t>
  </si>
  <si>
    <t>3 Combined ROE Packages</t>
  </si>
  <si>
    <t>4 Combined ROE Packages</t>
  </si>
  <si>
    <t>GF No. 2019-0817</t>
  </si>
  <si>
    <t>GF No. 2019-0831</t>
  </si>
  <si>
    <t>Returned to Sender - missing ROE Docs</t>
  </si>
  <si>
    <t>2 Combined ROE - 1 missign ROE Docs</t>
  </si>
  <si>
    <t>2 Combined ROE - 1 ROE missing Docs</t>
  </si>
  <si>
    <t>322</t>
  </si>
  <si>
    <t>GF No. 2019-0875</t>
  </si>
  <si>
    <t>GF No. 2019-0876</t>
  </si>
  <si>
    <t>Missing ROE Docs</t>
  </si>
  <si>
    <t>COW-FRMP_TR-200 SURVEY Description-Plat_USACOE.pdf</t>
  </si>
  <si>
    <t>COW-FRMP_TR-210 SURVEY Right-of-Entry.pdf</t>
  </si>
  <si>
    <t>COW-FRMP_TR-211 SURVEY Right-of-Entry.pdf</t>
  </si>
  <si>
    <t>COW-FRMP_TR-214 SURVEY Right-of-Entry.pdf</t>
  </si>
  <si>
    <t>COW-FRMP_TR-215 SURVEY Right-of-Entry.pdf</t>
  </si>
  <si>
    <t>COW-FRMP_TR-216 SURVEY Right-of-Entry.pdf</t>
  </si>
  <si>
    <t>COW-FRMP_TR-217 SURVEY Right-of-Entry.pdf</t>
  </si>
  <si>
    <t>COW-FRMP_TR-218 SURVEY Right-of-Entry.pdf</t>
  </si>
  <si>
    <t>COW-FRMP_TR-222 SURVEY Description-Plat_CITY.pdf</t>
  </si>
  <si>
    <t>COW-FRMP_TR-222 SURVEY Right-of-Entry CMRR.pdf</t>
  </si>
  <si>
    <t>COW-FRMP_TR-223 SURVEY Description-Plat_CITY.pdf</t>
  </si>
  <si>
    <t>COW-FRMP_TR-223 SURVEY Right-of-Entry CMRR.pdf</t>
  </si>
  <si>
    <t>COW-FRMP_TR-230 SURVEY Right-of-Entry CMRR.pdf</t>
  </si>
  <si>
    <t>COW-FRMP_TR-300 SURVEY Description-Plat_CITY.pdf</t>
  </si>
  <si>
    <t>COW-FRMP_TR-300 SURVEY Right-of-Entry CMRR.pdf</t>
  </si>
  <si>
    <t>COW-FRMP_TR-301 SURVEY Right-of-Entry.pdf</t>
  </si>
  <si>
    <t>COW-FRMP_TR-302 SURVEY Description-Plat_CITY.pdf</t>
  </si>
  <si>
    <t>COW-FRMP_TR-302 SURVEY Right-of-Entry.pdf</t>
  </si>
  <si>
    <t>COW-FRMP_TR-302 SURVEY Right-of-Entry CMRR.pdf</t>
  </si>
  <si>
    <t>COW-FRMP_TR-303 SURVEY Description-Plat_CITY.pdf</t>
  </si>
  <si>
    <t>COW-FRMP_TR-303 SURVEY Right-of-Entry CMRR.pdf</t>
  </si>
  <si>
    <t>COW-FRMP_TR-305MH SURVEY Right-of-Entry CMRR.pdf</t>
  </si>
  <si>
    <t>COW-FRMP_TR-307 SURVEY Right-of-Entry.pdf</t>
  </si>
  <si>
    <t>COW-FRMP_TR-308 SURVEY Right-of-Entry.pdf</t>
  </si>
  <si>
    <t>COW-FRMP_TR-308 SURVEY Right-of-Entry CMRR.pdf</t>
  </si>
  <si>
    <t>COW-FRMP_TR-311 SURVEY Right-of-Entry.pdf</t>
  </si>
  <si>
    <t>COW-FRMP_TR-311 SURVEY Right-of-Entry CMRR.pdf</t>
  </si>
  <si>
    <t>COW-FRMP_TR-312 SURVEY Right-of-Entry.pdf</t>
  </si>
  <si>
    <t>COW-FRMP_TR-314 CONTACT Letter of Intent-HDR.pdf</t>
  </si>
  <si>
    <t>COW-FRMP_TR-315 SURVEY Right-of-Entry.pdf</t>
  </si>
  <si>
    <t>COW-FRMP_TR-316 SURVEY Right-of-Entry.pdf</t>
  </si>
  <si>
    <t>COW-FRMP_TR-316 SURVEY Right-of-Entry CMRR.pdf</t>
  </si>
  <si>
    <t>COW-FRMP_TR-319 SURVEY Right-of-Entry.pdf</t>
  </si>
  <si>
    <t>COW-FRMP_TR-320 SURVEY Right-of-Entry.pdf</t>
  </si>
  <si>
    <t>COW-FRMP_TR-322 SURVEY Right-of-Entry CMRR.pdf</t>
  </si>
  <si>
    <t>COW-FRMP_TR-421A SURVEY Right-of-Entry.pdf</t>
  </si>
  <si>
    <t>COW-FRMP_TR-309 SURVEY Right-of-Entry.pdf</t>
  </si>
  <si>
    <t>COW-FRMP_TR-427 SURVEY Right-of-Entry CMRR.pdf</t>
  </si>
  <si>
    <t>COWFRLPHDR-5-790</t>
  </si>
  <si>
    <t>COWFRLPHDR-5-796</t>
  </si>
  <si>
    <t>COWFRLPHDR-5-797</t>
  </si>
  <si>
    <t>COWFRLPHDR-5-799</t>
  </si>
  <si>
    <t>COWFRLPHDR-5-784</t>
  </si>
  <si>
    <t>COWFRLPHDR-5-785</t>
  </si>
  <si>
    <t>COWFRLPHDR-5-792</t>
  </si>
  <si>
    <t>COWFRLPHDR-5-800</t>
  </si>
  <si>
    <t>COWFRLPHDR-5-795</t>
  </si>
  <si>
    <t>COWFRLPHDR-5-786</t>
  </si>
  <si>
    <t>COWFRLPHDR-5-793</t>
  </si>
  <si>
    <t>COWFRLPHDR-5-801</t>
  </si>
  <si>
    <t>COWFRLPHDR-5-787</t>
  </si>
  <si>
    <t>COWFRLPHDR-5-788</t>
  </si>
  <si>
    <t>COWFRLPHDR-5-802</t>
  </si>
  <si>
    <t>COWFRLPHDR-5-794</t>
  </si>
  <si>
    <t>COWFRLPHDR-5-803</t>
  </si>
  <si>
    <t>COWFRLPHDR-5-791</t>
  </si>
  <si>
    <t>101</t>
  </si>
  <si>
    <t>Texas Department of Transportation</t>
  </si>
  <si>
    <t>COW-FRMP_TR-101</t>
  </si>
  <si>
    <t>Inactive</t>
  </si>
  <si>
    <t>Mid-Coastal</t>
  </si>
  <si>
    <t>Attn: Jasmine Brown, 7th Floor</t>
  </si>
  <si>
    <t>PO Box 1700</t>
  </si>
  <si>
    <t>None</t>
  </si>
  <si>
    <t>COW-FRMP_TR-322</t>
  </si>
  <si>
    <t>Highway 59</t>
  </si>
  <si>
    <t>Riverbank Area</t>
  </si>
  <si>
    <t>Azalea Dr/Camellia Ave Roadway</t>
  </si>
  <si>
    <t>City Property (No WCAD)
Camellia Ave</t>
  </si>
  <si>
    <t>City Property
Sheppard St
 </t>
  </si>
  <si>
    <t>City Property
Hughes Street</t>
  </si>
  <si>
    <t>City Property
Riverbank Area</t>
  </si>
  <si>
    <t>City Property (No WCAD)
Azalea Drive</t>
  </si>
  <si>
    <t>City Property (No WCAD)
River Area
 </t>
  </si>
  <si>
    <t>Previously was 102 ENV</t>
  </si>
  <si>
    <t>City of Wharton (No WCAD)
Sunset Street</t>
  </si>
  <si>
    <t>4/1/2020 Removed from final map</t>
  </si>
  <si>
    <t>R026698 (Richmond Street)</t>
  </si>
  <si>
    <t>Count in ACQ Status</t>
  </si>
  <si>
    <t>Survey for CITY Approved</t>
  </si>
  <si>
    <t>Survey for USACOE</t>
  </si>
  <si>
    <t>Survey for USACOE Approved</t>
  </si>
  <si>
    <t>COW-FRMP_TR-202 SURVEY Description-Plat_USACOE.pdf</t>
  </si>
  <si>
    <t>COW-FRMP_TR-205 SURVEY Description-Plat_USACOE.pdf</t>
  </si>
  <si>
    <t>COW-FRMP_TR-211 SURVEY Description-Plat_CITY.pdf</t>
  </si>
  <si>
    <t>COW-FRMP_TR-317 SURVEY Description-Plat_CITY.pdf</t>
  </si>
  <si>
    <t>COWFRLPHDR-5-806</t>
  </si>
  <si>
    <t>COWFRLPHDR-5-807</t>
  </si>
  <si>
    <t>COWFRLPHDR-5-804</t>
  </si>
  <si>
    <t>COWFRLPHDR-5-805</t>
  </si>
  <si>
    <t>COW-FRMP_TR-202 TITLE SOS Business Organization Inquiry.pdf</t>
  </si>
  <si>
    <t>GF No. 2019-0757</t>
  </si>
  <si>
    <t>GF No. 2019-0816</t>
  </si>
  <si>
    <t>GF No. 2019-0894</t>
  </si>
  <si>
    <t>GF No. 2019-0761</t>
  </si>
  <si>
    <t>Neg Log 230.docx</t>
  </si>
  <si>
    <t>COWFRLPHDR-5-808</t>
  </si>
  <si>
    <t>COWFRLPHDR-5-809</t>
  </si>
  <si>
    <t>COW-FRMP_TR-102</t>
  </si>
  <si>
    <t>Nan Ya Plastics Corporation U.S.A.</t>
  </si>
  <si>
    <t>9 Peach Tree Hill Road</t>
  </si>
  <si>
    <t>Livingston, NH 07039</t>
  </si>
  <si>
    <t>323</t>
  </si>
  <si>
    <t>TXDOT</t>
  </si>
  <si>
    <t>COW-FRMP_TR-323</t>
  </si>
  <si>
    <t>324</t>
  </si>
  <si>
    <t>COW-FRMP_TR-324</t>
  </si>
  <si>
    <t>325</t>
  </si>
  <si>
    <t>COW-FRMP_TR-325</t>
  </si>
  <si>
    <t>Previously was 103 ENV</t>
  </si>
  <si>
    <t>4336 Otero Vista Point</t>
  </si>
  <si>
    <t>Colorado Springs, CO  80916</t>
  </si>
  <si>
    <t>City Survey Needed</t>
  </si>
  <si>
    <t>USACOE Survey Needed</t>
  </si>
  <si>
    <t># of Interests for USACOE</t>
  </si>
  <si>
    <t>APPRAISAL Appraisal Review</t>
  </si>
  <si>
    <t>Single Family Residential</t>
  </si>
  <si>
    <t>Appraisal Review</t>
  </si>
  <si>
    <t>APPRAISAL Final Appraisal</t>
  </si>
  <si>
    <t>Final Appraisal</t>
  </si>
  <si>
    <t>APPRAISAL Just Compensation Memo</t>
  </si>
  <si>
    <t>Just Compensation Memo</t>
  </si>
  <si>
    <t>COW-FRMP_TR-421A APPRAISAL Appraisal Review.pdf</t>
  </si>
  <si>
    <t>COW-FRMP_TR-421A APPRAISAL Final Appraisal.pdf</t>
  </si>
  <si>
    <t>COW-FRMP_TR-421A APPRAISAL Just Compensation Memo.pdf</t>
  </si>
  <si>
    <t>COWFRLPHDR-5-810</t>
  </si>
  <si>
    <t>COWFRLPHDR-5-811</t>
  </si>
  <si>
    <t>COWFRLPHDR-5-812</t>
  </si>
  <si>
    <t>APPRAISAL Just Compensation Approval</t>
  </si>
  <si>
    <t>Just Compensation Approval</t>
  </si>
  <si>
    <t>Final Appraisal
Effective Date</t>
  </si>
  <si>
    <t>Appraisal Review Approved Date</t>
  </si>
  <si>
    <t>Appraisal Value Amount</t>
  </si>
  <si>
    <t>COW-FRMP_TR-219 SURVEY Description-Plat_CITY.pdf</t>
  </si>
  <si>
    <t>COW-FRMP_TR-220 SURVEY Description-Plat_CITY.pdf</t>
  </si>
  <si>
    <t>COWFRLPHDR-5-816</t>
  </si>
  <si>
    <t>COWFRLPHDR-5-817</t>
  </si>
  <si>
    <t>Whole Fee</t>
  </si>
  <si>
    <t>No</t>
  </si>
  <si>
    <t>COW-FRMP_TR-207 SURVEY Description-Plat_USACOE.pdf</t>
  </si>
  <si>
    <t>COW-FRMP_TR-210 SURVEY Description-Plat_USACOE.pdf</t>
  </si>
  <si>
    <t>COW-FRMP_TR-213 SURVEY Description-Plat_USACOE.pdf</t>
  </si>
  <si>
    <t>COW-FRMP_TR-214 SURVEY Description-Plat_USACOE.pdf</t>
  </si>
  <si>
    <t>COWFRLPHDR-5-818</t>
  </si>
  <si>
    <t>COWFRLPHDR-5-819</t>
  </si>
  <si>
    <t>COWFRLPHDR-5-820</t>
  </si>
  <si>
    <t>COWFRLPHDR-5-821</t>
  </si>
  <si>
    <t>TCE</t>
  </si>
  <si>
    <t>Mid-Coast</t>
  </si>
  <si>
    <t>Marcelo Esparza and the Estate of Julia Esparza, deceased</t>
  </si>
  <si>
    <t>Martha Saenz</t>
  </si>
  <si>
    <t>Sri Honnur, P.E., Track &amp; Bridge Construction Director</t>
  </si>
  <si>
    <t>Appraisal Received</t>
  </si>
  <si>
    <t>Appraisl sent to Reviewer</t>
  </si>
  <si>
    <t>Appraisal Ordered</t>
  </si>
  <si>
    <t>Owner City, ST Zip</t>
  </si>
  <si>
    <t>GF No. 2019-0809</t>
  </si>
  <si>
    <t>GF No.: 2019-0761</t>
  </si>
  <si>
    <t>sites/CoW_FRLP/Lists/AcqParDB</t>
  </si>
  <si>
    <t>Erin Newberry</t>
  </si>
  <si>
    <t>No. of Interests for USACOE</t>
  </si>
  <si>
    <t>Appraisal Received2</t>
  </si>
  <si>
    <t>Survey Date</t>
  </si>
  <si>
    <t>Was ENV 102 Parcel</t>
  </si>
  <si>
    <t>Was ENV 103 Parcel</t>
  </si>
  <si>
    <t>COW-FRMP_TR-231 CONTACT Negotiator Report.docx</t>
  </si>
  <si>
    <t>COW-FRMP_TR-231 SURVEY Right-of-Entry.pdf</t>
  </si>
  <si>
    <t>COWFRLPHDR-5-822</t>
  </si>
  <si>
    <t>COWFRLPHDR-5-826</t>
  </si>
  <si>
    <t>COWFRLPHDR-5-825</t>
  </si>
  <si>
    <t>COWFRLPHDR-5-823</t>
  </si>
  <si>
    <t>COW-FRMP_TR-421A APPRAISAL Just Compensation Approval.pdf</t>
  </si>
  <si>
    <t>COWFRLPHDR-5-828</t>
  </si>
  <si>
    <t>COWFRLPHDR-5-829</t>
  </si>
  <si>
    <t>Just Comp Approved Date</t>
  </si>
  <si>
    <t>APPRAISAL USACOE Appraisal Transmittal</t>
  </si>
  <si>
    <t>USACOE Appraisal Transmittal</t>
  </si>
  <si>
    <t>APPRAISAL USACOE Authorization to Proceed with Offer</t>
  </si>
  <si>
    <t>USACOE Authorization to Proceed with Offer</t>
  </si>
  <si>
    <t>COW-FRMP_TR-202 APPRAISAL Appraisal Review.pdf</t>
  </si>
  <si>
    <t>COW-FRMP_TR-202 APPRAISAL Final Appraisal.pdf</t>
  </si>
  <si>
    <t>COW-FRMP_TR-202 APPRAISAL Just Compensation Memo.pdf</t>
  </si>
  <si>
    <t>COW-FRMP_TR-202 APPRAISAL USACOE Appraisal Transmittal.pdf</t>
  </si>
  <si>
    <t>COW-FRMP_TR-202 APPRAISAL USACOE Authorization to Proceed with Offer.pdf</t>
  </si>
  <si>
    <t>COW-FRMP_TR-215 CONTACT Negotiator Report (1).docx</t>
  </si>
  <si>
    <t>COWFRLPHDR-5-835</t>
  </si>
  <si>
    <t>COWFRLPHDR-5-836</t>
  </si>
  <si>
    <t>COWFRLPHDR-5-837</t>
  </si>
  <si>
    <t>COWFRLPHDR-5-838</t>
  </si>
  <si>
    <t>COWFRLPHDR-5-839</t>
  </si>
  <si>
    <t>COWFRLPHDR-5-834</t>
  </si>
  <si>
    <t>APPRAISAL USACOE Authorization to Proceed with Offer Approval</t>
  </si>
  <si>
    <t>USACOE Authorization to Proceed with Offer Approval</t>
  </si>
  <si>
    <t>GF NO. 2019-0807</t>
  </si>
  <si>
    <t>COW-FRMP_TR-216 SURVEY Description-Plat_USACOE.pdf</t>
  </si>
  <si>
    <t>COW-FRMP_TR-217 SURVEY Description-Plat_USACOE.pdf</t>
  </si>
  <si>
    <t>COW-FRMP_TR-219 SURVEY Description-Plat_USACOE.pdf</t>
  </si>
  <si>
    <t>COW-FRMP_TR-220 SURVEY Description-Plat_USACOE.pdf</t>
  </si>
  <si>
    <t>COW-FRMP_TR-222 SURVEY Description-Plat_USACOE.pdf</t>
  </si>
  <si>
    <t>COW-FRMP_TR-223 SURVEY Description-Plat_USACOE.pdf</t>
  </si>
  <si>
    <t>COW-FRMP_TR-226 SURVEY Description-Plat_USACOE.pdf</t>
  </si>
  <si>
    <t>COW-FRMP_TR-227 SURVEY Description-Plat_CITY.PDF</t>
  </si>
  <si>
    <t>COW-FRMP_TR-227 SURVEY Description-Plat_USACOE.pdf</t>
  </si>
  <si>
    <t>COW-FRMP_TR-228 SURVEY Description-Plat_USACOE.pdf</t>
  </si>
  <si>
    <t>COW-FRMP_TR-302 SURVEY Description-Plat_USACOE.pdf</t>
  </si>
  <si>
    <t>COW-FRMP_TR-303 SURVEY Description-Plat_USACOE.pdf</t>
  </si>
  <si>
    <t>COW-FRMP_TR-309 SURVEY Description-Plat_USACOE.pdf</t>
  </si>
  <si>
    <t>COW-FRMP_TR-311 SURVEY Description-Plat_USACOE.pdf</t>
  </si>
  <si>
    <t>COW-FRMP_TR-312 SURVEY Description-Plat_USACOE.pdf</t>
  </si>
  <si>
    <t>COW-FRMP_TR-313 SURVEY Description-Plat_USACOE.pdf</t>
  </si>
  <si>
    <t>COW-FRMP_TR-314 SURVEY Description-Plat_USACOE.pdf</t>
  </si>
  <si>
    <t>COW-FRMP_TR-320 SURVEY Description-Plat_USACOE.pdf</t>
  </si>
  <si>
    <t>COWFRLPHDR-5-840</t>
  </si>
  <si>
    <t>COWFRLPHDR-5-841</t>
  </si>
  <si>
    <t>COWFRLPHDR-5-842</t>
  </si>
  <si>
    <t>COWFRLPHDR-5-843</t>
  </si>
  <si>
    <t>COWFRLPHDR-5-852</t>
  </si>
  <si>
    <t>COWFRLPHDR-5-853</t>
  </si>
  <si>
    <t>COWFRLPHDR-5-857</t>
  </si>
  <si>
    <t>COWFRLPHDR-5-854</t>
  </si>
  <si>
    <t>COWFRLPHDR-5-858</t>
  </si>
  <si>
    <t>COWFRLPHDR-5-855</t>
  </si>
  <si>
    <t>COWFRLPHDR-5-856</t>
  </si>
  <si>
    <t>COWFRLPHDR-5-844</t>
  </si>
  <si>
    <t>COWFRLPHDR-5-845</t>
  </si>
  <si>
    <t>COWFRLPHDR-5-846</t>
  </si>
  <si>
    <t>COWFRLPHDR-5-847</t>
  </si>
  <si>
    <t>COWFRLPHDR-5-848</t>
  </si>
  <si>
    <t>COWFRLPHDR-5-849</t>
  </si>
  <si>
    <t>COWFRLPHDR-5-850</t>
  </si>
  <si>
    <t>COWFRLPHDR-5-851</t>
  </si>
  <si>
    <t>Sump Esmt/Levee Esmt/TCE</t>
  </si>
  <si>
    <t>Lory Johnson, Atrium</t>
  </si>
  <si>
    <t>Levee Esmt/Road Esmt</t>
  </si>
  <si>
    <t>Road Esmt</t>
  </si>
  <si>
    <t>Fee Acq/Flowage Esmt/Levee Esmt</t>
  </si>
  <si>
    <t>Flowage Esmt/Levee Esmt/Drainage Esmt/TCE</t>
  </si>
  <si>
    <t>Fee Acq/Sump Esmt/Levee Esmt</t>
  </si>
  <si>
    <t>Fee Acq/Flowage Esmt/Levee Esmt/Drainage Esmt/Road Esmt/TCE</t>
  </si>
  <si>
    <t>Levee Esmt</t>
  </si>
  <si>
    <t>Flowage Esmt/Levee Esmt</t>
  </si>
  <si>
    <t>Flowage Esmt/Levee Esmn</t>
  </si>
  <si>
    <t>Sump Esmt/Levee Esmt</t>
  </si>
  <si>
    <t>Sump-Flowage Esmt/Levee Esmt/Drainage Esmt</t>
  </si>
  <si>
    <t>Flowage Esmt</t>
  </si>
  <si>
    <t>Drainage Esmt/TCE</t>
  </si>
  <si>
    <t>Flowage Esmt/Flowage &amp; Sump Esmt/Levee Esmt</t>
  </si>
  <si>
    <t>Flowage &amp; Sump Esmt/Levee Esmt</t>
  </si>
  <si>
    <t>Flowage Esmt/Levee Esmt/Road Esmt</t>
  </si>
  <si>
    <t>Flowage Esmt/Levee Esmt/TCE</t>
  </si>
  <si>
    <t>GF No: 2019-0808</t>
  </si>
  <si>
    <t>GF No. 2019-0820</t>
  </si>
  <si>
    <t>GF No.: 2019-0818</t>
  </si>
  <si>
    <t>COW-FRMP_TR-100 SURVEY Description-Plat_USACOE.pdf</t>
  </si>
  <si>
    <t>COW-FRMP_TR-304 SURVEY Description-Plat_CITY.pdf</t>
  </si>
  <si>
    <t>COW-FRMP_TR-305 SURVEY Description-Plat_CITY.pdf</t>
  </si>
  <si>
    <t>COW-FRMP_TR-305 SURVEY Description-Plat_USACOE.pdf</t>
  </si>
  <si>
    <t>COW-FRMP_TR-315 SURVEY Description-Plat_USACOE.pdf</t>
  </si>
  <si>
    <t>COW-FRMP_TR-316 SURVEY Description-Plat_USACOE.pdf</t>
  </si>
  <si>
    <t>COWFRLPHDR-5-868</t>
  </si>
  <si>
    <t>COWFRLPHDR-5-867</t>
  </si>
  <si>
    <t>COWFRLPHDR-5-875</t>
  </si>
  <si>
    <t>COWFRLPHDR-5-876</t>
  </si>
  <si>
    <t>COWFRLPHDR-5-869</t>
  </si>
  <si>
    <t>COWFRLPHDR-5-870</t>
  </si>
  <si>
    <t>COWFRLPHDR-5-871</t>
  </si>
  <si>
    <t>COWFRLPHDR-5-872</t>
  </si>
  <si>
    <t>COWFRLPHDR-5-873</t>
  </si>
  <si>
    <t>R020854;#292</t>
  </si>
  <si>
    <t>FEE / EASEMENT</t>
  </si>
  <si>
    <t>RIVERA NATIVIDAD GUADALUPE RIOS &amp; GUTIERREZ MARIA</t>
  </si>
  <si>
    <t>IRWA</t>
  </si>
  <si>
    <t>634 MURPHY</t>
  </si>
  <si>
    <t>MID-COAST TITLE</t>
  </si>
  <si>
    <t>R020855;#293</t>
  </si>
  <si>
    <t>GUTIERREZ MARIA GRISELDA GARCIA</t>
  </si>
  <si>
    <t>628 MURPHY</t>
  </si>
  <si>
    <t>WHARTON, TX 77488</t>
  </si>
  <si>
    <t>R020856;#294</t>
  </si>
  <si>
    <t>624 MURPHY</t>
  </si>
  <si>
    <t>Marrero Longoria, Angela</t>
  </si>
  <si>
    <t>R031201;#295</t>
  </si>
  <si>
    <t>HARRISON AGRICULTURE LTD</t>
  </si>
  <si>
    <t>5318 INWOOD</t>
  </si>
  <si>
    <t>HOUSTON, TX 77056-0000</t>
  </si>
  <si>
    <t>R032035;#296</t>
  </si>
  <si>
    <t>1219 FM 102</t>
  </si>
  <si>
    <t>R032147;#297</t>
  </si>
  <si>
    <t>3618 N FULTON</t>
  </si>
  <si>
    <t>R032148;#298</t>
  </si>
  <si>
    <t>3702 N FULTON</t>
  </si>
  <si>
    <t>R032149;#299</t>
  </si>
  <si>
    <t>3710 N FULTON</t>
  </si>
  <si>
    <t>R058366;#300</t>
  </si>
  <si>
    <t>CR 231</t>
  </si>
  <si>
    <t>GF No. 2019-0834</t>
  </si>
  <si>
    <t>COW-FRMP_TR-310 SURVEY Description-Plat_USACOE.pdf</t>
  </si>
  <si>
    <t>COWFRLPHDR-5-877</t>
  </si>
  <si>
    <t>Superseded</t>
  </si>
  <si>
    <t>Lot 16 Blk 4 included</t>
  </si>
  <si>
    <t>COW-FRMP_TR-208 TITLE Commitment Backup Documents.pdf</t>
  </si>
  <si>
    <t>COWFRLPHDR-5-880</t>
  </si>
  <si>
    <t>File Name Convention</t>
  </si>
  <si>
    <t>File Name Match</t>
  </si>
  <si>
    <t>COWFRLPHDR-5-881</t>
  </si>
  <si>
    <t>COWFRLPHDR-5-882</t>
  </si>
  <si>
    <t>COWFRLPHDR-5-883</t>
  </si>
  <si>
    <t>COWFRLPHDR-5-884</t>
  </si>
  <si>
    <t>COWFRLPHDR-5-885</t>
  </si>
  <si>
    <t>COWFRLPHDR-5-886</t>
  </si>
  <si>
    <t>COWFRLPHDR-5-887</t>
  </si>
  <si>
    <t>COWFRLPHDR-5-888</t>
  </si>
  <si>
    <t>COWFRLPHDR-5-889</t>
  </si>
  <si>
    <t>COWFRLPHDR-5-890</t>
  </si>
  <si>
    <t>COWFRLPHDR-5-891</t>
  </si>
  <si>
    <t>COWFRLPHDR-5-892</t>
  </si>
  <si>
    <t>COWFRLPHDR-5-893</t>
  </si>
  <si>
    <t>COWFRLPHDR-5-894</t>
  </si>
  <si>
    <t>COWFRLPHDR-5-895</t>
  </si>
  <si>
    <t>COWFRLPHDR-5-896</t>
  </si>
  <si>
    <t>COWFRLPHDR-5-898</t>
  </si>
  <si>
    <t>COWFRLPHDR-5-900</t>
  </si>
  <si>
    <t>COWFRLPHDR-5-901</t>
  </si>
  <si>
    <t>COWFRLPHDR-5-902</t>
  </si>
  <si>
    <t>COWFRLPHDR-5-904</t>
  </si>
  <si>
    <t>COWFRLPHDR-5-905</t>
  </si>
  <si>
    <t>COWFRLPHDR-5-907</t>
  </si>
  <si>
    <t>COWFRLPHDR-5-908</t>
  </si>
  <si>
    <t>COWFRLPHDR-5-910</t>
  </si>
  <si>
    <t>COWFRLPHDR-5-911</t>
  </si>
  <si>
    <t>COWFRLPHDR-5-913</t>
  </si>
  <si>
    <t>COWFRLPHDR-5-914</t>
  </si>
  <si>
    <t>COWFRLPHDR-5-915</t>
  </si>
  <si>
    <t>COWFRLPHDR-5-917</t>
  </si>
  <si>
    <t>COWFRLPHDR-5-918</t>
  </si>
  <si>
    <t>COWFRLPHDR-5-920</t>
  </si>
  <si>
    <t>COWFRLPHDR-5-921</t>
  </si>
  <si>
    <t>COWFRLPHDR-5-923</t>
  </si>
  <si>
    <t>COWFRLPHDR-5-924</t>
  </si>
  <si>
    <t>COWFRLPHDR-5-925</t>
  </si>
  <si>
    <t>COWFRLPHDR-5-927</t>
  </si>
  <si>
    <t>COWFRLPHDR-5-928</t>
  </si>
  <si>
    <t>COWFRLPHDR-5-929</t>
  </si>
  <si>
    <t>COWFRLPHDR-5-931</t>
  </si>
  <si>
    <t>COWFRLPHDR-5-933</t>
  </si>
  <si>
    <t>COWFRLPHDR-5-935</t>
  </si>
  <si>
    <t>COWFRLPHDR-5-936</t>
  </si>
  <si>
    <t>COWFRLPHDR-5-938</t>
  </si>
  <si>
    <t>COWFRLPHDR-5-939</t>
  </si>
  <si>
    <t>COWFRLPHDR-5-940</t>
  </si>
  <si>
    <t>COWFRLPHDR-5-942</t>
  </si>
  <si>
    <t>COWFRLPHDR-5-943</t>
  </si>
  <si>
    <t>COWFRLPHDR-5-945</t>
  </si>
  <si>
    <t>COWFRLPHDR-5-947</t>
  </si>
  <si>
    <t>COWFRLPHDR-5-948</t>
  </si>
  <si>
    <t>COWFRLPHDR-5-949</t>
  </si>
  <si>
    <t>COWFRLPHDR-5-950</t>
  </si>
  <si>
    <t>COWFRLPHDR-5-951</t>
  </si>
  <si>
    <t>COWFRLPHDR-5-952</t>
  </si>
  <si>
    <t>COWFRLPHDR-5-954</t>
  </si>
  <si>
    <t>COWFRLPHDR-5-955</t>
  </si>
  <si>
    <t>COWFRLPHDR-5-956</t>
  </si>
  <si>
    <t>COWFRLPHDR-5-958</t>
  </si>
  <si>
    <t>COWFRLPHDR-5-959</t>
  </si>
  <si>
    <t>COWFRLPHDR-5-960</t>
  </si>
  <si>
    <t>COWFRLPHDR-5-962</t>
  </si>
  <si>
    <t>COWFRLPHDR-5-963</t>
  </si>
  <si>
    <t>COWFRLPHDR-5-965</t>
  </si>
  <si>
    <t>COWFRLPHDR-5-966</t>
  </si>
  <si>
    <t>COWFRLPHDR-5-967</t>
  </si>
  <si>
    <t>COWFRLPHDR-5-968</t>
  </si>
  <si>
    <t>COWFRLPHDR-5-970</t>
  </si>
  <si>
    <t>COWFRLPHDR-5-971</t>
  </si>
  <si>
    <t>COWFRLPHDR-5-972</t>
  </si>
  <si>
    <t>COWFRLPHDR-5-974</t>
  </si>
  <si>
    <t>COWFRLPHDR-5-975</t>
  </si>
  <si>
    <t>COWFRLPHDR-5-976</t>
  </si>
  <si>
    <t>COWFRLPHDR-5-978</t>
  </si>
  <si>
    <t>COWFRLPHDR-5-979</t>
  </si>
  <si>
    <t>COWFRLPHDR-5-980</t>
  </si>
  <si>
    <t>COWFRLPHDR-5-981</t>
  </si>
  <si>
    <t>COWFRLPHDR-5-982</t>
  </si>
  <si>
    <t>COWFRLPHDR-5-983</t>
  </si>
  <si>
    <t>COWFRLPHDR-5-984</t>
  </si>
  <si>
    <t>COWFRLPHDR-5-986</t>
  </si>
  <si>
    <t>COWFRLPHDR-5-987</t>
  </si>
  <si>
    <t>COWFRLPHDR-5-988</t>
  </si>
  <si>
    <t>COWFRLPHDR-5-989</t>
  </si>
  <si>
    <t>COWFRLPHDR-5-990</t>
  </si>
  <si>
    <t>COWFRLPHDR-5-991</t>
  </si>
  <si>
    <t>COWFRLPHDR-5-992</t>
  </si>
  <si>
    <t>COWFRLPHDR-5-993</t>
  </si>
  <si>
    <t>COWFRLPHDR-5-994</t>
  </si>
  <si>
    <t>COWFRLPHDR-5-995</t>
  </si>
  <si>
    <t>COWFRLPHDR-5-996</t>
  </si>
  <si>
    <t>COWFRLPHDR-5-997</t>
  </si>
  <si>
    <t>COWFRLPHDR-5-998</t>
  </si>
  <si>
    <t>COWFRLPHDR-5-999</t>
  </si>
  <si>
    <t>COWFRLPHDR-5-1000</t>
  </si>
  <si>
    <t>COWFRLPHDR-5-1001</t>
  </si>
  <si>
    <t>COWFRLPHDR-5-1002</t>
  </si>
  <si>
    <t>COWFRLPHDR-5-1003</t>
  </si>
  <si>
    <t>COWFRLPHDR-5-897</t>
  </si>
  <si>
    <t>COWFRLPHDR-5-899</t>
  </si>
  <si>
    <t>COWFRLPHDR-5-903</t>
  </si>
  <si>
    <t>COWFRLPHDR-5-906</t>
  </si>
  <si>
    <t>COWFRLPHDR-5-909</t>
  </si>
  <si>
    <t>COWFRLPHDR-5-912</t>
  </si>
  <si>
    <t>COWFRLPHDR-5-922</t>
  </si>
  <si>
    <t>COWFRLPHDR-5-926</t>
  </si>
  <si>
    <t>COWFRLPHDR-5-930</t>
  </si>
  <si>
    <t>COWFRLPHDR-5-932</t>
  </si>
  <si>
    <t>COWFRLPHDR-5-934</t>
  </si>
  <si>
    <t>COWFRLPHDR-5-941</t>
  </si>
  <si>
    <t>COWFRLPHDR-5-944</t>
  </si>
  <si>
    <t>COWFRLPHDR-5-946</t>
  </si>
  <si>
    <t>COWFRLPHDR-5-953</t>
  </si>
  <si>
    <t>COWFRLPHDR-5-957</t>
  </si>
  <si>
    <t>COWFRLPHDR-5-961</t>
  </si>
  <si>
    <t>COWFRLPHDR-5-964</t>
  </si>
  <si>
    <t>COWFRLPHDR-5-977</t>
  </si>
  <si>
    <t>COWFRLPHDR-5-985</t>
  </si>
  <si>
    <t>T071</t>
  </si>
  <si>
    <t>T091</t>
  </si>
  <si>
    <t>T157</t>
  </si>
  <si>
    <t>T198</t>
  </si>
  <si>
    <t>T256</t>
  </si>
  <si>
    <t>T278</t>
  </si>
  <si>
    <t>T280</t>
  </si>
  <si>
    <t>T281</t>
  </si>
  <si>
    <t>T066</t>
  </si>
  <si>
    <t>COW-FRMP_TR-T066</t>
  </si>
  <si>
    <t>T067</t>
  </si>
  <si>
    <t>COW-FRMP_TR-T067</t>
  </si>
  <si>
    <t>T068</t>
  </si>
  <si>
    <t>COW-FRMP_TR-T068</t>
  </si>
  <si>
    <t>T069</t>
  </si>
  <si>
    <t>COW-FRMP_TR-T069</t>
  </si>
  <si>
    <t>T070</t>
  </si>
  <si>
    <t>COW-FRMP_TR-T070</t>
  </si>
  <si>
    <t>COW-FRMP_TR-T071</t>
  </si>
  <si>
    <t>T072</t>
  </si>
  <si>
    <t>COW-FRMP_TR-T072</t>
  </si>
  <si>
    <t>COW-FRMP_TR-T091</t>
  </si>
  <si>
    <t>COW-FRMP_TR-T157</t>
  </si>
  <si>
    <t>T158</t>
  </si>
  <si>
    <t>COW-FRMP_TR-T158</t>
  </si>
  <si>
    <t>T159</t>
  </si>
  <si>
    <t>COW-FRMP_TR-T159</t>
  </si>
  <si>
    <t>T162</t>
  </si>
  <si>
    <t>COW-FRMP_TR-T162</t>
  </si>
  <si>
    <t>T163</t>
  </si>
  <si>
    <t>COW-FRMP_TR-T163</t>
  </si>
  <si>
    <t>T164</t>
  </si>
  <si>
    <t>COW-FRMP_TR-T164</t>
  </si>
  <si>
    <t>T167</t>
  </si>
  <si>
    <t>COW-FRMP_TR-T167</t>
  </si>
  <si>
    <t>T168</t>
  </si>
  <si>
    <t>COW-FRMP_TR-T168</t>
  </si>
  <si>
    <t>T169</t>
  </si>
  <si>
    <t>COW-FRMP_TR-T169</t>
  </si>
  <si>
    <t>T181</t>
  </si>
  <si>
    <t>COW-FRMP_TR-T181</t>
  </si>
  <si>
    <t>T182</t>
  </si>
  <si>
    <t>COW-FRMP_TR-T182</t>
  </si>
  <si>
    <t>T183</t>
  </si>
  <si>
    <t>COW-FRMP_TR-T183</t>
  </si>
  <si>
    <t>T184</t>
  </si>
  <si>
    <t>COW-FRMP_TR-T184</t>
  </si>
  <si>
    <t>T185</t>
  </si>
  <si>
    <t>COW-FRMP_TR-T185</t>
  </si>
  <si>
    <t>T186</t>
  </si>
  <si>
    <t>COW-FRMP_TR-T186</t>
  </si>
  <si>
    <t>T187</t>
  </si>
  <si>
    <t>COW-FRMP_TR-T187</t>
  </si>
  <si>
    <t>T188</t>
  </si>
  <si>
    <t>COW-FRMP_TR-T188</t>
  </si>
  <si>
    <t>T189</t>
  </si>
  <si>
    <t>COW-FRMP_TR-T189</t>
  </si>
  <si>
    <t>T190</t>
  </si>
  <si>
    <t>COW-FRMP_TR-T190</t>
  </si>
  <si>
    <t>T191</t>
  </si>
  <si>
    <t>COW-FRMP_TR-T191</t>
  </si>
  <si>
    <t>T192</t>
  </si>
  <si>
    <t>COW-FRMP_TR-T192</t>
  </si>
  <si>
    <t>T193</t>
  </si>
  <si>
    <t>COW-FRMP_TR-T193</t>
  </si>
  <si>
    <t>T195</t>
  </si>
  <si>
    <t>COW-FRMP_TR-T195</t>
  </si>
  <si>
    <t>COW-FRMP_TR-T198</t>
  </si>
  <si>
    <t>T200</t>
  </si>
  <si>
    <t>COW-FRMP_TR-T200</t>
  </si>
  <si>
    <t>T205</t>
  </si>
  <si>
    <t>COW-FRMP_TR-T205</t>
  </si>
  <si>
    <t>T206</t>
  </si>
  <si>
    <t>COW-FRMP_TR-T206</t>
  </si>
  <si>
    <t>T207</t>
  </si>
  <si>
    <t>COW-FRMP_TR-T207</t>
  </si>
  <si>
    <t>T210</t>
  </si>
  <si>
    <t>COW-FRMP_TR-T210</t>
  </si>
  <si>
    <t>T211</t>
  </si>
  <si>
    <t>COW-FRMP_TR-T211</t>
  </si>
  <si>
    <t>T212</t>
  </si>
  <si>
    <t>COW-FRMP_TR-T212</t>
  </si>
  <si>
    <t>T213</t>
  </si>
  <si>
    <t>COW-FRMP_TR-T213</t>
  </si>
  <si>
    <t>T215</t>
  </si>
  <si>
    <t>COW-FRMP_TR-T215</t>
  </si>
  <si>
    <t>T227</t>
  </si>
  <si>
    <t>COW-FRMP_TR-T227</t>
  </si>
  <si>
    <t>T228</t>
  </si>
  <si>
    <t>COW-FRMP_TR-T228</t>
  </si>
  <si>
    <t>T234</t>
  </si>
  <si>
    <t>COW-FRMP_TR-T234</t>
  </si>
  <si>
    <t>T236</t>
  </si>
  <si>
    <t>COW-FRMP_TR-T236</t>
  </si>
  <si>
    <t>T237</t>
  </si>
  <si>
    <t>COW-FRMP_TR-T237</t>
  </si>
  <si>
    <t>T238</t>
  </si>
  <si>
    <t>COW-FRMP_TR-T238</t>
  </si>
  <si>
    <t>T241</t>
  </si>
  <si>
    <t>COW-FRMP_TR-T241</t>
  </si>
  <si>
    <t>T242</t>
  </si>
  <si>
    <t>COW-FRMP_TR-T242</t>
  </si>
  <si>
    <t>T243</t>
  </si>
  <si>
    <t>COW-FRMP_TR-T243</t>
  </si>
  <si>
    <t>T253</t>
  </si>
  <si>
    <t>COW-FRMP_TR-T253</t>
  </si>
  <si>
    <t>T254</t>
  </si>
  <si>
    <t>COW-FRMP_TR-T254</t>
  </si>
  <si>
    <t>COW-FRMP_TR-T256</t>
  </si>
  <si>
    <t>T259</t>
  </si>
  <si>
    <t>COW-FRMP_TR-T259</t>
  </si>
  <si>
    <t>T261</t>
  </si>
  <si>
    <t>COW-FRMP_TR-T261</t>
  </si>
  <si>
    <t>T262</t>
  </si>
  <si>
    <t>COW-FRMP_TR-T262</t>
  </si>
  <si>
    <t>T263</t>
  </si>
  <si>
    <t>COW-FRMP_TR-T263</t>
  </si>
  <si>
    <t>T264</t>
  </si>
  <si>
    <t>COW-FRMP_TR-T264</t>
  </si>
  <si>
    <t>T265</t>
  </si>
  <si>
    <t>COW-FRMP_TR-T265</t>
  </si>
  <si>
    <t>T266</t>
  </si>
  <si>
    <t>COW-FRMP_TR-T266</t>
  </si>
  <si>
    <t>T267</t>
  </si>
  <si>
    <t>COW-FRMP_TR-T267</t>
  </si>
  <si>
    <t>T268</t>
  </si>
  <si>
    <t>COW-FRMP_TR-T268</t>
  </si>
  <si>
    <t>T269</t>
  </si>
  <si>
    <t>COW-FRMP_TR-T269</t>
  </si>
  <si>
    <t>T270</t>
  </si>
  <si>
    <t>COW-FRMP_TR-T270</t>
  </si>
  <si>
    <t>T271</t>
  </si>
  <si>
    <t>COW-FRMP_TR-T271</t>
  </si>
  <si>
    <t>T276</t>
  </si>
  <si>
    <t>COW-FRMP_TR-T276</t>
  </si>
  <si>
    <t>COW-FRMP_TR-T278</t>
  </si>
  <si>
    <t>T279</t>
  </si>
  <si>
    <t>COW-FRMP_TR-T279</t>
  </si>
  <si>
    <t>COW-FRMP_TR-T280</t>
  </si>
  <si>
    <t>COW-FRMP_TR-T281</t>
  </si>
  <si>
    <t>COW-FRMP_TR-T066 CONTACT Negotiator Report.docx</t>
  </si>
  <si>
    <t>COW-FRMP_TR-T066 TITLE Tax Card.pdf</t>
  </si>
  <si>
    <t>COW-FRMP_TR-T067 CONTACT Negotiator Report.docx</t>
  </si>
  <si>
    <t>COW-FRMP_TR-T067 TITLE Tax Card.pdf</t>
  </si>
  <si>
    <t>COW-FRMP_TR-T068 CONTACT Negotiator Report.docx</t>
  </si>
  <si>
    <t>COW-FRMP_TR-T068 TITLE Tax Card.pdf</t>
  </si>
  <si>
    <t>COW-FRMP_TR-T069 CONTACT Negotiator Report.docx</t>
  </si>
  <si>
    <t>COW-FRMP_TR-T069 NEGOTIATION Owner Representation Letter.pdf</t>
  </si>
  <si>
    <t>COW-FRMP_TR-T069 TITLE Tax Card.pdf</t>
  </si>
  <si>
    <t>COW-FRMP_TR-T070 CONTACT Negotiator Report.docx</t>
  </si>
  <si>
    <t>COW-FRMP_TR-T070 TITLE Tax Card.pdf</t>
  </si>
  <si>
    <t>COW-FRMP_TR-T071 CONTACT Negotiator Report.docx</t>
  </si>
  <si>
    <t>COW-FRMP_TR-T072 CONTACT Negotiator Report.docx</t>
  </si>
  <si>
    <t>COW-FRMP_TR-T072 TITLE Tax Card.pdf</t>
  </si>
  <si>
    <t>COW-FRMP_TR-T157 CONTACT Negotiator Report.docx</t>
  </si>
  <si>
    <t>COW-FRMP_TR-T158 CONTACT Negotiator Report.docx</t>
  </si>
  <si>
    <t>COW-FRMP_TR-T159 CONTACT Negotiator Report.docx</t>
  </si>
  <si>
    <t>COW-FRMP_TR-T159 TITLE Tax Card.pdf</t>
  </si>
  <si>
    <t>COW-FRMP_TR-T162 CONTACT Negotiator Report.docx</t>
  </si>
  <si>
    <t>COW-FRMP_TR-T162 TITLE Tax Card.pdf</t>
  </si>
  <si>
    <t>COW-FRMP_TR-T163 CONTACT Negotiator Report.docx</t>
  </si>
  <si>
    <t>COW-FRMP_TR-T163 TITLE Tax Card.pdf</t>
  </si>
  <si>
    <t>COW-FRMP_TR-T164 CONTACT Negotiator Report.docx</t>
  </si>
  <si>
    <t>COW-FRMP_TR-T164 TITLE Tax Card.pdf</t>
  </si>
  <si>
    <t>COW-FRMP_TR-T167 CONTACT Negotiator Report.docx</t>
  </si>
  <si>
    <t>COW-FRMP_TR-T168 CONTACT Negotiator Report.docx</t>
  </si>
  <si>
    <t>COW-FRMP_TR-T168 TITLE Tax Card.pdf</t>
  </si>
  <si>
    <t>COW-FRMP_TR-T169 CONTACT Negotiator Report.docx</t>
  </si>
  <si>
    <t>COW-FRMP_TR-T169 TITLE Tax Card.pdf</t>
  </si>
  <si>
    <t>COW-FRMP_TR-T181 CONTACT Negotiator Report.docx</t>
  </si>
  <si>
    <t>COW-FRMP_TR-T181 TITLE Tax Card.pdf</t>
  </si>
  <si>
    <t>COW-FRMP_TR-T182 CONTACT Negotiator Report.docx</t>
  </si>
  <si>
    <t>COW-FRMP_TR-T182 TITLE Tax Card.pdf</t>
  </si>
  <si>
    <t>COW-FRMP_TR-T183 CONTACT Negotiator Report.docx</t>
  </si>
  <si>
    <t>COW-FRMP_TR-T183 TITLE Tax Card.pdf</t>
  </si>
  <si>
    <t>COW-FRMP_TR-T184 CONTACT Negotiator Report.docx</t>
  </si>
  <si>
    <t>COW-FRMP_TR-T184 TITLE Tax Card.pdf</t>
  </si>
  <si>
    <t>COW-FRMP_TR-T185 CONTACT Negotiator Report.docx</t>
  </si>
  <si>
    <t>COW-FRMP_TR-T185 TITLE Tax Card.pdf</t>
  </si>
  <si>
    <t>COW-FRMP_TR-T186 CONTACT Negotiator Report.docx</t>
  </si>
  <si>
    <t>COW-FRMP_TR-T186 TITLE Tax Card.pdf</t>
  </si>
  <si>
    <t>COW-FRMP_TR-T187 CONTACT Negotiator Report.docx</t>
  </si>
  <si>
    <t>COW-FRMP_TR-T187 TITLE Tax Card.pdf</t>
  </si>
  <si>
    <t>COW-FRMP_TR-T188 CONTACT Negotiator Report.docx</t>
  </si>
  <si>
    <t>COW-FRMP_TR-T188 TITLE Tax Card.pdf</t>
  </si>
  <si>
    <t>COW-FRMP_TR-T189 CONTACT Negotiator Report.docx</t>
  </si>
  <si>
    <t>COW-FRMP_TR-T189 TITLE Tax Card.pdf</t>
  </si>
  <si>
    <t>COW-FRMP_TR-T190 CONTACT Negotiator Report.docx</t>
  </si>
  <si>
    <t>COW-FRMP_TR-T190 TITLE Tax Card.pdf</t>
  </si>
  <si>
    <t>COW-FRMP_TR-T191 CONTACT Negotiator Report.docx</t>
  </si>
  <si>
    <t>COW-FRMP_TR-T191 TITLE Tax Card.pdf</t>
  </si>
  <si>
    <t>COW-FRMP_TR-T192 CONTACT Negotiator Report.docx</t>
  </si>
  <si>
    <t>COW-FRMP_TR-T192 TITLE Tax Card.pdf</t>
  </si>
  <si>
    <t>COW-FRMP_TR-T193 TITLE Tax Card.pdf</t>
  </si>
  <si>
    <t>COW-FRMP_TR-T195 CONTACT Negotiator Report.docx</t>
  </si>
  <si>
    <t>COW-FRMP_TR-T195 TITLE Tax Card.pdf</t>
  </si>
  <si>
    <t>COW-FRMP_TR-T198 CONTACT Negotiator Report.docx</t>
  </si>
  <si>
    <t>COW-FRMP_TR-T198 NEGOTIATION Owner Representation Letter.pdf</t>
  </si>
  <si>
    <t>COW-FRMP_TR-T198 TITLE Tax Card.pdf</t>
  </si>
  <si>
    <t>COW-FRMP_TR-T200 TITLE Tax Card.pdf</t>
  </si>
  <si>
    <t>COW-FRMP_TR-T205 CONTACT Negotiator Report.docx</t>
  </si>
  <si>
    <t>COW-FRMP_TR-T205 TITLE Tax Card.pdf</t>
  </si>
  <si>
    <t>COW-FRMP_TR-T206 CONTACT Negotiator Report.docx</t>
  </si>
  <si>
    <t>COW-FRMP_TR-T206 TITLE Tax Card.pdf</t>
  </si>
  <si>
    <t>COW-FRMP_TR-T207 CONTACT Negotiator Report.docx</t>
  </si>
  <si>
    <t>COW-FRMP_TR-T207 TITLE Tax Card.pdf</t>
  </si>
  <si>
    <t>COW-FRMP_TR-T210 CONTACT Negotiator Report.docx</t>
  </si>
  <si>
    <t>COW-FRMP_TR-T210 TITLE Tax Card.pdf</t>
  </si>
  <si>
    <t>COW-FRMP_TR-T211 TITLE Tax Card.pdf</t>
  </si>
  <si>
    <t>COW-FRMP_TR-T212 CONTACT Negotiator Report.docx</t>
  </si>
  <si>
    <t>COW-FRMP_TR-T212 TITLE Tax Card.pdf</t>
  </si>
  <si>
    <t>COW-FRMP_TR-T213 CONTACT Negotiator Report.docx</t>
  </si>
  <si>
    <t>COW-FRMP_TR-T213 TITLE Tax Card.pdf</t>
  </si>
  <si>
    <t>COW-FRMP_TR-T215 CONTACT Negotiator Report.docx</t>
  </si>
  <si>
    <t>COW-FRMP_TR-T215 TITLE Tax Card.pdf</t>
  </si>
  <si>
    <t>COW-FRMP_TR-T227 TITLE Tax Card.pdf</t>
  </si>
  <si>
    <t>COW-FRMP_TR-T228 CONTACT Negotiator Report.docx</t>
  </si>
  <si>
    <t>COW-FRMP_TR-T228 TITLE Tax Card.pdf</t>
  </si>
  <si>
    <t>COW-FRMP_TR-T234 TITLE Tax Card.pdf</t>
  </si>
  <si>
    <t>COW-FRMP_TR-T236 TITLE Tax Card.pdf</t>
  </si>
  <si>
    <t>COW-FRMP_TR-T237 TITLE Tax Card.pdf</t>
  </si>
  <si>
    <t>COW-FRMP_TR-T238 TITLE Tax Card.pdf</t>
  </si>
  <si>
    <t>COW-FRMP_TR-T241 TITLE Tax Card.pdf</t>
  </si>
  <si>
    <t>COW-FRMP_TR-T242 TITLE Tax Card.pdf</t>
  </si>
  <si>
    <t>COW-FRMP_TR-T243 TITLE Tax Card.pdf</t>
  </si>
  <si>
    <t>COW-FRMP_TR-T253 TITLE Tax Card.pdf</t>
  </si>
  <si>
    <t>COW-FRMP_TR-T254 TITLE Tax Card.pdf</t>
  </si>
  <si>
    <t>COW-FRMP_TR-T256 NEGOTIATION Owner Representation Letter.pdf</t>
  </si>
  <si>
    <t>COW-FRMP_TR-T256 TITLE Tax Card.pdf</t>
  </si>
  <si>
    <t>COW-FRMP_TR-T259 TITLE Tax Card.pdf</t>
  </si>
  <si>
    <t>COW-FRMP_TR-T261 TITLE Tax Card.pdf</t>
  </si>
  <si>
    <t>COW-FRMP_TR-T276 TITLE Tax Card.pdf</t>
  </si>
  <si>
    <t>COWFRLPHDR-5-1038</t>
  </si>
  <si>
    <t>COWFRLPHDR-5-1039</t>
  </si>
  <si>
    <t>COWFRLPHDR-5-1041</t>
  </si>
  <si>
    <t>COWFRLPHDR-5-1042</t>
  </si>
  <si>
    <t>COWFRLPHDR-5-1043</t>
  </si>
  <si>
    <t>COWFRLPHDR-5-1045</t>
  </si>
  <si>
    <t>COWFRLPHDR-5-1046</t>
  </si>
  <si>
    <t>COWFRLPHDR-5-1047</t>
  </si>
  <si>
    <t>COWFRLPHDR-5-1049</t>
  </si>
  <si>
    <t>COWFRLPHDR-5-1050</t>
  </si>
  <si>
    <t>COWFRLPHDR-5-1052</t>
  </si>
  <si>
    <t>COWFRLPHDR-5-1053</t>
  </si>
  <si>
    <t>COWFRLPHDR-5-1054</t>
  </si>
  <si>
    <t>COWFRLPHDR-5-1056</t>
  </si>
  <si>
    <t>COWFRLPHDR-5-1057</t>
  </si>
  <si>
    <t>COWFRLPHDR-5-1061</t>
  </si>
  <si>
    <t>COWFRLPHDR-5-1062</t>
  </si>
  <si>
    <t>COWFRLPHDR-5-1063</t>
  </si>
  <si>
    <t>COWFRLPHDR-5-1064</t>
  </si>
  <si>
    <t>COWFRLPHDR-5-1065</t>
  </si>
  <si>
    <t>COWFRLPHDR-5-1066</t>
  </si>
  <si>
    <t>COWFRLPHDR-5-1067</t>
  </si>
  <si>
    <t>COWFRLPHDR-5-1068</t>
  </si>
  <si>
    <t>COWFRLPHDR-5-1069</t>
  </si>
  <si>
    <t>COWFRLPHDR-5-1070</t>
  </si>
  <si>
    <t>COWFRLPHDR-5-1071</t>
  </si>
  <si>
    <t>COWFRLPHDR-5-1072</t>
  </si>
  <si>
    <t>COWFRLPHDR-5-1073</t>
  </si>
  <si>
    <t>COWFRLPHDR-5-1074</t>
  </si>
  <si>
    <t>COWFRLPHDR-5-1075</t>
  </si>
  <si>
    <t>COWFRLPHDR-5-1023</t>
  </si>
  <si>
    <t>COWFRLPHDR-5-1024</t>
  </si>
  <si>
    <t>COWFRLPHDR-5-1025</t>
  </si>
  <si>
    <t>COWFRLPHDR-5-1026</t>
  </si>
  <si>
    <t>COWFRLPHDR-5-1027</t>
  </si>
  <si>
    <t>COWFRLPHDR-5-1029</t>
  </si>
  <si>
    <t>COWFRLPHDR-5-1030</t>
  </si>
  <si>
    <t>COWFRLPHDR-5-1031</t>
  </si>
  <si>
    <t>COWFRLPHDR-5-1032</t>
  </si>
  <si>
    <t>COWFRLPHDR-5-1033</t>
  </si>
  <si>
    <t>COWFRLPHDR-5-1034</t>
  </si>
  <si>
    <t>COWFRLPHDR-5-1035</t>
  </si>
  <si>
    <t>COWFRLPHDR-5-1036</t>
  </si>
  <si>
    <t>COWFRLPHDR-5-1058</t>
  </si>
  <si>
    <t>COWFRLPHDR-5-1059</t>
  </si>
  <si>
    <t>COW-FRMP_TR-230 CONTACT Negotiator Report Older+Larger.docx</t>
  </si>
  <si>
    <t>COW-FRMP_TR-230 CONTACT Negotiator Report Newer+Smaller.docx</t>
  </si>
  <si>
    <t>COABUYOUT65-9-40</t>
  </si>
  <si>
    <t>KCSR</t>
  </si>
  <si>
    <t>Combined with R026606</t>
  </si>
  <si>
    <t>T274</t>
  </si>
  <si>
    <t>COW-FRMP_TR-200 TITLE SOS Business Organization Inquiry.pdf</t>
  </si>
  <si>
    <t>COW-FRMP_TR-201 TITLE SOS Business Organization Inquiry.pdf</t>
  </si>
  <si>
    <t>COW-FRMP_TR-212 TITLE Commitment Backup Docs.pdf</t>
  </si>
  <si>
    <t>COW-FRMP_TR-219 CONTACT Initial Interview - Residential.pdf</t>
  </si>
  <si>
    <t>COW-FRMP_TR-222 TITLE Commitment Backup Docs.pdf</t>
  </si>
  <si>
    <t>COW-FRMP_TR-223 TITLE SOS Business Organization Inquiry.pdf</t>
  </si>
  <si>
    <t>COW-FRMP_TR-226 SURVEY Description-Plat_CITY.pdf</t>
  </si>
  <si>
    <t>COW-FRMP_TR-301 TITLE SOS Business Organization Inquiry.pdf</t>
  </si>
  <si>
    <t>COW-FRMP_TR-307 TITLE SOS Business Organization Inquiry.pdf</t>
  </si>
  <si>
    <t>COW-FRMP_TR-322 CONTACT Letter of Intent-HDR.pdf</t>
  </si>
  <si>
    <t>COW-FRMP_TR-322 NEGOTIATION Landowner Bill of Rights Letter.pdf</t>
  </si>
  <si>
    <t>COW-FRMP_TR-322 TITLE Commitment.pdf</t>
  </si>
  <si>
    <t>COW-FRMP_TR-322 TITLE Commitment Backup Docs.pdf</t>
  </si>
  <si>
    <t>COW-FRMP_TR-322 TITLE SOS Business Organization Inquiry.pdf</t>
  </si>
  <si>
    <t>COW-FRMP_TR-T066 ENVIRONMENTAL Right-of-Entry Executed.pdf</t>
  </si>
  <si>
    <t>COW-FRMP_TR-T067 ENVIRONMENTAL Right-of-Entry Executed.pdf</t>
  </si>
  <si>
    <t>COW-FRMP_TR-T067 ENVIRONMENTAL Right-of-Entry Package.pdf</t>
  </si>
  <si>
    <t>COW-FRMP_TR-T068 ENVIRONMENTAL Right-of-Entry Executed.pdf</t>
  </si>
  <si>
    <t>COW-FRMP_TR-T068 ENVIRONMENTAL Right-of-Entry Package.pdf</t>
  </si>
  <si>
    <t>COW-FRMP_TR-T070 ENVIRONMENTAL Right-of-Entry Executed.pdf</t>
  </si>
  <si>
    <t>COW-FRMP_TR-T070 ENVIRONMENTAL Right-of-Entry Package.pdf</t>
  </si>
  <si>
    <t>COW-FRMP_TR-T071 ENVIRONMENTAL Right-of-Entry Package.pdf</t>
  </si>
  <si>
    <t>COW-FRMP_TR-T071 TITLE Tax Card.pdf</t>
  </si>
  <si>
    <t>COW-FRMP_TR-T072 ENVIRONMENTAL Right-of-Entry Package.pdf</t>
  </si>
  <si>
    <t>COW-FRMP_TR-T091 ENVIRONMENTAL Right-of-Entry Package.pdf</t>
  </si>
  <si>
    <t>COW-FRMP_TR-T091 TITLE Tax Card.pdf</t>
  </si>
  <si>
    <t>COW-FRMP_TR-T157 ENVIRONMENTAL Right-of-Entry Package.pdf</t>
  </si>
  <si>
    <t>COW-FRMP_TR-T157 TITLE Tax Card.pdf</t>
  </si>
  <si>
    <t>COW-FRMP_TR-T158 ENVIRONMENTAL Right-of-Entry Executed.pdf</t>
  </si>
  <si>
    <t>COW-FRMP_TR-T158 ENVIRONMENTAL Right-of-Entry Package.pdf</t>
  </si>
  <si>
    <t>COW-FRMP_TR-T158 TITLE Tax Card.pdf</t>
  </si>
  <si>
    <t>COW-FRMP_TR-T159 ENVIRONMENTAL Right-of-Entry Package.pdf</t>
  </si>
  <si>
    <t>COW-FRMP_TR-T162 ENVIRONMENTAL Right-of-Entry Executed.pdf</t>
  </si>
  <si>
    <t>COW-FRMP_TR-T163 ENVIRONMENTAL Right-of-Entry Package.pdf</t>
  </si>
  <si>
    <t>COW-FRMP_TR-T164 ENVIRONMENTAL Right-of-Entry Executed.pdf</t>
  </si>
  <si>
    <t>COW-FRMP_TR-T164 ENVIRONMENTAL Right-of-Entry Package.pdf</t>
  </si>
  <si>
    <t>COW-FRMP_TR-T167 ENVIRONMENTAL Right-of-Entry Executed.pdf</t>
  </si>
  <si>
    <t>COW-FRMP_TR-T167 ENVIRONMENTAL Right-of-Entry Package.pdf</t>
  </si>
  <si>
    <t>COW-FRMP_TR-T168 ENVIRONMENTAL Right-of-Entry Package.pdf</t>
  </si>
  <si>
    <t>COW-FRMP_TR-T169 ENVIRONMENTAL Right-of-Entry Executed.pdf</t>
  </si>
  <si>
    <t>COW-FRMP_TR-T169 ENVIRONMENTAL Right-of-Entry Package.pdf</t>
  </si>
  <si>
    <t>COW-FRMP_TR-T181 ENVIRONMENTAL Right-of-Entry Executed.pdf</t>
  </si>
  <si>
    <t>COW-FRMP_TR-T181 ENVIRONMENTAL Right-of-Entry Package.pdf</t>
  </si>
  <si>
    <t>COW-FRMP_TR-T182 ENVIRONMENTAL Right-of-Entry Executed.pdf</t>
  </si>
  <si>
    <t>COW-FRMP_TR-T184 ENVIRONMENTAL Right-of-Entry Executed.pdf</t>
  </si>
  <si>
    <t>COW-FRMP_TR-T184 ENVIRONMENTAL Right-of-Entry Package.pdf</t>
  </si>
  <si>
    <t>COW-FRMP_TR-T186 ENVIRONMENTAL Right-of-Entry Executed.pdf</t>
  </si>
  <si>
    <t>COW-FRMP_TR-T187 ENVIRONMENTAL Right-of-Entry Executed.pdf</t>
  </si>
  <si>
    <t>COW-FRMP_TR-T187 ENVIRONMENTAL Right-of-Entry Package.pdf</t>
  </si>
  <si>
    <t>COW-FRMP_TR-T188 ENVIRONMENTAL Right-of-Entry Executed.pdf</t>
  </si>
  <si>
    <t>COW-FRMP_TR-T188 ENVIRONMENTAL Right-of-Entry Package.pdf</t>
  </si>
  <si>
    <t>COW-FRMP_TR-T189 ENVIRONMENTAL Right-of-Entry Executed.pdf</t>
  </si>
  <si>
    <t>COW-FRMP_TR-T190 ENVIRONMENTAL Right-of-Entry Package.pdf</t>
  </si>
  <si>
    <t>COW-FRMP_TR-T191 ENVIRONMENTAL Right-of-Entry Executed.pdf</t>
  </si>
  <si>
    <t>COW-FRMP_TR-T192 ENVIRONMENTAL Right-of-Entry Package.pdf</t>
  </si>
  <si>
    <t>COW-FRMP_TR-T193 CONTACT Negotiator Report.docx</t>
  </si>
  <si>
    <t>COW-FRMP_TR-T195 ENVIRONMENTAL Right-of-Entry Executed.pdf</t>
  </si>
  <si>
    <t>COW-FRMP_TR-T195 ENVIRONMENTAL Right-of-Entry Package.pdf</t>
  </si>
  <si>
    <t>COW-FRMP_TR-T198 ENVIRONMENTAL Right-of-Entry Executed.pdf</t>
  </si>
  <si>
    <t>COW-FRMP_TR-T198 ENVIRONMENTAL Right-of-Entry Package.pdf</t>
  </si>
  <si>
    <t>COW-FRMP_TR-T200 ENVIRONMENTAL Right-of-Entry Executed.pdf</t>
  </si>
  <si>
    <t>COW-FRMP_TR-T200 ENVIRONMENTAL Right-of-Entry Package.pdf</t>
  </si>
  <si>
    <t>COW-FRMP_TR-T205 ENVIRONMENTAL Right-of-Entry Executed.pdf</t>
  </si>
  <si>
    <t>COW-FRMP_TR-T205 ENVIRONMENTAL Right-of-Entry Package.pdf</t>
  </si>
  <si>
    <t>COW-FRMP_TR-T206 ENVIRONMENTAL Right-of-Entry Executed.pdf</t>
  </si>
  <si>
    <t>COW-FRMP_TR-T206 ENVIRONMENTAL Right-of-Entry Package.pdf</t>
  </si>
  <si>
    <t>COW-FRMP_TR-T207 ENVIRONMENTAL Right-of-Entry Package.pdf</t>
  </si>
  <si>
    <t>COW-FRMP_TR-T210 ENVIRONMENTAL Right-of-Entry Package.pdf</t>
  </si>
  <si>
    <t>COW-FRMP_TR-T211 ENVIRONMENTAL Right-of-Entry Package.pdf</t>
  </si>
  <si>
    <t>COW-FRMP_TR-T212 ENVIRONMENTAL Right-of-Entry Executed.pdf</t>
  </si>
  <si>
    <t>COW-FRMP_TR-T212 ENVIRONMENTAL Right-of-Entry Package.pdf</t>
  </si>
  <si>
    <t>COW-FRMP_TR-T213 ENVIRONMENTAL Right-of-Entry Executed.pdf</t>
  </si>
  <si>
    <t>COW-FRMP_TR-T213 ENVIRONMENTAL Right-of-Entry Package.pdf</t>
  </si>
  <si>
    <t>COW-FRMP_TR-T215 ENVIRONMENTAL Right-of-Entry Package.pdf</t>
  </si>
  <si>
    <t>COW-FRMP_TR-T227 ENVIRONMENTAL Right-of-Entry Executed.pdf</t>
  </si>
  <si>
    <t>COW-FRMP_TR-T227 ENVIRONMENTAL Right-of-Entry Package.pdf</t>
  </si>
  <si>
    <t>COW-FRMP_TR-T228 ENVIRONMENTAL Right-of-Entry Executed.pdf</t>
  </si>
  <si>
    <t>COW-FRMP_TR-T228 ENVIRONMENTAL Right-of-Entry Package.pdf</t>
  </si>
  <si>
    <t>COW-FRMP_TR-T234 ENVIRONMENTAL Right-of-Entry Executed.pdf</t>
  </si>
  <si>
    <t>COW-FRMP_TR-T234 ENVIRONMENTAL Right-of-Entry Package.pdf</t>
  </si>
  <si>
    <t>COW-FRMP_TR-T236 ENVIRONMENTAL Right-of-Entry Executed.pdf</t>
  </si>
  <si>
    <t>COW-FRMP_TR-T236 ENVIRONMENTAL Right-of-Entry Package.pdf</t>
  </si>
  <si>
    <t>COW-FRMP_TR-T237 ENVIRONMENTAL Right-of-Entry Executed.pdf</t>
  </si>
  <si>
    <t>COW-FRMP_TR-T237 ENVIRONMENTAL Right-of-Entry Package.pdf</t>
  </si>
  <si>
    <t>COW-FRMP_TR-T238 ENVIRONMENTAL Right-of-Entry Executed.pdf</t>
  </si>
  <si>
    <t>COW-FRMP_TR-T238 ENVIRONMENTAL Right-of-Entry Package.pdf</t>
  </si>
  <si>
    <t>COW-FRMP_TR-T241 ENVIRONMENTAL Right-of-Entry Executed.pdf</t>
  </si>
  <si>
    <t>COW-FRMP_TR-T241 ENVIRONMENTAL Right-of-Entry Package.pdf</t>
  </si>
  <si>
    <t>COW-FRMP_TR-T242 ENVIRONMENTAL Right-of-Entry Executed.pdf</t>
  </si>
  <si>
    <t>COW-FRMP_TR-T242 ENVIRONMENTAL Right-of-Entry Package.pdf</t>
  </si>
  <si>
    <t>COW-FRMP_TR-T243 ENVIRONMENTAL Right-of-Entry Package.pdf</t>
  </si>
  <si>
    <t>COW-FRMP_TR-T253 ENVIRONMENTAL Right-of-Entry Package.pdf</t>
  </si>
  <si>
    <t>COW-FRMP_TR-T254 ENVIRONMENTAL Right-of-Entry Executed.pdf</t>
  </si>
  <si>
    <t>COW-FRMP_TR-T254 ENVIRONMENTAL Right-of-Entry Package.pdf</t>
  </si>
  <si>
    <t>COW-FRMP_TR-T256 ENVIRONMENTAL Right-of-Entry Executed.pdf</t>
  </si>
  <si>
    <t>COW-FRMP_TR-T256 ENVIRONMENTAL Right-of-Entry Package.pdf</t>
  </si>
  <si>
    <t>COW-FRMP_TR-T259 ENVIRONMENTAL Right-of-Entry Executed.pdf</t>
  </si>
  <si>
    <t>COW-FRMP_TR-T259 ENVIRONMENTAL Right-of-Entry Package.pdf</t>
  </si>
  <si>
    <t>COW-FRMP_TR-T261 ENVIRONMENTAL Right-of-Entry Executed.pdf</t>
  </si>
  <si>
    <t>COW-FRMP_TR-T261 ENVIRONMENTAL Right-of-Entry Package.pdf</t>
  </si>
  <si>
    <t>COW-FRMP_TR-T274 ENVIRONMENTAL Right-of-Entry Executed.pdf</t>
  </si>
  <si>
    <t>COW-FRMP_TR-T274 TITLE Tax Card.pdf</t>
  </si>
  <si>
    <t>COW-FRMP_TR-T276 ENVIRONMENTAL Right-of-Entry Executed.pdf</t>
  </si>
  <si>
    <t>COWFRLPHDR-5-1076</t>
  </si>
  <si>
    <t>COWFRLPHDR-5-1077</t>
  </si>
  <si>
    <t>Stateside</t>
  </si>
  <si>
    <t>COW-FRMP_TR-T274</t>
  </si>
  <si>
    <t>Snow, Darlene</t>
  </si>
  <si>
    <t>COW-FRMP_TR-T267 CONTACT Negotiator Report.docx</t>
  </si>
  <si>
    <t>COW-FRMP_TR-T268 CONTACT Negotiator Report.docx</t>
  </si>
  <si>
    <t>COW-FRMP_TR-T269 CONTACT Negotiator Report.docx</t>
  </si>
  <si>
    <t>COWFRLPHDR-5-1078</t>
  </si>
  <si>
    <t>COWFRLPHDR-5-1079</t>
  </si>
  <si>
    <t>Darlene Snow</t>
  </si>
  <si>
    <t>COW-FRMP_TR-230 SURVEY Right-of-Entry.pdf</t>
  </si>
  <si>
    <t>COWFRLPHDR-5-1083</t>
  </si>
  <si>
    <t>COWFRLPHDR-5-1084</t>
  </si>
  <si>
    <t>ROE Right-of-Entry Package</t>
  </si>
  <si>
    <t>ROE Right-of-Entry Executed</t>
  </si>
  <si>
    <t>COW-FRMP_TR-T066 ROE Right-of-Entry Package.pdf</t>
  </si>
  <si>
    <t>COW-FRMP_TR-T067 ROE Right-of-Entry Package.pdf</t>
  </si>
  <si>
    <t>COW-FRMP_TR-T068 ROE Right-of-Entry Package.pdf</t>
  </si>
  <si>
    <t>COW-FRMP_TR-T069 ROE Right-of-Entry Package.pdf</t>
  </si>
  <si>
    <t>COW-FRMP_TR-T070 ROE Right-of-Entry Package.pdf</t>
  </si>
  <si>
    <t>COW-FRMP_TR-T071 ROE Right-of-Entry Package.pdf</t>
  </si>
  <si>
    <t>COW-FRMP_TR-T072 ROE Right-of-Entry Package.pdf</t>
  </si>
  <si>
    <t>COW-FRMP_TR-T091 ROE Right-of-Entry Package.pdf</t>
  </si>
  <si>
    <t>COW-FRMP_TR-T157 ROE Right-of-Entry Package.pdf</t>
  </si>
  <si>
    <t>COW-FRMP_TR-T158 ROE Right-of-Entry Package.pdf</t>
  </si>
  <si>
    <t>COW-FRMP_TR-T159 ROE Right-of-Entry Package.pdf</t>
  </si>
  <si>
    <t>COW-FRMP_TR-T162 ROE Right-of-Entry Package.pdf</t>
  </si>
  <si>
    <t>COW-FRMP_TR-T163 ROE Right-of-Entry Package.pdf</t>
  </si>
  <si>
    <t>COW-FRMP_TR-T164 ROE Right-of-Entry Package.pdf</t>
  </si>
  <si>
    <t>COW-FRMP_TR-T167 ROE Right-of-Entry Package.pdf</t>
  </si>
  <si>
    <t>COW-FRMP_TR-T168 ROE Right-of-Entry Package.pdf</t>
  </si>
  <si>
    <t>COW-FRMP_TR-T181 ROE Right-of-Entry Package.pdf</t>
  </si>
  <si>
    <t>COW-FRMP_TR-T182 ROE Right-of-Entry Package.pdf</t>
  </si>
  <si>
    <t>COW-FRMP_TR-T183 ROE Right-of-Entry Package.pdf</t>
  </si>
  <si>
    <t>COW-FRMP_TR-T184 ROE Right-of-Entry Package.pdf</t>
  </si>
  <si>
    <t>COW-FRMP_TR-T185 ROE Right-of-Entry Package.pdf</t>
  </si>
  <si>
    <t>COW-FRMP_TR-T186 ROE Right-of-Entry Package.pdf</t>
  </si>
  <si>
    <t>COW-FRMP_TR-T274 ROE Right-of-Entry Executed.pdf</t>
  </si>
  <si>
    <t>COW-FRMP_TR-T276 ROE Right-of-Entry Executed.pdf</t>
  </si>
  <si>
    <t>COWFRLPHDR-5-1087</t>
  </si>
  <si>
    <t>COWFRLPHDR-5-1088</t>
  </si>
  <si>
    <t>COWFRLPHDR-5-1089</t>
  </si>
  <si>
    <t>COWFRLPHDR-5-1090</t>
  </si>
  <si>
    <t>COWFRLPHDR-5-1091</t>
  </si>
  <si>
    <t>COWFRLPHDR-5-1092</t>
  </si>
  <si>
    <t>COWFRLPHDR-5-1093</t>
  </si>
  <si>
    <t>COWFRLPHDR-5-1094</t>
  </si>
  <si>
    <t>COWFRLPHDR-5-1095</t>
  </si>
  <si>
    <t>COWFRLPHDR-5-1096</t>
  </si>
  <si>
    <t>COWFRLPHDR-5-1097</t>
  </si>
  <si>
    <t>COWFRLPHDR-5-1098</t>
  </si>
  <si>
    <t>COWFRLPHDR-5-1099</t>
  </si>
  <si>
    <t>COWFRLPHDR-5-1100</t>
  </si>
  <si>
    <t>COWFRLPHDR-5-1101</t>
  </si>
  <si>
    <t>COWFRLPHDR-5-1102</t>
  </si>
  <si>
    <t>COWFRLPHDR-5-1103</t>
  </si>
  <si>
    <t>COWFRLPHDR-5-1104</t>
  </si>
  <si>
    <t>COWFRLPHDR-5-1105</t>
  </si>
  <si>
    <t>COWFRLPHDR-5-1106</t>
  </si>
  <si>
    <t>COWFRLPHDR-5-1107</t>
  </si>
  <si>
    <t>T272</t>
  </si>
  <si>
    <t>R068877;#305</t>
  </si>
  <si>
    <t>0 HWY 59</t>
  </si>
  <si>
    <t>COW-FRMP_TR-T272</t>
  </si>
  <si>
    <t>T273</t>
  </si>
  <si>
    <t>R020858;#302</t>
  </si>
  <si>
    <t>0 COLLINS</t>
  </si>
  <si>
    <t>COW-FRMP_TR-T273</t>
  </si>
  <si>
    <t>T275</t>
  </si>
  <si>
    <t>R062755;#303</t>
  </si>
  <si>
    <t>0 E ELM</t>
  </si>
  <si>
    <t>COW-FRMP_TR-T275</t>
  </si>
  <si>
    <t>T277</t>
  </si>
  <si>
    <t>R062995;#304</t>
  </si>
  <si>
    <t>900 S E AVE</t>
  </si>
  <si>
    <t>COW-FRMP_TR-T277</t>
  </si>
  <si>
    <t>PH2 
Right-of-Entry Executed</t>
  </si>
  <si>
    <t>PH1
Right-of-Entry Executed</t>
  </si>
  <si>
    <t>PH2
Right-of-Entry Package</t>
  </si>
  <si>
    <t>PH1
Right-of-Entry Package</t>
  </si>
  <si>
    <t>ROE 6 months extenstion exp on 12/3/2020</t>
  </si>
  <si>
    <t>CMRR Green Card - USPS tracking sheet</t>
  </si>
  <si>
    <t>COW-FRMP_TR-T200 ROE Right-of-Entry Executed.pdf</t>
  </si>
  <si>
    <t>COW-FRMP_TR-T236 ROE Right-of-Entry Executed.pdf</t>
  </si>
  <si>
    <t>COW-FRMP_TR-T271 ROE Right-of-Entry Executed.pdf</t>
  </si>
  <si>
    <t>COW-FRMP_TR-T272 ROE Right-of-Entry Executed.pdf</t>
  </si>
  <si>
    <t>COW-FRMP_TR-T278 ROE Right-of-Entry Executed.pdf</t>
  </si>
  <si>
    <t>COW-FRMP_TR-T278 ROE Right-of-Entry Package.pdf</t>
  </si>
  <si>
    <t>COW-FRMP_TR-T279 ROE Right-of-Entry Executed.pdf</t>
  </si>
  <si>
    <t>COWFRLPHDR-5-1108</t>
  </si>
  <si>
    <t>COWFRLPHDR-5-1109</t>
  </si>
  <si>
    <t>COWFRLPHDR-5-1110</t>
  </si>
  <si>
    <t>COWFRLPHDR-5-1111</t>
  </si>
  <si>
    <t>COWFRLPHDR-5-1112</t>
  </si>
  <si>
    <t>CAROL A. CURRY, TRUSTEE</t>
  </si>
  <si>
    <t>1659 2ND STREET</t>
  </si>
  <si>
    <t>MANHATTAN BEACH, CA 90266</t>
  </si>
  <si>
    <t>COW-FRMP_TR-T187 ROE Right-of-Entry Package.pdf</t>
  </si>
  <si>
    <t>COW-FRMP_TR-T188 ROE Right-of-Entry Package.pdf</t>
  </si>
  <si>
    <t>COW-FRMP_TR-T189 ROE Right-of-Entry Package.pdf</t>
  </si>
  <si>
    <t>COW-FRMP_TR-T190 ROE Right-of-Entry Package.pdf</t>
  </si>
  <si>
    <t>COW-FRMP_TR-T191 ROE Right-of-Entry Package.pdf</t>
  </si>
  <si>
    <t>COW-FRMP_TR-T193 ROE Right-of-Entry Package.pdf</t>
  </si>
  <si>
    <t>COW-FRMP_TR-T195 ROE Right-of-Entry Package.pdf</t>
  </si>
  <si>
    <t>COW-FRMP_TR-T205 ROE Right-of-Entry Package.pdf</t>
  </si>
  <si>
    <t>COW-FRMP_TR-T206 ROE Right-of-Entry Package.pdf</t>
  </si>
  <si>
    <t>COW-FRMP_TR-T210 ROE Right-of-Entry Package.pdf</t>
  </si>
  <si>
    <t>COW-FRMP_TR-T211 ROE Right-of-Entry Package.pdf</t>
  </si>
  <si>
    <t>COW-FRMP_TR-T212 ROE Right-of-Entry Package.pdf</t>
  </si>
  <si>
    <t>COW-FRMP_TR-T213 ROE Right-of-Entry Package.pdf</t>
  </si>
  <si>
    <t>COW-FRMP_TR-T215 ROE Right-of-Entry Package.pdf</t>
  </si>
  <si>
    <t>COW-FRMP_TR-T227 ROE Right-of-Entry Package.pdf</t>
  </si>
  <si>
    <t>COW-FRMP_TR-T228 ROE Right-of-Entry Package.pdf</t>
  </si>
  <si>
    <t>COW-FRMP_TR-T234 ROE Right-of-Entry Package.pdf</t>
  </si>
  <si>
    <t>COW-FRMP_TR-T237 ROE Right-of-Entry Package.pdf</t>
  </si>
  <si>
    <t>COW-FRMP_TR-T238 ROE Right-of-Entry Package.pdf</t>
  </si>
  <si>
    <t>COW-FRMP_TR-T241 ROE Right-of-Entry Package.pdf</t>
  </si>
  <si>
    <t>COW-FRMP_TR-T242 ROE Right-of-Entry Package.pdf</t>
  </si>
  <si>
    <t>COW-FRMP_TR-T243 ROE Right-of-Entry Package.pdf</t>
  </si>
  <si>
    <t>COW-FRMP_TR-T259 ROE Right-of-Entry Package.pdf</t>
  </si>
  <si>
    <t>COW-FRMP_TR-T261 ROE Right-of-Entry Package.pdf</t>
  </si>
  <si>
    <t>COW-FRMP_TR-T262 ROE Right-of-Entry Package.pdf</t>
  </si>
  <si>
    <t>COW-FRMP_TR-T263 ROE Right-of-Entry Package.pdf</t>
  </si>
  <si>
    <t>COW-FRMP_TR-T264 ROE Right-of-Entry Package.pdf</t>
  </si>
  <si>
    <t>COW-FRMP_TR-T267 ROE Right-of-Entry Package.pdf</t>
  </si>
  <si>
    <t>COW-FRMP_TR-T268 ROE Right-of-Entry Package.pdf</t>
  </si>
  <si>
    <t>COW-FRMP_TR-T269 ROE Right-of-Entry Package.pdf</t>
  </si>
  <si>
    <t>COW-FRMP_TR-T280 ROE Right-of-Entry Package.pdf</t>
  </si>
  <si>
    <t>COW-FRMP_TR-T281 ROE Right-of-Entry Package.pdf</t>
  </si>
  <si>
    <t>COWFRLPHDR-5-1127</t>
  </si>
  <si>
    <t>COWFRLPHDR-5-1128</t>
  </si>
  <si>
    <t>COWFRLPHDR-5-1129</t>
  </si>
  <si>
    <t>COWFRLPHDR-5-1130</t>
  </si>
  <si>
    <t>COWFRLPHDR-5-1131</t>
  </si>
  <si>
    <t>COWFRLPHDR-5-1132</t>
  </si>
  <si>
    <t>COWFRLPHDR-5-1133</t>
  </si>
  <si>
    <t>COWFRLPHDR-5-1134</t>
  </si>
  <si>
    <t>COWFRLPHDR-5-1135</t>
  </si>
  <si>
    <t>COWFRLPHDR-5-1136</t>
  </si>
  <si>
    <t>COWFRLPHDR-5-1137</t>
  </si>
  <si>
    <t>COWFRLPHDR-5-1138</t>
  </si>
  <si>
    <t>COWFRLPHDR-5-1139</t>
  </si>
  <si>
    <t>COWFRLPHDR-5-1122</t>
  </si>
  <si>
    <t>COWFRLPHDR-5-1123</t>
  </si>
  <si>
    <t>COWFRLPHDR-5-1124</t>
  </si>
  <si>
    <t>COWFRLPHDR-5-1125</t>
  </si>
  <si>
    <t>COWFRLPHDR-5-1126</t>
  </si>
  <si>
    <t>COWFRLPHDR-5-1140</t>
  </si>
  <si>
    <t>COWFRLPHDR-5-1141</t>
  </si>
  <si>
    <t>COWFRLPHDR-5-1142</t>
  </si>
  <si>
    <t>COWFRLPHDR-5-1143</t>
  </si>
  <si>
    <t>COWFRLPHDR-5-1144</t>
  </si>
  <si>
    <t>COWFRLPHDR-5-1113</t>
  </si>
  <si>
    <t>COWFRLPHDR-5-1114</t>
  </si>
  <si>
    <t>COWFRLPHDR-5-1115</t>
  </si>
  <si>
    <t>COWFRLPHDR-5-1116</t>
  </si>
  <si>
    <t>COWFRLPHDR-5-1117</t>
  </si>
  <si>
    <t>COWFRLPHDR-5-1118</t>
  </si>
  <si>
    <t>COWFRLPHDR-5-1119</t>
  </si>
  <si>
    <t>COWFRLPHDR-5-1121</t>
  </si>
  <si>
    <t>COW-FRMP_TR-T091 CONTACT Negotiator Report.docx</t>
  </si>
  <si>
    <t>COW-FRMP_TR-T211 CONTACT Negotiator Report.docx</t>
  </si>
  <si>
    <t>COW-FRMP_TR-T234 CONTACT Negotiator Report.docx</t>
  </si>
  <si>
    <t>COW-FRMP_TR-T237 CONTACT Negotiator Report.docx</t>
  </si>
  <si>
    <t>COW-FRMP_TR-T238 CONTACT Negotiator Report.docx</t>
  </si>
  <si>
    <t>COW-FRMP_TR-T241 CONTACT Negotiator Report.docx</t>
  </si>
  <si>
    <t>COW-FRMP_TR-T242 CONTACT Negotiator Report.docx</t>
  </si>
  <si>
    <t>COW-FRMP_TR-T243 CONTACT Negotiator Report.docx</t>
  </si>
  <si>
    <t>COW-FRMP_TR-T259 CONTACT Negotiator Report.docx</t>
  </si>
  <si>
    <t>COWFRLPHDR-5-1146</t>
  </si>
  <si>
    <t>COWFRLPHDR-5-1147</t>
  </si>
  <si>
    <t>COWFRLPHDR-5-1148</t>
  </si>
  <si>
    <t>COWFRLPHDR-5-1149</t>
  </si>
  <si>
    <t>COWFRLPHDR-5-1150</t>
  </si>
  <si>
    <t>COWFRLPHDR-5-1145</t>
  </si>
  <si>
    <t>COWFRLPHDR-5-1151</t>
  </si>
  <si>
    <t>COWFRLPHDR-5-1152</t>
  </si>
  <si>
    <t>COWFRLPHDR-5-1153</t>
  </si>
  <si>
    <t>Ro68875;#301</t>
  </si>
  <si>
    <t>Ro68876;#2</t>
  </si>
  <si>
    <t>COW-FRMP_TR-205 APPRAISAL Appraisal Review.pdf</t>
  </si>
  <si>
    <t>COW-FRMP_TR-205 APPRAISAL Final Appraisal.pdf</t>
  </si>
  <si>
    <t>COW-FRMP_TR-205 APPRAISAL Just Compensation Memo.pdf</t>
  </si>
  <si>
    <t>COW-FRMP_TR-205 APPRAISAL USACOE Authorization to Proceed with Offer.pdf</t>
  </si>
  <si>
    <t>COW-FRMP_TR-214 APPRAISAL Appraisal Review.pdf</t>
  </si>
  <si>
    <t>COW-FRMP_TR-214 APPRAISAL Final Appraisal.pdf</t>
  </si>
  <si>
    <t>COW-FRMP_TR-214 APPRAISAL Just Compensation Memo.pdf</t>
  </si>
  <si>
    <t>COW-FRMP_TR-214 APPRAISAL USACOE Authorization to Proceed with Offer.pdf</t>
  </si>
  <si>
    <t>COW-FRMP_TR-216 APPRAISAL Final Appraisal.pdf</t>
  </si>
  <si>
    <t>COW-FRMP_TR-216 APPRAISAL Just Compensation Memo.pdf</t>
  </si>
  <si>
    <t>COW-FRMP_TR-216 APPRAISAL USACOE Authorization to Proceed with Offer.pdf</t>
  </si>
  <si>
    <t>COW-FRMP_TR-316 APPRAISAL Final Appraisal.pdf</t>
  </si>
  <si>
    <t>COW-FRMP_TR-316 APPRAISAL Just Compensation Memo.pdf</t>
  </si>
  <si>
    <t>COW-FRMP_TR-316 APPRAISAL USACOE Authorization to Proceed with Offer.pdf</t>
  </si>
  <si>
    <t>COWFRLPHDR-5-1158</t>
  </si>
  <si>
    <t>COWFRLPHDR-5-1159</t>
  </si>
  <si>
    <t>COWFRLPHDR-5-1160</t>
  </si>
  <si>
    <t>COWFRLPHDR-5-1161</t>
  </si>
  <si>
    <t>COWFRLPHDR-5-1162</t>
  </si>
  <si>
    <t>COWFRLPHDR-5-1163</t>
  </si>
  <si>
    <t>COWFRLPHDR-5-1164</t>
  </si>
  <si>
    <t>COWFRLPHDR-5-1165</t>
  </si>
  <si>
    <t>COWFRLPHDR-5-1155</t>
  </si>
  <si>
    <t>COWFRLPHDR-5-1156</t>
  </si>
  <si>
    <t>COWFRLPHDR-5-1157</t>
  </si>
  <si>
    <t>COWFRLPHDR-5-1167</t>
  </si>
  <si>
    <t>COWFRLPHDR-5-1168</t>
  </si>
  <si>
    <t>COWFRLPHDR-5-1169</t>
  </si>
  <si>
    <t>Offer Pkge Documents Requested</t>
  </si>
  <si>
    <t>Offer Pkge QC Approved</t>
  </si>
  <si>
    <t>R068875;#1;#R068876;#306</t>
  </si>
  <si>
    <t>Please see Temporary Right of Entry Agreement dtd May 15, 2019 - Easement
 </t>
  </si>
  <si>
    <t xml:space="preserve"> Initial Offer 
Package Sent </t>
  </si>
  <si>
    <t>326</t>
  </si>
  <si>
    <t>COW-FRMP_TR-326 APPRAISAL Just Compensation Approval.pdf</t>
  </si>
  <si>
    <t>COW-FRMP_TR-326 CONTACT Letter of Intent-HDR.pdf</t>
  </si>
  <si>
    <t>COW-FRMP_TR-326 CONTACT Negotiator Report.docx</t>
  </si>
  <si>
    <t>COW-FRMP_TR-326 NEGOTIATION Landowner Bill of Rights Letter.pdf</t>
  </si>
  <si>
    <t>COW-FRMP_TR-326 SURVEY Description-Plat_CITY.pdf</t>
  </si>
  <si>
    <t>COW-FRMP_TR-326 SURVEY Right-of-Entry.pdf</t>
  </si>
  <si>
    <t>COW-FRMP_TR-326 TITLE Commitment.pdf</t>
  </si>
  <si>
    <t>COW-FRMP_TR-326 TITLE Commitment Backup Docs.pdf</t>
  </si>
  <si>
    <t>COW-FRMP_TR-326 TITLE Curative Plan.docx</t>
  </si>
  <si>
    <t>Whole Fee, TCE</t>
  </si>
  <si>
    <t>COW-FRMP_TR-326</t>
  </si>
  <si>
    <t>Call 501-513-7230 for each occurance
Was Tract 421B</t>
  </si>
  <si>
    <t>COW-FRMP_TR-200 APPRAISAL Appraisal Review.pdf</t>
  </si>
  <si>
    <t>COW-FRMP_TR-200 APPRAISAL Final Appraisal.pdf</t>
  </si>
  <si>
    <t>COW-FRMP_TR-200 APPRAISAL Just Compensation Memo.pdf</t>
  </si>
  <si>
    <t>COW-FRMP_TR-200 APPRAISAL USACOE Authorization to Proceed with Offer.pdf</t>
  </si>
  <si>
    <t>COW-FRMP_TR-304 SURVEY Description-Plat_USACOE.pdf</t>
  </si>
  <si>
    <t>COW-FRMP_TR-T067 ROE Right-of-Entry Executed.pdf</t>
  </si>
  <si>
    <t>COWFRLPHDR-5-1174</t>
  </si>
  <si>
    <t>COWFRLPHDR-5-1171</t>
  </si>
  <si>
    <t>COWFRLPHDR-5-1175</t>
  </si>
  <si>
    <t>COWFRLPHDR-5-1176</t>
  </si>
  <si>
    <t>COWFRLPHDR-5-1172</t>
  </si>
  <si>
    <t>COWFRLPHDR-5-1173</t>
  </si>
  <si>
    <t>Appraisal being revised - Adding USACOE TCE</t>
  </si>
  <si>
    <t>GF No.: 2019-0760</t>
  </si>
  <si>
    <t>Verbal extension for 6 months per CoW email dtd 6/3/2020</t>
  </si>
  <si>
    <t>Verbal extension for 6 months per CoW email dtd 6/4/2020</t>
  </si>
  <si>
    <t>COW-FRMP_TR-T281 ROE Right-of-Entry Executed.pdf</t>
  </si>
  <si>
    <t>COWFRLPHDR-5-1177</t>
  </si>
  <si>
    <t>COWFRLPHDR-5-1178</t>
  </si>
  <si>
    <t>COWFRLPHDR-5-1179</t>
  </si>
  <si>
    <t>Raymond G. Rodriguez and Mollie Garza (as her interest may appear) and Julian Cantero (as his interest may appear)</t>
  </si>
  <si>
    <t>Lizbeth Ochoa</t>
  </si>
  <si>
    <t>Harrison Marjorie Gordon %Dunbar J V</t>
  </si>
  <si>
    <t>PH2 
Right-of-Entry Expired Date</t>
  </si>
  <si>
    <t>COW-FRMP_TR-102 SURVEY Description-Plat_USACOE.pdf</t>
  </si>
  <si>
    <t>COW-FRMP_TR-201 SURVEY Description-Plat_USACOE.pdf</t>
  </si>
  <si>
    <t>COW-FRMP_TR-206 SURVEY Description-Plat_USACOE.pdf</t>
  </si>
  <si>
    <t>COW-FRMP_TR-208 SURVEY Description-Plat_CITY.pdf</t>
  </si>
  <si>
    <t>COW-FRMP_TR-208 SURVEY Description-Plat_USACOE.pdf</t>
  </si>
  <si>
    <t>COW-FRMP_TR-209 SURVEY Description-Plat_USACOE.pdf</t>
  </si>
  <si>
    <t>COW-FRMP_TR-211 SURVEY Description-Plat_USACOE.pdf</t>
  </si>
  <si>
    <t>COW-FRMP_TR-212 SURVEY Description-Plat_USACOE.pdf</t>
  </si>
  <si>
    <t>COW-FRMP_TR-215 SURVEY Description-Plat_USACOE.pdf</t>
  </si>
  <si>
    <t>COW-FRMP_TR-225 SURVEY Description-Plat_USACOE.pdf</t>
  </si>
  <si>
    <t>COW-FRMP_TR-T227 CONTACT Negotiator Report.docx</t>
  </si>
  <si>
    <t>COW-FRMP_TR-300 SURVEY Description-Plat_USACOE.pdf</t>
  </si>
  <si>
    <t>COW-FRMP_TR-301 SURVEY Description-Plat_USACOE.pdf</t>
  </si>
  <si>
    <t>COW-FRMP_TR-306 SURVEY Description-Plat_USACOE.pdf</t>
  </si>
  <si>
    <t>COW-FRMP_TR-308 SURVEY Description-Plat_USACOE.pdf</t>
  </si>
  <si>
    <t>COW-FRMP_TR-317 SURVEY Description-Plat_USACOE.pdf</t>
  </si>
  <si>
    <t>COW-FRMP_TR-319 SURVEY Description-Plat_USACOE.pdf</t>
  </si>
  <si>
    <t>COW-FRMP_TR-321 SURVEY Description-Plat_USACOE.pdf</t>
  </si>
  <si>
    <t>COW-FRMP_TR-325 SURVEY Description-Plat_USACOE.pdf</t>
  </si>
  <si>
    <t>COW-FRMP_TR-T261 CONTACT Negotiator Report.docx</t>
  </si>
  <si>
    <t>COW-FRMP_TR-T262 CONTACT Negotiator Report.docx</t>
  </si>
  <si>
    <t>COW-FRMP_TR-T263 CONTACT Negotiator Report.docx</t>
  </si>
  <si>
    <t>COWFRLPHDR-5-1182</t>
  </si>
  <si>
    <t>COWFRLPHDR-5-1183</t>
  </si>
  <si>
    <t>COWFRLPHDR-5-1184</t>
  </si>
  <si>
    <t>COWFRLPHDR-5-1185</t>
  </si>
  <si>
    <t>COWFRLPHDR-5-1186</t>
  </si>
  <si>
    <t>COWFRLPHDR-5-1187</t>
  </si>
  <si>
    <t>COWFRLPHDR-5-1188</t>
  </si>
  <si>
    <t>COWFRLPHDR-5-1189</t>
  </si>
  <si>
    <t>COWFRLPHDR-5-1190</t>
  </si>
  <si>
    <t>COWFRLPHDR-5-1180</t>
  </si>
  <si>
    <t>COWFRLPHDR-5-1191</t>
  </si>
  <si>
    <t>COWFRLPHDR-5-1192</t>
  </si>
  <si>
    <t>COWFRLPHDR-5-1193</t>
  </si>
  <si>
    <t>COWFRLPHDR-5-1194</t>
  </si>
  <si>
    <t>COWFRLPHDR-5-1195</t>
  </si>
  <si>
    <t>COWFRLPHDR-5-1196</t>
  </si>
  <si>
    <t>COWFRLPHDR-5-1197</t>
  </si>
  <si>
    <t>COWFRLPHDR-5-1198</t>
  </si>
  <si>
    <r>
      <t xml:space="preserve">Call Mr. Garza Prior to entering the property - Cell </t>
    </r>
    <r>
      <rPr>
        <b/>
        <sz val="10"/>
        <color theme="1"/>
        <rFont val="Arial"/>
      </rPr>
      <t>979-282-1302</t>
    </r>
  </si>
  <si>
    <t>Jeff Davis</t>
  </si>
  <si>
    <t>Sorrella Switch LLC</t>
  </si>
  <si>
    <t>City Of Wharton</t>
  </si>
  <si>
    <t>GF No. 2019-0837 - One of Multiple Tracts on this GF No.</t>
  </si>
  <si>
    <t>No CMRR Green Card - USPS Tracking Delivered - 6/3/2020 ROE package sent in error.</t>
  </si>
  <si>
    <t>CMRR Green Card</t>
  </si>
  <si>
    <t>COW-FRMP_TR-311 APPRAISAL Appraisal Review.pdf</t>
  </si>
  <si>
    <t>COW-FRMP_TR-311 APPRAISAL Final Appraisal.pdf</t>
  </si>
  <si>
    <t>COW-FRMP_TR-311 APPRAISAL Just Compensation Memo.pdf</t>
  </si>
  <si>
    <t>COW-FRMP_TR-311 APPRAISAL USACOE Authorization to Proceed with Offer.pdf</t>
  </si>
  <si>
    <t>COW-FRMP_TR-421A NEGOTIATION Initial Offer Package.pdf</t>
  </si>
  <si>
    <t>COW-FRMP_TR-T280 ROE Right-of-Entry Executed.pdf</t>
  </si>
  <si>
    <t>COWFRLPHDR-5-1201</t>
  </si>
  <si>
    <t>COWFRLPHDR-5-1202</t>
  </si>
  <si>
    <t>COWFRLPHDR-5-1203</t>
  </si>
  <si>
    <t>COWFRLPHDR-5-1204</t>
  </si>
  <si>
    <t>COWFRLPHDR-5-1200</t>
  </si>
  <si>
    <t>Rodriguez Joe Sr</t>
  </si>
  <si>
    <t>Garcia Juan Jr</t>
  </si>
  <si>
    <t>Greenwood John M Jr Etux Virginia</t>
  </si>
  <si>
    <t>Ullmann Linda Frazier</t>
  </si>
  <si>
    <t>Lopez Juvenal</t>
  </si>
  <si>
    <t>Garcia Natividad Heir Of Jesus Garcia-Decd</t>
  </si>
  <si>
    <t>Gomez Ricardo E Etux Erminia L</t>
  </si>
  <si>
    <t>Worth Richard Keith</t>
  </si>
  <si>
    <t>Donahue Ira L Est %Donahue Allen</t>
  </si>
  <si>
    <t>Ochoa Lizbeth</t>
  </si>
  <si>
    <t>Baker Helena</t>
  </si>
  <si>
    <t>Gordon William A</t>
  </si>
  <si>
    <t>Ross Haywood Mack</t>
  </si>
  <si>
    <t>Gordon William</t>
  </si>
  <si>
    <t>Fellhauer David E Most Rev Bishop Of Diocese Of Victoria</t>
  </si>
  <si>
    <t>Aubrey Delores</t>
  </si>
  <si>
    <t>Felcman Frank J Etux Judy M</t>
  </si>
  <si>
    <t>Urbanovsky Joe Jr &amp; Clement Ann C</t>
  </si>
  <si>
    <t>Lopez Daimus</t>
  </si>
  <si>
    <t>Popp Jake M</t>
  </si>
  <si>
    <t>Lewis Forrest W &amp; Julia W</t>
  </si>
  <si>
    <t>Horelica Tilford G</t>
  </si>
  <si>
    <t>Porter Trey And Sarah</t>
  </si>
  <si>
    <t>Zahradnik Robert J &amp; Wf</t>
  </si>
  <si>
    <t>Kolodziejcyk Joseph D &amp; Kevin M Exec</t>
  </si>
  <si>
    <t>Zahradnik Robert J &amp; Mary J</t>
  </si>
  <si>
    <t>Miller Melissa &amp; Gilbert Gary</t>
  </si>
  <si>
    <t>Maxey Johnnie Est Etal %Maxey James</t>
  </si>
  <si>
    <t>Horelica William G</t>
  </si>
  <si>
    <t>Clinton D. Koehler</t>
  </si>
  <si>
    <t>Witt Ann L &amp; Raymond R</t>
  </si>
  <si>
    <t>Jansky June</t>
  </si>
  <si>
    <t>Hawes Barbara Louise Trust Dated 8-17-81</t>
  </si>
  <si>
    <t>Gad Nandan P</t>
  </si>
  <si>
    <t>Guttenberger George R</t>
  </si>
  <si>
    <t>Luera Ninfa R Life Estate</t>
  </si>
  <si>
    <t>Nelson Ernestine</t>
  </si>
  <si>
    <t>Kalina Larry J Etux Diane</t>
  </si>
  <si>
    <t>Nilson Robert L</t>
  </si>
  <si>
    <t>Mitchell Robert</t>
  </si>
  <si>
    <t>Mitchell Michael</t>
  </si>
  <si>
    <t>Jurasek Russell A Etux Jacquelin</t>
  </si>
  <si>
    <t>Mowels Stephanie L</t>
  </si>
  <si>
    <t>Kocian Adam &amp; Kerry Jo</t>
  </si>
  <si>
    <t>Rivera Natividad Guadalupe Rios &amp; Gutierrez Maria</t>
  </si>
  <si>
    <t>Gutierrez Maria Griselda Garcia</t>
  </si>
  <si>
    <t>Rodriguez Amelia</t>
  </si>
  <si>
    <t>Harrison Agriculture LTD</t>
  </si>
  <si>
    <t>Torres Curtis M</t>
  </si>
  <si>
    <t>Garcia Lionel Jr &amp; Rachel M</t>
  </si>
  <si>
    <t>Canales Frank</t>
  </si>
  <si>
    <t>Rust Lloyd Family Lmt Prnshp &amp; Rust Tm Family LLC</t>
  </si>
  <si>
    <t>Wharton City Of %Cabrera Sergio</t>
  </si>
  <si>
    <t>Mattax Family Trust, A Test Trst Under The Will Of Calvin C Mattax, Dcsd, David C Mattax Trustee</t>
  </si>
  <si>
    <t>GF No.: 2019-0836  TR 1: Fee Simplet  TR 2: Easement</t>
  </si>
  <si>
    <t>GF No.: 2019-0842 TR 1: Fee Simple TR 2: Easement  TR 3: Levee Easememnt</t>
  </si>
  <si>
    <t>COWFRLPHDR-5-1205</t>
  </si>
  <si>
    <t>USPS - Return to Sender, Unable to Forward</t>
  </si>
  <si>
    <t>COW-FRMP_TR-207 APPRAISAL Final Appraisal.pdf</t>
  </si>
  <si>
    <t>COW-FRMP_TR-207 APPRAISAL Just Compensation Memo.pdf</t>
  </si>
  <si>
    <t>COW-FRMP_TR-207 APPRAISAL USACOE Authorization to Proceed with Offer.pdf</t>
  </si>
  <si>
    <t>COW-FRMP_TR-213 APPRAISAL Final Appraisal.pdf</t>
  </si>
  <si>
    <t>COW-FRMP_TR-213 APPRAISAL Just Compensation Memo.pdf</t>
  </si>
  <si>
    <t>COW-FRMP_TR-213 APPRAISAL USACOE Authorization to Proceed with Offer.pdf</t>
  </si>
  <si>
    <t>COW-FRMP_TR-309 APPRAISAL Appraisal Review.pdf</t>
  </si>
  <si>
    <t>COW-FRMP_TR-309 APPRAISAL Final Appraisal.pdf</t>
  </si>
  <si>
    <t>COW-FRMP_TR-309 APPRAISAL Just Compensation Memo.pdf</t>
  </si>
  <si>
    <t>COW-FRMP_TR-309 APPRAISAL USACOE Authorization to Proceed with Offer.pdf</t>
  </si>
  <si>
    <t>COW-FRMP_TR-T264 CONTACT Negotiator Report.docx</t>
  </si>
  <si>
    <t>COWFRLPHDR-5-1211</t>
  </si>
  <si>
    <t>COWFRLPHDR-5-1212</t>
  </si>
  <si>
    <t>COWFRLPHDR-5-1213</t>
  </si>
  <si>
    <t>COWFRLPHDR-5-1214</t>
  </si>
  <si>
    <t>COWFRLPHDR-5-1215</t>
  </si>
  <si>
    <t>COWFRLPHDR-5-1216</t>
  </si>
  <si>
    <t>COWFRLPHDR-5-1217</t>
  </si>
  <si>
    <t>COWFRLPHDR-5-1206</t>
  </si>
  <si>
    <t>COWFRLPHDR-5-1207</t>
  </si>
  <si>
    <t>COWFRLPHDR-5-1208</t>
  </si>
  <si>
    <t>COWFRLPHDR-5-1209</t>
  </si>
  <si>
    <t>COWFRLPHDR-5-1210</t>
  </si>
  <si>
    <t>Just Comp
Approval Memo 
Sent to City</t>
  </si>
  <si>
    <t>City Sent Appraisal/ATP to USACOE for Approval</t>
  </si>
  <si>
    <t>USACOE Appraisal/ATP
 w/Offer 
Approved Date</t>
  </si>
  <si>
    <t>Revised - corrected name</t>
  </si>
  <si>
    <t>COW-FRMP_TR-313 APPRAISAL Final Appraisal.pdf</t>
  </si>
  <si>
    <t>COW-FRMP_TR-313 APPRAISAL Just Compensation Memo.pdf</t>
  </si>
  <si>
    <t>COW-FRMP_TR-313 APPRAISAL USACOE Authorization to Proceed with Offer.pdf</t>
  </si>
  <si>
    <t>COWFRLPHDR-5-1218</t>
  </si>
  <si>
    <t>COWFRLPHDR-5-1219</t>
  </si>
  <si>
    <t>COWFRLPHDR-5-1220</t>
  </si>
  <si>
    <t>P O Box 647</t>
  </si>
  <si>
    <t>USACOE ATP 
Sent to City</t>
  </si>
  <si>
    <t>GF No. 2020-0643</t>
  </si>
  <si>
    <t>GF No. 2020-0644</t>
  </si>
  <si>
    <t>Non Profit Doc and WCRT Bylaws included in Backup Docs</t>
  </si>
  <si>
    <t>R023700;#31</t>
  </si>
  <si>
    <t>GF No. 2020-0645</t>
  </si>
  <si>
    <t>COW-FRMP_TR-101 TITLE Commitment.pdf</t>
  </si>
  <si>
    <t>COW-FRMP_TR-101 TITLE Curative Plan.docx</t>
  </si>
  <si>
    <t>COW-FRMP_TR-102 TITLE Commitment.pdf</t>
  </si>
  <si>
    <t>COW-FRMP_TR-102 TITLE Curative Plan.docx</t>
  </si>
  <si>
    <t>COW-FRMP_TR-200 APPRAISAL Just Compensation Approval.pdf</t>
  </si>
  <si>
    <t>COW-FRMP_TR-200 APPRAISAL USACOE Authorization to Proceed with Offer Approval.pdf</t>
  </si>
  <si>
    <t>COW-FRMP_TR-202 APPRAISAL Just Compensation Approval.pdf</t>
  </si>
  <si>
    <t>COW-FRMP_TR-202 APPRAISAL USACOE Authorization to Proceed with Offer Approval.pdf</t>
  </si>
  <si>
    <t>COW-FRMP_TR-205 APPRAISAL Just Compensation Approval.pdf</t>
  </si>
  <si>
    <t>COW-FRMP_TR-205 APPRAISAL USACOE Authorization to Proceed with Offer Approval.pdf</t>
  </si>
  <si>
    <t>COW-FRMP_TR-210 APPRAISAL Final Appraisal.pdf</t>
  </si>
  <si>
    <t>COW-FRMP_TR-210 APPRAISAL Just Compensation Memo.pdf</t>
  </si>
  <si>
    <t>COW-FRMP_TR-210 APPRAISAL USACOE Authorization to Proceed with Offer.pdf</t>
  </si>
  <si>
    <t>COW-FRMP_TR-214 APPRAISAL Just Compensation Approval.pdf</t>
  </si>
  <si>
    <t>COW-FRMP_TR-214 APPRAISAL USACOE Authorization to Proceed with Offer Approval.pdf</t>
  </si>
  <si>
    <t>COW-FRMP_TR-217 APPRAISAL Final Appraisal.pdf</t>
  </si>
  <si>
    <t>COW-FRMP_TR-217 APPRAISAL Just Compensation Memo.pdf</t>
  </si>
  <si>
    <t>COW-FRMP_TR-217 APPRAISAL USACOE Authorization to Proceed with Offer.pdf</t>
  </si>
  <si>
    <t>COW-FRMP_TR-219 APPRAISAL Final Appraisal.pdf</t>
  </si>
  <si>
    <t>COW-FRMP_TR-219 APPRAISAL Just Compensation Memo.pdf</t>
  </si>
  <si>
    <t>COW-FRMP_TR-219 APPRAISAL USACOE Authorization to Proceed with Offer.pdf</t>
  </si>
  <si>
    <t>COW-FRMP_TR-222 APPRAISAL Final Appraisal.pdf</t>
  </si>
  <si>
    <t>COW-FRMP_TR-222 APPRAISAL Just Compensation Memo.pdf</t>
  </si>
  <si>
    <t>COW-FRMP_TR-222 APPRAISAL USACOE Authorization to Proceed with Offer.pdf</t>
  </si>
  <si>
    <t>COW-FRMP_TR-223 APPRAISAL Final Appraisal.pdf</t>
  </si>
  <si>
    <t>COW-FRMP_TR-223 APPRAISAL Just Compensation Memo.pdf</t>
  </si>
  <si>
    <t>COW-FRMP_TR-223 APPRAISAL USACOE Authorization to Proceed with Offer.pdf</t>
  </si>
  <si>
    <t>COW-FRMP_TR-231 TITLE Commitment.pdf</t>
  </si>
  <si>
    <t>COW-FRMP_TR-302 APPRAISAL Final Appraisal.pdf</t>
  </si>
  <si>
    <t>COW-FRMP_TR-302 APPRAISAL Just Compensation Memo.pdf</t>
  </si>
  <si>
    <t>COW-FRMP_TR-302 APPRAISAL USACOE Authorization to Proceed with Offer.pdf</t>
  </si>
  <si>
    <t>COW-FRMP_TR-303 APPRAISAL Final Appraisal.pdf</t>
  </si>
  <si>
    <t>COW-FRMP_TR-303 APPRAISAL Just Compensation Memo.pdf</t>
  </si>
  <si>
    <t>COW-FRMP_TR-303 APPRAISAL USACOE Authorization to Proceed with Offer.pdf</t>
  </si>
  <si>
    <t>COW-FRMP_TR-305 APPRAISAL Final Appraisal.pdf</t>
  </si>
  <si>
    <t>COW-FRMP_TR-305 APPRAISAL Just Compensation Memo.pdf</t>
  </si>
  <si>
    <t>COW-FRMP_TR-305 APPRAISAL USACOE Authorization to Proceed with Offer.pdf</t>
  </si>
  <si>
    <t>COW-FRMP_TR-309 APPRAISAL Just Compensation Approval.pdf</t>
  </si>
  <si>
    <t>COW-FRMP_TR-309 APPRAISAL USACOE Authorization to Proceed with Offer Approval.pdf</t>
  </si>
  <si>
    <t>COW-FRMP_TR-310 APPRAISAL Final Appraisal.pdf</t>
  </si>
  <si>
    <t>COW-FRMP_TR-310 APPRAISAL Just Compensation Memo.pdf</t>
  </si>
  <si>
    <t>COW-FRMP_TR-310 APPRAISAL USACOE Authorization to Proceed with Offer.pdf</t>
  </si>
  <si>
    <t>COW-FRMP_TR-315 APPRAISAL Final Appraisal.pdf</t>
  </si>
  <si>
    <t>COW-FRMP_TR-315 APPRAISAL Just Compensation Memo.pdf</t>
  </si>
  <si>
    <t>COW-FRMP_TR-315 APPRAISAL USACOE Authorization to Proceed with Offer.pdf</t>
  </si>
  <si>
    <t>COW-FRMP_TR-421A NEGOTIATION Initial Offer Package CMRR.pdf</t>
  </si>
  <si>
    <t>COW-FRMP_TR-T066 ROE Right-of-Entry Executed.pdf</t>
  </si>
  <si>
    <t>COW-FRMP_TR-T068 ROE Right-of-Entry Executed.pdf</t>
  </si>
  <si>
    <t>T157.docx</t>
  </si>
  <si>
    <t>T158.docx</t>
  </si>
  <si>
    <t>COW-FRMP_TR-T162 ROE Right-of-Entry Executed.pdf</t>
  </si>
  <si>
    <t>COW-FRMP_TR-T164 ROE Right-of-Entry Executed.pdf</t>
  </si>
  <si>
    <t>COW-FRMP_TR-T167 ROE Right-of-Entry Executed.pdf</t>
  </si>
  <si>
    <t>COW-FRMP_TR-T182 ROE Right-of-Entry Executed.pdf</t>
  </si>
  <si>
    <t>COW-FRMP_TR-T186 ROE Right-of-Entry Executed.pdf</t>
  </si>
  <si>
    <t>COW-FRMP_TR-T189 ROE Right-of-Entry Executed.pdf</t>
  </si>
  <si>
    <t>COW-FRMP_TR-T191 ROE Right-of-Entry Executed.pdf</t>
  </si>
  <si>
    <t>COW-FRMP_TR-T195 ROE Right-of-Entry Executed.pdf</t>
  </si>
  <si>
    <t>COW-FRMP_TR-T213 ROE Right-of-Entry Executed.pdf</t>
  </si>
  <si>
    <t>COW-FRMP_TR-T227 ROE Right-of-Entry Executed.pdf</t>
  </si>
  <si>
    <t>COW-FRMP_TR-T228 ROE Right-of-Entry Executed.pdf</t>
  </si>
  <si>
    <t>COW-FRMP_TR-T242 ROE Right-of-Entry Executed.pdf</t>
  </si>
  <si>
    <t>COW-FRMP_TR-T254 ROE Right-of-Entry Executed.pdf</t>
  </si>
  <si>
    <t>COW-FRMP_TR-T259 ROE Right-of-Entry Executed.pdf</t>
  </si>
  <si>
    <t>COW-FRMP_TR-T264 ROE Right-of-Entry Executed.pdf</t>
  </si>
  <si>
    <t>COW-FRMP_TR-T269 ROE Right-of-Entry Executed.pdf</t>
  </si>
  <si>
    <t>COW-FRMP_TR-T273 ROE Right-of-Entry Executed.pdf</t>
  </si>
  <si>
    <t>COW-FRMP_TR-T275 ROE Right-of-Entry Executed.pdf</t>
  </si>
  <si>
    <t>COW-FRMP_TR-T277 ROE Right-of-Entry Executed.pdf</t>
  </si>
  <si>
    <t>COWFRLPHDR-5-1240</t>
  </si>
  <si>
    <t>COWFRLPHDR-5-1258</t>
  </si>
  <si>
    <t>COWFRLPHDR-5-1259</t>
  </si>
  <si>
    <t>COWFRLPHDR-5-1260</t>
  </si>
  <si>
    <t>COWFRLPHDR-5-1265</t>
  </si>
  <si>
    <t>COWFRLPHDR-5-1266</t>
  </si>
  <si>
    <t>COWFRLPHDR-5-1267</t>
  </si>
  <si>
    <t>COWFRLPHDR-5-1268</t>
  </si>
  <si>
    <t>COWFRLPHDR-5-1269</t>
  </si>
  <si>
    <t>COWFRLPHDR-5-1270</t>
  </si>
  <si>
    <t>COWFRLPHDR-5-1261</t>
  </si>
  <si>
    <t>COWFRLPHDR-5-1262</t>
  </si>
  <si>
    <t>COWFRLPHDR-5-1263</t>
  </si>
  <si>
    <t>COWFRLPHDR-5-1271</t>
  </si>
  <si>
    <t>COWFRLPHDR-5-1272</t>
  </si>
  <si>
    <t>COWFRLPHDR-5-1287</t>
  </si>
  <si>
    <t>COWFRLPHDR-5-1288</t>
  </si>
  <si>
    <t>COWFRLPHDR-5-1289</t>
  </si>
  <si>
    <t>COWFRLPHDR-5-1234</t>
  </si>
  <si>
    <t>COWFRLPHDR-5-1235</t>
  </si>
  <si>
    <t>COWFRLPHDR-5-1236</t>
  </si>
  <si>
    <t>COWFRLPHDR-5-1237</t>
  </si>
  <si>
    <t>COWFRLPHDR-5-1238</t>
  </si>
  <si>
    <t>COWFRLPHDR-5-1239</t>
  </si>
  <si>
    <t>COWFRLPHDR-5-1249</t>
  </si>
  <si>
    <t>COWFRLPHDR-5-1250</t>
  </si>
  <si>
    <t>COWFRLPHDR-5-1251</t>
  </si>
  <si>
    <t>COWFRLPHDR-5-1221</t>
  </si>
  <si>
    <t>COWFRLPHDR-5-1252</t>
  </si>
  <si>
    <t>COWFRLPHDR-5-1253</t>
  </si>
  <si>
    <t>COWFRLPHDR-5-1254</t>
  </si>
  <si>
    <t>COWFRLPHDR-5-1255</t>
  </si>
  <si>
    <t>COWFRLPHDR-5-1256</t>
  </si>
  <si>
    <t>COWFRLPHDR-5-1257</t>
  </si>
  <si>
    <t>COWFRLPHDR-5-1227</t>
  </si>
  <si>
    <t>COWFRLPHDR-5-1228</t>
  </si>
  <si>
    <t>COWFRLPHDR-5-1229</t>
  </si>
  <si>
    <t>COWFRLPHDR-5-1273</t>
  </si>
  <si>
    <t>COWFRLPHDR-5-1274</t>
  </si>
  <si>
    <t>COWFRLPHDR-5-1284</t>
  </si>
  <si>
    <t>COWFRLPHDR-5-1285</t>
  </si>
  <si>
    <t>COWFRLPHDR-5-1286</t>
  </si>
  <si>
    <t>COWFRLPHDR-5-1224</t>
  </si>
  <si>
    <t>COWFRLPHDR-5-1225</t>
  </si>
  <si>
    <t>COWFRLPHDR-5-1226</t>
  </si>
  <si>
    <t>COWFRLPHDR-5-1264</t>
  </si>
  <si>
    <t>COWFRLPHDR-5-1275</t>
  </si>
  <si>
    <t>COWFRLPHDR-5-1230</t>
  </si>
  <si>
    <t>COWFRLPHDR-5-1223</t>
  </si>
  <si>
    <t>COWFRLPHDR-5-1222</t>
  </si>
  <si>
    <t>COWFRLPHDR-5-1276</t>
  </si>
  <si>
    <t>COWFRLPHDR-5-1277</t>
  </si>
  <si>
    <t>COWFRLPHDR-5-1241</t>
  </si>
  <si>
    <t>COWFRLPHDR-5-1278</t>
  </si>
  <si>
    <t>COWFRLPHDR-5-1242</t>
  </si>
  <si>
    <t>COWFRLPHDR-5-1231</t>
  </si>
  <si>
    <t>COWFRLPHDR-5-1232</t>
  </si>
  <si>
    <t>COWFRLPHDR-5-1243</t>
  </si>
  <si>
    <t>COWFRLPHDR-5-1279</t>
  </si>
  <si>
    <t>COWFRLPHDR-5-1280</t>
  </si>
  <si>
    <t>COWFRLPHDR-5-1281</t>
  </si>
  <si>
    <t>COWFRLPHDR-5-1282</t>
  </si>
  <si>
    <t>COWFRLPHDR-5-1244</t>
  </si>
  <si>
    <t>COWFRLPHDR-5-1283</t>
  </si>
  <si>
    <t>COWFRLPHDR-5-1245</t>
  </si>
  <si>
    <t>COWFRLPHDR-5-1233</t>
  </si>
  <si>
    <t>COWFRLPHDR-5-1246</t>
  </si>
  <si>
    <t>COWFRLPHDR-5-1247</t>
  </si>
  <si>
    <t>COWFRLPHDR-5-1248</t>
  </si>
  <si>
    <t>2020-0643</t>
  </si>
  <si>
    <t>Pandaries, LLC</t>
  </si>
  <si>
    <t>COW-FRMP_TR-312 APPRAISAL Final Appraisal.pdf</t>
  </si>
  <si>
    <t>COW-FRMP_TR-312 APPRAISAL Just Compensation Memo.pdf</t>
  </si>
  <si>
    <t>COW-FRMP_TR-312 APPRAISAL USACOE Authorization to Proceed with Offer.pdf</t>
  </si>
  <si>
    <t>COWFRLPHDR-5-1290</t>
  </si>
  <si>
    <t>COWFRLPHDR-5-1291</t>
  </si>
  <si>
    <t>COWFRLPHDR-5-1292</t>
  </si>
  <si>
    <t>CLOSING Purchase and Sale Agreement Executed</t>
  </si>
  <si>
    <t>Purchase and Sale Agreement Executed</t>
  </si>
  <si>
    <t>Elizabeth Taylor</t>
  </si>
  <si>
    <t>FINAL</t>
  </si>
  <si>
    <t>COW-FRMP_TR-421A CLOSING Purchase and Sale Agreement Executed.pdf</t>
  </si>
  <si>
    <t>COWFRLPHDR-5-1293</t>
  </si>
  <si>
    <t>WCAD No. R054004 &amp; R068877 also</t>
  </si>
  <si>
    <t>Fee Simple Only</t>
  </si>
  <si>
    <t>GF No.: 2020-0645</t>
  </si>
  <si>
    <t>GF No.: 2019-0924</t>
  </si>
  <si>
    <t>Taylor, Elizabeth</t>
  </si>
  <si>
    <t>T194</t>
  </si>
  <si>
    <t>COW-FRMP_TR-100 APPRAISAL Final Appraisal.pdf</t>
  </si>
  <si>
    <t>COW-FRMP_TR-100 APPRAISAL Just Compensation Memo.pdf</t>
  </si>
  <si>
    <t>COW-FRMP_TR-100 APPRAISAL USACOE Authorization to Proceed with Offer.pdf</t>
  </si>
  <si>
    <t>COW-FRMP_TR-200 NEGOTIATION Initial Offer Package.pdf</t>
  </si>
  <si>
    <t>COW-FRMP_TR-200 NEGOTIATION Initial Offer Package CMRR.pdf</t>
  </si>
  <si>
    <t>COW-FRMP_TR-202 NEGOTIATION Initial Offer Package.pdf</t>
  </si>
  <si>
    <t>COW-FRMP_TR-202 NEGOTIATION Initial Offer Package CMRR.pdf</t>
  </si>
  <si>
    <t>COW-FRMP_TR-205 NEGOTIATION Initial Offer Package.pdf</t>
  </si>
  <si>
    <t>COW-FRMP_TR-205 NEGOTIATION Initial Offer Package CMRR.pdf</t>
  </si>
  <si>
    <t>COW-FRMP_TR-207 APPRAISAL Appraisal Review.pdf</t>
  </si>
  <si>
    <t>COW-FRMP_TR-207 APPRAISAL Just Compensation Approval.pdf</t>
  </si>
  <si>
    <t>COW-FRMP_TR-207 APPRAISAL USACOE Authorization to Proceed with Offer Approval.pdf</t>
  </si>
  <si>
    <t>COW-FRMP_TR-207 NEGOTIATION Initial Offer Package.pdf</t>
  </si>
  <si>
    <t>COW-FRMP_TR-207 NEGOTIATION Initial Offer Package CMRR.pdf</t>
  </si>
  <si>
    <t>COW-FRMP_TR-210 APPRAISAL Appraisal Review.pdf</t>
  </si>
  <si>
    <t>COW-FRMP_TR-210 APPRAISAL Just Compensation Approval.pdf</t>
  </si>
  <si>
    <t>COW-FRMP_TR-210 APPRAISAL USACOE Authorization to Proceed with Offer Approval.pdf</t>
  </si>
  <si>
    <t>COW-FRMP_TR-210 NEGOTIATION Initial Offer Package.pdf</t>
  </si>
  <si>
    <t>COW-FRMP_TR-210 NEGOTIATION Initial Offer Package CMRR.pdf</t>
  </si>
  <si>
    <t>COW-FRMP_TR-213 APPRAISAL Appraisal Review.pdf</t>
  </si>
  <si>
    <t>COW-FRMP_TR-213 APPRAISAL Just Compensation Approval.pdf</t>
  </si>
  <si>
    <t>COW-FRMP_TR-213 APPRAISAL USACOE Authorization to Proceed with Offer Approval.pdf</t>
  </si>
  <si>
    <t>COW-FRMP_TR-215 APPRAISAL Final Appraisal.pdf</t>
  </si>
  <si>
    <t>COW-FRMP_TR-215 APPRAISAL Just Compensation Memo.pdf</t>
  </si>
  <si>
    <t>COW-FRMP_TR-215 APPRAISAL USACOE Authorization to Proceed with Offer.pdf</t>
  </si>
  <si>
    <t>COW-FRMP_TR-220 APPRAISAL Final Appraisal.pdf</t>
  </si>
  <si>
    <t>COW-FRMP_TR-220 APPRAISAL Just Compensation Memo.pdf</t>
  </si>
  <si>
    <t>COW-FRMP_TR-220 APPRAISAL USACOE Authorization to Proceed with Offer.pdf</t>
  </si>
  <si>
    <t>COW-FRMP_TR-231 TITLE Commitment Backup Docs.pdf</t>
  </si>
  <si>
    <t>COW-FRMP_TR-231 TITLE Curative Plan.docx</t>
  </si>
  <si>
    <t>COW-FRMP_TR-301 APPRAISAL Final Appraisal.pdf</t>
  </si>
  <si>
    <t>COW-FRMP_TR-301 APPRAISAL Just Compensation Memo.pdf</t>
  </si>
  <si>
    <t>COW-FRMP_TR-301 APPRAISAL USACOE Authorization to Proceed with Offer.pdf</t>
  </si>
  <si>
    <t>COW-FRMP_TR-309 NEGOTIATION Initial Offer Package.pdf</t>
  </si>
  <si>
    <t>COW-FRMP_TR-309 NEGOTIATION Initial Offer Package CMRR.pdf</t>
  </si>
  <si>
    <t>COW-FRMP_TR-311 APPRAISAL Just Compensation Approval.pdf</t>
  </si>
  <si>
    <t>COW-FRMP_TR-311 APPRAISAL USACOE Authorization to Proceed with Offer Approval.pdf</t>
  </si>
  <si>
    <t>COW-FRMP_TR-311 NEGOTIATION Initial Offer Package.pdf</t>
  </si>
  <si>
    <t>COW-FRMP_TR-311 NEGOTIATION Initial Offer Package CMRR.pdf</t>
  </si>
  <si>
    <t>COW-FRMP_TR-313 APPRAISAL Appraisal Review.pdf</t>
  </si>
  <si>
    <t>COW-FRMP_TR-313 APPRAISAL Just Compensation Approval.pdf</t>
  </si>
  <si>
    <t>COW-FRMP_TR-313 APPRAISAL USACOE Authorization to Proceed with Offer Approval.pdf</t>
  </si>
  <si>
    <t>COW-FRMP_TR-314 APPRAISAL Final Appraisal.pdf</t>
  </si>
  <si>
    <t>COW-FRMP_TR-314 APPRAISAL Just Compensation Memo.pdf</t>
  </si>
  <si>
    <t>COW-FRMP_TR-314 APPRAISAL USACOE Authorization to Proceed with Offer.pdf</t>
  </si>
  <si>
    <t>COW-FRMP_TR-315 APPRAISAL Appraisal Review.pdf</t>
  </si>
  <si>
    <t>COW-FRMP_TR-315 APPRAISAL Just Compensation Approval.pdf</t>
  </si>
  <si>
    <t>COW-FRMP_TR-315 APPRAISAL USACOE Authorization to Proceed with Offer Approval.pdf</t>
  </si>
  <si>
    <t>COW-FRMP_TR-315 NEGOTIATION Initial Offer Package.pdf</t>
  </si>
  <si>
    <t>COW-FRMP_TR-315 NEGOTIATION Initial Offer Package CMRR.pdf</t>
  </si>
  <si>
    <t>COW-FRMP_TR-KCSR TITLE Commitment.pdf</t>
  </si>
  <si>
    <t>COW-FRMP_TR-322 TITLE Curative Plan.docx</t>
  </si>
  <si>
    <t>COW-FRMP_TR-323 SURVEY Description-Plat_USACOE.pdf</t>
  </si>
  <si>
    <t>COW-FRMP_TR-324 SURVEY Description-Plat_USACOE.pdf</t>
  </si>
  <si>
    <t>COW-FRMP_TR-T158 ROE Right-of-Entry Executed.pdf</t>
  </si>
  <si>
    <t>COW-FRMP_TR-T194 CONTACT Negotiator Report.docx</t>
  </si>
  <si>
    <t>COW-FRMP_TR-T194 ENVIRONMENTAL Right-of-Entry Package.pdf</t>
  </si>
  <si>
    <t>COW-FRMP_TR-T194 TITLE Tax Card.pdf</t>
  </si>
  <si>
    <t>COW-FRMP_TR-T212 ROE Right-of-Entry Executed.pdf</t>
  </si>
  <si>
    <t>COW-FRMP_TR-T215 ROE Right-of-Entry Executed.PDF</t>
  </si>
  <si>
    <t>COW-FRMP_TR-T256 ROE Right-of-Entry Executed.pdf</t>
  </si>
  <si>
    <t>COW-FRMP_TR-T267 ROE Right-of-Entry Executed.pdf</t>
  </si>
  <si>
    <t>COW-FRMP_TR-T268 ROE Right-of-Entry Executed.pdf</t>
  </si>
  <si>
    <t>COWFRLPHDR-5-1338</t>
  </si>
  <si>
    <t>COWFRLPHDR-5-1339</t>
  </si>
  <si>
    <t>COWFRLPHDR-5-1340</t>
  </si>
  <si>
    <t>COWFRLPHDR-5-1301</t>
  </si>
  <si>
    <t>COWFRLPHDR-5-1300</t>
  </si>
  <si>
    <t>COWFRLPHDR-5-1303</t>
  </si>
  <si>
    <t>COWFRLPHDR-5-1302</t>
  </si>
  <si>
    <t>COWFRLPHDR-5-1359</t>
  </si>
  <si>
    <t>COWFRLPHDR-5-1358</t>
  </si>
  <si>
    <t>COWFRLPHDR-5-1317</t>
  </si>
  <si>
    <t>COWFRLPHDR-5-1305</t>
  </si>
  <si>
    <t>COWFRLPHDR-5-1306</t>
  </si>
  <si>
    <t>COWFRLPHDR-5-1355</t>
  </si>
  <si>
    <t>COWFRLPHDR-5-1349</t>
  </si>
  <si>
    <t>COWFRLPHDR-5-1318</t>
  </si>
  <si>
    <t>COWFRLPHDR-5-1307</t>
  </si>
  <si>
    <t>COWFRLPHDR-5-1308</t>
  </si>
  <si>
    <t>COWFRLPHDR-5-1352</t>
  </si>
  <si>
    <t>COWFRLPHDR-5-1351</t>
  </si>
  <si>
    <t>COWFRLPHDR-5-1319</t>
  </si>
  <si>
    <t>COWFRLPHDR-5-1315</t>
  </si>
  <si>
    <t>COWFRLPHDR-5-1316</t>
  </si>
  <si>
    <t>COWFRLPHDR-5-1321</t>
  </si>
  <si>
    <t>COWFRLPHDR-5-1322</t>
  </si>
  <si>
    <t>COWFRLPHDR-5-1323</t>
  </si>
  <si>
    <t>COWFRLPHDR-5-1299</t>
  </si>
  <si>
    <t>COWFRLPHDR-5-1297</t>
  </si>
  <si>
    <t>COWFRLPHDR-5-1298</t>
  </si>
  <si>
    <t>COWFRLPHDR-5-1365</t>
  </si>
  <si>
    <t>COWFRLPHDR-5-1329</t>
  </si>
  <si>
    <t>COWFRLPHDR-5-1342</t>
  </si>
  <si>
    <t>COWFRLPHDR-5-1343</t>
  </si>
  <si>
    <t>COWFRLPHDR-5-1344</t>
  </si>
  <si>
    <t>COWFRLPHDR-5-1325</t>
  </si>
  <si>
    <t>COWFRLPHDR-5-1324</t>
  </si>
  <si>
    <t>COWFRLPHDR-5-1309</t>
  </si>
  <si>
    <t>COWFRLPHDR-5-1310</t>
  </si>
  <si>
    <t>COWFRLPHDR-5-1354</t>
  </si>
  <si>
    <t>COWFRLPHDR-5-1353</t>
  </si>
  <si>
    <t>COWFRLPHDR-5-1326</t>
  </si>
  <si>
    <t>COWFRLPHDR-5-1311</t>
  </si>
  <si>
    <t>COWFRLPHDR-5-1312</t>
  </si>
  <si>
    <t>COWFRLPHDR-5-1346</t>
  </si>
  <si>
    <t>COWFRLPHDR-5-1347</t>
  </si>
  <si>
    <t>COWFRLPHDR-5-1348</t>
  </si>
  <si>
    <t>COWFRLPHDR-5-1327</t>
  </si>
  <si>
    <t>COWFRLPHDR-5-1313</t>
  </si>
  <si>
    <t>COWFRLPHDR-5-1314</t>
  </si>
  <si>
    <t>COWFRLPHDR-5-1361</t>
  </si>
  <si>
    <t>COWFRLPHDR-5-1360</t>
  </si>
  <si>
    <t>COWFRLPHDR-5-1356</t>
  </si>
  <si>
    <t>COWFRLPHDR-5-1357</t>
  </si>
  <si>
    <t>COWFRLPHDR-5-1330</t>
  </si>
  <si>
    <t>COWFRLPHDR-5-1331</t>
  </si>
  <si>
    <t>COWFRLPHDR-5-1304</t>
  </si>
  <si>
    <t>COWFRLPHDR-5-1332</t>
  </si>
  <si>
    <t>COWFRLPHDR-5-1362</t>
  </si>
  <si>
    <t>COWFRLPHDR-5-1363</t>
  </si>
  <si>
    <t>COWFRLPHDR-5-1364</t>
  </si>
  <si>
    <t>COWFRLPHDR-5-1333</t>
  </si>
  <si>
    <t>COWFRLPHDR-5-1336</t>
  </si>
  <si>
    <t>COWFRLPHDR-5-1328</t>
  </si>
  <si>
    <t>COWFRLPHDR-5-1334</t>
  </si>
  <si>
    <t>COWFRLPHDR-5-1335</t>
  </si>
  <si>
    <t>12750 Briar Forest Drive Apt 1914</t>
  </si>
  <si>
    <t>Houston, TX 77077</t>
  </si>
  <si>
    <t>COW-FRMP_TR-T194</t>
  </si>
  <si>
    <t>6/30/20 Property Owner received</t>
  </si>
  <si>
    <t>Initial Offer 
Package
Delivered USPS Date</t>
  </si>
  <si>
    <t>NEGOTIATION Information About Brokerage Services Acknowledgment</t>
  </si>
  <si>
    <t>Information About Brokerage Services Acknowledgment</t>
  </si>
  <si>
    <t>NEGOTIATION Initial Offer Package Acknowledgment</t>
  </si>
  <si>
    <t>Initial Offer Package Acknowledgment</t>
  </si>
  <si>
    <t>PO received on 7/7/20</t>
  </si>
  <si>
    <t>COW-FRMP_TR-309 NEGOTIATION Information About Brokerage Services Acknowledgment.pdf</t>
  </si>
  <si>
    <t>COW-FRMP_TR-309 NEGOTIATION Initial Offer Package Acknowledgment.pdf</t>
  </si>
  <si>
    <t>COWFRLPHDR-5-1366</t>
  </si>
  <si>
    <t>COWFRLPHDR-5-1367</t>
  </si>
  <si>
    <t>Info About Brokerage Services Acknowledgment</t>
  </si>
  <si>
    <t>Julian Cantero signed 7-9-20</t>
  </si>
  <si>
    <t>COW-FRMP_TR-208 APPRAISAL Final Appraisal.pdf</t>
  </si>
  <si>
    <t>COW-FRMP_TR-208 APPRAISAL Just Compensation Memo.pdf</t>
  </si>
  <si>
    <t>COW-FRMP_TR-208 APPRAISAL USACOE Authorization to Proceed with Offer.pdf</t>
  </si>
  <si>
    <t>COW-FRMP_TR-304 APPRAISAL Final Appraisal.pdf</t>
  </si>
  <si>
    <t>COW-FRMP_TR-304 APPRAISAL Just Compensation Memo.pdf</t>
  </si>
  <si>
    <t>COW-FRMP_TR-304 APPRAISAL USACOE Authorization to Proceed with Offer.pdf</t>
  </si>
  <si>
    <t>COW-FRMP_TR-308 APPRAISAL Final Appraisal.pdf</t>
  </si>
  <si>
    <t>COW-FRMP_TR-308 APPRAISAL Just Compensation Memo.pdf</t>
  </si>
  <si>
    <t>COW-FRMP_TR-308 APPRAISAL USACOE Authorization to Proceed with Offer.pdf</t>
  </si>
  <si>
    <t>COW-FRMP_TR-T190 ROE Right-of-Entry Executed.pdf</t>
  </si>
  <si>
    <t>COWFRLPHDR-5-1369</t>
  </si>
  <si>
    <t>COWFRLPHDR-5-1370</t>
  </si>
  <si>
    <t>COWFRLPHDR-5-1371</t>
  </si>
  <si>
    <t>COWFRLPHDR-5-1372</t>
  </si>
  <si>
    <t>COWFRLPHDR-5-1373</t>
  </si>
  <si>
    <t>COWFRLPHDR-5-1374</t>
  </si>
  <si>
    <t>COWFRLPHDR-5-1375</t>
  </si>
  <si>
    <t>COWFRLPHDR-5-1376</t>
  </si>
  <si>
    <t>COWFRLPHDR-5-1377</t>
  </si>
  <si>
    <t>COWFRLPHDR-5-1368</t>
  </si>
  <si>
    <t>ADMIN STLMNT Evaluation and Approval Form</t>
  </si>
  <si>
    <t>Evaluation and Approval Form</t>
  </si>
  <si>
    <t xml:space="preserve">Property Owner's Counter Offer </t>
  </si>
  <si>
    <t>R013050;#54</t>
  </si>
  <si>
    <t>COW-FRMP_TR-313 NEGOTIATION Initial Offer Package.pdf</t>
  </si>
  <si>
    <t>COW-FRMP_TR-313 NEGOTIATION Initial Offer Package CMRR.pdf</t>
  </si>
  <si>
    <t>COWFRLPHDR-5-1379</t>
  </si>
  <si>
    <t>COWFRLPHDR-5-1378</t>
  </si>
  <si>
    <t>COW-FRMP_TR-319 APPRAISAL Final Appraisal.pdf</t>
  </si>
  <si>
    <t>COW-FRMP_TR-319 APPRAISAL Just Compensation Memo.pdf</t>
  </si>
  <si>
    <t>COW-FRMP_TR-319 APPRAISAL USACOE Authorization to Proceed with Offer.pdf</t>
  </si>
  <si>
    <t>COWFRLPHDR-5-1380</t>
  </si>
  <si>
    <t>COWFRLPHDR-5-1381</t>
  </si>
  <si>
    <t>COWFRLPHDR-5-1382</t>
  </si>
  <si>
    <t>ENV 103 - Hayes Charlston</t>
  </si>
  <si>
    <t>ENV 103_Return to Sender - Vacant</t>
  </si>
  <si>
    <t>COW-FRMP_TR-231 ENVIRONMENTAL Right-of-Entry Executed.pdf</t>
  </si>
  <si>
    <t>COW-FRMP_TR-T238 ROE Right-of-Entry Executed.pdf</t>
  </si>
  <si>
    <t>COWFRLPHDR-5-1385</t>
  </si>
  <si>
    <t>COWFRLPHDR-5-1383</t>
  </si>
  <si>
    <t>COWFRLPHDR-5-1384</t>
  </si>
  <si>
    <t>Wharton City as Trustee % Wharaton County Tax Office</t>
  </si>
  <si>
    <t>PO Box 189</t>
  </si>
  <si>
    <t>1810 Azalea Dr., Wharton, TX 77488</t>
  </si>
  <si>
    <t>The City of Wharton, Texas, as Trustee % Wharton County Tax Office</t>
  </si>
  <si>
    <t xml:space="preserve">Raymond Limas </t>
  </si>
  <si>
    <t>2 pkgs delivered 7/13/2020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</si>
</sst>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#,##0.0000"/>
    <numFmt numFmtId="165" formatCode="mm/dd/yy\ hh:mm"/>
    <numFmt numFmtId="166" formatCode="m/dd/yy_);@"/>
    <numFmt numFmtId="167" formatCode="[$$-409]#,##0.00_);\([$$-409]#,##0.00\)"/>
    <numFmt numFmtId="168" formatCode="0.0"/>
    <numFmt numFmtId="170" formatCode="0.0000"/>
  </numFmts>
  <fonts count="5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9"/>
      <name val="Arial Narrow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0"/>
      <name val="Arial Narrow"/>
      <family val="2"/>
    </font>
    <font>
      <b/>
      <sz val="9"/>
      <color theme="0"/>
      <name val="Arial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0"/>
      <name val="Arial"/>
      <family val="2"/>
    </font>
    <font>
      <sz val="8"/>
      <color theme="0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8"/>
      <color theme="1"/>
      <name val="Arial"/>
    </font>
    <font>
      <sz val="14"/>
      <color theme="1"/>
      <name val="Arial"/>
    </font>
    <font>
      <b/>
      <sz val="10"/>
      <color theme="1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8064A2"/>
        <bgColor theme="7"/>
      </patternFill>
    </fill>
    <fill>
      <patternFill patternType="solid">
        <fgColor rgb="FF8064A2"/>
        <bgColor indexed="64"/>
      </patternFill>
    </fill>
    <fill>
      <patternFill patternType="solid">
        <fgColor theme="4"/>
        <bgColor theme="8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3" fillId="0" borderId="0"/>
    <xf numFmtId="0" fontId="1" fillId="0" borderId="0"/>
    <xf numFmtId="0" fontId="33" fillId="0" borderId="0"/>
    <xf numFmtId="44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shrinkToFi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 shrinkToFit="1"/>
    </xf>
    <xf numFmtId="0" fontId="0" fillId="0" borderId="0" xfId="0" applyNumberFormat="1" applyAlignment="1">
      <alignment vertical="center"/>
    </xf>
    <xf numFmtId="0" fontId="20" fillId="0" borderId="0" xfId="42" applyAlignment="1">
      <alignment vertical="center" shrinkToFit="1"/>
    </xf>
    <xf numFmtId="49" fontId="2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49" fontId="22" fillId="0" borderId="0" xfId="0" applyNumberFormat="1" applyFont="1" applyAlignment="1">
      <alignment vertical="center" shrinkToFit="1"/>
    </xf>
    <xf numFmtId="49" fontId="25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vertical="center" shrinkToFit="1"/>
    </xf>
    <xf numFmtId="49" fontId="2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vertical="center" shrinkToFit="1"/>
    </xf>
    <xf numFmtId="49" fontId="31" fillId="0" borderId="0" xfId="0" applyNumberFormat="1" applyFont="1" applyAlignment="1">
      <alignment horizontal="center" vertical="center"/>
    </xf>
    <xf numFmtId="49" fontId="32" fillId="0" borderId="0" xfId="0" applyNumberFormat="1" applyFont="1" applyAlignment="1">
      <alignment vertical="center" shrinkToFit="1"/>
    </xf>
    <xf numFmtId="49" fontId="3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4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 vertical="center" shrinkToFit="1"/>
    </xf>
    <xf numFmtId="0" fontId="0" fillId="0" borderId="0" xfId="0" applyNumberFormat="1" applyAlignment="1">
      <alignment horizontal="center" vertical="center" shrinkToFit="1"/>
    </xf>
    <xf numFmtId="166" fontId="0" fillId="0" borderId="0" xfId="0" applyNumberFormat="1" applyAlignment="1">
      <alignment vertical="center" shrinkToFit="1"/>
    </xf>
    <xf numFmtId="0" fontId="0" fillId="0" borderId="0" xfId="0" applyFont="1" applyAlignment="1">
      <alignment horizontal="center" vertical="top" wrapText="1"/>
    </xf>
    <xf numFmtId="0" fontId="36" fillId="33" borderId="10" xfId="0" applyFont="1" applyFill="1" applyBorder="1" applyAlignment="1">
      <alignment horizontal="center" vertical="top"/>
    </xf>
    <xf numFmtId="0" fontId="0" fillId="35" borderId="0" xfId="0" applyFill="1" applyBorder="1"/>
    <xf numFmtId="0" fontId="0" fillId="35" borderId="17" xfId="0" applyFill="1" applyBorder="1"/>
    <xf numFmtId="0" fontId="0" fillId="35" borderId="16" xfId="0" applyFill="1" applyBorder="1"/>
    <xf numFmtId="0" fontId="0" fillId="0" borderId="0" xfId="0" applyNumberFormat="1" applyAlignment="1">
      <alignment vertical="center" shrinkToFit="1"/>
    </xf>
    <xf numFmtId="0" fontId="0" fillId="0" borderId="17" xfId="0" applyBorder="1"/>
    <xf numFmtId="0" fontId="40" fillId="36" borderId="12" xfId="0" applyFont="1" applyFill="1" applyBorder="1" applyAlignment="1">
      <alignment horizontal="center" vertical="top" wrapText="1"/>
    </xf>
    <xf numFmtId="0" fontId="40" fillId="36" borderId="22" xfId="0" applyFont="1" applyFill="1" applyBorder="1" applyAlignment="1">
      <alignment horizontal="center" vertical="top" wrapText="1"/>
    </xf>
    <xf numFmtId="0" fontId="40" fillId="36" borderId="18" xfId="0" applyFont="1" applyFill="1" applyBorder="1" applyAlignment="1">
      <alignment horizontal="center" vertical="top" wrapText="1"/>
    </xf>
    <xf numFmtId="0" fontId="39" fillId="37" borderId="24" xfId="0" applyFont="1" applyFill="1" applyBorder="1" applyAlignment="1">
      <alignment horizontal="center" vertical="center"/>
    </xf>
    <xf numFmtId="0" fontId="39" fillId="37" borderId="14" xfId="0" applyFont="1" applyFill="1" applyBorder="1" applyAlignment="1">
      <alignment horizontal="center" vertical="center"/>
    </xf>
    <xf numFmtId="49" fontId="0" fillId="0" borderId="0" xfId="0" applyNumberFormat="1" applyAlignment="1"/>
    <xf numFmtId="0" fontId="21" fillId="0" borderId="15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top" wrapText="1"/>
    </xf>
    <xf numFmtId="0" fontId="40" fillId="34" borderId="12" xfId="0" applyFont="1" applyFill="1" applyBorder="1" applyAlignment="1">
      <alignment horizontal="center" vertical="center" wrapText="1"/>
    </xf>
    <xf numFmtId="0" fontId="40" fillId="34" borderId="18" xfId="0" applyFont="1" applyFill="1" applyBorder="1" applyAlignment="1">
      <alignment horizontal="center" vertical="center" wrapText="1"/>
    </xf>
    <xf numFmtId="0" fontId="40" fillId="36" borderId="22" xfId="0" applyFont="1" applyFill="1" applyBorder="1" applyAlignment="1">
      <alignment horizontal="center" vertical="center" wrapText="1"/>
    </xf>
    <xf numFmtId="0" fontId="40" fillId="36" borderId="12" xfId="0" applyFont="1" applyFill="1" applyBorder="1" applyAlignment="1">
      <alignment horizontal="center" vertical="center" wrapText="1"/>
    </xf>
    <xf numFmtId="0" fontId="40" fillId="36" borderId="18" xfId="0" applyFont="1" applyFill="1" applyBorder="1" applyAlignment="1">
      <alignment horizontal="center" vertical="center" wrapText="1"/>
    </xf>
    <xf numFmtId="0" fontId="40" fillId="38" borderId="12" xfId="0" applyFont="1" applyFill="1" applyBorder="1" applyAlignment="1">
      <alignment horizontal="center" vertical="center" wrapText="1"/>
    </xf>
    <xf numFmtId="0" fontId="27" fillId="38" borderId="14" xfId="0" applyFont="1" applyFill="1" applyBorder="1" applyAlignment="1">
      <alignment horizontal="center" vertical="center"/>
    </xf>
    <xf numFmtId="0" fontId="37" fillId="0" borderId="15" xfId="0" applyFont="1" applyBorder="1" applyAlignment="1">
      <alignment horizontal="center" vertical="top" wrapText="1"/>
    </xf>
    <xf numFmtId="0" fontId="41" fillId="0" borderId="15" xfId="0" applyFont="1" applyBorder="1" applyAlignment="1">
      <alignment horizontal="center" vertical="top" wrapText="1"/>
    </xf>
    <xf numFmtId="0" fontId="29" fillId="0" borderId="0" xfId="42" applyNumberFormat="1" applyFont="1" applyAlignment="1" applyProtection="1">
      <alignment vertical="center" shrinkToFit="1"/>
    </xf>
    <xf numFmtId="0" fontId="40" fillId="36" borderId="11" xfId="0" applyFont="1" applyFill="1" applyBorder="1" applyAlignment="1">
      <alignment horizontal="center" vertical="top" wrapText="1"/>
    </xf>
    <xf numFmtId="0" fontId="40" fillId="36" borderId="11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34" fillId="0" borderId="28" xfId="0" applyFont="1" applyBorder="1" applyAlignment="1">
      <alignment horizontal="center" vertical="top" wrapText="1"/>
    </xf>
    <xf numFmtId="1" fontId="0" fillId="0" borderId="27" xfId="0" applyNumberFormat="1" applyBorder="1" applyAlignment="1">
      <alignment horizontal="center" vertical="center"/>
    </xf>
    <xf numFmtId="0" fontId="38" fillId="0" borderId="28" xfId="0" applyNumberFormat="1" applyFont="1" applyBorder="1" applyAlignment="1">
      <alignment horizontal="left" vertical="center" shrinkToFit="1"/>
    </xf>
    <xf numFmtId="3" fontId="0" fillId="0" borderId="0" xfId="0" applyNumberFormat="1"/>
    <xf numFmtId="3" fontId="40" fillId="34" borderId="12" xfId="0" applyNumberFormat="1" applyFont="1" applyFill="1" applyBorder="1" applyAlignment="1">
      <alignment horizontal="center" vertical="center" wrapText="1"/>
    </xf>
    <xf numFmtId="3" fontId="0" fillId="35" borderId="0" xfId="0" applyNumberFormat="1" applyFill="1" applyBorder="1"/>
    <xf numFmtId="3" fontId="16" fillId="0" borderId="15" xfId="0" applyNumberFormat="1" applyFont="1" applyBorder="1" applyAlignment="1">
      <alignment horizontal="center" vertical="top" wrapText="1"/>
    </xf>
    <xf numFmtId="0" fontId="35" fillId="34" borderId="14" xfId="0" applyFont="1" applyFill="1" applyBorder="1" applyAlignment="1">
      <alignment horizontal="center" vertical="center" wrapText="1"/>
    </xf>
    <xf numFmtId="0" fontId="0" fillId="35" borderId="0" xfId="0" applyFill="1" applyBorder="1" applyAlignment="1">
      <alignment wrapText="1"/>
    </xf>
    <xf numFmtId="49" fontId="19" fillId="0" borderId="0" xfId="0" applyNumberFormat="1" applyFont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49" fontId="43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vertical="center" shrinkToFit="1"/>
    </xf>
    <xf numFmtId="49" fontId="42" fillId="0" borderId="0" xfId="0" applyNumberFormat="1" applyFont="1" applyAlignment="1">
      <alignment horizontal="center" vertical="center"/>
    </xf>
    <xf numFmtId="0" fontId="0" fillId="0" borderId="28" xfId="0" applyNumberFormat="1" applyBorder="1" applyAlignment="1">
      <alignment vertical="center" shrinkToFit="1"/>
    </xf>
    <xf numFmtId="12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 shrinkToFit="1"/>
    </xf>
    <xf numFmtId="0" fontId="28" fillId="0" borderId="13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47" fillId="0" borderId="0" xfId="0" applyNumberFormat="1" applyFont="1" applyAlignment="1">
      <alignment horizontal="center" vertical="center"/>
    </xf>
    <xf numFmtId="49" fontId="48" fillId="0" borderId="0" xfId="0" applyNumberFormat="1" applyFont="1" applyAlignment="1">
      <alignment vertical="center" shrinkToFit="1"/>
    </xf>
    <xf numFmtId="49" fontId="46" fillId="0" borderId="0" xfId="0" applyNumberFormat="1" applyFont="1" applyAlignment="1">
      <alignment horizontal="center" vertical="center"/>
    </xf>
    <xf numFmtId="44" fontId="40" fillId="36" borderId="22" xfId="46" applyFont="1" applyFill="1" applyBorder="1" applyAlignment="1">
      <alignment horizontal="center" vertical="top" wrapText="1"/>
    </xf>
    <xf numFmtId="44" fontId="40" fillId="36" borderId="22" xfId="46" applyFont="1" applyFill="1" applyBorder="1" applyAlignment="1">
      <alignment horizontal="center" vertical="center" wrapText="1"/>
    </xf>
    <xf numFmtId="44" fontId="0" fillId="35" borderId="16" xfId="46" applyFont="1" applyFill="1" applyBorder="1"/>
    <xf numFmtId="44" fontId="16" fillId="0" borderId="23" xfId="46" applyFont="1" applyBorder="1" applyAlignment="1">
      <alignment horizontal="center" vertical="top" wrapText="1"/>
    </xf>
    <xf numFmtId="44" fontId="0" fillId="0" borderId="0" xfId="46" applyFont="1" applyAlignment="1">
      <alignment horizontal="left"/>
    </xf>
    <xf numFmtId="44" fontId="0" fillId="0" borderId="0" xfId="46" applyFont="1"/>
    <xf numFmtId="0" fontId="0" fillId="0" borderId="13" xfId="0" applyFont="1" applyBorder="1" applyAlignment="1">
      <alignment horizontal="center" vertical="center" shrinkToFit="1"/>
    </xf>
    <xf numFmtId="166" fontId="0" fillId="0" borderId="26" xfId="0" applyNumberFormat="1" applyFont="1" applyBorder="1" applyAlignment="1">
      <alignment horizontal="center" vertical="center"/>
    </xf>
    <xf numFmtId="166" fontId="0" fillId="0" borderId="20" xfId="0" applyNumberFormat="1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shrinkToFit="1"/>
    </xf>
    <xf numFmtId="166" fontId="0" fillId="0" borderId="18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horizontal="center" vertical="top" wrapText="1"/>
    </xf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" fontId="0" fillId="0" borderId="0" xfId="0" applyNumberFormat="1" applyBorder="1" applyAlignment="1">
      <alignment vertical="center"/>
    </xf>
    <xf numFmtId="0" fontId="0" fillId="0" borderId="29" xfId="0" applyBorder="1" applyAlignment="1">
      <alignment horizontal="center" vertical="top" wrapText="1"/>
    </xf>
    <xf numFmtId="3" fontId="27" fillId="34" borderId="14" xfId="0" applyNumberFormat="1" applyFont="1" applyFill="1" applyBorder="1" applyAlignment="1">
      <alignment horizontal="center" vertical="center"/>
    </xf>
    <xf numFmtId="0" fontId="27" fillId="34" borderId="14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 shrinkToFit="1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 shrinkToFit="1"/>
    </xf>
    <xf numFmtId="3" fontId="0" fillId="0" borderId="13" xfId="0" applyNumberFormat="1" applyFont="1" applyBorder="1" applyAlignment="1">
      <alignment horizontal="center" vertical="center"/>
    </xf>
    <xf numFmtId="166" fontId="0" fillId="0" borderId="21" xfId="0" applyNumberFormat="1" applyFont="1" applyBorder="1" applyAlignment="1">
      <alignment horizontal="center" vertical="center"/>
    </xf>
    <xf numFmtId="44" fontId="0" fillId="0" borderId="21" xfId="46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Font="1" applyBorder="1" applyAlignment="1">
      <alignment horizontal="center" vertical="center" wrapText="1" shrinkToFit="1"/>
    </xf>
    <xf numFmtId="0" fontId="0" fillId="0" borderId="12" xfId="0" applyFont="1" applyBorder="1" applyAlignment="1">
      <alignment horizontal="center" vertical="center"/>
    </xf>
    <xf numFmtId="3" fontId="0" fillId="0" borderId="12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vertical="center"/>
    </xf>
    <xf numFmtId="14" fontId="0" fillId="0" borderId="12" xfId="0" applyNumberFormat="1" applyFont="1" applyBorder="1" applyAlignment="1">
      <alignment horizontal="center" vertical="center" wrapText="1" shrinkToFit="1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" fontId="27" fillId="38" borderId="14" xfId="0" applyNumberFormat="1" applyFont="1" applyFill="1" applyBorder="1" applyAlignment="1">
      <alignment horizontal="center" vertical="center"/>
    </xf>
    <xf numFmtId="0" fontId="39" fillId="39" borderId="14" xfId="0" applyFont="1" applyFill="1" applyBorder="1" applyAlignment="1">
      <alignment horizontal="center" vertical="center"/>
    </xf>
    <xf numFmtId="170" fontId="0" fillId="0" borderId="13" xfId="0" applyNumberFormat="1" applyFont="1" applyBorder="1" applyAlignment="1">
      <alignment horizontal="center" vertical="center"/>
    </xf>
    <xf numFmtId="170" fontId="0" fillId="0" borderId="12" xfId="0" applyNumberFormat="1" applyFont="1" applyBorder="1" applyAlignment="1">
      <alignment horizontal="center" vertical="center"/>
    </xf>
    <xf numFmtId="0" fontId="22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center" vertical="center"/>
    </xf>
    <xf numFmtId="49" fontId="50" fillId="0" borderId="0" xfId="0" applyNumberFormat="1" applyFont="1" applyAlignment="1">
      <alignment vertical="center" shrinkToFit="1"/>
    </xf>
    <xf numFmtId="14" fontId="0" fillId="0" borderId="13" xfId="0" applyNumberFormat="1" applyFont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22" xfId="0" applyNumberFormat="1" applyFont="1" applyBorder="1" applyAlignment="1">
      <alignment horizontal="center" vertical="center"/>
    </xf>
    <xf numFmtId="14" fontId="0" fillId="0" borderId="26" xfId="0" applyNumberFormat="1" applyFont="1" applyBorder="1" applyAlignment="1">
      <alignment horizontal="center" vertical="center"/>
    </xf>
    <xf numFmtId="0" fontId="53" fillId="0" borderId="0" xfId="0" applyFont="1" applyAlignment="1">
      <alignment horizontal="center" shrinkToFit="1"/>
    </xf>
    <xf numFmtId="165" fontId="53" fillId="0" borderId="0" xfId="0" applyNumberFormat="1" applyFont="1" applyAlignment="1">
      <alignment horizontal="center" shrinkToFit="1"/>
    </xf>
    <xf numFmtId="0" fontId="53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3" fillId="0" borderId="27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49" fontId="52" fillId="0" borderId="0" xfId="0" applyNumberFormat="1" applyFont="1" applyAlignment="1">
      <alignment horizontal="center" vertical="center"/>
    </xf>
    <xf numFmtId="49" fontId="54" fillId="0" borderId="0" xfId="0" applyNumberFormat="1" applyFont="1" applyAlignment="1">
      <alignment vertical="center" shrinkToFit="1"/>
    </xf>
    <xf numFmtId="0" fontId="55" fillId="0" borderId="0" xfId="0" applyFont="1" applyAlignment="1">
      <alignment horizontal="center"/>
    </xf>
    <xf numFmtId="0" fontId="55" fillId="0" borderId="0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168" fontId="51" fillId="0" borderId="0" xfId="0" applyNumberFormat="1" applyFont="1" applyAlignment="1">
      <alignment horizontal="center"/>
    </xf>
    <xf numFmtId="1" fontId="51" fillId="0" borderId="0" xfId="0" applyNumberFormat="1" applyFont="1" applyAlignment="1">
      <alignment horizontal="center"/>
    </xf>
    <xf numFmtId="49" fontId="51" fillId="0" borderId="0" xfId="0" applyNumberFormat="1" applyFont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6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rmal 3" xfId="45" xr:uid="{00000000-0005-0000-0000-000028000000}"/>
    <cellStyle name="Normal 8" xfId="44" xr:uid="{00000000-0005-0000-0000-000029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m/dd/yy\ hh:mm"/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m/dd/yy\ hh:mm"/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numFmt numFmtId="17" formatCode="#\ ?/?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8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numFmt numFmtId="0" formatCode="General"/>
      <alignment horizontal="general" vertical="center" textRotation="0" wrapText="0" indent="0" justifyLastLine="0" shrinkToFit="1" readingOrder="0"/>
      <border diagonalUp="0" diagonalDown="0">
        <left style="thick">
          <color theme="0"/>
        </left>
        <right/>
        <top/>
        <bottom/>
        <vertical style="thick">
          <color theme="0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mm/dd/yy\ hh:mm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mm/dd/yy\ hh:mm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166" formatCode="m/dd/yy_);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164" formatCode="#,##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166" formatCode="m/dd/yy_)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166" formatCode="m/dd/yy_);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z val="12"/>
      </font>
      <numFmt numFmtId="30" formatCode="@"/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>
          <bgColor rgb="FFFFFF99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center" textRotation="0" wrapText="0" indent="0" justifyLastLine="0" shrinkToFit="1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8"/>
        <color theme="1"/>
        <name val="Arial Narrow"/>
        <scheme val="none"/>
      </font>
      <numFmt numFmtId="0" formatCode="General"/>
      <alignment horizontal="left" vertical="center" textRotation="0" wrapText="0" indent="0" justifyLastLine="0" shrinkToFit="1" readingOrder="0"/>
      <border diagonalUp="0" diagonalDown="0">
        <left style="thick">
          <color theme="0"/>
        </left>
        <right/>
        <top/>
        <bottom/>
        <vertical style="thick">
          <color theme="0"/>
        </vertical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vertical/>
        <horizontal/>
      </border>
    </dxf>
    <dxf>
      <font>
        <strike val="0"/>
        <outline val="0"/>
        <shadow val="0"/>
        <u/>
        <vertAlign val="baseline"/>
        <sz val="9"/>
        <color theme="10"/>
        <name val="Arial Narrow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general" vertical="center" textRotation="0" wrapText="0" indent="0" justifyLastLine="0" shrinkToFit="1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65" formatCode="mm/dd/yy\ h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165" formatCode="mm/dd/yy\ h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167" formatCode="[$$-409]#,##0.00_);\([$$-409]#,##0.00\)"/>
      <alignment horizontal="general" vertical="center" textRotation="0" wrapText="0" indent="0" justifyLastLine="0" shrinkToFit="0" readingOrder="0"/>
    </dxf>
    <dxf>
      <numFmt numFmtId="166" formatCode="m/dd/yy_);@"/>
      <alignment horizontal="general" vertical="center" textRotation="0" wrapText="0" indent="0" justifyLastLine="0" shrinkToFit="0" readingOrder="0"/>
    </dxf>
    <dxf>
      <numFmt numFmtId="166" formatCode="m/dd/yy_);@"/>
      <alignment horizontal="general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readingOrder="0"/>
    </dxf>
    <dxf>
      <alignment horizontal="general" vertical="center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>
          <bgColor rgb="FFFFFF99"/>
        </patternFill>
      </fill>
      <border>
        <left style="thin">
          <color theme="7" tint="0.59996337778862885"/>
        </left>
        <right style="thin">
          <color theme="7" tint="0.59996337778862885"/>
        </right>
        <top style="thin">
          <color theme="7" tint="0.59996337778862885"/>
        </top>
        <bottom style="thin">
          <color theme="7" tint="0.59996337778862885"/>
        </bottom>
        <vertical/>
        <horizontal/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solid">
          <fgColor theme="4" tint="0.59999389629810485"/>
          <bgColor theme="3" tint="0.39994506668294322"/>
        </patternFill>
      </fill>
    </dxf>
    <dxf>
      <fill>
        <patternFill patternType="solid">
          <fgColor theme="4" tint="0.59999389629810485"/>
          <bgColor theme="3" tint="0.39994506668294322"/>
        </patternFill>
      </fill>
    </dxf>
    <dxf>
      <font>
        <b/>
        <color theme="0"/>
      </font>
      <fill>
        <patternFill patternType="solid">
          <fgColor theme="4"/>
          <bgColor theme="3" tint="0.39994506668294322"/>
        </patternFill>
      </fill>
    </dxf>
    <dxf>
      <font>
        <b/>
        <color theme="0"/>
      </font>
      <fill>
        <patternFill patternType="solid">
          <fgColor theme="4"/>
          <bgColor theme="3" tint="0.39994506668294322"/>
        </patternFill>
      </fill>
    </dxf>
    <dxf>
      <font>
        <b/>
        <color theme="0"/>
      </font>
      <fill>
        <patternFill patternType="solid">
          <fgColor theme="4"/>
          <bgColor theme="3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3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5117038483843"/>
          <bgColor theme="3" tint="0.59996337778862885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59999389629810485"/>
          <bgColor theme="7" tint="0.39994506668294322"/>
        </patternFill>
      </fill>
    </dxf>
    <dxf>
      <fill>
        <patternFill patternType="solid">
          <fgColor theme="7" tint="0.59999389629810485"/>
          <bgColor theme="7" tint="0.39994506668294322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 tint="-0.24994659260841701"/>
        </patternFill>
      </fill>
    </dxf>
    <dxf>
      <font>
        <b/>
        <color theme="0"/>
      </font>
      <fill>
        <patternFill patternType="solid">
          <fgColor theme="7"/>
          <bgColor theme="7" tint="-0.24994659260841701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5117038483843"/>
          <bgColor theme="7" tint="0.59996337778862885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TableStyleMedium12 2" pivot="0" count="7" xr9:uid="{00000000-0011-0000-FFFF-FFFF00000000}">
      <tableStyleElement type="wholeTable" dxfId="167"/>
      <tableStyleElement type="headerRow" dxfId="166"/>
      <tableStyleElement type="totalRow" dxfId="165"/>
      <tableStyleElement type="firstColumn" dxfId="164"/>
      <tableStyleElement type="lastColumn" dxfId="163"/>
      <tableStyleElement type="firstRowStripe" dxfId="162"/>
      <tableStyleElement type="firstColumnStripe" dxfId="161"/>
    </tableStyle>
    <tableStyle name="TableStyleMedium9 2" pivot="0" count="7" xr9:uid="{00000000-0011-0000-FFFF-FFFF01000000}">
      <tableStyleElement type="wholeTable" dxfId="160"/>
      <tableStyleElement type="headerRow" dxfId="159"/>
      <tableStyleElement type="totalRow" dxfId="158"/>
      <tableStyleElement type="firstColumn" dxfId="157"/>
      <tableStyleElement type="lastColumn" dxfId="156"/>
      <tableStyleElement type="firstRowStripe" dxfId="155"/>
      <tableStyleElement type="firstColumnStripe" dxfId="154"/>
    </tableStyle>
  </tableStyles>
  <colors>
    <mruColors>
      <color rgb="FFFFFF99"/>
      <color rgb="FF3399FF"/>
      <color rgb="FF8064A2"/>
      <color rgb="FF00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_1" refreshOnLoad="1" adjustColumnWidth="0" connectionId="1" xr16:uid="{00000000-0016-0000-0500-000001000000}" autoFormatId="16" applyNumberFormats="0" applyBorderFormats="0" applyFontFormats="0" applyPatternFormats="0" applyAlignmentFormats="0" applyWidthHeightFormats="0">
  <queryTableRefresh nextId="35" unboundColumnsLeft="1" unboundColumnsRight="5">
    <queryTableFields count="25">
      <queryTableField id="23" dataBound="0" tableColumnId="1"/>
      <queryTableField id="18" name="Name" tableColumnId="2"/>
      <queryTableField id="2" name="Acquisition No." tableColumnId="3"/>
      <queryTableField id="8" name="Tax Parcel ID" tableColumnId="4"/>
      <queryTableField id="19" name="Doc CATEGORY" tableColumnId="19"/>
      <queryTableField id="20" name="Document Type" tableColumnId="20"/>
      <queryTableField id="3" name="ACQ Document Type" tableColumnId="5"/>
      <queryTableField id="4" name="Document Status" tableColumnId="6"/>
      <queryTableField id="5" name="Document Date" tableColumnId="7"/>
      <queryTableField id="31" name="Document Date_2" tableColumnId="23"/>
      <queryTableField id="6" name="Document Amount" tableColumnId="8"/>
      <queryTableField id="7" name="Document Notes" tableColumnId="9"/>
      <queryTableField id="13" name="Modified By" tableColumnId="11"/>
      <queryTableField id="12" name="Modified" tableColumnId="10"/>
      <queryTableField id="11" name="Created By" tableColumnId="13"/>
      <queryTableField id="10" name="Created" tableColumnId="12"/>
      <queryTableField id="15" name="File Size" tableColumnId="14"/>
      <queryTableField id="14" name="Path" tableColumnId="18"/>
      <queryTableField id="1" name="Document ID" tableColumnId="15"/>
      <queryTableField id="9" name="ID" tableColumnId="16"/>
      <queryTableField id="29" dataBound="0" tableColumnId="22"/>
      <queryTableField id="27" dataBound="0" tableColumnId="17"/>
      <queryTableField id="28" dataBound="0" tableColumnId="21"/>
      <queryTableField id="33" dataBound="0" tableColumnId="24"/>
      <queryTableField id="34" dataBound="0" tableColumnId="25"/>
    </queryTableFields>
    <queryTableDeletedFields count="2">
      <deletedField name="Is Checked out to local"/>
      <deletedField name="Item 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_1" refreshOnLoad="1" adjustColumnWidth="0" connectionId="2" xr16:uid="{00000000-0016-0000-0700-000003000000}" autoFormatId="16" applyNumberFormats="0" applyBorderFormats="0" applyFontFormats="0" applyPatternFormats="0" applyAlignmentFormats="0" applyWidthHeightFormats="0">
  <queryTableRefresh nextId="77" unboundColumnsRight="4">
    <queryTableFields count="47">
      <queryTableField id="2" name="Acquisition No." tableColumnId="1"/>
      <queryTableField id="33" name="WCAD Tax Parcel ID" tableColumnId="31"/>
      <queryTableField id="5" name="Phase" tableColumnId="4"/>
      <queryTableField id="3" name="Acquisition Status" tableColumnId="2"/>
      <queryTableField id="4" name="Acquisition Interest" tableColumnId="3"/>
      <queryTableField id="19" name="ROW Agent" tableColumnId="5"/>
      <queryTableField id="6" name="Property Owner Vested Name" tableColumnId="6"/>
      <queryTableField id="8" name="Owner Company Name" tableColumnId="7"/>
      <queryTableField id="7" name="Property Owner Name" tableColumnId="8"/>
      <queryTableField id="9" name="Owner Mailing Address" tableColumnId="9"/>
      <queryTableField id="10" name="Owner City" tableColumnId="10"/>
      <queryTableField id="16" name="Situs Address" tableColumnId="16"/>
      <queryTableField id="20" name="Title Co." tableColumnId="17"/>
      <queryTableField id="21" name="Title GF No." tableColumnId="18"/>
      <queryTableField id="46" name="Title Ordered" tableColumnId="36"/>
      <queryTableField id="23" name="Appraiser" tableColumnId="20"/>
      <queryTableField id="24" name="Reviewer" tableColumnId="21"/>
      <queryTableField id="22" name="Appraisal Requested" tableColumnId="19"/>
      <queryTableField id="26" name="Survey Acres" tableColumnId="23"/>
      <queryTableField id="25" name="Survey SqFt" tableColumnId="22"/>
      <queryTableField id="45" name="Survey Requested" tableColumnId="35"/>
      <queryTableField id="53" name="Appraiser" tableColumnId="38"/>
      <queryTableField id="65" dataBound="0" tableColumnId="41"/>
      <queryTableField id="64" dataBound="0" tableColumnId="42"/>
      <queryTableField id="54" name="Utility Easements" tableColumnId="39"/>
      <queryTableField id="55" name="Mineral Rights" tableColumnId="40"/>
      <queryTableField id="18" name="Improv" tableColumnId="24"/>
      <queryTableField id="17" name="Use" tableColumnId="25"/>
      <queryTableField id="35" name="Document Filename Prefix" tableColumnId="13"/>
      <queryTableField id="28" name="Modified By" tableColumnId="27"/>
      <queryTableField id="29" name="Modified" tableColumnId="26"/>
      <queryTableField id="27" name="Created By" tableColumnId="29"/>
      <queryTableField id="30" name="Created" tableColumnId="28"/>
      <queryTableField id="1" name="Acquisition Comments" tableColumnId="30"/>
      <queryTableField id="34" name="ID" tableColumnId="32"/>
      <queryTableField id="66" name="Path" tableColumnId="44"/>
      <queryTableField id="67" name="Item Type" tableColumnId="45"/>
      <queryTableField id="68" name="City Survey Needed" tableColumnId="46"/>
      <queryTableField id="69" name="USACOE Survey Needed" tableColumnId="47"/>
      <queryTableField id="70" name="No. of Interests for USACOE" tableColumnId="48"/>
      <queryTableField id="71" name="Appraisal Received" tableColumnId="49"/>
      <queryTableField id="75" name="Offer Pkge Sent for Approval" tableColumnId="34"/>
      <queryTableField id="76" name="Offer Packet Requested" tableColumnId="43"/>
      <queryTableField id="52" dataBound="0" tableColumnId="37"/>
      <queryTableField id="43" dataBound="0" tableColumnId="33"/>
      <queryTableField id="42" dataBound="0" tableColumnId="15"/>
      <queryTableField id="60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P_ACQ_Lib" displayName="SP_ACQ_Lib" ref="A1:Y1015" tableType="queryTable" totalsRowCount="1" headerRowDxfId="150" dataDxfId="149" totalsRowDxfId="148">
  <autoFilter ref="A1:Y1014" xr:uid="{00000000-0009-0000-0100-000004000000}"/>
  <tableColumns count="25">
    <tableColumn id="1" xr3:uid="{00000000-0010-0000-0100-000001000000}" uniqueName="1" name="AcqNum_DocType" queryTableFieldId="23" dataDxfId="147" totalsRowDxfId="24">
      <calculatedColumnFormula>CONCATENATE(SP_ACQ_Lib[[#This Row],[Acquisition Tract No.]],"_",SP_ACQ_Lib[[#This Row],[ACQ Document Type]])</calculatedColumnFormula>
    </tableColumn>
    <tableColumn id="2" xr3:uid="{00000000-0010-0000-0100-000002000000}" uniqueName="FileLeafRef" name="Name" totalsRowFunction="count" queryTableFieldId="18" dataDxfId="146" totalsRowDxfId="23"/>
    <tableColumn id="3" xr3:uid="{00000000-0010-0000-0100-000003000000}" uniqueName="Acquisition_x005f_x0020_No_x005f_x002e_" name="Acquisition Tract No." queryTableFieldId="2" dataDxfId="145" totalsRowDxfId="22"/>
    <tableColumn id="4" xr3:uid="{00000000-0010-0000-0100-000004000000}" uniqueName="Tax_x005f_x0020_Parcel_x005f_x0020_ID" name="Tax Parcel ID" queryTableFieldId="8" dataDxfId="144" totalsRowDxfId="21"/>
    <tableColumn id="19" xr3:uid="{00000000-0010-0000-0100-000013000000}" uniqueName="ACQ_x005f_x0020_Document_x005f_x0020_Type_x005f_x003a_Doc_x005f_x0020_CATEGORY" name="Doc CATEGORY" queryTableFieldId="19" dataDxfId="143" totalsRowDxfId="20"/>
    <tableColumn id="20" xr3:uid="{00000000-0010-0000-0100-000014000000}" uniqueName="ACQ_x005f_x0020_Document_x005f_x0020_Type_x005f_x003a_Document_x005f_x0020_Type_x005f_x0020_without_x005f_x0020_CATEGORY" name="Document Type" queryTableFieldId="20" dataDxfId="142" totalsRowDxfId="19"/>
    <tableColumn id="5" xr3:uid="{00000000-0010-0000-0100-000005000000}" uniqueName="ACQ_x005f_x0020_Document_x005f_x0020_Type" name="ACQ Document Type" queryTableFieldId="3" dataDxfId="141" totalsRowDxfId="18"/>
    <tableColumn id="6" xr3:uid="{00000000-0010-0000-0100-000006000000}" uniqueName="Document_x005f_x0020_Status" name="Document Status" queryTableFieldId="4" dataDxfId="140" totalsRowDxfId="17"/>
    <tableColumn id="7" xr3:uid="{00000000-0010-0000-0100-000007000000}" uniqueName="Document_x005f_x0020_Date" name="Doc Date_1" totalsRowFunction="countNums" queryTableFieldId="5" dataDxfId="139" totalsRowDxfId="16"/>
    <tableColumn id="23" xr3:uid="{00000000-0010-0000-0100-000017000000}" uniqueName="Document_x005f_x0020_Date_2" name="Doc Date_2" queryTableFieldId="31" dataDxfId="138" totalsRowDxfId="15"/>
    <tableColumn id="8" xr3:uid="{00000000-0010-0000-0100-000008000000}" uniqueName="Document_x005f_x0020_Amount" name="Document Amount" queryTableFieldId="6" dataDxfId="137" totalsRowDxfId="14"/>
    <tableColumn id="9" xr3:uid="{00000000-0010-0000-0100-000009000000}" uniqueName="Document_x005f_x0020_Notes" name="Document Notes" queryTableFieldId="7" dataDxfId="136" totalsRowDxfId="13"/>
    <tableColumn id="11" xr3:uid="{00000000-0010-0000-0100-00000B000000}" uniqueName="Editor" name="Modified By" queryTableFieldId="13" dataDxfId="135" totalsRowDxfId="12"/>
    <tableColumn id="10" xr3:uid="{00000000-0010-0000-0100-00000A000000}" uniqueName="Modified" name="Modified" queryTableFieldId="12" dataDxfId="134" totalsRowDxfId="11"/>
    <tableColumn id="13" xr3:uid="{00000000-0010-0000-0100-00000D000000}" uniqueName="Author" name="Created By" queryTableFieldId="11" dataDxfId="133" totalsRowDxfId="10"/>
    <tableColumn id="12" xr3:uid="{00000000-0010-0000-0100-00000C000000}" uniqueName="Created" name="Created" queryTableFieldId="10" dataDxfId="132" totalsRowDxfId="9"/>
    <tableColumn id="14" xr3:uid="{00000000-0010-0000-0100-00000E000000}" uniqueName="File_x005f_x0020_Size" name="File Size" queryTableFieldId="15" dataDxfId="131" totalsRowDxfId="8"/>
    <tableColumn id="18" xr3:uid="{00000000-0010-0000-0100-000012000000}" uniqueName="FileDirRef" name="Path" queryTableFieldId="14" dataDxfId="130" totalsRowDxfId="7"/>
    <tableColumn id="15" xr3:uid="{00000000-0010-0000-0100-00000F000000}" uniqueName="_dlc_DocIdUrl" name="Document ID" queryTableFieldId="1" dataDxfId="129" totalsRowDxfId="6"/>
    <tableColumn id="16" xr3:uid="{00000000-0010-0000-0100-000010000000}" uniqueName="ID" name="ID" queryTableFieldId="9" dataDxfId="128" totalsRowDxfId="5"/>
    <tableColumn id="22" xr3:uid="{00000000-0010-0000-0100-000016000000}" uniqueName="22" name="TaxPar_DocType" queryTableFieldId="29" dataDxfId="127" totalsRowDxfId="4">
      <calculatedColumnFormula>CONCATENATE(LEFT(SP_ACQ_Lib[[#This Row],[Tax Parcel ID]],7),"_",SP_ACQ_Lib[[#This Row],[ACQ Document Type]])</calculatedColumnFormula>
    </tableColumn>
    <tableColumn id="17" xr3:uid="{00000000-0010-0000-0100-000011000000}" uniqueName="17" name="TaxIDs from Tract DB" queryTableFieldId="27" dataDxfId="126" totalsRowDxfId="3">
      <calculatedColumnFormula>INDEX(SP_AcqTract_DB[WCAD Tax Parcel ID],MATCH(SP_ACQ_Lib[[#This Row],[Acquisition Tract No.]],SP_AcqTract_DB[Acquisition Tract No.],0))</calculatedColumnFormula>
    </tableColumn>
    <tableColumn id="21" xr3:uid="{00000000-0010-0000-0100-000015000000}" uniqueName="21" name="Tract No. from Tax DB" queryTableFieldId="28" dataDxfId="125" totalsRowDxfId="2">
      <calculatedColumnFormula>INDEX(#REF!,MATCH(LEFT(SP_ACQ_Lib[[#This Row],[Tax Parcel ID]],7),#REF!,0))</calculatedColumnFormula>
    </tableColumn>
    <tableColumn id="24" xr3:uid="{00000000-0010-0000-0100-000018000000}" uniqueName="24" name="File Name Convention" queryTableFieldId="33" dataDxfId="124" totalsRowDxfId="1">
      <calculatedColumnFormula>IF(OR(SP_ACQ_Lib[[#This Row],[Acquisition Tract No.]]="",SP_ACQ_Lib[[#This Row],[ACQ Document Type]]=""),0,CONCATENATE("COW-FRMP_TR-",SP_ACQ_Lib[[#This Row],[Acquisition Tract No.]]," ",SP_ACQ_Lib[[#This Row],[ACQ Document Type]]))</calculatedColumnFormula>
    </tableColumn>
    <tableColumn id="25" xr3:uid="{00000000-0010-0000-0100-000019000000}" uniqueName="25" name="File Name Match" queryTableFieldId="34" dataDxfId="123" totalsRowDxfId="0">
      <calculatedColumnFormula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SP_AcqTract_DB" displayName="SP_AcqTract_DB" ref="A1:AU141" tableType="queryTable" totalsRowCount="1" headerRowDxfId="121" dataDxfId="120" totalsRowDxfId="119">
  <autoFilter ref="A1:AU140" xr:uid="{00000000-0009-0000-0100-000002000000}"/>
  <sortState xmlns:xlrd2="http://schemas.microsoft.com/office/spreadsheetml/2017/richdata2" ref="A2:AU140">
    <sortCondition ref="A2:A81"/>
  </sortState>
  <tableColumns count="47">
    <tableColumn id="1" xr3:uid="{00000000-0010-0000-0300-000001000000}" uniqueName="Title" name="Acquisition Tract No." totalsRowFunction="count" queryTableFieldId="2" dataDxfId="118" totalsRowDxfId="117"/>
    <tableColumn id="31" xr3:uid="{00000000-0010-0000-0300-00001F000000}" uniqueName="Tax_x005f_x0020_Parcel_x005f_x0020_ID0" name="WCAD Tax Parcel ID" totalsRowFunction="count" queryTableFieldId="33" dataDxfId="116" totalsRowDxfId="115"/>
    <tableColumn id="4" xr3:uid="{00000000-0010-0000-0300-000004000000}" uniqueName="Phase" name="Phase" totalsRowFunction="count" queryTableFieldId="5" dataDxfId="114" totalsRowDxfId="113"/>
    <tableColumn id="2" xr3:uid="{00000000-0010-0000-0300-000002000000}" uniqueName="Acquisition_x005f_x0020_Status" name="Acquisition Status" totalsRowFunction="count" queryTableFieldId="3" dataDxfId="112" totalsRowDxfId="111"/>
    <tableColumn id="3" xr3:uid="{00000000-0010-0000-0300-000003000000}" uniqueName="Acquisition_x005f_x0020_Interest" name="Acquisition Interest" totalsRowFunction="count" queryTableFieldId="4" dataDxfId="110" totalsRowDxfId="109"/>
    <tableColumn id="5" xr3:uid="{00000000-0010-0000-0300-000005000000}" uniqueName="To_x005f_x0020_Be_x005f_x0020_Acquired_x0020" name="ROW Agent" totalsRowFunction="count" queryTableFieldId="19" dataDxfId="108" totalsRowDxfId="107"/>
    <tableColumn id="6" xr3:uid="{00000000-0010-0000-0300-000006000000}" uniqueName="Property_x005f_x0020_Owner_x005f_x0020_Full_" name="Property Owner Vested Name" totalsRowFunction="count" queryTableFieldId="6" dataDxfId="106" totalsRowDxfId="105"/>
    <tableColumn id="7" xr3:uid="{00000000-0010-0000-0300-000007000000}" uniqueName="Owner_x005f_x0020_Company_x005f_x0020_Name" name="Owner Company Name" totalsRowFunction="count" queryTableFieldId="8" dataDxfId="104" totalsRowDxfId="103"/>
    <tableColumn id="8" xr3:uid="{00000000-0010-0000-0300-000008000000}" uniqueName="Property_x005f_x0020_Owner" name="Property Owner Mailing Name" totalsRowFunction="count" queryTableFieldId="7" dataDxfId="102" totalsRowDxfId="101"/>
    <tableColumn id="9" xr3:uid="{00000000-0010-0000-0300-000009000000}" uniqueName="Owner_x005f_x0020_Address" name="Owner Mailing Address" totalsRowFunction="count" queryTableFieldId="9" dataDxfId="100" totalsRowDxfId="99"/>
    <tableColumn id="10" xr3:uid="{00000000-0010-0000-0300-00000A000000}" uniqueName="Owner_x005f_x0020_City" name="Owner City, ST  Zip" totalsRowFunction="count" queryTableFieldId="10" dataDxfId="98" totalsRowDxfId="97"/>
    <tableColumn id="16" xr3:uid="{00000000-0010-0000-0300-000010000000}" uniqueName="Situs_x005f_x0020_Address0" name="Property Situs Address" totalsRowFunction="count" queryTableFieldId="16" dataDxfId="96" totalsRowDxfId="95"/>
    <tableColumn id="17" xr3:uid="{00000000-0010-0000-0300-000011000000}" uniqueName="Title_x005f_x0020_Co_x005f_x002e_" name="Title Co." totalsRowFunction="count" queryTableFieldId="20" dataDxfId="94" totalsRowDxfId="93"/>
    <tableColumn id="18" xr3:uid="{00000000-0010-0000-0300-000012000000}" uniqueName="Title_x005f_x0020_GF_x005f_x0020_No_x005f_x002e_" name="Title GF No." totalsRowFunction="count" queryTableFieldId="21" dataDxfId="92" totalsRowDxfId="91"/>
    <tableColumn id="36" xr3:uid="{00000000-0010-0000-0300-000024000000}" uniqueName="Title_x005f_x0020_Ordered" name="Title Ordered" totalsRowFunction="count" queryTableFieldId="46" dataDxfId="90" totalsRowDxfId="89"/>
    <tableColumn id="20" xr3:uid="{00000000-0010-0000-0300-000014000000}" uniqueName="Appraiser" name="Appraisal Firm" totalsRowFunction="count" queryTableFieldId="23" dataDxfId="88" totalsRowDxfId="87"/>
    <tableColumn id="21" xr3:uid="{00000000-0010-0000-0300-000015000000}" uniqueName="Reviewer" name="Reviewer" totalsRowFunction="count" queryTableFieldId="24" dataDxfId="86" totalsRowDxfId="85"/>
    <tableColumn id="19" xr3:uid="{00000000-0010-0000-0300-000013000000}" uniqueName="Appraisal_x005f_x0020_Requested" name="Appraisal Requested" totalsRowFunction="count" queryTableFieldId="22" dataDxfId="84" totalsRowDxfId="83"/>
    <tableColumn id="23" xr3:uid="{00000000-0010-0000-0300-000017000000}" uniqueName="Survey_x005f_x0020_Acres" name="Survey Acres" totalsRowFunction="count" queryTableFieldId="26" dataDxfId="82" totalsRowDxfId="81"/>
    <tableColumn id="22" xr3:uid="{00000000-0010-0000-0300-000016000000}" uniqueName="Survey_x005f_x0020_SqFt" name="Survey SqFt" totalsRowFunction="count" queryTableFieldId="25" dataDxfId="80" totalsRowDxfId="79"/>
    <tableColumn id="35" xr3:uid="{00000000-0010-0000-0300-000023000000}" uniqueName="Survey_x005f_x0020_Requested" name="Survey Requested" totalsRowFunction="count" queryTableFieldId="45" dataDxfId="78" totalsRowDxfId="77"/>
    <tableColumn id="38" xr3:uid="{00000000-0010-0000-0300-000026000000}" uniqueName="Appraiser0" name="Appraiser" totalsRowFunction="count" queryTableFieldId="53" dataDxfId="76" totalsRowDxfId="75"/>
    <tableColumn id="41" xr3:uid="{00000000-0010-0000-0300-000029000000}" uniqueName="41" name="Appraisal Received" queryTableFieldId="65" dataDxfId="74" totalsRowDxfId="73"/>
    <tableColumn id="42" xr3:uid="{00000000-0010-0000-0300-00002A000000}" uniqueName="42" name="Appraisl sent to Reviewer" queryTableFieldId="64" dataDxfId="72" totalsRowDxfId="71"/>
    <tableColumn id="39" xr3:uid="{00000000-0010-0000-0300-000027000000}" uniqueName="Utility_x005f_x0020_Easements" name="Utility Easements" totalsRowFunction="count" queryTableFieldId="54" dataDxfId="70" totalsRowDxfId="69"/>
    <tableColumn id="40" xr3:uid="{00000000-0010-0000-0300-000028000000}" uniqueName="Mineral_x005f_x0020_Rights" name="Mineral Rights" totalsRowFunction="count" queryTableFieldId="55" dataDxfId="68" totalsRowDxfId="67"/>
    <tableColumn id="24" xr3:uid="{00000000-0010-0000-0300-000018000000}" uniqueName="Improv" name="Improv" totalsRowFunction="count" queryTableFieldId="18" dataDxfId="66" totalsRowDxfId="65"/>
    <tableColumn id="25" xr3:uid="{00000000-0010-0000-0300-000019000000}" uniqueName="Use" name="Use" totalsRowFunction="count" queryTableFieldId="17" dataDxfId="64" totalsRowDxfId="63"/>
    <tableColumn id="13" xr3:uid="{00000000-0010-0000-0300-00000D000000}" uniqueName="Document_x005f_x0020_Filename_x005f_x0020_Pr" name="ACQ Filename Prefix" totalsRowFunction="count" queryTableFieldId="35" dataDxfId="62" totalsRowDxfId="61"/>
    <tableColumn id="27" xr3:uid="{00000000-0010-0000-0300-00001B000000}" uniqueName="Editor" name="Modified By" totalsRowFunction="count" queryTableFieldId="28" dataDxfId="60" totalsRowDxfId="59"/>
    <tableColumn id="26" xr3:uid="{00000000-0010-0000-0300-00001A000000}" uniqueName="Modified" name="Modified" totalsRowFunction="count" queryTableFieldId="29" dataDxfId="58" totalsRowDxfId="57"/>
    <tableColumn id="29" xr3:uid="{00000000-0010-0000-0300-00001D000000}" uniqueName="Author" name="Created By" totalsRowFunction="count" queryTableFieldId="27" dataDxfId="56" totalsRowDxfId="55"/>
    <tableColumn id="28" xr3:uid="{00000000-0010-0000-0300-00001C000000}" uniqueName="Created" name="Created" totalsRowFunction="count" queryTableFieldId="30" dataDxfId="54" totalsRowDxfId="53"/>
    <tableColumn id="30" xr3:uid="{00000000-0010-0000-0300-00001E000000}" uniqueName="Acquisition_x005f_x0020_Comments" name="Acquisition Comments" totalsRowFunction="count" queryTableFieldId="1" dataDxfId="52" totalsRowDxfId="51"/>
    <tableColumn id="32" xr3:uid="{00000000-0010-0000-0300-000020000000}" uniqueName="ID" name="ID" totalsRowFunction="count" queryTableFieldId="34" dataDxfId="50" totalsRowDxfId="49"/>
    <tableColumn id="44" xr3:uid="{00000000-0010-0000-0300-00002C000000}" uniqueName="FileDirRef" name="Path" queryTableFieldId="66" dataDxfId="48" totalsRowDxfId="47"/>
    <tableColumn id="45" xr3:uid="{00000000-0010-0000-0300-00002D000000}" uniqueName="FSObjType" name="Item Type" queryTableFieldId="67" dataDxfId="46" totalsRowDxfId="45"/>
    <tableColumn id="46" xr3:uid="{00000000-0010-0000-0300-00002E000000}" uniqueName="City_x005f_x0020_Survey_x005f_x0020_Needed" name="City Survey Needed" totalsRowFunction="count" queryTableFieldId="68" dataDxfId="44" totalsRowDxfId="43"/>
    <tableColumn id="47" xr3:uid="{00000000-0010-0000-0300-00002F000000}" uniqueName="USACOE_x005f_x0020_Survey_x005f_x0020_Needed" name="USACOE Survey Needed" totalsRowFunction="count" queryTableFieldId="69" dataDxfId="42" totalsRowDxfId="41"/>
    <tableColumn id="48" xr3:uid="{00000000-0010-0000-0300-000030000000}" uniqueName="No_x005f_x002e__x005f_x0020_of_x005f_x0020_Interes" name="No. of Interests for USACOE" totalsRowFunction="count" queryTableFieldId="70" dataDxfId="40" totalsRowDxfId="39"/>
    <tableColumn id="49" xr3:uid="{00000000-0010-0000-0300-000031000000}" uniqueName="Appraisal_x005f_x0020_Received" name="Appraisal Received2" totalsRowFunction="count" queryTableFieldId="71" dataDxfId="38" totalsRowDxfId="37"/>
    <tableColumn id="34" xr3:uid="{00000000-0010-0000-0300-000022000000}" uniqueName="Offer_x005f_x0020_Pkge_x005f_x0020_Sent_x002" name="Offer Pkge Documents Requested" queryTableFieldId="75" dataDxfId="36" totalsRowDxfId="35"/>
    <tableColumn id="43" xr3:uid="{00000000-0010-0000-0300-00002B000000}" uniqueName="Offer_x005f_x0020_Packet_x005f_x0020_Request" name="Offer Pkge QC Approved" queryTableFieldId="76" dataDxfId="34" totalsRowDxfId="33"/>
    <tableColumn id="37" xr3:uid="{00000000-0010-0000-0300-000025000000}" uniqueName="37" name="TaxID;TaxID;TaxID" queryTableFieldId="52" dataDxfId="32" totalsRowDxfId="31">
      <calculatedColumnFormula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calculatedColumnFormula>
    </tableColumn>
    <tableColumn id="33" xr3:uid="{00000000-0010-0000-0300-000021000000}" uniqueName="33" name="Count # in TaxID" queryTableFieldId="43" dataDxfId="30" totalsRowDxfId="29">
      <calculatedColumnFormula>IF(SP_AcqTract_DB[[#This Row],[WCAD Tax Parcel ID]]="",0,(LEN(SP_AcqTract_DB[[#This Row],[WCAD Tax Parcel ID]])-LEN(SUBSTITUTE(SP_AcqTract_DB[[#This Row],[WCAD Tax Parcel ID]],"#",""))+1)/2)</calculatedColumnFormula>
    </tableColumn>
    <tableColumn id="15" xr3:uid="{00000000-0010-0000-0300-00000F000000}" uniqueName="15" name="Count in TaxPar DB" totalsRowFunction="sum" queryTableFieldId="42" dataDxfId="28" totalsRowDxfId="27">
      <calculatedColumnFormula>IF(SP_AcqTract_DB[[#This Row],[WCAD Tax Parcel ID]]="",0,COUNTIF(#REF!,SP_AcqTract_DB[[#This Row],[Acquisition Tract No.]]))</calculatedColumnFormula>
    </tableColumn>
    <tableColumn id="11" xr3:uid="{00000000-0010-0000-0300-00000B000000}" uniqueName="11" name="Count in ACQ Status" totalsRowFunction="sum" queryTableFieldId="60" dataDxfId="26" totalsRowDxfId="25">
      <calculatedColumnFormula>COUNTIF(ACQStatus_ACQTNo.,SP_AcqTract_DB[[#This Row],[Acquisition Tract No.]])</calculatedColumnFormula>
    </tableColumn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hare.hdrinc.com/sites/CoW_FRLP/_layouts/DocIdRedir.aspx?ID=COWFRLPHDR-5-1284" TargetMode="External"/><Relationship Id="rId1827" Type="http://schemas.openxmlformats.org/officeDocument/2006/relationships/hyperlink" Target="https://share.hdrinc.com/sites/CoW_FRLP/_layouts/DocIdRedir.aspx?ID=COWFRLPHDR-5-1106" TargetMode="External"/><Relationship Id="rId21" Type="http://schemas.openxmlformats.org/officeDocument/2006/relationships/hyperlink" Target="https://share.hdrinc.com/sites/CoW_FRLP/ACQUISITION/ContactRecords/COW-FRMP_TR-100%20CONTACT%20Negotiator%20Report.docx" TargetMode="External"/><Relationship Id="rId170" Type="http://schemas.openxmlformats.org/officeDocument/2006/relationships/hyperlink" Target="https://share.hdrinc.com/sites/CoW_FRLP/ACQUISITION/COW-FRMP_TR-210%20TITLE%20Tax%20Card.pdf" TargetMode="External"/><Relationship Id="rId268" Type="http://schemas.openxmlformats.org/officeDocument/2006/relationships/hyperlink" Target="https://share.hdrinc.com/sites/CoW_FRLP/ACQUISITION/COW-FRMP_TR-217%20NEGOTIATION%20Landowner%20Bill%20of%20Rights%20Letter.pdf" TargetMode="External"/><Relationship Id="rId475" Type="http://schemas.openxmlformats.org/officeDocument/2006/relationships/hyperlink" Target="https://share.hdrinc.com/sites/CoW_FRLP/ACQUISITION/COW-FRMP_TR-308%20APPRAISAL%20Just%20Compensation%20Memo.pdf" TargetMode="External"/><Relationship Id="rId682" Type="http://schemas.openxmlformats.org/officeDocument/2006/relationships/hyperlink" Target="https://share.hdrinc.com/sites/CoW_FRLP/ACQUISITION/COW-FRMP_TR-326%20CONTACT%20Letter%20of%20Intent-HDR.pdf" TargetMode="External"/><Relationship Id="rId128" Type="http://schemas.openxmlformats.org/officeDocument/2006/relationships/hyperlink" Target="https://share.hdrinc.com/sites/CoW_FRLP/ACQUISITION/COW-FRMP_TR-207%20SURVEY%20Description-Plat_USACOE.pdf" TargetMode="External"/><Relationship Id="rId335" Type="http://schemas.openxmlformats.org/officeDocument/2006/relationships/hyperlink" Target="https://share.hdrinc.com/sites/CoW_FRLP/ACQUISITION/COW-FRMP_TR-223%20SURVEY%20Right-of-Entry%20CMRR.pdf" TargetMode="External"/><Relationship Id="rId542" Type="http://schemas.openxmlformats.org/officeDocument/2006/relationships/hyperlink" Target="https://share.hdrinc.com/sites/CoW_FRLP/ACQUISITION/COW-FRMP_TR-312%20APPRAISAL%20Final%20Appraisal.pdf" TargetMode="External"/><Relationship Id="rId987" Type="http://schemas.openxmlformats.org/officeDocument/2006/relationships/hyperlink" Target="https://share.hdrinc.com/sites/CoW_FRLP/ACQUISITION/COW-FRMP_TR-T267%20CONTACT%20Negotiator%20Report.docx" TargetMode="External"/><Relationship Id="rId1172" Type="http://schemas.openxmlformats.org/officeDocument/2006/relationships/hyperlink" Target="https://share.hdrinc.com/sites/CoW_FRLP/_layouts/DocIdRedir.aspx?ID=COWFRLPHDR-5-486" TargetMode="External"/><Relationship Id="rId2016" Type="http://schemas.openxmlformats.org/officeDocument/2006/relationships/hyperlink" Target="https://share.hdrinc.com/sites/CoW_FRLP/_layouts/DocIdRedir.aspx?ID=COWFRLPHDR-5-1058" TargetMode="External"/><Relationship Id="rId402" Type="http://schemas.openxmlformats.org/officeDocument/2006/relationships/hyperlink" Target="https://share.hdrinc.com/sites/CoW_FRLP/ACQUISITION/COW-FRMP_TR-302%20NEGOTIATION%20Landowner%20Bill%20of%20Rights%20Letter.pdf" TargetMode="External"/><Relationship Id="rId847" Type="http://schemas.openxmlformats.org/officeDocument/2006/relationships/hyperlink" Target="https://share.hdrinc.com/sites/CoW_FRLP/ACQUISITION/COW-FRMP_TR-T191%20ROE%20Right-of-Entry%20Package.pdf" TargetMode="External"/><Relationship Id="rId1032" Type="http://schemas.openxmlformats.org/officeDocument/2006/relationships/hyperlink" Target="https://share.hdrinc.com/sites/CoW_FRLP/_layouts/DocIdRedir.aspx?ID=COWFRLPHDR-5-99" TargetMode="External"/><Relationship Id="rId1477" Type="http://schemas.openxmlformats.org/officeDocument/2006/relationships/hyperlink" Target="https://share.hdrinc.com/sites/CoW_FRLP/_layouts/DocIdRedir.aspx?ID=COWFRLPHDR-5-1193" TargetMode="External"/><Relationship Id="rId1684" Type="http://schemas.openxmlformats.org/officeDocument/2006/relationships/hyperlink" Target="https://share.hdrinc.com/sites/CoW_FRLP/_layouts/DocIdRedir.aspx?ID=COWFRLPHDR-5-570" TargetMode="External"/><Relationship Id="rId1891" Type="http://schemas.openxmlformats.org/officeDocument/2006/relationships/hyperlink" Target="https://share.hdrinc.com/sites/CoW_FRLP/_layouts/DocIdRedir.aspx?ID=COWFRLPHDR-5-957" TargetMode="External"/><Relationship Id="rId707" Type="http://schemas.openxmlformats.org/officeDocument/2006/relationships/hyperlink" Target="https://share.hdrinc.com/sites/CoW_FRLP/ACQUISITION/ContactRecords/COW-FRMP_TR-427%20CONTACT%20Negotiator%20Report.docx" TargetMode="External"/><Relationship Id="rId914" Type="http://schemas.openxmlformats.org/officeDocument/2006/relationships/hyperlink" Target="https://share.hdrinc.com/sites/CoW_FRLP/ACQUISITION/COW-FRMP_TR-T227%20ROE%20Right-of-Entry%20Executed.pdf" TargetMode="External"/><Relationship Id="rId1337" Type="http://schemas.openxmlformats.org/officeDocument/2006/relationships/hyperlink" Target="https://share.hdrinc.com/sites/CoW_FRLP/_layouts/DocIdRedir.aspx?ID=COWFRLPHDR-5-153" TargetMode="External"/><Relationship Id="rId1544" Type="http://schemas.openxmlformats.org/officeDocument/2006/relationships/hyperlink" Target="https://share.hdrinc.com/sites/CoW_FRLP/_layouts/DocIdRedir.aspx?ID=COWFRLPHDR-5-1354" TargetMode="External"/><Relationship Id="rId1751" Type="http://schemas.openxmlformats.org/officeDocument/2006/relationships/hyperlink" Target="https://share.hdrinc.com/sites/CoW_FRLP/_layouts/DocIdRedir.aspx?ID=COWFRLPHDR-5-1052" TargetMode="External"/><Relationship Id="rId1989" Type="http://schemas.openxmlformats.org/officeDocument/2006/relationships/hyperlink" Target="https://share.hdrinc.com/sites/CoW_FRLP/_layouts/DocIdRedir.aspx?ID=COWFRLPHDR-5-893" TargetMode="External"/><Relationship Id="rId43" Type="http://schemas.openxmlformats.org/officeDocument/2006/relationships/hyperlink" Target="https://share.hdrinc.com/sites/CoW_FRLP/ACQUISITION/COW-FRMP_TR-200%20CONTACT%20Pre-Appraisal%20Contact%20with%20Owner.pdf" TargetMode="External"/><Relationship Id="rId1404" Type="http://schemas.openxmlformats.org/officeDocument/2006/relationships/hyperlink" Target="https://share.hdrinc.com/sites/CoW_FRLP/_layouts/DocIdRedir.aspx?ID=COWFRLPHDR-5-181" TargetMode="External"/><Relationship Id="rId1611" Type="http://schemas.openxmlformats.org/officeDocument/2006/relationships/hyperlink" Target="https://share.hdrinc.com/sites/CoW_FRLP/_layouts/DocIdRedir.aspx?ID=COWFRLPHDR-5-259" TargetMode="External"/><Relationship Id="rId1849" Type="http://schemas.openxmlformats.org/officeDocument/2006/relationships/hyperlink" Target="https://share.hdrinc.com/sites/CoW_FRLP/_layouts/DocIdRedir.aspx?ID=COWFRLPHDR-5-1231" TargetMode="External"/><Relationship Id="rId192" Type="http://schemas.openxmlformats.org/officeDocument/2006/relationships/hyperlink" Target="https://share.hdrinc.com/sites/CoW_FRLP/ACQUISITION/COW-FRMP_TR-213%20APPRAISAL%20Final%20Appraisal.pdf" TargetMode="External"/><Relationship Id="rId1709" Type="http://schemas.openxmlformats.org/officeDocument/2006/relationships/hyperlink" Target="https://share.hdrinc.com/sites/CoW_FRLP/_layouts/DocIdRedir.aspx?ID=COWFRLPHDR-5-558" TargetMode="External"/><Relationship Id="rId1916" Type="http://schemas.openxmlformats.org/officeDocument/2006/relationships/hyperlink" Target="https://share.hdrinc.com/sites/CoW_FRLP/_layouts/DocIdRedir.aspx?ID=COWFRLPHDR-5-1279" TargetMode="External"/><Relationship Id="rId497" Type="http://schemas.openxmlformats.org/officeDocument/2006/relationships/hyperlink" Target="https://share.hdrinc.com/sites/CoW_FRLP/ACQUISITION/COW-FRMP_TR-309%20NEGOTIATION%20Information%20About%20Brokerage%20Services%20Acknowledgment.pdf" TargetMode="External"/><Relationship Id="rId357" Type="http://schemas.openxmlformats.org/officeDocument/2006/relationships/hyperlink" Target="https://share.hdrinc.com/sites/CoW_FRLP/ACQUISITION/ContactRecords/COW-FRMP_TR-230%20CONTACT%20Negotiator%20Report%20Newer+Smaller.docx" TargetMode="External"/><Relationship Id="rId1194" Type="http://schemas.openxmlformats.org/officeDocument/2006/relationships/hyperlink" Target="https://share.hdrinc.com/sites/CoW_FRLP/_layouts/DocIdRedir.aspx?ID=COWFRLPHDR-5-389" TargetMode="External"/><Relationship Id="rId217" Type="http://schemas.openxmlformats.org/officeDocument/2006/relationships/hyperlink" Target="https://share.hdrinc.com/sites/CoW_FRLP/ACQUISITION/ContactRecords/COW-FRMP_TR-214%20CONTACT%20Negotiator%20Report.docx" TargetMode="External"/><Relationship Id="rId564" Type="http://schemas.openxmlformats.org/officeDocument/2006/relationships/hyperlink" Target="https://share.hdrinc.com/sites/CoW_FRLP/ACQUISITION/COW-FRMP_TR-313%20CONTACT%20Letter%20of%20Intent-HDR.pdf" TargetMode="External"/><Relationship Id="rId771" Type="http://schemas.openxmlformats.org/officeDocument/2006/relationships/hyperlink" Target="https://share.hdrinc.com/sites/CoW_FRLP/ACQUISITION/COW-FRMP_TR-T162%20ENVIRONMENTAL%20Right-of-Entry%20Executed.pdf" TargetMode="External"/><Relationship Id="rId869" Type="http://schemas.openxmlformats.org/officeDocument/2006/relationships/hyperlink" Target="https://share.hdrinc.com/sites/CoW_FRLP/ACQUISITION/COW-FRMP_TR-T200%20ENVIRONMENTAL%20Right-of-Entry%20Executed.pdf" TargetMode="External"/><Relationship Id="rId1499" Type="http://schemas.openxmlformats.org/officeDocument/2006/relationships/hyperlink" Target="https://share.hdrinc.com/sites/CoW_FRLP/_layouts/DocIdRedir.aspx?ID=COWFRLPHDR-5-220" TargetMode="External"/><Relationship Id="rId424" Type="http://schemas.openxmlformats.org/officeDocument/2006/relationships/hyperlink" Target="https://share.hdrinc.com/sites/CoW_FRLP/ACQUISITION/COW-FRMP_TR-304%20APPRAISAL%20Final%20Appraisal.pdf" TargetMode="External"/><Relationship Id="rId631" Type="http://schemas.openxmlformats.org/officeDocument/2006/relationships/hyperlink" Target="https://share.hdrinc.com/sites/CoW_FRLP/ACQUISITION/COW-FRMP_TR-317%20SURVEY%20Description-Plat_USACOE.pdf" TargetMode="External"/><Relationship Id="rId729" Type="http://schemas.openxmlformats.org/officeDocument/2006/relationships/hyperlink" Target="https://share.hdrinc.com/sites/CoW_FRLP/ACQUISITION/COW-FRMP_TR-T068%20ENVIRONMENTAL%20Right-of-Entry%20Package.pdf" TargetMode="External"/><Relationship Id="rId1054" Type="http://schemas.openxmlformats.org/officeDocument/2006/relationships/hyperlink" Target="https://share.hdrinc.com/sites/CoW_FRLP/_layouts/DocIdRedir.aspx?ID=COWFRLPHDR-5-479" TargetMode="External"/><Relationship Id="rId1261" Type="http://schemas.openxmlformats.org/officeDocument/2006/relationships/hyperlink" Target="https://share.hdrinc.com/sites/CoW_FRLP/_layouts/DocIdRedir.aspx?ID=COWFRLPHDR-5-1155" TargetMode="External"/><Relationship Id="rId1359" Type="http://schemas.openxmlformats.org/officeDocument/2006/relationships/hyperlink" Target="https://share.hdrinc.com/sites/CoW_FRLP/_layouts/DocIdRedir.aspx?ID=COWFRLPHDR-5-362" TargetMode="External"/><Relationship Id="rId936" Type="http://schemas.openxmlformats.org/officeDocument/2006/relationships/hyperlink" Target="https://share.hdrinc.com/sites/CoW_FRLP/ACQUISITION/COW-FRMP_TR-T237%20TITLE%20Tax%20Card.pdf" TargetMode="External"/><Relationship Id="rId1121" Type="http://schemas.openxmlformats.org/officeDocument/2006/relationships/hyperlink" Target="https://share.hdrinc.com/sites/CoW_FRLP/_layouts/DocIdRedir.aspx?ID=COWFRLPHDR-5-59" TargetMode="External"/><Relationship Id="rId1219" Type="http://schemas.openxmlformats.org/officeDocument/2006/relationships/hyperlink" Target="https://share.hdrinc.com/sites/CoW_FRLP/_layouts/DocIdRedir.aspx?ID=COWFRLPHDR-5-188" TargetMode="External"/><Relationship Id="rId1566" Type="http://schemas.openxmlformats.org/officeDocument/2006/relationships/hyperlink" Target="https://share.hdrinc.com/sites/CoW_FRLP/_layouts/DocIdRedir.aspx?ID=COWFRLPHDR-5-146" TargetMode="External"/><Relationship Id="rId1773" Type="http://schemas.openxmlformats.org/officeDocument/2006/relationships/hyperlink" Target="https://share.hdrinc.com/sites/CoW_FRLP/_layouts/DocIdRedir.aspx?ID=COWFRLPHDR-5-1222" TargetMode="External"/><Relationship Id="rId1980" Type="http://schemas.openxmlformats.org/officeDocument/2006/relationships/hyperlink" Target="https://share.hdrinc.com/sites/CoW_FRLP/_layouts/DocIdRedir.aspx?ID=COWFRLPHDR-5-1328" TargetMode="External"/><Relationship Id="rId65" Type="http://schemas.openxmlformats.org/officeDocument/2006/relationships/hyperlink" Target="https://share.hdrinc.com/sites/CoW_FRLP/ACQUISITION/COW-FRMP_TR-202%20APPRAISAL%20Appraisal%20Review.pdf" TargetMode="External"/><Relationship Id="rId1426" Type="http://schemas.openxmlformats.org/officeDocument/2006/relationships/hyperlink" Target="https://share.hdrinc.com/sites/CoW_FRLP/_layouts/DocIdRedir.aspx?ID=COWFRLPHDR-5-1257" TargetMode="External"/><Relationship Id="rId1633" Type="http://schemas.openxmlformats.org/officeDocument/2006/relationships/hyperlink" Target="https://share.hdrinc.com/sites/CoW_FRLP/_layouts/DocIdRedir.aspx?ID=COWFRLPHDR-5-794" TargetMode="External"/><Relationship Id="rId1840" Type="http://schemas.openxmlformats.org/officeDocument/2006/relationships/hyperlink" Target="https://share.hdrinc.com/sites/CoW_FRLP/_layouts/DocIdRedir.aspx?ID=COWFRLPHDR-5-1127" TargetMode="External"/><Relationship Id="rId1700" Type="http://schemas.openxmlformats.org/officeDocument/2006/relationships/hyperlink" Target="https://share.hdrinc.com/sites/CoW_FRLP/_layouts/DocIdRedir.aspx?ID=COWFRLPHDR-5-232" TargetMode="External"/><Relationship Id="rId1938" Type="http://schemas.openxmlformats.org/officeDocument/2006/relationships/hyperlink" Target="https://share.hdrinc.com/sites/CoW_FRLP/_layouts/DocIdRedir.aspx?ID=COWFRLPHDR-5-989" TargetMode="External"/><Relationship Id="rId281" Type="http://schemas.openxmlformats.org/officeDocument/2006/relationships/hyperlink" Target="https://share.hdrinc.com/sites/CoW_FRLP/ACQUISITION/COW-FRMP_TR-218%20SURVEY%20Description-Plat_CITY.pdf" TargetMode="External"/><Relationship Id="rId141" Type="http://schemas.openxmlformats.org/officeDocument/2006/relationships/hyperlink" Target="https://share.hdrinc.com/sites/CoW_FRLP/ACQUISITION/ContactRecords/COW-FRMP_TR-208%20CONTACT%20Negotiator%20Report.docx" TargetMode="External"/><Relationship Id="rId379" Type="http://schemas.openxmlformats.org/officeDocument/2006/relationships/hyperlink" Target="https://share.hdrinc.com/sites/CoW_FRLP/ACQUISITION/COW-FRMP_TR-300%20SURVEY%20Right-of-Entry%20CMRR.pdf" TargetMode="External"/><Relationship Id="rId586" Type="http://schemas.openxmlformats.org/officeDocument/2006/relationships/hyperlink" Target="https://share.hdrinc.com/sites/CoW_FRLP/ACQUISITION/COW-FRMP_TR-314%20TITLE%20Commitment.pdf" TargetMode="External"/><Relationship Id="rId793" Type="http://schemas.openxmlformats.org/officeDocument/2006/relationships/hyperlink" Target="https://share.hdrinc.com/sites/CoW_FRLP/ACQUISITION/COW-FRMP_TR-T168%20TITLE%20Tax%20Card.pdf" TargetMode="External"/><Relationship Id="rId7" Type="http://schemas.openxmlformats.org/officeDocument/2006/relationships/hyperlink" Target="https://share.hdrinc.com/sites/CoW_FRLP/ACQUISITION/COW-FRMP_R027680%20SURVEY%20Right-of-Entry%20CMRR.pdf" TargetMode="External"/><Relationship Id="rId239" Type="http://schemas.openxmlformats.org/officeDocument/2006/relationships/hyperlink" Target="https://share.hdrinc.com/sites/CoW_FRLP/ACQUISITION/COW-FRMP_TR-215%20CONTACT%20Pre-Appraisal%20Contact%20with%20Owner.pdf" TargetMode="External"/><Relationship Id="rId446" Type="http://schemas.openxmlformats.org/officeDocument/2006/relationships/hyperlink" Target="https://share.hdrinc.com/sites/CoW_FRLP/ACQUISITION/COW-FRMP_TR-305%20CONTACT%20Initial%20Interview%20-%20Residential.pdf" TargetMode="External"/><Relationship Id="rId653" Type="http://schemas.openxmlformats.org/officeDocument/2006/relationships/hyperlink" Target="https://share.hdrinc.com/sites/CoW_FRLP/ACQUISITION/ContactRecords/COW-FRMP_TR-320%20CONTACT%20Negotiator%20Report.docx" TargetMode="External"/><Relationship Id="rId1076" Type="http://schemas.openxmlformats.org/officeDocument/2006/relationships/hyperlink" Target="https://share.hdrinc.com/sites/CoW_FRLP/_layouts/DocIdRedir.aspx?ID=COWFRLPHDR-5-797" TargetMode="External"/><Relationship Id="rId1283" Type="http://schemas.openxmlformats.org/officeDocument/2006/relationships/hyperlink" Target="https://share.hdrinc.com/sites/CoW_FRLP/_layouts/DocIdRedir.aspx?ID=COWFRLPHDR-5-841" TargetMode="External"/><Relationship Id="rId1490" Type="http://schemas.openxmlformats.org/officeDocument/2006/relationships/hyperlink" Target="https://share.hdrinc.com/sites/CoW_FRLP/_layouts/DocIdRedir.aspx?ID=COWFRLPHDR-5-534" TargetMode="External"/><Relationship Id="rId306" Type="http://schemas.openxmlformats.org/officeDocument/2006/relationships/hyperlink" Target="https://share.hdrinc.com/sites/CoW_FRLP/ACQUISITION/COW-FRMP_TR-220%20NEGOTIATION%20Landowner%20Bill%20of%20Rights%20Letter.pdf" TargetMode="External"/><Relationship Id="rId860" Type="http://schemas.openxmlformats.org/officeDocument/2006/relationships/hyperlink" Target="https://share.hdrinc.com/sites/CoW_FRLP/ACQUISITION/COW-FRMP_TR-T195%20ENVIRONMENTAL%20Right-of-Entry%20Package.pdf" TargetMode="External"/><Relationship Id="rId958" Type="http://schemas.openxmlformats.org/officeDocument/2006/relationships/hyperlink" Target="https://share.hdrinc.com/sites/CoW_FRLP/ACQUISITION/COW-FRMP_TR-T253%20ENVIRONMENTAL%20Right-of-Entry%20Package.pdf" TargetMode="External"/><Relationship Id="rId1143" Type="http://schemas.openxmlformats.org/officeDocument/2006/relationships/hyperlink" Target="https://share.hdrinc.com/sites/CoW_FRLP/_layouts/DocIdRedir.aspx?ID=COWFRLPHDR-5-85" TargetMode="External"/><Relationship Id="rId1588" Type="http://schemas.openxmlformats.org/officeDocument/2006/relationships/hyperlink" Target="https://share.hdrinc.com/sites/CoW_FRLP/_layouts/DocIdRedir.aspx?ID=COWFRLPHDR-5-408" TargetMode="External"/><Relationship Id="rId1795" Type="http://schemas.openxmlformats.org/officeDocument/2006/relationships/hyperlink" Target="https://share.hdrinc.com/sites/CoW_FRLP/_layouts/DocIdRedir.aspx?ID=COWFRLPHDR-5-1277" TargetMode="External"/><Relationship Id="rId87" Type="http://schemas.openxmlformats.org/officeDocument/2006/relationships/hyperlink" Target="https://share.hdrinc.com/sites/CoW_FRLP/ACQUISITION/COW-FRMP_TR-203%20NEGOTIATION%20Landowner%20Bill%20of%20Rights%20Letter.pdf" TargetMode="External"/><Relationship Id="rId513" Type="http://schemas.openxmlformats.org/officeDocument/2006/relationships/hyperlink" Target="https://share.hdrinc.com/sites/CoW_FRLP/ACQUISITION/COW-FRMP_TR-310%20CONTACT%20Letter%20of%20Intent-HDR.pdf" TargetMode="External"/><Relationship Id="rId720" Type="http://schemas.openxmlformats.org/officeDocument/2006/relationships/hyperlink" Target="https://share.hdrinc.com/sites/CoW_FRLP/ACQUISITION/COW-FRMP_TR-T066%20TITLE%20Tax%20Card.pdf" TargetMode="External"/><Relationship Id="rId818" Type="http://schemas.openxmlformats.org/officeDocument/2006/relationships/hyperlink" Target="https://share.hdrinc.com/sites/CoW_FRLP/ACQUISITION/COW-FRMP_TR-T185%20TITLE%20Tax%20Card.pdf" TargetMode="External"/><Relationship Id="rId1350" Type="http://schemas.openxmlformats.org/officeDocument/2006/relationships/hyperlink" Target="https://share.hdrinc.com/sites/CoW_FRLP/_layouts/DocIdRedir.aspx?ID=COWFRLPHDR-5-113" TargetMode="External"/><Relationship Id="rId1448" Type="http://schemas.openxmlformats.org/officeDocument/2006/relationships/hyperlink" Target="https://share.hdrinc.com/sites/CoW_FRLP/_layouts/DocIdRedir.aspx?ID=COWFRLPHDR-5-867" TargetMode="External"/><Relationship Id="rId1655" Type="http://schemas.openxmlformats.org/officeDocument/2006/relationships/hyperlink" Target="https://share.hdrinc.com/sites/CoW_FRLP/_layouts/DocIdRedir.aspx?ID=COWFRLPHDR-5-376" TargetMode="External"/><Relationship Id="rId1003" Type="http://schemas.openxmlformats.org/officeDocument/2006/relationships/hyperlink" Target="https://share.hdrinc.com/sites/CoW_FRLP/ACQUISITION/COW-FRMP_TR-T276%20ENVIRONMENTAL%20Right-of-Entry%20Executed.pdf" TargetMode="External"/><Relationship Id="rId1210" Type="http://schemas.openxmlformats.org/officeDocument/2006/relationships/hyperlink" Target="https://share.hdrinc.com/sites/CoW_FRLP/_layouts/DocIdRedir.aspx?ID=COWFRLPHDR-5-107" TargetMode="External"/><Relationship Id="rId1308" Type="http://schemas.openxmlformats.org/officeDocument/2006/relationships/hyperlink" Target="https://share.hdrinc.com/sites/CoW_FRLP/_layouts/DocIdRedir.aspx?ID=COWFRLPHDR-5-760" TargetMode="External"/><Relationship Id="rId1862" Type="http://schemas.openxmlformats.org/officeDocument/2006/relationships/hyperlink" Target="https://share.hdrinc.com/sites/CoW_FRLP/_layouts/DocIdRedir.aspx?ID=COWFRLPHDR-5-941" TargetMode="External"/><Relationship Id="rId1515" Type="http://schemas.openxmlformats.org/officeDocument/2006/relationships/hyperlink" Target="https://share.hdrinc.com/sites/CoW_FRLP/_layouts/DocIdRedir.aspx?ID=COWFRLPHDR-5-733" TargetMode="External"/><Relationship Id="rId1722" Type="http://schemas.openxmlformats.org/officeDocument/2006/relationships/hyperlink" Target="https://share.hdrinc.com/sites/CoW_FRLP/_layouts/DocIdRedir.aspx?ID=COWFRLPHDR-5-726" TargetMode="External"/><Relationship Id="rId14" Type="http://schemas.openxmlformats.org/officeDocument/2006/relationships/hyperlink" Target="https://share.hdrinc.com/sites/CoW_FRLP/ACQUISITION/COW-FRMP_R061704%20SURVEY%20Right-of-Entry%20CMRR.pdf" TargetMode="External"/><Relationship Id="rId163" Type="http://schemas.openxmlformats.org/officeDocument/2006/relationships/hyperlink" Target="https://share.hdrinc.com/sites/CoW_FRLP/ACQUISITION/COW-FRMP_TR-210%20NEGOTIATION%20Landowner%20Bill%20of%20Rights%20Letter.pdf" TargetMode="External"/><Relationship Id="rId370" Type="http://schemas.openxmlformats.org/officeDocument/2006/relationships/hyperlink" Target="https://share.hdrinc.com/sites/CoW_FRLP/ACQUISITION/COW-FRMP_TR-231%20TITLE%20Curative%20Plan.docx" TargetMode="External"/><Relationship Id="rId230" Type="http://schemas.openxmlformats.org/officeDocument/2006/relationships/hyperlink" Target="https://share.hdrinc.com/sites/CoW_FRLP/ACQUISITION/COW-FRMP_TR-215%20CONTACT%20Letter%20of%20Intent-HDR%20Gonzales.pdf" TargetMode="External"/><Relationship Id="rId468" Type="http://schemas.openxmlformats.org/officeDocument/2006/relationships/hyperlink" Target="https://share.hdrinc.com/sites/CoW_FRLP/ACQUISITION/COW-FRMP_TR-307%20SURVEY%20Right-of-Entry.pdf" TargetMode="External"/><Relationship Id="rId675" Type="http://schemas.openxmlformats.org/officeDocument/2006/relationships/hyperlink" Target="https://share.hdrinc.com/sites/CoW_FRLP/ACQUISITION/COW-FRMP_TR-322%20TITLE%20Commitment%20Backup%20Docs.pdf" TargetMode="External"/><Relationship Id="rId882" Type="http://schemas.openxmlformats.org/officeDocument/2006/relationships/hyperlink" Target="https://share.hdrinc.com/sites/CoW_FRLP/ACQUISITION/COW-FRMP_TR-T206%20TITLE%20Tax%20Card.pdf" TargetMode="External"/><Relationship Id="rId1098" Type="http://schemas.openxmlformats.org/officeDocument/2006/relationships/hyperlink" Target="https://share.hdrinc.com/sites/CoW_FRLP/_layouts/DocIdRedir.aspx?ID=COWFRLPHDR-5-482" TargetMode="External"/><Relationship Id="rId328" Type="http://schemas.openxmlformats.org/officeDocument/2006/relationships/hyperlink" Target="https://share.hdrinc.com/sites/CoW_FRLP/ACQUISITION/COW-FRMP_TR-223%20APPRAISAL%20Just%20Compensation%20Memo.pdf" TargetMode="External"/><Relationship Id="rId535" Type="http://schemas.openxmlformats.org/officeDocument/2006/relationships/hyperlink" Target="https://share.hdrinc.com/sites/CoW_FRLP/ACQUISITION/COW-FRMP_TR-311%20SURVEY%20Description-Plat_USACOE.pdf" TargetMode="External"/><Relationship Id="rId742" Type="http://schemas.openxmlformats.org/officeDocument/2006/relationships/hyperlink" Target="https://share.hdrinc.com/sites/CoW_FRLP/ACQUISITION/ContactRecords/COW-FRMP_TR-T071%20CONTACT%20Negotiator%20Report.docx" TargetMode="External"/><Relationship Id="rId1165" Type="http://schemas.openxmlformats.org/officeDocument/2006/relationships/hyperlink" Target="https://share.hdrinc.com/sites/CoW_FRLP/_layouts/DocIdRedir.aspx?ID=COWFRLPHDR-5-1186" TargetMode="External"/><Relationship Id="rId1372" Type="http://schemas.openxmlformats.org/officeDocument/2006/relationships/hyperlink" Target="https://share.hdrinc.com/sites/CoW_FRLP/_layouts/DocIdRedir.aspx?ID=COWFRLPHDR-5-795" TargetMode="External"/><Relationship Id="rId2009" Type="http://schemas.openxmlformats.org/officeDocument/2006/relationships/hyperlink" Target="https://share.hdrinc.com/sites/CoW_FRLP/_layouts/DocIdRedir.aspx?ID=COWFRLPHDR-5-1110" TargetMode="External"/><Relationship Id="rId602" Type="http://schemas.openxmlformats.org/officeDocument/2006/relationships/hyperlink" Target="https://share.hdrinc.com/sites/CoW_FRLP/ACQUISITION/COW-FRMP_TR-315%20SURVEY%20Description-Plat_CITY.pdf" TargetMode="External"/><Relationship Id="rId1025" Type="http://schemas.openxmlformats.org/officeDocument/2006/relationships/hyperlink" Target="https://share.hdrinc.com/sites/CoW_FRLP/_layouts/DocIdRedir.aspx?ID=COWFRLPHDR-5-141" TargetMode="External"/><Relationship Id="rId1232" Type="http://schemas.openxmlformats.org/officeDocument/2006/relationships/hyperlink" Target="https://share.hdrinc.com/sites/CoW_FRLP/_layouts/DocIdRedir.aspx?ID=COWFRLPHDR-5-749" TargetMode="External"/><Relationship Id="rId1677" Type="http://schemas.openxmlformats.org/officeDocument/2006/relationships/hyperlink" Target="https://share.hdrinc.com/sites/CoW_FRLP/_layouts/DocIdRedir.aspx?ID=COWFRLPHDR-5-459" TargetMode="External"/><Relationship Id="rId1884" Type="http://schemas.openxmlformats.org/officeDocument/2006/relationships/hyperlink" Target="https://share.hdrinc.com/sites/CoW_FRLP/_layouts/DocIdRedir.aspx?ID=COWFRLPHDR-5-1108" TargetMode="External"/><Relationship Id="rId907" Type="http://schemas.openxmlformats.org/officeDocument/2006/relationships/hyperlink" Target="https://share.hdrinc.com/sites/CoW_FRLP/ACQUISITION/COW-FRMP_TR-T215%20ENVIRONMENTAL%20Right-of-Entry%20Package.pdf" TargetMode="External"/><Relationship Id="rId1537" Type="http://schemas.openxmlformats.org/officeDocument/2006/relationships/hyperlink" Target="https://share.hdrinc.com/sites/CoW_FRLP/_layouts/DocIdRedir.aspx?ID=COWFRLPHDR-5-1202" TargetMode="External"/><Relationship Id="rId1744" Type="http://schemas.openxmlformats.org/officeDocument/2006/relationships/hyperlink" Target="https://share.hdrinc.com/sites/CoW_FRLP/_layouts/DocIdRedir.aspx?ID=COWFRLPHDR-5-1089" TargetMode="External"/><Relationship Id="rId1951" Type="http://schemas.openxmlformats.org/officeDocument/2006/relationships/hyperlink" Target="https://share.hdrinc.com/sites/CoW_FRLP/_layouts/DocIdRedir.aspx?ID=COWFRLPHDR-5-996" TargetMode="External"/><Relationship Id="rId36" Type="http://schemas.openxmlformats.org/officeDocument/2006/relationships/hyperlink" Target="https://share.hdrinc.com/sites/CoW_FRLP/ACQUISITION/COW-FRMP_TR-200%20APPRAISAL%20Final%20Appraisal.pdf" TargetMode="External"/><Relationship Id="rId1604" Type="http://schemas.openxmlformats.org/officeDocument/2006/relationships/hyperlink" Target="https://share.hdrinc.com/sites/CoW_FRLP/_layouts/DocIdRedir.aspx?ID=COWFRLPHDR-5-1224" TargetMode="External"/><Relationship Id="rId185" Type="http://schemas.openxmlformats.org/officeDocument/2006/relationships/hyperlink" Target="https://share.hdrinc.com/sites/CoW_FRLP/ACQUISITION/COW-FRMP_TR-212%20NEGOTIATION%20Landowner%20Bill%20of%20Rights%20Letter.pdf" TargetMode="External"/><Relationship Id="rId1811" Type="http://schemas.openxmlformats.org/officeDocument/2006/relationships/hyperlink" Target="https://share.hdrinc.com/sites/CoW_FRLP/_layouts/DocIdRedir.aspx?ID=COWFRLPHDR-5-926" TargetMode="External"/><Relationship Id="rId1909" Type="http://schemas.openxmlformats.org/officeDocument/2006/relationships/hyperlink" Target="https://share.hdrinc.com/sites/CoW_FRLP/_layouts/DocIdRedir.aspx?ID=COWFRLPHDR-5-970" TargetMode="External"/><Relationship Id="rId392" Type="http://schemas.openxmlformats.org/officeDocument/2006/relationships/hyperlink" Target="https://share.hdrinc.com/sites/CoW_FRLP/ACQUISITION/COW-FRMP_TR-301%20TITLE%20Commitment.pdf" TargetMode="External"/><Relationship Id="rId697" Type="http://schemas.openxmlformats.org/officeDocument/2006/relationships/hyperlink" Target="https://share.hdrinc.com/sites/CoW_FRLP/ACQUISITION/ContactRecords/COW-FRMP_TR-421A%20CONTACT%20Negotiator%20Report.docx" TargetMode="External"/><Relationship Id="rId252" Type="http://schemas.openxmlformats.org/officeDocument/2006/relationships/hyperlink" Target="https://share.hdrinc.com/sites/CoW_FRLP/ACQUISITION/ContactRecords/COW-FRMP_TR-216%20CONTACT%20Negotiator%20Report.docx" TargetMode="External"/><Relationship Id="rId1187" Type="http://schemas.openxmlformats.org/officeDocument/2006/relationships/hyperlink" Target="https://share.hdrinc.com/sites/CoW_FRLP/_layouts/DocIdRedir.aspx?ID=COWFRLPHDR-5-353" TargetMode="External"/><Relationship Id="rId112" Type="http://schemas.openxmlformats.org/officeDocument/2006/relationships/hyperlink" Target="https://share.hdrinc.com/sites/CoW_FRLP/ACQUISITION/COW-FRMP_TR-205%20TITLE%20Tax%20Card.pdf" TargetMode="External"/><Relationship Id="rId557" Type="http://schemas.openxmlformats.org/officeDocument/2006/relationships/hyperlink" Target="https://share.hdrinc.com/sites/CoW_FRLP/ACQUISITION/COW-FRMP_TR-313%20APPRAISAL%20Appraisal%20Review.pdf" TargetMode="External"/><Relationship Id="rId764" Type="http://schemas.openxmlformats.org/officeDocument/2006/relationships/hyperlink" Target="https://share.hdrinc.com/sites/CoW_FRLP/ACQUISITION/COW-FRMP_TR-T158%20ROE%20Right-of-Entry%20Package.pdf" TargetMode="External"/><Relationship Id="rId971" Type="http://schemas.openxmlformats.org/officeDocument/2006/relationships/hyperlink" Target="https://share.hdrinc.com/sites/CoW_FRLP/ACQUISITION/COW-FRMP_TR-T259%20ENVIRONMENTAL%20Right-of-Entry%20Package.pdf" TargetMode="External"/><Relationship Id="rId1394" Type="http://schemas.openxmlformats.org/officeDocument/2006/relationships/hyperlink" Target="https://share.hdrinc.com/sites/CoW_FRLP/_layouts/DocIdRedir.aspx?ID=COWFRLPHDR-5-36" TargetMode="External"/><Relationship Id="rId1699" Type="http://schemas.openxmlformats.org/officeDocument/2006/relationships/hyperlink" Target="https://share.hdrinc.com/sites/CoW_FRLP/_layouts/DocIdRedir.aspx?ID=COWFRLPHDR-5-165" TargetMode="External"/><Relationship Id="rId2000" Type="http://schemas.openxmlformats.org/officeDocument/2006/relationships/hyperlink" Target="https://share.hdrinc.com/sites/CoW_FRLP/_layouts/DocIdRedir.aspx?ID=COWFRLPHDR-5-1078" TargetMode="External"/><Relationship Id="rId417" Type="http://schemas.openxmlformats.org/officeDocument/2006/relationships/hyperlink" Target="https://share.hdrinc.com/sites/CoW_FRLP/ACQUISITION/COW-FRMP_TR-303%20SURVEY%20Description-Plat_CITY.pdf" TargetMode="External"/><Relationship Id="rId624" Type="http://schemas.openxmlformats.org/officeDocument/2006/relationships/hyperlink" Target="https://share.hdrinc.com/sites/CoW_FRLP/ACQUISITION/COW-FRMP_TR-316%20TITLE%20Tax%20Card.pdf" TargetMode="External"/><Relationship Id="rId831" Type="http://schemas.openxmlformats.org/officeDocument/2006/relationships/hyperlink" Target="https://share.hdrinc.com/sites/CoW_FRLP/ACQUISITION/COW-FRMP_TR-T188%20ENVIRONMENTAL%20Right-of-Entry%20Package.pdf" TargetMode="External"/><Relationship Id="rId1047" Type="http://schemas.openxmlformats.org/officeDocument/2006/relationships/hyperlink" Target="https://share.hdrinc.com/sites/CoW_FRLP/_layouts/DocIdRedir.aspx?ID=COWFRLPHDR-5-1260" TargetMode="External"/><Relationship Id="rId1254" Type="http://schemas.openxmlformats.org/officeDocument/2006/relationships/hyperlink" Target="https://share.hdrinc.com/sites/CoW_FRLP/_layouts/DocIdRedir.aspx?ID=COWFRLPHDR-5-750" TargetMode="External"/><Relationship Id="rId1461" Type="http://schemas.openxmlformats.org/officeDocument/2006/relationships/hyperlink" Target="https://share.hdrinc.com/sites/CoW_FRLP/_layouts/DocIdRedir.aspx?ID=COWFRLPHDR-5-277" TargetMode="External"/><Relationship Id="rId929" Type="http://schemas.openxmlformats.org/officeDocument/2006/relationships/hyperlink" Target="https://share.hdrinc.com/sites/CoW_FRLP/ACQUISITION/COW-FRMP_TR-T236%20ENVIRONMENTAL%20Right-of-Entry%20Package.pdf" TargetMode="External"/><Relationship Id="rId1114" Type="http://schemas.openxmlformats.org/officeDocument/2006/relationships/hyperlink" Target="https://share.hdrinc.com/sites/CoW_FRLP/_layouts/DocIdRedir.aspx?ID=COWFRLPHDR-5-267" TargetMode="External"/><Relationship Id="rId1321" Type="http://schemas.openxmlformats.org/officeDocument/2006/relationships/hyperlink" Target="https://share.hdrinc.com/sites/CoW_FRLP/_layouts/DocIdRedir.aspx?ID=COWFRLPHDR-5-843" TargetMode="External"/><Relationship Id="rId1559" Type="http://schemas.openxmlformats.org/officeDocument/2006/relationships/hyperlink" Target="https://share.hdrinc.com/sites/CoW_FRLP/_layouts/DocIdRedir.aspx?ID=COWFRLPHDR-5-528" TargetMode="External"/><Relationship Id="rId1766" Type="http://schemas.openxmlformats.org/officeDocument/2006/relationships/hyperlink" Target="https://share.hdrinc.com/sites/CoW_FRLP/_layouts/DocIdRedir.aspx?ID=COWFRLPHDR-5-896" TargetMode="External"/><Relationship Id="rId1973" Type="http://schemas.openxmlformats.org/officeDocument/2006/relationships/hyperlink" Target="https://share.hdrinc.com/sites/CoW_FRLP/_layouts/DocIdRedir.aspx?ID=COWFRLPHDR-5-884" TargetMode="External"/><Relationship Id="rId58" Type="http://schemas.openxmlformats.org/officeDocument/2006/relationships/hyperlink" Target="https://share.hdrinc.com/sites/CoW_FRLP/ACQUISITION/COW-FRMP_TR-201%20SURVEY%20Description-Plat_USACOE.pdf" TargetMode="External"/><Relationship Id="rId1419" Type="http://schemas.openxmlformats.org/officeDocument/2006/relationships/hyperlink" Target="https://share.hdrinc.com/sites/CoW_FRLP/_layouts/DocIdRedir.aspx?ID=COWFRLPHDR-5-122" TargetMode="External"/><Relationship Id="rId1626" Type="http://schemas.openxmlformats.org/officeDocument/2006/relationships/hyperlink" Target="https://share.hdrinc.com/sites/CoW_FRLP/_layouts/DocIdRedir.aspx?ID=COWFRLPHDR-5-98" TargetMode="External"/><Relationship Id="rId1833" Type="http://schemas.openxmlformats.org/officeDocument/2006/relationships/hyperlink" Target="https://share.hdrinc.com/sites/CoW_FRLP/_layouts/DocIdRedir.aspx?ID=COWFRLPHDR-5-935" TargetMode="External"/><Relationship Id="rId1900" Type="http://schemas.openxmlformats.org/officeDocument/2006/relationships/hyperlink" Target="https://share.hdrinc.com/sites/CoW_FRLP/_layouts/DocIdRedir.aspx?ID=COWFRLPHDR-5-965" TargetMode="External"/><Relationship Id="rId274" Type="http://schemas.openxmlformats.org/officeDocument/2006/relationships/hyperlink" Target="https://share.hdrinc.com/sites/CoW_FRLP/ACQUISITION/COW-FRMP_TR-217%20TITLE%20Curative%20Plan.docx" TargetMode="External"/><Relationship Id="rId481" Type="http://schemas.openxmlformats.org/officeDocument/2006/relationships/hyperlink" Target="https://share.hdrinc.com/sites/CoW_FRLP/ACQUISITION/COW-FRMP_TR-308%20SURVEY%20Description-Plat_USACOE.pdf" TargetMode="External"/><Relationship Id="rId134" Type="http://schemas.openxmlformats.org/officeDocument/2006/relationships/hyperlink" Target="https://share.hdrinc.com/sites/CoW_FRLP/ACQUISITION/COW-FRMP_TR-207%20TITLE%20Tax%20Card.pdf" TargetMode="External"/><Relationship Id="rId579" Type="http://schemas.openxmlformats.org/officeDocument/2006/relationships/hyperlink" Target="https://share.hdrinc.com/sites/CoW_FRLP/ACQUISITION/COW-FRMP_TR-314%20APPRAISAL%20USACOE%20Authorization%20to%20Proceed%20with%20Offer.pdf" TargetMode="External"/><Relationship Id="rId786" Type="http://schemas.openxmlformats.org/officeDocument/2006/relationships/hyperlink" Target="https://share.hdrinc.com/sites/CoW_FRLP/ACQUISITION/COW-FRMP_TR-T167%20ENVIRONMENTAL%20Right-of-Entry%20Executed.pdf" TargetMode="External"/><Relationship Id="rId993" Type="http://schemas.openxmlformats.org/officeDocument/2006/relationships/hyperlink" Target="https://share.hdrinc.com/sites/CoW_FRLP/ACQUISITION/COW-FRMP_TR-T269%20CONTACT%20Negotiator%20Report.docx" TargetMode="External"/><Relationship Id="rId341" Type="http://schemas.openxmlformats.org/officeDocument/2006/relationships/hyperlink" Target="https://share.hdrinc.com/sites/CoW_FRLP/ACQUISITION/COW-FRMP_TR-224%20CONTACT%20Letter%20of%20Intent-HDR.pdf" TargetMode="External"/><Relationship Id="rId439" Type="http://schemas.openxmlformats.org/officeDocument/2006/relationships/hyperlink" Target="https://share.hdrinc.com/sites/CoW_FRLP/ACQUISITION/COW-FRMP_TR-304%20TITLE%20Commitment.pdf" TargetMode="External"/><Relationship Id="rId646" Type="http://schemas.openxmlformats.org/officeDocument/2006/relationships/hyperlink" Target="https://share.hdrinc.com/sites/CoW_FRLP/ACQUISITION/COW-FRMP_TR-319%20SURVEY%20Right-of-Entry.pdf" TargetMode="External"/><Relationship Id="rId1069" Type="http://schemas.openxmlformats.org/officeDocument/2006/relationships/hyperlink" Target="https://share.hdrinc.com/sites/CoW_FRLP/_layouts/DocIdRedir.aspx?ID=COWFRLPHDR-5-419" TargetMode="External"/><Relationship Id="rId1276" Type="http://schemas.openxmlformats.org/officeDocument/2006/relationships/hyperlink" Target="https://share.hdrinc.com/sites/CoW_FRLP/_layouts/DocIdRedir.aspx?ID=COWFRLPHDR-5-1289" TargetMode="External"/><Relationship Id="rId1483" Type="http://schemas.openxmlformats.org/officeDocument/2006/relationships/hyperlink" Target="https://share.hdrinc.com/sites/CoW_FRLP/_layouts/DocIdRedir.aspx?ID=COWFRLPHDR-5-44" TargetMode="External"/><Relationship Id="rId2022" Type="http://schemas.openxmlformats.org/officeDocument/2006/relationships/hyperlink" Target="https://share.hdrinc.com/sites/CoW_FRLP/_layouts/DocIdRedir.aspx?ID=COWFRLPHDR-5-1112" TargetMode="External"/><Relationship Id="rId201" Type="http://schemas.openxmlformats.org/officeDocument/2006/relationships/hyperlink" Target="https://share.hdrinc.com/sites/CoW_FRLP/ACQUISITION/COW-FRMP_TR-213%20SURVEY%20Description-Plat_CITY.pdf" TargetMode="External"/><Relationship Id="rId506" Type="http://schemas.openxmlformats.org/officeDocument/2006/relationships/hyperlink" Target="https://share.hdrinc.com/sites/CoW_FRLP/ACQUISITION/COW-FRMP_TR-309%20TITLE%20Commitment%20Backup%20Docs.pdf" TargetMode="External"/><Relationship Id="rId853" Type="http://schemas.openxmlformats.org/officeDocument/2006/relationships/hyperlink" Target="https://share.hdrinc.com/sites/CoW_FRLP/ACQUISITION/COW-FRMP_TR-T193%20ROE%20Right-of-Entry%20Package.pdf" TargetMode="External"/><Relationship Id="rId1136" Type="http://schemas.openxmlformats.org/officeDocument/2006/relationships/hyperlink" Target="https://share.hdrinc.com/sites/CoW_FRLP/_layouts/DocIdRedir.aspx?ID=COWFRLPHDR-5-674" TargetMode="External"/><Relationship Id="rId1690" Type="http://schemas.openxmlformats.org/officeDocument/2006/relationships/hyperlink" Target="https://share.hdrinc.com/sites/CoW_FRLP/_layouts/DocIdRedir.aspx?ID=COWFRLPHDR-5-803" TargetMode="External"/><Relationship Id="rId1788" Type="http://schemas.openxmlformats.org/officeDocument/2006/relationships/hyperlink" Target="https://share.hdrinc.com/sites/CoW_FRLP/_layouts/DocIdRedir.aspx?ID=COWFRLPHDR-5-909" TargetMode="External"/><Relationship Id="rId1995" Type="http://schemas.openxmlformats.org/officeDocument/2006/relationships/hyperlink" Target="https://share.hdrinc.com/sites/CoW_FRLP/_layouts/DocIdRedir.aspx?ID=COWFRLPHDR-5-1179" TargetMode="External"/><Relationship Id="rId713" Type="http://schemas.openxmlformats.org/officeDocument/2006/relationships/hyperlink" Target="https://share.hdrinc.com/sites/CoW_FRLP/ACQUISITION/COW-FRMP_TR-427%20TITLE%20Commitment%20Backup%20Docs.pdf" TargetMode="External"/><Relationship Id="rId920" Type="http://schemas.openxmlformats.org/officeDocument/2006/relationships/hyperlink" Target="https://share.hdrinc.com/sites/CoW_FRLP/ACQUISITION/COW-FRMP_TR-T228%20ROE%20Right-of-Entry%20Executed.pdf" TargetMode="External"/><Relationship Id="rId1343" Type="http://schemas.openxmlformats.org/officeDocument/2006/relationships/hyperlink" Target="https://share.hdrinc.com/sites/CoW_FRLP/_layouts/DocIdRedir.aspx?ID=COWFRLPHDR-5-513" TargetMode="External"/><Relationship Id="rId1550" Type="http://schemas.openxmlformats.org/officeDocument/2006/relationships/hyperlink" Target="https://share.hdrinc.com/sites/CoW_FRLP/_layouts/DocIdRedir.aspx?ID=COWFRLPHDR-5-125" TargetMode="External"/><Relationship Id="rId1648" Type="http://schemas.openxmlformats.org/officeDocument/2006/relationships/hyperlink" Target="https://share.hdrinc.com/sites/CoW_FRLP/_layouts/DocIdRedir.aspx?ID=COWFRLPHDR-5-211" TargetMode="External"/><Relationship Id="rId1203" Type="http://schemas.openxmlformats.org/officeDocument/2006/relationships/hyperlink" Target="https://share.hdrinc.com/sites/CoW_FRLP/_layouts/DocIdRedir.aspx?ID=COWFRLPHDR-5-592" TargetMode="External"/><Relationship Id="rId1410" Type="http://schemas.openxmlformats.org/officeDocument/2006/relationships/hyperlink" Target="https://share.hdrinc.com/sites/CoW_FRLP/_layouts/DocIdRedir.aspx?ID=COWFRLPHDR-5-1252" TargetMode="External"/><Relationship Id="rId1508" Type="http://schemas.openxmlformats.org/officeDocument/2006/relationships/hyperlink" Target="https://share.hdrinc.com/sites/CoW_FRLP/_layouts/DocIdRedir.aspx?ID=COWFRLPHDR-5-369" TargetMode="External"/><Relationship Id="rId1855" Type="http://schemas.openxmlformats.org/officeDocument/2006/relationships/hyperlink" Target="https://share.hdrinc.com/sites/CoW_FRLP/_layouts/DocIdRedir.aspx?ID=COWFRLPHDR-5-1130" TargetMode="External"/><Relationship Id="rId1715" Type="http://schemas.openxmlformats.org/officeDocument/2006/relationships/hyperlink" Target="https://share.hdrinc.com/sites/CoW_FRLP/_layouts/DocIdRedir.aspx?ID=COWFRLPHDR-5-162" TargetMode="External"/><Relationship Id="rId1922" Type="http://schemas.openxmlformats.org/officeDocument/2006/relationships/hyperlink" Target="https://share.hdrinc.com/sites/CoW_FRLP/_layouts/DocIdRedir.aspx?ID=COWFRLPHDR-5-1122" TargetMode="External"/><Relationship Id="rId296" Type="http://schemas.openxmlformats.org/officeDocument/2006/relationships/hyperlink" Target="https://share.hdrinc.com/sites/CoW_FRLP/ACQUISITION/COW-FRMP_TR-219%20SURVEY%20Right-of-Entry%20CMRR.pdf" TargetMode="External"/><Relationship Id="rId156" Type="http://schemas.openxmlformats.org/officeDocument/2006/relationships/hyperlink" Target="https://share.hdrinc.com/sites/CoW_FRLP/ACQUISITION/COW-FRMP_TR-210%20APPRAISAL%20Just%20Compensation%20Memo.pdf" TargetMode="External"/><Relationship Id="rId363" Type="http://schemas.openxmlformats.org/officeDocument/2006/relationships/hyperlink" Target="https://share.hdrinc.com/sites/CoW_FRLP/ACQUISITION/COW-FRMP_TR-230%20TITLE%20Tax%20Card.pdf" TargetMode="External"/><Relationship Id="rId570" Type="http://schemas.openxmlformats.org/officeDocument/2006/relationships/hyperlink" Target="https://share.hdrinc.com/sites/CoW_FRLP/ACQUISITION/COW-FRMP_TR-313%20SURVEY%20Description-Plat_CITY.pdf" TargetMode="External"/><Relationship Id="rId223" Type="http://schemas.openxmlformats.org/officeDocument/2006/relationships/hyperlink" Target="https://share.hdrinc.com/sites/CoW_FRLP/ACQUISITION/COW-FRMP_TR-214%20TITLE%20Commitment%20Backup%20Docs.pdf" TargetMode="External"/><Relationship Id="rId430" Type="http://schemas.openxmlformats.org/officeDocument/2006/relationships/hyperlink" Target="https://share.hdrinc.com/sites/CoW_FRLP/ACQUISITION/COW-FRMP_TR-304%20CONTACT%20Letter%20of%20Intent-HDR%20L.%20Panes.pdf" TargetMode="External"/><Relationship Id="rId668" Type="http://schemas.openxmlformats.org/officeDocument/2006/relationships/hyperlink" Target="https://share.hdrinc.com/sites/CoW_FRLP/ACQUISITION/COW-FRMP_TR-321%20TITLE%20Curative%20Plan.docx" TargetMode="External"/><Relationship Id="rId875" Type="http://schemas.openxmlformats.org/officeDocument/2006/relationships/hyperlink" Target="https://share.hdrinc.com/sites/CoW_FRLP/ACQUISITION/COW-FRMP_TR-T205%20ENVIRONMENTAL%20Right-of-Entry%20Package.pdf" TargetMode="External"/><Relationship Id="rId1060" Type="http://schemas.openxmlformats.org/officeDocument/2006/relationships/hyperlink" Target="https://share.hdrinc.com/sites/CoW_FRLP/_layouts/DocIdRedir.aspx?ID=COWFRLPHDR-5-790" TargetMode="External"/><Relationship Id="rId1298" Type="http://schemas.openxmlformats.org/officeDocument/2006/relationships/hyperlink" Target="https://share.hdrinc.com/sites/CoW_FRLP/_layouts/DocIdRedir.aspx?ID=COWFRLPHDR-5-396" TargetMode="External"/><Relationship Id="rId528" Type="http://schemas.openxmlformats.org/officeDocument/2006/relationships/hyperlink" Target="https://share.hdrinc.com/sites/CoW_FRLP/ACQUISITION/COW-FRMP_TR-311%20APPRAISAL%20USACOE%20Authorization%20to%20Proceed%20with%20Offer%20Approval.pdf" TargetMode="External"/><Relationship Id="rId735" Type="http://schemas.openxmlformats.org/officeDocument/2006/relationships/hyperlink" Target="https://share.hdrinc.com/sites/CoW_FRLP/ACQUISITION/COW-FRMP_TR-T069%20ROE%20Right-of-Entry%20Package.pdf" TargetMode="External"/><Relationship Id="rId942" Type="http://schemas.openxmlformats.org/officeDocument/2006/relationships/hyperlink" Target="https://share.hdrinc.com/sites/CoW_FRLP/ACQUISITION/COW-FRMP_TR-T238%20TITLE%20Tax%20Card.pdf" TargetMode="External"/><Relationship Id="rId1158" Type="http://schemas.openxmlformats.org/officeDocument/2006/relationships/hyperlink" Target="https://share.hdrinc.com/sites/CoW_FRLP/_layouts/DocIdRedir.aspx?ID=COWFRLPHDR-5-1185" TargetMode="External"/><Relationship Id="rId1365" Type="http://schemas.openxmlformats.org/officeDocument/2006/relationships/hyperlink" Target="https://share.hdrinc.com/sites/CoW_FRLP/_layouts/DocIdRedir.aspx?ID=COWFRLPHDR-5-854" TargetMode="External"/><Relationship Id="rId1572" Type="http://schemas.openxmlformats.org/officeDocument/2006/relationships/hyperlink" Target="https://share.hdrinc.com/sites/CoW_FRLP/_layouts/DocIdRedir.aspx?ID=COWFRLPHDR-5-1311" TargetMode="External"/><Relationship Id="rId1018" Type="http://schemas.openxmlformats.org/officeDocument/2006/relationships/hyperlink" Target="https://share.hdrinc.com/sites/CoW_FRLP/_layouts/DocIdRedir.aspx?ID=COWFRLPHDR-5-117" TargetMode="External"/><Relationship Id="rId1225" Type="http://schemas.openxmlformats.org/officeDocument/2006/relationships/hyperlink" Target="https://share.hdrinc.com/sites/CoW_FRLP/_layouts/DocIdRedir.aspx?ID=COWFRLPHDR-5-1164" TargetMode="External"/><Relationship Id="rId1432" Type="http://schemas.openxmlformats.org/officeDocument/2006/relationships/hyperlink" Target="https://share.hdrinc.com/sites/CoW_FRLP/_layouts/DocIdRedir.aspx?ID=COWFRLPHDR-5-250" TargetMode="External"/><Relationship Id="rId1877" Type="http://schemas.openxmlformats.org/officeDocument/2006/relationships/hyperlink" Target="https://share.hdrinc.com/sites/CoW_FRLP/_layouts/DocIdRedir.aspx?ID=COWFRLPHDR-5-946" TargetMode="External"/><Relationship Id="rId71" Type="http://schemas.openxmlformats.org/officeDocument/2006/relationships/hyperlink" Target="https://share.hdrinc.com/sites/CoW_FRLP/ACQUISITION/COW-FRMP_TR-202%20APPRAISAL%20USACOE%20Authorization%20to%20Proceed%20with%20Offer%20Approval.pdf" TargetMode="External"/><Relationship Id="rId802" Type="http://schemas.openxmlformats.org/officeDocument/2006/relationships/hyperlink" Target="https://share.hdrinc.com/sites/CoW_FRLP/ACQUISITION/COW-FRMP_TR-T181%20TITLE%20Tax%20Card.pdf" TargetMode="External"/><Relationship Id="rId1737" Type="http://schemas.openxmlformats.org/officeDocument/2006/relationships/hyperlink" Target="https://share.hdrinc.com/sites/CoW_FRLP/_layouts/DocIdRedir.aspx?ID=COWFRLPHDR-5-1173" TargetMode="External"/><Relationship Id="rId1944" Type="http://schemas.openxmlformats.org/officeDocument/2006/relationships/hyperlink" Target="https://share.hdrinc.com/sites/CoW_FRLP/_layouts/DocIdRedir.aspx?ID=COWFRLPHDR-5-1034" TargetMode="External"/><Relationship Id="rId29" Type="http://schemas.openxmlformats.org/officeDocument/2006/relationships/hyperlink" Target="https://share.hdrinc.com/sites/CoW_FRLP/ACQUISITION/COW-FRMP_TR-100%20TITLE%20Tax%20Card.pdf" TargetMode="External"/><Relationship Id="rId178" Type="http://schemas.openxmlformats.org/officeDocument/2006/relationships/hyperlink" Target="https://share.hdrinc.com/sites/CoW_FRLP/ACQUISITION/COW-FRMP_TR-211%20SURVEY%20Right-of-Entry.pdf" TargetMode="External"/><Relationship Id="rId1804" Type="http://schemas.openxmlformats.org/officeDocument/2006/relationships/hyperlink" Target="https://share.hdrinc.com/sites/CoW_FRLP/_layouts/DocIdRedir.aspx?ID=COWFRLPHDR-5-920" TargetMode="External"/><Relationship Id="rId385" Type="http://schemas.openxmlformats.org/officeDocument/2006/relationships/hyperlink" Target="https://share.hdrinc.com/sites/CoW_FRLP/ACQUISITION/COW-FRMP_TR-301%20APPRAISAL%20Just%20Compensation%20Memo.pdf" TargetMode="External"/><Relationship Id="rId592" Type="http://schemas.openxmlformats.org/officeDocument/2006/relationships/hyperlink" Target="https://share.hdrinc.com/sites/CoW_FRLP/ACQUISITION/COW-FRMP_TR-315%20APPRAISAL%20Just%20Compensation%20Approval.pdf" TargetMode="External"/><Relationship Id="rId245" Type="http://schemas.openxmlformats.org/officeDocument/2006/relationships/hyperlink" Target="https://share.hdrinc.com/sites/CoW_FRLP/ACQUISITION/COW-FRMP_TR-215%20TITLE%20Commitment%20Backup%20Docs.pdf" TargetMode="External"/><Relationship Id="rId452" Type="http://schemas.openxmlformats.org/officeDocument/2006/relationships/hyperlink" Target="https://share.hdrinc.com/sites/CoW_FRLP/ACQUISITION/COW-FRMP_TR-305%20SURVEY%20Description-Plat_USACOE.pdf" TargetMode="External"/><Relationship Id="rId897" Type="http://schemas.openxmlformats.org/officeDocument/2006/relationships/hyperlink" Target="https://share.hdrinc.com/sites/CoW_FRLP/ACQUISITION/COW-FRMP_TR-T212%20ROE%20Right-of-Entry%20Executed.pdf" TargetMode="External"/><Relationship Id="rId1082" Type="http://schemas.openxmlformats.org/officeDocument/2006/relationships/hyperlink" Target="https://share.hdrinc.com/sites/CoW_FRLP/_layouts/DocIdRedir.aspx?ID=COWFRLPHDR-5-838" TargetMode="External"/><Relationship Id="rId105" Type="http://schemas.openxmlformats.org/officeDocument/2006/relationships/hyperlink" Target="https://share.hdrinc.com/sites/CoW_FRLP/ACQUISITION/COW-FRMP_TR-205%20NEGOTIATION%20Landowner%20Bill%20of%20Rights%20Letter.pdf" TargetMode="External"/><Relationship Id="rId312" Type="http://schemas.openxmlformats.org/officeDocument/2006/relationships/hyperlink" Target="https://share.hdrinc.com/sites/CoW_FRLP/ACQUISITION/COW-FRMP_TR-220%20TITLE%20Curative%20Plan.docx" TargetMode="External"/><Relationship Id="rId757" Type="http://schemas.openxmlformats.org/officeDocument/2006/relationships/hyperlink" Target="https://share.hdrinc.com/sites/CoW_FRLP/ACQUISITION/COW-FRMP_TR-T157%20ROE%20Right-of-Entry%20Package.pdf" TargetMode="External"/><Relationship Id="rId964" Type="http://schemas.openxmlformats.org/officeDocument/2006/relationships/hyperlink" Target="https://share.hdrinc.com/sites/CoW_FRLP/ACQUISITION/COW-FRMP_TR-T256%20ENVIRONMENTAL%20Right-of-Entry%20Executed.pdf" TargetMode="External"/><Relationship Id="rId1387" Type="http://schemas.openxmlformats.org/officeDocument/2006/relationships/hyperlink" Target="https://share.hdrinc.com/sites/CoW_FRLP/_layouts/DocIdRedir.aspx?ID=COWFRLPHDR-5-529" TargetMode="External"/><Relationship Id="rId1594" Type="http://schemas.openxmlformats.org/officeDocument/2006/relationships/hyperlink" Target="https://share.hdrinc.com/sites/CoW_FRLP/_layouts/DocIdRedir.aspx?ID=COWFRLPHDR-5-374" TargetMode="External"/><Relationship Id="rId93" Type="http://schemas.openxmlformats.org/officeDocument/2006/relationships/hyperlink" Target="https://share.hdrinc.com/sites/CoW_FRLP/ACQUISITION/COW-FRMP_TR-205%20APPRAISAL%20Appraisal%20Review.pdf" TargetMode="External"/><Relationship Id="rId617" Type="http://schemas.openxmlformats.org/officeDocument/2006/relationships/hyperlink" Target="https://share.hdrinc.com/sites/CoW_FRLP/ACQUISITION/COW-FRMP_TR-316%20SURVEY%20Description-Plat_CITY.pdf" TargetMode="External"/><Relationship Id="rId824" Type="http://schemas.openxmlformats.org/officeDocument/2006/relationships/hyperlink" Target="https://share.hdrinc.com/sites/CoW_FRLP/ACQUISITION/COW-FRMP_TR-T187%20CONTACT%20Negotiator%20Report.docx" TargetMode="External"/><Relationship Id="rId1247" Type="http://schemas.openxmlformats.org/officeDocument/2006/relationships/hyperlink" Target="https://share.hdrinc.com/sites/CoW_FRLP/_layouts/DocIdRedir.aspx?ID=COWFRLPHDR-5-498" TargetMode="External"/><Relationship Id="rId1454" Type="http://schemas.openxmlformats.org/officeDocument/2006/relationships/hyperlink" Target="https://share.hdrinc.com/sites/CoW_FRLP/_layouts/DocIdRedir.aspx?ID=COWFRLPHDR-5-406" TargetMode="External"/><Relationship Id="rId1661" Type="http://schemas.openxmlformats.org/officeDocument/2006/relationships/hyperlink" Target="https://share.hdrinc.com/sites/CoW_FRLP/_layouts/DocIdRedir.aspx?ID=COWFRLPHDR-5-151" TargetMode="External"/><Relationship Id="rId1899" Type="http://schemas.openxmlformats.org/officeDocument/2006/relationships/hyperlink" Target="https://share.hdrinc.com/sites/CoW_FRLP/_layouts/DocIdRedir.aspx?ID=COWFRLPHDR-5-964" TargetMode="External"/><Relationship Id="rId1107" Type="http://schemas.openxmlformats.org/officeDocument/2006/relationships/hyperlink" Target="https://share.hdrinc.com/sites/CoW_FRLP/_layouts/DocIdRedir.aspx?ID=COWFRLPHDR-5-1159" TargetMode="External"/><Relationship Id="rId1314" Type="http://schemas.openxmlformats.org/officeDocument/2006/relationships/hyperlink" Target="https://share.hdrinc.com/sites/CoW_FRLP/_layouts/DocIdRedir.aspx?ID=COWFRLPHDR-5-1299" TargetMode="External"/><Relationship Id="rId1521" Type="http://schemas.openxmlformats.org/officeDocument/2006/relationships/hyperlink" Target="https://share.hdrinc.com/sites/CoW_FRLP/_layouts/DocIdRedir.aspx?ID=COWFRLPHDR-5-651" TargetMode="External"/><Relationship Id="rId1759" Type="http://schemas.openxmlformats.org/officeDocument/2006/relationships/hyperlink" Target="https://share.hdrinc.com/sites/CoA_Buyout_6500/_layouts/DocIdRedir.aspx?ID=COABUYOUT65-9-40" TargetMode="External"/><Relationship Id="rId1966" Type="http://schemas.openxmlformats.org/officeDocument/2006/relationships/hyperlink" Target="https://share.hdrinc.com/sites/CoW_FRLP/_layouts/DocIdRedir.aspx?ID=COWFRLPHDR-5-1003" TargetMode="External"/><Relationship Id="rId1619" Type="http://schemas.openxmlformats.org/officeDocument/2006/relationships/hyperlink" Target="https://share.hdrinc.com/sites/CoW_FRLP/_layouts/DocIdRedir.aspx?ID=COWFRLPHDR-5-177" TargetMode="External"/><Relationship Id="rId1826" Type="http://schemas.openxmlformats.org/officeDocument/2006/relationships/hyperlink" Target="https://share.hdrinc.com/sites/CoW_FRLP/_layouts/DocIdRedir.aspx?ID=COWFRLPHDR-5-1066" TargetMode="External"/><Relationship Id="rId20" Type="http://schemas.openxmlformats.org/officeDocument/2006/relationships/hyperlink" Target="https://share.hdrinc.com/sites/CoW_FRLP/ACQUISITION/COW-FRMP_TR-100%20CONTACT%20Letter%20of%20Intent-HDR.pdf" TargetMode="External"/><Relationship Id="rId267" Type="http://schemas.openxmlformats.org/officeDocument/2006/relationships/hyperlink" Target="https://share.hdrinc.com/sites/CoW_FRLP/ACQUISITION/COW-FRMP_TR-217%20CONTACT%20Pre-Appraisal%20Contact%20with%20Owner.pdf" TargetMode="External"/><Relationship Id="rId474" Type="http://schemas.openxmlformats.org/officeDocument/2006/relationships/hyperlink" Target="https://share.hdrinc.com/sites/CoW_FRLP/ACQUISITION/COW-FRMP_TR-308%20APPRAISAL%20Final%20Appraisal.pdf" TargetMode="External"/><Relationship Id="rId127" Type="http://schemas.openxmlformats.org/officeDocument/2006/relationships/hyperlink" Target="https://share.hdrinc.com/sites/CoW_FRLP/ACQUISITION/COW-FRMP_TR-207%20SURVEY%20Description-Plat_CITY.pdf" TargetMode="External"/><Relationship Id="rId681" Type="http://schemas.openxmlformats.org/officeDocument/2006/relationships/hyperlink" Target="https://share.hdrinc.com/sites/CoW_FRLP/ACQUISITION/COW-FRMP_TR-326%20APPRAISAL%20Just%20Compensation%20Approval.pdf" TargetMode="External"/><Relationship Id="rId779" Type="http://schemas.openxmlformats.org/officeDocument/2006/relationships/hyperlink" Target="https://share.hdrinc.com/sites/CoW_FRLP/ACQUISITION/COW-FRMP_TR-T164%20CONTACT%20Negotiator%20Report.docx" TargetMode="External"/><Relationship Id="rId986" Type="http://schemas.openxmlformats.org/officeDocument/2006/relationships/hyperlink" Target="https://share.hdrinc.com/sites/CoW_FRLP/ACQUISITION/COW-FRMP_TR-T264%20ROE%20Right-of-Entry%20Package.pdf" TargetMode="External"/><Relationship Id="rId334" Type="http://schemas.openxmlformats.org/officeDocument/2006/relationships/hyperlink" Target="https://share.hdrinc.com/sites/CoW_FRLP/ACQUISITION/COW-FRMP_TR-223%20SURVEY%20Description-Plat_USACOE.pdf" TargetMode="External"/><Relationship Id="rId541" Type="http://schemas.openxmlformats.org/officeDocument/2006/relationships/hyperlink" Target="https://share.hdrinc.com/sites/CoW_FRLP/ACQUISITION/COW-FRMP_TR-311%20TITLE%20Tax%20Card.pdf" TargetMode="External"/><Relationship Id="rId639" Type="http://schemas.openxmlformats.org/officeDocument/2006/relationships/hyperlink" Target="https://share.hdrinc.com/sites/CoW_FRLP/ACQUISITION/COW-FRMP_TR-319%20APPRAISAL%20Just%20Compensation%20Memo.pdf" TargetMode="External"/><Relationship Id="rId1171" Type="http://schemas.openxmlformats.org/officeDocument/2006/relationships/hyperlink" Target="https://share.hdrinc.com/sites/CoW_FRLP/_layouts/DocIdRedir.aspx?ID=COWFRLPHDR-5-1308" TargetMode="External"/><Relationship Id="rId1269" Type="http://schemas.openxmlformats.org/officeDocument/2006/relationships/hyperlink" Target="https://share.hdrinc.com/sites/CoW_FRLP/_layouts/DocIdRedir.aspx?ID=COWFRLPHDR-5-167" TargetMode="External"/><Relationship Id="rId1476" Type="http://schemas.openxmlformats.org/officeDocument/2006/relationships/hyperlink" Target="https://share.hdrinc.com/sites/CoW_FRLP/_layouts/DocIdRedir.aspx?ID=COWFRLPHDR-5-445" TargetMode="External"/><Relationship Id="rId2015" Type="http://schemas.openxmlformats.org/officeDocument/2006/relationships/hyperlink" Target="https://share.hdrinc.com/sites/CoW_FRLP/_layouts/DocIdRedir.aspx?ID=COWFRLPHDR-5-1247" TargetMode="External"/><Relationship Id="rId401" Type="http://schemas.openxmlformats.org/officeDocument/2006/relationships/hyperlink" Target="https://share.hdrinc.com/sites/CoW_FRLP/ACQUISITION/ContactRecords/COW-FRMP_TR-302%20CONTACT%20Negotiator%20Report.docx" TargetMode="External"/><Relationship Id="rId846" Type="http://schemas.openxmlformats.org/officeDocument/2006/relationships/hyperlink" Target="https://share.hdrinc.com/sites/CoW_FRLP/ACQUISITION/COW-FRMP_TR-T191%20ROE%20Right-of-Entry%20Executed.pdf" TargetMode="External"/><Relationship Id="rId1031" Type="http://schemas.openxmlformats.org/officeDocument/2006/relationships/hyperlink" Target="https://share.hdrinc.com/sites/CoW_FRLP/_layouts/DocIdRedir.aspx?ID=COWFRLPHDR-5-1340" TargetMode="External"/><Relationship Id="rId1129" Type="http://schemas.openxmlformats.org/officeDocument/2006/relationships/hyperlink" Target="https://share.hdrinc.com/sites/CoW_FRLP/_layouts/DocIdRedir.aspx?ID=COWFRLPHDR-5-1305" TargetMode="External"/><Relationship Id="rId1683" Type="http://schemas.openxmlformats.org/officeDocument/2006/relationships/hyperlink" Target="https://share.hdrinc.com/sites/CoW_FRLP/_layouts/DocIdRedir.aspx?ID=COWFRLPHDR-5-704" TargetMode="External"/><Relationship Id="rId1890" Type="http://schemas.openxmlformats.org/officeDocument/2006/relationships/hyperlink" Target="https://share.hdrinc.com/sites/CoW_FRLP/_layouts/DocIdRedir.aspx?ID=COWFRLPHDR-5-956" TargetMode="External"/><Relationship Id="rId1988" Type="http://schemas.openxmlformats.org/officeDocument/2006/relationships/hyperlink" Target="https://share.hdrinc.com/sites/CoW_FRLP/_layouts/DocIdRedir.aspx?ID=COWFRLPHDR-5-1177" TargetMode="External"/><Relationship Id="rId706" Type="http://schemas.openxmlformats.org/officeDocument/2006/relationships/hyperlink" Target="https://share.hdrinc.com/sites/CoW_FRLP/ACQUISITION/COW-FRMP_TR-427%20CONTACT%20Letter%20of%20Intent-HDR.pdf" TargetMode="External"/><Relationship Id="rId913" Type="http://schemas.openxmlformats.org/officeDocument/2006/relationships/hyperlink" Target="https://share.hdrinc.com/sites/CoW_FRLP/ACQUISITION/COW-FRMP_TR-T227%20ENVIRONMENTAL%20Right-of-Entry%20Package.pdf" TargetMode="External"/><Relationship Id="rId1336" Type="http://schemas.openxmlformats.org/officeDocument/2006/relationships/hyperlink" Target="https://share.hdrinc.com/sites/CoW_FRLP/_layouts/DocIdRedir.aspx?ID=COWFRLPHDR-5-152" TargetMode="External"/><Relationship Id="rId1543" Type="http://schemas.openxmlformats.org/officeDocument/2006/relationships/hyperlink" Target="https://share.hdrinc.com/sites/CoW_FRLP/_layouts/DocIdRedir.aspx?ID=COWFRLPHDR-5-388" TargetMode="External"/><Relationship Id="rId1750" Type="http://schemas.openxmlformats.org/officeDocument/2006/relationships/hyperlink" Target="https://share.hdrinc.com/sites/CoA_Buyout_6500/_layouts/DocIdRedir.aspx?ID=COABUYOUT65-9-40" TargetMode="External"/><Relationship Id="rId42" Type="http://schemas.openxmlformats.org/officeDocument/2006/relationships/hyperlink" Target="https://share.hdrinc.com/sites/CoW_FRLP/ACQUISITION/ContactRecords/COW-FRMP_TR-200%20CONTACT%20Negotiator%20Report.docx" TargetMode="External"/><Relationship Id="rId1403" Type="http://schemas.openxmlformats.org/officeDocument/2006/relationships/hyperlink" Target="https://share.hdrinc.com/sites/CoW_FRLP/_layouts/DocIdRedir.aspx?ID=COWFRLPHDR-5-1192" TargetMode="External"/><Relationship Id="rId1610" Type="http://schemas.openxmlformats.org/officeDocument/2006/relationships/hyperlink" Target="https://share.hdrinc.com/sites/CoW_FRLP/_layouts/DocIdRedir.aspx?ID=COWFRLPHDR-5-546" TargetMode="External"/><Relationship Id="rId1848" Type="http://schemas.openxmlformats.org/officeDocument/2006/relationships/hyperlink" Target="https://share.hdrinc.com/sites/CoW_FRLP/_layouts/DocIdRedir.aspx?ID=COWFRLPHDR-5-1073" TargetMode="External"/><Relationship Id="rId191" Type="http://schemas.openxmlformats.org/officeDocument/2006/relationships/hyperlink" Target="https://share.hdrinc.com/sites/CoW_FRLP/ACQUISITION/COW-FRMP_TR-213%20APPRAISAL%20Appraisal%20Review.pdf" TargetMode="External"/><Relationship Id="rId1708" Type="http://schemas.openxmlformats.org/officeDocument/2006/relationships/hyperlink" Target="https://share.hdrinc.com/sites/CoW_FRLP/_layouts/DocIdRedir.aspx?ID=COWFRLPHDR-5-465" TargetMode="External"/><Relationship Id="rId1915" Type="http://schemas.openxmlformats.org/officeDocument/2006/relationships/hyperlink" Target="https://share.hdrinc.com/sites/CoW_FRLP/_layouts/DocIdRedir.aspx?ID=COWFRLPHDR-5-974" TargetMode="External"/><Relationship Id="rId289" Type="http://schemas.openxmlformats.org/officeDocument/2006/relationships/hyperlink" Target="https://share.hdrinc.com/sites/CoW_FRLP/ACQUISITION/COW-FRMP_TR-219%20CONTACT%20Initial%20Interview%20-%20Residential.pdf" TargetMode="External"/><Relationship Id="rId496" Type="http://schemas.openxmlformats.org/officeDocument/2006/relationships/hyperlink" Target="https://share.hdrinc.com/sites/CoW_FRLP/ACQUISITION/COW-FRMP_TR-309%20CONTACT%20Pre-Appraisal%20Contact%20with%20Owner.pdf" TargetMode="External"/><Relationship Id="rId149" Type="http://schemas.openxmlformats.org/officeDocument/2006/relationships/hyperlink" Target="https://share.hdrinc.com/sites/CoW_FRLP/ACQUISITION/COW-FRMP_TR-208%20TITLE%20Commitment%20Backup%20Documents.pdf" TargetMode="External"/><Relationship Id="rId356" Type="http://schemas.openxmlformats.org/officeDocument/2006/relationships/hyperlink" Target="https://share.hdrinc.com/sites/CoW_FRLP/ACQUISITION/ContactRecords/COW-FRMP_TR-230%20CONTACT%20Negotiator%20Report%20Older+Larger.docx" TargetMode="External"/><Relationship Id="rId563" Type="http://schemas.openxmlformats.org/officeDocument/2006/relationships/hyperlink" Target="https://share.hdrinc.com/sites/CoW_FRLP/ACQUISITION/COW-FRMP_TR-313%20CONTACT%20Initial%20Interview%20-%20Residential.pdf" TargetMode="External"/><Relationship Id="rId770" Type="http://schemas.openxmlformats.org/officeDocument/2006/relationships/hyperlink" Target="https://share.hdrinc.com/sites/CoW_FRLP/ACQUISITION/COW-FRMP_TR-T162%20CONTACT%20Negotiator%20Report.docx" TargetMode="External"/><Relationship Id="rId1193" Type="http://schemas.openxmlformats.org/officeDocument/2006/relationships/hyperlink" Target="https://share.hdrinc.com/sites/CoW_FRLP/_layouts/DocIdRedir.aspx?ID=COWFRLPHDR-5-247" TargetMode="External"/><Relationship Id="rId216" Type="http://schemas.openxmlformats.org/officeDocument/2006/relationships/hyperlink" Target="https://share.hdrinc.com/sites/CoW_FRLP/ACQUISITION/COW-FRMP_TR-214%20CONTACT%20Letter%20of%20Intent-HDR.pdf" TargetMode="External"/><Relationship Id="rId423" Type="http://schemas.openxmlformats.org/officeDocument/2006/relationships/hyperlink" Target="https://share.hdrinc.com/sites/CoW_FRLP/ACQUISITION/COW-FRMP_TR-303%20TITLE%20Tax%20Card.pdf" TargetMode="External"/><Relationship Id="rId868" Type="http://schemas.openxmlformats.org/officeDocument/2006/relationships/hyperlink" Target="https://share.hdrinc.com/sites/CoW_FRLP/ACQUISITION/COW-FRMP_TR-T198%20TITLE%20Tax%20Card.pdf" TargetMode="External"/><Relationship Id="rId1053" Type="http://schemas.openxmlformats.org/officeDocument/2006/relationships/hyperlink" Target="https://share.hdrinc.com/sites/CoW_FRLP/_layouts/DocIdRedir.aspx?ID=COWFRLPHDR-5-1266" TargetMode="External"/><Relationship Id="rId1260" Type="http://schemas.openxmlformats.org/officeDocument/2006/relationships/hyperlink" Target="https://share.hdrinc.com/sites/CoW_FRLP/_layouts/DocIdRedir.aspx?ID=COWFRLPHDR-5-596" TargetMode="External"/><Relationship Id="rId1498" Type="http://schemas.openxmlformats.org/officeDocument/2006/relationships/hyperlink" Target="https://share.hdrinc.com/sites/CoW_FRLP/_layouts/DocIdRedir.aspx?ID=COWFRLPHDR-5-192" TargetMode="External"/><Relationship Id="rId630" Type="http://schemas.openxmlformats.org/officeDocument/2006/relationships/hyperlink" Target="https://share.hdrinc.com/sites/CoW_FRLP/ACQUISITION/COW-FRMP_TR-317%20SURVEY%20Description-Plat_CITY.pdf" TargetMode="External"/><Relationship Id="rId728" Type="http://schemas.openxmlformats.org/officeDocument/2006/relationships/hyperlink" Target="https://share.hdrinc.com/sites/CoW_FRLP/ACQUISITION/COW-FRMP_TR-T068%20ENVIRONMENTAL%20Right-of-Entry%20Executed.pdf" TargetMode="External"/><Relationship Id="rId935" Type="http://schemas.openxmlformats.org/officeDocument/2006/relationships/hyperlink" Target="https://share.hdrinc.com/sites/CoW_FRLP/ACQUISITION/COW-FRMP_TR-T237%20ROE%20Right-of-Entry%20Package.pdf" TargetMode="External"/><Relationship Id="rId1358" Type="http://schemas.openxmlformats.org/officeDocument/2006/relationships/hyperlink" Target="https://share.hdrinc.com/sites/CoW_FRLP/_layouts/DocIdRedir.aspx?ID=COWFRLPHDR-5-361" TargetMode="External"/><Relationship Id="rId1565" Type="http://schemas.openxmlformats.org/officeDocument/2006/relationships/hyperlink" Target="https://share.hdrinc.com/sites/CoW_FRLP/_layouts/DocIdRedir.aspx?ID=COWFRLPHDR-5-49" TargetMode="External"/><Relationship Id="rId1772" Type="http://schemas.openxmlformats.org/officeDocument/2006/relationships/hyperlink" Target="https://share.hdrinc.com/sites/CoW_FRLP/_layouts/DocIdRedir.aspx?ID=COWFRLPHDR-5-899" TargetMode="External"/><Relationship Id="rId64" Type="http://schemas.openxmlformats.org/officeDocument/2006/relationships/hyperlink" Target="https://share.hdrinc.com/sites/CoW_FRLP/ACQUISITION/COW-FRMP_TR-201%20TITLE%20Tax%20Card.pdf" TargetMode="External"/><Relationship Id="rId1120" Type="http://schemas.openxmlformats.org/officeDocument/2006/relationships/hyperlink" Target="https://share.hdrinc.com/sites/CoW_FRLP/_layouts/DocIdRedir.aspx?ID=COWFRLPHDR-5-807" TargetMode="External"/><Relationship Id="rId1218" Type="http://schemas.openxmlformats.org/officeDocument/2006/relationships/hyperlink" Target="https://share.hdrinc.com/sites/CoW_FRLP/_layouts/DocIdRedir.aspx?ID=COWFRLPHDR-5-187" TargetMode="External"/><Relationship Id="rId1425" Type="http://schemas.openxmlformats.org/officeDocument/2006/relationships/hyperlink" Target="https://share.hdrinc.com/sites/CoW_FRLP/_layouts/DocIdRedir.aspx?ID=COWFRLPHDR-5-1256" TargetMode="External"/><Relationship Id="rId1632" Type="http://schemas.openxmlformats.org/officeDocument/2006/relationships/hyperlink" Target="https://share.hdrinc.com/sites/CoW_FRLP/_layouts/DocIdRedir.aspx?ID=COWFRLPHDR-5-228" TargetMode="External"/><Relationship Id="rId1937" Type="http://schemas.openxmlformats.org/officeDocument/2006/relationships/hyperlink" Target="https://share.hdrinc.com/sites/CoW_FRLP/_layouts/DocIdRedir.aspx?ID=COWFRLPHDR-5-990" TargetMode="External"/><Relationship Id="rId280" Type="http://schemas.openxmlformats.org/officeDocument/2006/relationships/hyperlink" Target="https://share.hdrinc.com/sites/CoW_FRLP/ACQUISITION/COW-FRMP_TR-218%20NEGOTIATION%20Landowner%20Bill%20of%20Rights%20Letter.pdf" TargetMode="External"/><Relationship Id="rId140" Type="http://schemas.openxmlformats.org/officeDocument/2006/relationships/hyperlink" Target="https://share.hdrinc.com/sites/CoW_FRLP/ACQUISITION/COW-FRMP_TR-208%20CONTACT%20Letter%20of%20Intent-HDR.pdf" TargetMode="External"/><Relationship Id="rId378" Type="http://schemas.openxmlformats.org/officeDocument/2006/relationships/hyperlink" Target="https://share.hdrinc.com/sites/CoW_FRLP/ACQUISITION/COW-FRMP_TR-300%20SURVEY%20Description-Plat_USACOE.pdf" TargetMode="External"/><Relationship Id="rId585" Type="http://schemas.openxmlformats.org/officeDocument/2006/relationships/hyperlink" Target="https://share.hdrinc.com/sites/CoW_FRLP/ACQUISITION/COW-FRMP_TR-314%20SURVEY%20Right-of-Entry.pdf" TargetMode="External"/><Relationship Id="rId792" Type="http://schemas.openxmlformats.org/officeDocument/2006/relationships/hyperlink" Target="https://share.hdrinc.com/sites/CoW_FRLP/ACQUISITION/COW-FRMP_TR-T168%20ROE%20Right-of-Entry%20Package.pdf" TargetMode="External"/><Relationship Id="rId6" Type="http://schemas.openxmlformats.org/officeDocument/2006/relationships/hyperlink" Target="https://share.hdrinc.com/sites/CoW_FRLP/ACQUISITION/COW-FRMP_R071321%20SURVEY%20Right-of-Entry%20CMRR.pdf" TargetMode="External"/><Relationship Id="rId238" Type="http://schemas.openxmlformats.org/officeDocument/2006/relationships/hyperlink" Target="https://share.hdrinc.com/sites/CoW_FRLP/ACQUISITION/ContactRecords/COW-FRMP_TR-215%20CONTACT%20Negotiator%20Report%20(1).docx" TargetMode="External"/><Relationship Id="rId445" Type="http://schemas.openxmlformats.org/officeDocument/2006/relationships/hyperlink" Target="https://share.hdrinc.com/sites/CoW_FRLP/ACQUISITION/COW-FRMP_TR-305%20APPRAISAL%20USACOE%20Authorization%20to%20Proceed%20with%20Offer.pdf" TargetMode="External"/><Relationship Id="rId652" Type="http://schemas.openxmlformats.org/officeDocument/2006/relationships/hyperlink" Target="https://share.hdrinc.com/sites/CoW_FRLP/ACQUISITION/COW-FRMP_TR-320%20CONTACT%20Letter%20of%20Intent-HDR.pdf" TargetMode="External"/><Relationship Id="rId1075" Type="http://schemas.openxmlformats.org/officeDocument/2006/relationships/hyperlink" Target="https://share.hdrinc.com/sites/CoW_FRLP/_layouts/DocIdRedir.aspx?ID=COWFRLPHDR-5-217" TargetMode="External"/><Relationship Id="rId1282" Type="http://schemas.openxmlformats.org/officeDocument/2006/relationships/hyperlink" Target="https://share.hdrinc.com/sites/CoW_FRLP/_layouts/DocIdRedir.aspx?ID=COWFRLPHDR-5-730" TargetMode="External"/><Relationship Id="rId305" Type="http://schemas.openxmlformats.org/officeDocument/2006/relationships/hyperlink" Target="https://share.hdrinc.com/sites/CoW_FRLP/ACQUISITION/ContactRecords/COW-FRMP_TR-220%20CONTACT%20Negotiator%20Report.docx" TargetMode="External"/><Relationship Id="rId512" Type="http://schemas.openxmlformats.org/officeDocument/2006/relationships/hyperlink" Target="https://share.hdrinc.com/sites/CoW_FRLP/ACQUISITION/COW-FRMP_TR-310%20CONTACT%20Initial%20Interview%20-%20Residential.pdf" TargetMode="External"/><Relationship Id="rId957" Type="http://schemas.openxmlformats.org/officeDocument/2006/relationships/hyperlink" Target="https://share.hdrinc.com/sites/CoW_FRLP/ACQUISITION/COW-FRMP_TR-T243%20TITLE%20Tax%20Card.pdf" TargetMode="External"/><Relationship Id="rId1142" Type="http://schemas.openxmlformats.org/officeDocument/2006/relationships/hyperlink" Target="https://share.hdrinc.com/sites/CoW_FRLP/_layouts/DocIdRedir.aspx?ID=COWFRLPHDR-5-752" TargetMode="External"/><Relationship Id="rId1587" Type="http://schemas.openxmlformats.org/officeDocument/2006/relationships/hyperlink" Target="https://share.hdrinc.com/sites/CoW_FRLP/_layouts/DocIdRedir.aspx?ID=COWFRLPHDR-5-149" TargetMode="External"/><Relationship Id="rId1794" Type="http://schemas.openxmlformats.org/officeDocument/2006/relationships/hyperlink" Target="https://share.hdrinc.com/sites/CoW_FRLP/_layouts/DocIdRedir.aspx?ID=COWFRLPHDR-5-913" TargetMode="External"/><Relationship Id="rId86" Type="http://schemas.openxmlformats.org/officeDocument/2006/relationships/hyperlink" Target="https://share.hdrinc.com/sites/CoW_FRLP/ACQUISITION/ContactRecords/COW-FRMP_TR-203%20CONTACT%20Negotiator%20Report.docx" TargetMode="External"/><Relationship Id="rId817" Type="http://schemas.openxmlformats.org/officeDocument/2006/relationships/hyperlink" Target="https://share.hdrinc.com/sites/CoW_FRLP/ACQUISITION/COW-FRMP_TR-T185%20ROE%20Right-of-Entry%20Package.pdf" TargetMode="External"/><Relationship Id="rId1002" Type="http://schemas.openxmlformats.org/officeDocument/2006/relationships/hyperlink" Target="https://share.hdrinc.com/sites/CoW_FRLP/ACQUISITION/COW-FRMP_TR-T275%20ROE%20Right-of-Entry%20Executed.pdf" TargetMode="External"/><Relationship Id="rId1447" Type="http://schemas.openxmlformats.org/officeDocument/2006/relationships/hyperlink" Target="https://share.hdrinc.com/sites/CoW_FRLP/_layouts/DocIdRedir.aspx?ID=COWFRLPHDR-5-443" TargetMode="External"/><Relationship Id="rId1654" Type="http://schemas.openxmlformats.org/officeDocument/2006/relationships/hyperlink" Target="https://share.hdrinc.com/sites/CoW_FRLP/_layouts/DocIdRedir.aspx?ID=COWFRLPHDR-5-562" TargetMode="External"/><Relationship Id="rId1861" Type="http://schemas.openxmlformats.org/officeDocument/2006/relationships/hyperlink" Target="https://share.hdrinc.com/sites/CoW_FRLP/_layouts/DocIdRedir.aspx?ID=COWFRLPHDR-5-1027" TargetMode="External"/><Relationship Id="rId1307" Type="http://schemas.openxmlformats.org/officeDocument/2006/relationships/hyperlink" Target="https://share.hdrinc.com/sites/CoW_FRLP/_layouts/DocIdRedir.aspx?ID=COWFRLPHDR-5-842" TargetMode="External"/><Relationship Id="rId1514" Type="http://schemas.openxmlformats.org/officeDocument/2006/relationships/hyperlink" Target="https://share.hdrinc.com/sites/CoW_FRLP/_layouts/DocIdRedir.aspx?ID=COWFRLPHDR-5-448" TargetMode="External"/><Relationship Id="rId1721" Type="http://schemas.openxmlformats.org/officeDocument/2006/relationships/hyperlink" Target="https://share.hdrinc.com/sites/CoW_FRLP/_layouts/DocIdRedir.aspx?ID=COWFRLPHDR-5-466" TargetMode="External"/><Relationship Id="rId1959" Type="http://schemas.openxmlformats.org/officeDocument/2006/relationships/hyperlink" Target="https://share.hdrinc.com/sites/CoW_FRLP/_layouts/DocIdRedir.aspx?ID=COWFRLPHDR-5-1141" TargetMode="External"/><Relationship Id="rId13" Type="http://schemas.openxmlformats.org/officeDocument/2006/relationships/hyperlink" Target="https://share.hdrinc.com/sites/CoW_FRLP/ACQUISITION/COW-FRMP_R027673%20SURVEY%20Right-of-Entry%20CMRR.pdf" TargetMode="External"/><Relationship Id="rId1819" Type="http://schemas.openxmlformats.org/officeDocument/2006/relationships/hyperlink" Target="https://share.hdrinc.com/sites/CoW_FRLP/_layouts/DocIdRedir.aspx?ID=COWFRLPHDR-5-1104" TargetMode="External"/><Relationship Id="rId162" Type="http://schemas.openxmlformats.org/officeDocument/2006/relationships/hyperlink" Target="https://share.hdrinc.com/sites/CoW_FRLP/ACQUISITION/COW-FRMP_TR-210%20NEGOTIATION%20Initial%20Offer%20Package%20CMRR.pdf" TargetMode="External"/><Relationship Id="rId467" Type="http://schemas.openxmlformats.org/officeDocument/2006/relationships/hyperlink" Target="https://share.hdrinc.com/sites/CoW_FRLP/ACQUISITION/COW-FRMP_TR-307%20NEGOTIATION%20Landowner%20Bill%20of%20Rights%20Letter.pdf" TargetMode="External"/><Relationship Id="rId1097" Type="http://schemas.openxmlformats.org/officeDocument/2006/relationships/hyperlink" Target="https://share.hdrinc.com/sites/CoW_FRLP/_layouts/DocIdRedir.aspx?ID=COWFRLPHDR-5-577" TargetMode="External"/><Relationship Id="rId1220" Type="http://schemas.openxmlformats.org/officeDocument/2006/relationships/hyperlink" Target="https://share.hdrinc.com/sites/CoW_FRLP/_layouts/DocIdRedir.aspx?ID=COWFRLPHDR-5-390" TargetMode="External"/><Relationship Id="rId1318" Type="http://schemas.openxmlformats.org/officeDocument/2006/relationships/hyperlink" Target="https://share.hdrinc.com/sites/CoW_FRLP/_layouts/DocIdRedir.aspx?ID=COWFRLPHDR-5-275" TargetMode="External"/><Relationship Id="rId1525" Type="http://schemas.openxmlformats.org/officeDocument/2006/relationships/hyperlink" Target="https://share.hdrinc.com/sites/CoW_FRLP/_layouts/DocIdRedir.aspx?ID=COWFRLPHDR-5-111" TargetMode="External"/><Relationship Id="rId674" Type="http://schemas.openxmlformats.org/officeDocument/2006/relationships/hyperlink" Target="https://share.hdrinc.com/sites/CoW_FRLP/ACQUISITION/COW-FRMP_TR-KCSR%20TITLE%20Commitment.pdf" TargetMode="External"/><Relationship Id="rId881" Type="http://schemas.openxmlformats.org/officeDocument/2006/relationships/hyperlink" Target="https://share.hdrinc.com/sites/CoW_FRLP/ACQUISITION/COW-FRMP_TR-T206%20ROE%20Right-of-Entry%20Package.pdf" TargetMode="External"/><Relationship Id="rId979" Type="http://schemas.openxmlformats.org/officeDocument/2006/relationships/hyperlink" Target="https://share.hdrinc.com/sites/CoW_FRLP/ACQUISITION/COW-FRMP_TR-T261%20TITLE%20Tax%20Card.pdf" TargetMode="External"/><Relationship Id="rId1732" Type="http://schemas.openxmlformats.org/officeDocument/2006/relationships/hyperlink" Target="https://share.hdrinc.com/sites/CoW_FRLP/_layouts/DocIdRedir.aspx?ID=COWFRLPHDR-5-1087" TargetMode="External"/><Relationship Id="rId24" Type="http://schemas.openxmlformats.org/officeDocument/2006/relationships/hyperlink" Target="https://share.hdrinc.com/sites/CoW_FRLP/ACQUISITION/COW-FRMP_TR-100%20SURVEY%20Right-of-Entry.pdf" TargetMode="External"/><Relationship Id="rId327" Type="http://schemas.openxmlformats.org/officeDocument/2006/relationships/hyperlink" Target="https://share.hdrinc.com/sites/CoW_FRLP/ACQUISITION/COW-FRMP_TR-223%20APPRAISAL%20Final%20Appraisal.pdf" TargetMode="External"/><Relationship Id="rId534" Type="http://schemas.openxmlformats.org/officeDocument/2006/relationships/hyperlink" Target="https://share.hdrinc.com/sites/CoW_FRLP/ACQUISITION/COW-FRMP_TR-311%20SURVEY%20Description-Plat_CITY.pdf" TargetMode="External"/><Relationship Id="rId741" Type="http://schemas.openxmlformats.org/officeDocument/2006/relationships/hyperlink" Target="https://share.hdrinc.com/sites/CoW_FRLP/ACQUISITION/COW-FRMP_TR-T070%20TITLE%20Tax%20Card.pdf" TargetMode="External"/><Relationship Id="rId839" Type="http://schemas.openxmlformats.org/officeDocument/2006/relationships/hyperlink" Target="https://share.hdrinc.com/sites/CoW_FRLP/ACQUISITION/COW-FRMP_TR-T190%20CONTACT%20Negotiator%20Report.docx" TargetMode="External"/><Relationship Id="rId1164" Type="http://schemas.openxmlformats.org/officeDocument/2006/relationships/hyperlink" Target="https://share.hdrinc.com/sites/CoW_FRLP/_layouts/DocIdRedir.aspx?ID=COWFRLPHDR-5-756" TargetMode="External"/><Relationship Id="rId1371" Type="http://schemas.openxmlformats.org/officeDocument/2006/relationships/hyperlink" Target="https://share.hdrinc.com/sites/CoW_FRLP/_layouts/DocIdRedir.aspx?ID=COWFRLPHDR-5-1083" TargetMode="External"/><Relationship Id="rId1469" Type="http://schemas.openxmlformats.org/officeDocument/2006/relationships/hyperlink" Target="https://share.hdrinc.com/sites/CoW_FRLP/_layouts/DocIdRedir.aspx?ID=COWFRLPHDR-5-407" TargetMode="External"/><Relationship Id="rId2008" Type="http://schemas.openxmlformats.org/officeDocument/2006/relationships/hyperlink" Target="https://share.hdrinc.com/sites/CoW_FRLP/_layouts/DocIdRedir.aspx?ID=COWFRLPHDR-5-1119" TargetMode="External"/><Relationship Id="rId173" Type="http://schemas.openxmlformats.org/officeDocument/2006/relationships/hyperlink" Target="https://share.hdrinc.com/sites/CoW_FRLP/ACQUISITION/COW-FRMP_TR-211%20CONTACT%20Letter%20of%20Intent-HDR%2012-13-19.pdf" TargetMode="External"/><Relationship Id="rId380" Type="http://schemas.openxmlformats.org/officeDocument/2006/relationships/hyperlink" Target="https://share.hdrinc.com/sites/CoW_FRLP/ACQUISITION/COW-FRMP_TR-300%20TITLE%20Commitment.pdf" TargetMode="External"/><Relationship Id="rId601" Type="http://schemas.openxmlformats.org/officeDocument/2006/relationships/hyperlink" Target="https://share.hdrinc.com/sites/CoW_FRLP/ACQUISITION/COW-FRMP_TR-315%20NEGOTIATION%20Landowner%20Bill%20of%20Rights%20Letter.pdf" TargetMode="External"/><Relationship Id="rId1024" Type="http://schemas.openxmlformats.org/officeDocument/2006/relationships/hyperlink" Target="https://share.hdrinc.com/sites/CoW_FRLP/_layouts/DocIdRedir.aspx?ID=COWFRLPHDR-5-139" TargetMode="External"/><Relationship Id="rId1231" Type="http://schemas.openxmlformats.org/officeDocument/2006/relationships/hyperlink" Target="https://share.hdrinc.com/sites/CoW_FRLP/_layouts/DocIdRedir.aspx?ID=COWFRLPHDR-5-429" TargetMode="External"/><Relationship Id="rId1676" Type="http://schemas.openxmlformats.org/officeDocument/2006/relationships/hyperlink" Target="https://share.hdrinc.com/sites/CoW_FRLP/_layouts/DocIdRedir.aspx?ID=COWFRLPHDR-5-378" TargetMode="External"/><Relationship Id="rId1883" Type="http://schemas.openxmlformats.org/officeDocument/2006/relationships/hyperlink" Target="https://share.hdrinc.com/sites/CoW_FRLP/_layouts/DocIdRedir.aspx?ID=COWFRLPHDR-5-950" TargetMode="External"/><Relationship Id="rId240" Type="http://schemas.openxmlformats.org/officeDocument/2006/relationships/hyperlink" Target="https://share.hdrinc.com/sites/CoW_FRLP/ACQUISITION/COW-FRMP_TR-215%20NEGOTIATION%20Landowner%20Bill%20of%20Rights%20Letter.pdf" TargetMode="External"/><Relationship Id="rId478" Type="http://schemas.openxmlformats.org/officeDocument/2006/relationships/hyperlink" Target="https://share.hdrinc.com/sites/CoW_FRLP/ACQUISITION/ContactRecords/COW-FRMP_TR-308%20CONTACT%20Negotiator%20Report.docx" TargetMode="External"/><Relationship Id="rId685" Type="http://schemas.openxmlformats.org/officeDocument/2006/relationships/hyperlink" Target="https://share.hdrinc.com/sites/CoW_FRLP/ACQUISITION/COW-FRMP_TR-326%20SURVEY%20Description-Plat_CITY.pdf" TargetMode="External"/><Relationship Id="rId892" Type="http://schemas.openxmlformats.org/officeDocument/2006/relationships/hyperlink" Target="https://share.hdrinc.com/sites/CoW_FRLP/ACQUISITION/COW-FRMP_TR-T211%20ROE%20Right-of-Entry%20Package.pdf" TargetMode="External"/><Relationship Id="rId906" Type="http://schemas.openxmlformats.org/officeDocument/2006/relationships/hyperlink" Target="https://share.hdrinc.com/sites/CoW_FRLP/ACQUISITION/COW-FRMP_TR-T215%20CONTACT%20Negotiator%20Report.docx" TargetMode="External"/><Relationship Id="rId1329" Type="http://schemas.openxmlformats.org/officeDocument/2006/relationships/hyperlink" Target="https://share.hdrinc.com/sites/CoW_FRLP/_layouts/DocIdRedir.aspx?ID=COWFRLPHDR-5-1239" TargetMode="External"/><Relationship Id="rId1536" Type="http://schemas.openxmlformats.org/officeDocument/2006/relationships/hyperlink" Target="https://share.hdrinc.com/sites/CoW_FRLP/_layouts/DocIdRedir.aspx?ID=COWFRLPHDR-5-1201" TargetMode="External"/><Relationship Id="rId1743" Type="http://schemas.openxmlformats.org/officeDocument/2006/relationships/hyperlink" Target="https://share.hdrinc.com/sites/CoW_FRLP/_layouts/DocIdRedir.aspx?ID=COWFRLPHDR-5-1230" TargetMode="External"/><Relationship Id="rId1950" Type="http://schemas.openxmlformats.org/officeDocument/2006/relationships/hyperlink" Target="https://share.hdrinc.com/sites/CoW_FRLP/_layouts/DocIdRedir.aspx?ID=COWFRLPHDR-5-1150" TargetMode="External"/><Relationship Id="rId35" Type="http://schemas.openxmlformats.org/officeDocument/2006/relationships/hyperlink" Target="https://share.hdrinc.com/sites/CoW_FRLP/ACQUISITION/COW-FRMP_TR-200%20APPRAISAL%20Appraisal%20Review.pdf" TargetMode="External"/><Relationship Id="rId100" Type="http://schemas.openxmlformats.org/officeDocument/2006/relationships/hyperlink" Target="https://share.hdrinc.com/sites/CoW_FRLP/ACQUISITION/COW-FRMP_TR-205%20CONTACT%20Letter%20of%20Intent-HDR.pdf" TargetMode="External"/><Relationship Id="rId338" Type="http://schemas.openxmlformats.org/officeDocument/2006/relationships/hyperlink" Target="https://share.hdrinc.com/sites/CoW_FRLP/ACQUISITION/COW-FRMP_TR-223%20TITLE%20Curative%20Plan.docx" TargetMode="External"/><Relationship Id="rId545" Type="http://schemas.openxmlformats.org/officeDocument/2006/relationships/hyperlink" Target="https://share.hdrinc.com/sites/CoW_FRLP/ACQUISITION/COW-FRMP_TR-312%20CONTACT%20Initial%20Interview%20-%20Residential.pdf" TargetMode="External"/><Relationship Id="rId752" Type="http://schemas.openxmlformats.org/officeDocument/2006/relationships/hyperlink" Target="https://share.hdrinc.com/sites/CoW_FRLP/ACQUISITION/COW-FRMP_TR-T091%20ROE%20Right-of-Entry%20Package.pdf" TargetMode="External"/><Relationship Id="rId1175" Type="http://schemas.openxmlformats.org/officeDocument/2006/relationships/hyperlink" Target="https://share.hdrinc.com/sites/CoW_FRLP/_layouts/DocIdRedir.aspx?ID=COWFRLPHDR-5-1351" TargetMode="External"/><Relationship Id="rId1382" Type="http://schemas.openxmlformats.org/officeDocument/2006/relationships/hyperlink" Target="https://share.hdrinc.com/sites/CoW_FRLP/_layouts/DocIdRedir.aspx?ID=COWFRLPHDR-5-1365" TargetMode="External"/><Relationship Id="rId1603" Type="http://schemas.openxmlformats.org/officeDocument/2006/relationships/hyperlink" Target="https://share.hdrinc.com/sites/CoW_FRLP/_layouts/DocIdRedir.aspx?ID=COWFRLPHDR-5-1327" TargetMode="External"/><Relationship Id="rId1810" Type="http://schemas.openxmlformats.org/officeDocument/2006/relationships/hyperlink" Target="https://share.hdrinc.com/sites/CoW_FRLP/_layouts/DocIdRedir.aspx?ID=COWFRLPHDR-5-925" TargetMode="External"/><Relationship Id="rId2019" Type="http://schemas.openxmlformats.org/officeDocument/2006/relationships/hyperlink" Target="https://share.hdrinc.com/sites/CoW_FRLP/_layouts/DocIdRedir.aspx?ID=COWFRLPHDR-5-1248" TargetMode="External"/><Relationship Id="rId184" Type="http://schemas.openxmlformats.org/officeDocument/2006/relationships/hyperlink" Target="https://share.hdrinc.com/sites/CoW_FRLP/ACQUISITION/ContactRecords/COW-FRMP_TR-212%20CONTACT%20Negotiator%20Report.docx" TargetMode="External"/><Relationship Id="rId391" Type="http://schemas.openxmlformats.org/officeDocument/2006/relationships/hyperlink" Target="https://share.hdrinc.com/sites/CoW_FRLP/ACQUISITION/COW-FRMP_TR-301%20SURVEY%20Right-of-Entry.pdf" TargetMode="External"/><Relationship Id="rId405" Type="http://schemas.openxmlformats.org/officeDocument/2006/relationships/hyperlink" Target="https://share.hdrinc.com/sites/CoW_FRLP/ACQUISITION/COW-FRMP_TR-302%20SURVEY%20Right-of-Entry.pdf" TargetMode="External"/><Relationship Id="rId612" Type="http://schemas.openxmlformats.org/officeDocument/2006/relationships/hyperlink" Target="https://share.hdrinc.com/sites/CoW_FRLP/ACQUISITION/COW-FRMP_TR-316%20APPRAISAL%20USACOE%20Authorization%20to%20Proceed%20with%20Offer.pdf" TargetMode="External"/><Relationship Id="rId1035" Type="http://schemas.openxmlformats.org/officeDocument/2006/relationships/hyperlink" Target="https://share.hdrinc.com/sites/CoW_FRLP/_layouts/DocIdRedir.aspx?ID=COWFRLPHDR-5-417" TargetMode="External"/><Relationship Id="rId1242" Type="http://schemas.openxmlformats.org/officeDocument/2006/relationships/hyperlink" Target="https://share.hdrinc.com/sites/CoW_FRLP/_layouts/DocIdRedir.aspx?ID=COWFRLPHDR-5-493" TargetMode="External"/><Relationship Id="rId1687" Type="http://schemas.openxmlformats.org/officeDocument/2006/relationships/hyperlink" Target="https://share.hdrinc.com/sites/CoW_FRLP/_layouts/DocIdRedir.aspx?ID=COWFRLPHDR-5-1356" TargetMode="External"/><Relationship Id="rId1894" Type="http://schemas.openxmlformats.org/officeDocument/2006/relationships/hyperlink" Target="https://share.hdrinc.com/sites/CoW_FRLP/_layouts/DocIdRedir.aspx?ID=COWFRLPHDR-5-1135" TargetMode="External"/><Relationship Id="rId1908" Type="http://schemas.openxmlformats.org/officeDocument/2006/relationships/hyperlink" Target="https://share.hdrinc.com/sites/CoW_FRLP/_layouts/DocIdRedir.aspx?ID=COWFRLPHDR-5-971" TargetMode="External"/><Relationship Id="rId251" Type="http://schemas.openxmlformats.org/officeDocument/2006/relationships/hyperlink" Target="https://share.hdrinc.com/sites/CoW_FRLP/ACQUISITION/COW-FRMP_TR-216%20CONTACT%20Letter%20of%20Intent-HDR.pdf" TargetMode="External"/><Relationship Id="rId489" Type="http://schemas.openxmlformats.org/officeDocument/2006/relationships/hyperlink" Target="https://share.hdrinc.com/sites/CoW_FRLP/ACQUISITION/COW-FRMP_TR-309%20APPRAISAL%20Final%20Appraisal.pdf" TargetMode="External"/><Relationship Id="rId696" Type="http://schemas.openxmlformats.org/officeDocument/2006/relationships/hyperlink" Target="https://share.hdrinc.com/sites/CoW_FRLP/ACQUISITION/COW-FRMP_TR-421A%20CONTACT%20Letter%20of%20Intent-HDR.pdf" TargetMode="External"/><Relationship Id="rId917" Type="http://schemas.openxmlformats.org/officeDocument/2006/relationships/hyperlink" Target="https://share.hdrinc.com/sites/CoW_FRLP/ACQUISITION/COW-FRMP_TR-T228%20CONTACT%20Negotiator%20Report.docx" TargetMode="External"/><Relationship Id="rId1102" Type="http://schemas.openxmlformats.org/officeDocument/2006/relationships/hyperlink" Target="https://share.hdrinc.com/sites/CoW_FRLP/_layouts/DocIdRedir.aspx?ID=COWFRLPHDR-5-189" TargetMode="External"/><Relationship Id="rId1547" Type="http://schemas.openxmlformats.org/officeDocument/2006/relationships/hyperlink" Target="https://share.hdrinc.com/sites/CoW_FRLP/_layouts/DocIdRedir.aspx?ID=COWFRLPHDR-5-735" TargetMode="External"/><Relationship Id="rId1754" Type="http://schemas.openxmlformats.org/officeDocument/2006/relationships/hyperlink" Target="https://share.hdrinc.com/sites/CoW_FRLP/_layouts/DocIdRedir.aspx?ID=COWFRLPHDR-5-1054" TargetMode="External"/><Relationship Id="rId1961" Type="http://schemas.openxmlformats.org/officeDocument/2006/relationships/hyperlink" Target="https://share.hdrinc.com/sites/CoW_FRLP/_layouts/DocIdRedir.aspx?ID=COWFRLPHDR-5-1151" TargetMode="External"/><Relationship Id="rId46" Type="http://schemas.openxmlformats.org/officeDocument/2006/relationships/hyperlink" Target="https://share.hdrinc.com/sites/CoW_FRLP/ACQUISITION/COW-FRMP_TR-200%20NEGOTIATION%20Landowner%20Bill%20of%20Rights%20Letter.pdf" TargetMode="External"/><Relationship Id="rId349" Type="http://schemas.openxmlformats.org/officeDocument/2006/relationships/hyperlink" Target="https://share.hdrinc.com/sites/CoW_FRLP/ACQUISITION/COW-FRMP_TR-224%20TITLE%20Tax%20Card.pdf" TargetMode="External"/><Relationship Id="rId556" Type="http://schemas.openxmlformats.org/officeDocument/2006/relationships/hyperlink" Target="https://share.hdrinc.com/sites/CoW_FRLP/ACQUISITION/COW-FRMP_TR-312%20TITLE%20Tax%20Card.pdf" TargetMode="External"/><Relationship Id="rId763" Type="http://schemas.openxmlformats.org/officeDocument/2006/relationships/hyperlink" Target="https://share.hdrinc.com/sites/CoW_FRLP/ACQUISITION/COW-FRMP_TR-T158%20ROE%20Right-of-Entry%20Executed.pdf" TargetMode="External"/><Relationship Id="rId1186" Type="http://schemas.openxmlformats.org/officeDocument/2006/relationships/hyperlink" Target="https://share.hdrinc.com/sites/CoW_FRLP/_layouts/DocIdRedir.aspx?ID=COWFRLPHDR-5-703" TargetMode="External"/><Relationship Id="rId1393" Type="http://schemas.openxmlformats.org/officeDocument/2006/relationships/hyperlink" Target="https://share.hdrinc.com/sites/CoW_FRLP/_layouts/DocIdRedir.aspx?ID=COWFRLPHDR-5-35" TargetMode="External"/><Relationship Id="rId1407" Type="http://schemas.openxmlformats.org/officeDocument/2006/relationships/hyperlink" Target="https://share.hdrinc.com/sites/CoW_FRLP/_layouts/DocIdRedir.aspx?ID=COWFRLPHDR-5-403" TargetMode="External"/><Relationship Id="rId1614" Type="http://schemas.openxmlformats.org/officeDocument/2006/relationships/hyperlink" Target="https://share.hdrinc.com/sites/CoW_FRLP/_layouts/DocIdRedir.aspx?ID=COWFRLPHDR-5-454" TargetMode="External"/><Relationship Id="rId1821" Type="http://schemas.openxmlformats.org/officeDocument/2006/relationships/hyperlink" Target="https://share.hdrinc.com/sites/CoW_FRLP/_layouts/DocIdRedir.aspx?ID=COWFRLPHDR-5-930" TargetMode="External"/><Relationship Id="rId111" Type="http://schemas.openxmlformats.org/officeDocument/2006/relationships/hyperlink" Target="https://share.hdrinc.com/sites/CoW_FRLP/ACQUISITION/COW-FRMP_TR-205%20TITLE%20Curative%20Plan.docx" TargetMode="External"/><Relationship Id="rId195" Type="http://schemas.openxmlformats.org/officeDocument/2006/relationships/hyperlink" Target="https://share.hdrinc.com/sites/CoW_FRLP/ACQUISITION/COW-FRMP_TR-213%20APPRAISAL%20USACOE%20Authorization%20to%20Proceed%20with%20Offer.pdf" TargetMode="External"/><Relationship Id="rId209" Type="http://schemas.openxmlformats.org/officeDocument/2006/relationships/hyperlink" Target="https://share.hdrinc.com/sites/CoW_FRLP/ACQUISITION/COW-FRMP_TR-214%20APPRAISAL%20Appraisal%20Review.pdf" TargetMode="External"/><Relationship Id="rId416" Type="http://schemas.openxmlformats.org/officeDocument/2006/relationships/hyperlink" Target="https://share.hdrinc.com/sites/CoW_FRLP/ACQUISITION/COW-FRMP_TR-303%20NEGOTIATION%20Landowner%20Bill%20of%20Rights%20Letter.pdf" TargetMode="External"/><Relationship Id="rId970" Type="http://schemas.openxmlformats.org/officeDocument/2006/relationships/hyperlink" Target="https://share.hdrinc.com/sites/CoW_FRLP/ACQUISITION/COW-FRMP_TR-T259%20ENVIRONMENTAL%20Right-of-Entry%20Executed.pdf" TargetMode="External"/><Relationship Id="rId1046" Type="http://schemas.openxmlformats.org/officeDocument/2006/relationships/hyperlink" Target="https://share.hdrinc.com/sites/CoW_FRLP/_layouts/DocIdRedir.aspx?ID=COWFRLPHDR-5-1259" TargetMode="External"/><Relationship Id="rId1253" Type="http://schemas.openxmlformats.org/officeDocument/2006/relationships/hyperlink" Target="https://share.hdrinc.com/sites/CoW_FRLP/_layouts/DocIdRedir.aspx?ID=COWFRLPHDR-5-430" TargetMode="External"/><Relationship Id="rId1698" Type="http://schemas.openxmlformats.org/officeDocument/2006/relationships/hyperlink" Target="https://share.hdrinc.com/sites/CoW_FRLP/_layouts/DocIdRedir.aspx?ID=COWFRLPHDR-5-725" TargetMode="External"/><Relationship Id="rId1919" Type="http://schemas.openxmlformats.org/officeDocument/2006/relationships/hyperlink" Target="https://share.hdrinc.com/sites/CoW_FRLP/_layouts/DocIdRedir.aspx?ID=COWFRLPHDR-5-977" TargetMode="External"/><Relationship Id="rId623" Type="http://schemas.openxmlformats.org/officeDocument/2006/relationships/hyperlink" Target="https://share.hdrinc.com/sites/CoW_FRLP/ACQUISITION/COW-FRMP_TR-316%20TITLE%20Curative%20Plan.docx" TargetMode="External"/><Relationship Id="rId830" Type="http://schemas.openxmlformats.org/officeDocument/2006/relationships/hyperlink" Target="https://share.hdrinc.com/sites/CoW_FRLP/ACQUISITION/COW-FRMP_TR-T188%20ENVIRONMENTAL%20Right-of-Entry%20Executed.pdf" TargetMode="External"/><Relationship Id="rId928" Type="http://schemas.openxmlformats.org/officeDocument/2006/relationships/hyperlink" Target="https://share.hdrinc.com/sites/CoW_FRLP/ACQUISITION/COW-FRMP_TR-T236%20ENVIRONMENTAL%20Right-of-Entry%20Executed.pdf" TargetMode="External"/><Relationship Id="rId1460" Type="http://schemas.openxmlformats.org/officeDocument/2006/relationships/hyperlink" Target="https://share.hdrinc.com/sites/CoW_FRLP/_layouts/DocIdRedir.aspx?ID=COWFRLPHDR-5-770" TargetMode="External"/><Relationship Id="rId1558" Type="http://schemas.openxmlformats.org/officeDocument/2006/relationships/hyperlink" Target="https://share.hdrinc.com/sites/CoW_FRLP/_layouts/DocIdRedir.aspx?ID=COWFRLPHDR-5-95" TargetMode="External"/><Relationship Id="rId1765" Type="http://schemas.openxmlformats.org/officeDocument/2006/relationships/hyperlink" Target="https://share.hdrinc.com/sites/CoW_FRLP/_layouts/DocIdRedir.aspx?ID=COWFRLPHDR-5-1094" TargetMode="External"/><Relationship Id="rId57" Type="http://schemas.openxmlformats.org/officeDocument/2006/relationships/hyperlink" Target="https://share.hdrinc.com/sites/CoW_FRLP/ACQUISITION/COW-FRMP_TR-201%20SURVEY%20Description-Plat_CITY.pdf" TargetMode="External"/><Relationship Id="rId262" Type="http://schemas.openxmlformats.org/officeDocument/2006/relationships/hyperlink" Target="https://share.hdrinc.com/sites/CoW_FRLP/ACQUISITION/COW-FRMP_TR-217%20APPRAISAL%20Just%20Compensation%20Memo.pdf" TargetMode="External"/><Relationship Id="rId567" Type="http://schemas.openxmlformats.org/officeDocument/2006/relationships/hyperlink" Target="https://share.hdrinc.com/sites/CoW_FRLP/ACQUISITION/COW-FRMP_TR-313%20NEGOTIATION%20Initial%20Offer%20Package%20CMRR.pdf" TargetMode="External"/><Relationship Id="rId1113" Type="http://schemas.openxmlformats.org/officeDocument/2006/relationships/hyperlink" Target="https://share.hdrinc.com/sites/CoW_FRLP/_layouts/DocIdRedir.aspx?ID=COWFRLPHDR-5-503" TargetMode="External"/><Relationship Id="rId1197" Type="http://schemas.openxmlformats.org/officeDocument/2006/relationships/hyperlink" Target="https://share.hdrinc.com/sites/CoW_FRLP/_layouts/DocIdRedir.aspx?ID=COWFRLPHDR-5-354" TargetMode="External"/><Relationship Id="rId1320" Type="http://schemas.openxmlformats.org/officeDocument/2006/relationships/hyperlink" Target="https://share.hdrinc.com/sites/CoW_FRLP/_layouts/DocIdRedir.aspx?ID=COWFRLPHDR-5-817" TargetMode="External"/><Relationship Id="rId1418" Type="http://schemas.openxmlformats.org/officeDocument/2006/relationships/hyperlink" Target="https://share.hdrinc.com/sites/CoW_FRLP/_layouts/DocIdRedir.aspx?ID=COWFRLPHDR-5-160" TargetMode="External"/><Relationship Id="rId1972" Type="http://schemas.openxmlformats.org/officeDocument/2006/relationships/hyperlink" Target="https://share.hdrinc.com/sites/CoW_FRLP/_layouts/DocIdRedir.aspx?ID=COWFRLPHDR-5-882" TargetMode="External"/><Relationship Id="rId122" Type="http://schemas.openxmlformats.org/officeDocument/2006/relationships/hyperlink" Target="https://share.hdrinc.com/sites/CoW_FRLP/ACQUISITION/ContactRecords/COW-FRMP_TR-207%20CONTACT%20Negotiator%20Report.docx" TargetMode="External"/><Relationship Id="rId774" Type="http://schemas.openxmlformats.org/officeDocument/2006/relationships/hyperlink" Target="https://share.hdrinc.com/sites/CoW_FRLP/ACQUISITION/COW-FRMP_TR-T162%20TITLE%20Tax%20Card.pdf" TargetMode="External"/><Relationship Id="rId981" Type="http://schemas.openxmlformats.org/officeDocument/2006/relationships/hyperlink" Target="https://share.hdrinc.com/sites/CoW_FRLP/ACQUISITION/COW-FRMP_TR-T262%20ROE%20Right-of-Entry%20Package.pdf" TargetMode="External"/><Relationship Id="rId1057" Type="http://schemas.openxmlformats.org/officeDocument/2006/relationships/hyperlink" Target="https://share.hdrinc.com/sites/CoW_FRLP/_layouts/DocIdRedir.aspx?ID=COWFRLPHDR-5-1301" TargetMode="External"/><Relationship Id="rId1625" Type="http://schemas.openxmlformats.org/officeDocument/2006/relationships/hyperlink" Target="https://share.hdrinc.com/sites/CoW_FRLP/_layouts/DocIdRedir.aspx?ID=COWFRLPHDR-5-1169" TargetMode="External"/><Relationship Id="rId1832" Type="http://schemas.openxmlformats.org/officeDocument/2006/relationships/hyperlink" Target="https://share.hdrinc.com/sites/CoW_FRLP/_layouts/DocIdRedir.aspx?ID=COWFRLPHDR-5-934" TargetMode="External"/><Relationship Id="rId2010" Type="http://schemas.openxmlformats.org/officeDocument/2006/relationships/hyperlink" Target="https://share.hdrinc.com/sites/CoW_FRLP/_layouts/DocIdRedir.aspx?ID=COWFRLPHDR-5-1111" TargetMode="External"/><Relationship Id="rId427" Type="http://schemas.openxmlformats.org/officeDocument/2006/relationships/hyperlink" Target="https://share.hdrinc.com/sites/CoW_FRLP/ACQUISITION/COW-FRMP_TR-304%20CONTACT%20Initial%20Interview%20-%20Residential%20-%20Guzman.pdf" TargetMode="External"/><Relationship Id="rId634" Type="http://schemas.openxmlformats.org/officeDocument/2006/relationships/hyperlink" Target="https://share.hdrinc.com/sites/CoW_FRLP/ACQUISITION/COW-FRMP_TR-317%20TITLE%20Commitment.pdf" TargetMode="External"/><Relationship Id="rId841" Type="http://schemas.openxmlformats.org/officeDocument/2006/relationships/hyperlink" Target="https://share.hdrinc.com/sites/CoW_FRLP/ACQUISITION/COW-FRMP_TR-T190%20ROE%20Right-of-Entry%20Executed.pdf" TargetMode="External"/><Relationship Id="rId1264" Type="http://schemas.openxmlformats.org/officeDocument/2006/relationships/hyperlink" Target="https://share.hdrinc.com/sites/CoW_FRLP/_layouts/DocIdRedir.aspx?ID=COWFRLPHDR-5-504" TargetMode="External"/><Relationship Id="rId1471" Type="http://schemas.openxmlformats.org/officeDocument/2006/relationships/hyperlink" Target="https://share.hdrinc.com/sites/CoW_FRLP/_layouts/DocIdRedir.aspx?ID=COWFRLPHDR-5-540" TargetMode="External"/><Relationship Id="rId1569" Type="http://schemas.openxmlformats.org/officeDocument/2006/relationships/hyperlink" Target="https://share.hdrinc.com/sites/CoW_FRLP/_layouts/DocIdRedir.aspx?ID=COWFRLPHDR-5-654" TargetMode="External"/><Relationship Id="rId273" Type="http://schemas.openxmlformats.org/officeDocument/2006/relationships/hyperlink" Target="https://share.hdrinc.com/sites/CoW_FRLP/ACQUISITION/COW-FRMP_TR-217%20TITLE%20Commitment%20Backup%20Docs.pdf" TargetMode="External"/><Relationship Id="rId480" Type="http://schemas.openxmlformats.org/officeDocument/2006/relationships/hyperlink" Target="https://share.hdrinc.com/sites/CoW_FRLP/ACQUISITION/COW-FRMP_TR-308%20SURVEY%20Description-Plat_CITY.pdf" TargetMode="External"/><Relationship Id="rId701" Type="http://schemas.openxmlformats.org/officeDocument/2006/relationships/hyperlink" Target="https://share.hdrinc.com/sites/CoW_FRLP/ACQUISITION/COW-FRMP_TR-421A%20SURVEY%20Description-Plat_CITY.pdf" TargetMode="External"/><Relationship Id="rId939" Type="http://schemas.openxmlformats.org/officeDocument/2006/relationships/hyperlink" Target="https://share.hdrinc.com/sites/CoW_FRLP/ACQUISITION/COW-FRMP_TR-T238%20ENVIRONMENTAL%20Right-of-Entry%20Package.pdf" TargetMode="External"/><Relationship Id="rId1124" Type="http://schemas.openxmlformats.org/officeDocument/2006/relationships/hyperlink" Target="https://share.hdrinc.com/sites/CoW_FRLP/_layouts/DocIdRedir.aspx?ID=COWFRLPHDR-5-383" TargetMode="External"/><Relationship Id="rId1331" Type="http://schemas.openxmlformats.org/officeDocument/2006/relationships/hyperlink" Target="https://share.hdrinc.com/sites/CoW_FRLP/_layouts/DocIdRedir.aspx?ID=COWFRLPHDR-5-253" TargetMode="External"/><Relationship Id="rId1776" Type="http://schemas.openxmlformats.org/officeDocument/2006/relationships/hyperlink" Target="https://share.hdrinc.com/sites/CoW_FRLP/_layouts/DocIdRedir.aspx?ID=COWFRLPHDR-5-1332" TargetMode="External"/><Relationship Id="rId1983" Type="http://schemas.openxmlformats.org/officeDocument/2006/relationships/hyperlink" Target="https://share.hdrinc.com/sites/CoW_FRLP/_layouts/DocIdRedir.aspx?ID=COWFRLPHDR-5-890" TargetMode="External"/><Relationship Id="rId68" Type="http://schemas.openxmlformats.org/officeDocument/2006/relationships/hyperlink" Target="https://share.hdrinc.com/sites/CoW_FRLP/ACQUISITION/COW-FRMP_TR-202%20APPRAISAL%20Just%20Compensation%20Memo.pdf" TargetMode="External"/><Relationship Id="rId133" Type="http://schemas.openxmlformats.org/officeDocument/2006/relationships/hyperlink" Target="https://share.hdrinc.com/sites/CoW_FRLP/ACQUISITION/COW-FRMP_TR-207%20TITLE%20Curative%20Plan.docx" TargetMode="External"/><Relationship Id="rId340" Type="http://schemas.openxmlformats.org/officeDocument/2006/relationships/hyperlink" Target="https://share.hdrinc.com/sites/CoW_FRLP/ACQUISITION/COW-FRMP_TR-223%20TITLE%20Tax%20Card.pdf" TargetMode="External"/><Relationship Id="rId578" Type="http://schemas.openxmlformats.org/officeDocument/2006/relationships/hyperlink" Target="https://share.hdrinc.com/sites/CoW_FRLP/ACQUISITION/COW-FRMP_TR-314%20APPRAISAL%20Just%20Compensation%20Memo.pdf" TargetMode="External"/><Relationship Id="rId785" Type="http://schemas.openxmlformats.org/officeDocument/2006/relationships/hyperlink" Target="https://share.hdrinc.com/sites/CoW_FRLP/ACQUISITION/COW-FRMP_TR-T167%20CONTACT%20Negotiator%20Report.docx" TargetMode="External"/><Relationship Id="rId992" Type="http://schemas.openxmlformats.org/officeDocument/2006/relationships/hyperlink" Target="https://share.hdrinc.com/sites/CoW_FRLP/ACQUISITION/COW-FRMP_TR-T268%20ROE%20Right-of-Entry%20Package.pdf" TargetMode="External"/><Relationship Id="rId1429" Type="http://schemas.openxmlformats.org/officeDocument/2006/relationships/hyperlink" Target="https://share.hdrinc.com/sites/CoW_FRLP/_layouts/DocIdRedir.aspx?ID=COWFRLPHDR-5-442" TargetMode="External"/><Relationship Id="rId1636" Type="http://schemas.openxmlformats.org/officeDocument/2006/relationships/hyperlink" Target="https://share.hdrinc.com/sites/CoW_FRLP/_layouts/DocIdRedir.aspx?ID=COWFRLPHDR-5-235" TargetMode="External"/><Relationship Id="rId1843" Type="http://schemas.openxmlformats.org/officeDocument/2006/relationships/hyperlink" Target="https://share.hdrinc.com/sites/CoW_FRLP/_layouts/DocIdRedir.aspx?ID=COWFRLPHDR-5-1069" TargetMode="External"/><Relationship Id="rId2021" Type="http://schemas.openxmlformats.org/officeDocument/2006/relationships/hyperlink" Target="https://share.hdrinc.com/sites/CoW_FRLP/_layouts/DocIdRedir.aspx?ID=COWFRLPHDR-5-135" TargetMode="External"/><Relationship Id="rId200" Type="http://schemas.openxmlformats.org/officeDocument/2006/relationships/hyperlink" Target="https://share.hdrinc.com/sites/CoW_FRLP/ACQUISITION/COW-FRMP_TR-213%20NEGOTIATION%20Landowner%20Bill%20of%20Rights%20Letter.pdf" TargetMode="External"/><Relationship Id="rId438" Type="http://schemas.openxmlformats.org/officeDocument/2006/relationships/hyperlink" Target="https://share.hdrinc.com/sites/CoW_FRLP/ACQUISITION/COW-FRMP_TR-304%20SURVEY%20Right-of-Entry%20CMRR.pdf" TargetMode="External"/><Relationship Id="rId645" Type="http://schemas.openxmlformats.org/officeDocument/2006/relationships/hyperlink" Target="https://share.hdrinc.com/sites/CoW_FRLP/ACQUISITION/COW-FRMP_TR-319%20SURVEY%20Description-Plat_USACOE.pdf" TargetMode="External"/><Relationship Id="rId852" Type="http://schemas.openxmlformats.org/officeDocument/2006/relationships/hyperlink" Target="https://share.hdrinc.com/sites/CoW_FRLP/ACQUISITION/COW-FRMP_TR-T193%20CONTACT%20Negotiator%20Report.docx" TargetMode="External"/><Relationship Id="rId1068" Type="http://schemas.openxmlformats.org/officeDocument/2006/relationships/hyperlink" Target="https://share.hdrinc.com/sites/CoW_FRLP/_layouts/DocIdRedir.aspx?ID=COWFRLPHDR-5-251" TargetMode="External"/><Relationship Id="rId1275" Type="http://schemas.openxmlformats.org/officeDocument/2006/relationships/hyperlink" Target="https://share.hdrinc.com/sites/CoW_FRLP/_layouts/DocIdRedir.aspx?ID=COWFRLPHDR-5-1288" TargetMode="External"/><Relationship Id="rId1482" Type="http://schemas.openxmlformats.org/officeDocument/2006/relationships/hyperlink" Target="https://share.hdrinc.com/sites/CoW_FRLP/_layouts/DocIdRedir.aspx?ID=COWFRLPHDR-5-39" TargetMode="External"/><Relationship Id="rId1703" Type="http://schemas.openxmlformats.org/officeDocument/2006/relationships/hyperlink" Target="https://share.hdrinc.com/sites/CoW_FRLP/_layouts/DocIdRedir.aspx?ID=COWFRLPHDR-5-810" TargetMode="External"/><Relationship Id="rId1910" Type="http://schemas.openxmlformats.org/officeDocument/2006/relationships/hyperlink" Target="https://share.hdrinc.com/sites/CoW_FRLP/_layouts/DocIdRedir.aspx?ID=COWFRLPHDR-5-1333" TargetMode="External"/><Relationship Id="rId284" Type="http://schemas.openxmlformats.org/officeDocument/2006/relationships/hyperlink" Target="https://share.hdrinc.com/sites/CoW_FRLP/ACQUISITION/COW-FRMP_TR-218%20TITLE%20Commitment%20Backup%20Docs.pdf" TargetMode="External"/><Relationship Id="rId491" Type="http://schemas.openxmlformats.org/officeDocument/2006/relationships/hyperlink" Target="https://share.hdrinc.com/sites/CoW_FRLP/ACQUISITION/COW-FRMP_TR-309%20APPRAISAL%20Just%20Compensation%20Memo.pdf" TargetMode="External"/><Relationship Id="rId505" Type="http://schemas.openxmlformats.org/officeDocument/2006/relationships/hyperlink" Target="https://share.hdrinc.com/sites/CoW_FRLP/ACQUISITION/COW-FRMP_TR-309%20TITLE%20Commitment.pdf" TargetMode="External"/><Relationship Id="rId712" Type="http://schemas.openxmlformats.org/officeDocument/2006/relationships/hyperlink" Target="https://share.hdrinc.com/sites/CoW_FRLP/ACQUISITION/COW-FRMP_TR-427%20TITLE%20Commitment.pdf" TargetMode="External"/><Relationship Id="rId1135" Type="http://schemas.openxmlformats.org/officeDocument/2006/relationships/hyperlink" Target="https://share.hdrinc.com/sites/CoW_FRLP/_layouts/DocIdRedir.aspx?ID=COWFRLPHDR-5-268" TargetMode="External"/><Relationship Id="rId1342" Type="http://schemas.openxmlformats.org/officeDocument/2006/relationships/hyperlink" Target="https://share.hdrinc.com/sites/CoW_FRLP/_layouts/DocIdRedir.aspx?ID=COWFRLPHDR-5-1251" TargetMode="External"/><Relationship Id="rId1787" Type="http://schemas.openxmlformats.org/officeDocument/2006/relationships/hyperlink" Target="https://share.hdrinc.com/sites/CoW_FRLP/_layouts/DocIdRedir.aspx?ID=COWFRLPHDR-5-908" TargetMode="External"/><Relationship Id="rId1994" Type="http://schemas.openxmlformats.org/officeDocument/2006/relationships/hyperlink" Target="https://share.hdrinc.com/sites/CoW_FRLP/_layouts/DocIdRedir.aspx?ID=COWFRLPHDR-5-1114" TargetMode="External"/><Relationship Id="rId79" Type="http://schemas.openxmlformats.org/officeDocument/2006/relationships/hyperlink" Target="https://share.hdrinc.com/sites/CoW_FRLP/ACQUISITION/COW-FRMP_TR-202%20SURVEY%20Right-of-Entry.pdf" TargetMode="External"/><Relationship Id="rId144" Type="http://schemas.openxmlformats.org/officeDocument/2006/relationships/hyperlink" Target="https://share.hdrinc.com/sites/CoW_FRLP/ACQUISITION/COW-FRMP_TR-208%20SURVEY%20Description-Plat_CITY.pdf" TargetMode="External"/><Relationship Id="rId589" Type="http://schemas.openxmlformats.org/officeDocument/2006/relationships/hyperlink" Target="https://share.hdrinc.com/sites/CoW_FRLP/ACQUISITION/COW-FRMP_TR-314%20TITLE%20Tax%20Card.pdf" TargetMode="External"/><Relationship Id="rId796" Type="http://schemas.openxmlformats.org/officeDocument/2006/relationships/hyperlink" Target="https://share.hdrinc.com/sites/CoW_FRLP/ACQUISITION/COW-FRMP_TR-T169%20ENVIRONMENTAL%20Right-of-Entry%20Package.pdf" TargetMode="External"/><Relationship Id="rId1202" Type="http://schemas.openxmlformats.org/officeDocument/2006/relationships/hyperlink" Target="https://share.hdrinc.com/sites/CoW_FRLP/_layouts/DocIdRedir.aspx?ID=COWFRLPHDR-5-707" TargetMode="External"/><Relationship Id="rId1647" Type="http://schemas.openxmlformats.org/officeDocument/2006/relationships/hyperlink" Target="https://share.hdrinc.com/sites/CoW_FRLP/_layouts/DocIdRedir.aspx?ID=COWFRLPHDR-5-210" TargetMode="External"/><Relationship Id="rId1854" Type="http://schemas.openxmlformats.org/officeDocument/2006/relationships/hyperlink" Target="https://share.hdrinc.com/sites/CoW_FRLP/_layouts/DocIdRedir.aspx?ID=COWFRLPHDR-5-1368" TargetMode="External"/><Relationship Id="rId351" Type="http://schemas.openxmlformats.org/officeDocument/2006/relationships/hyperlink" Target="https://share.hdrinc.com/sites/CoW_FRLP/ACQUISITION/COW-FRMP_TR-226%20SURVEY%20Description-Plat_CITY.pdf" TargetMode="External"/><Relationship Id="rId449" Type="http://schemas.openxmlformats.org/officeDocument/2006/relationships/hyperlink" Target="https://share.hdrinc.com/sites/CoW_FRLP/ACQUISITION/COW-FRMP_TR-305%20CONTACT%20Pre-Appraisal%20Contact%20with%20Owner.pdf" TargetMode="External"/><Relationship Id="rId656" Type="http://schemas.openxmlformats.org/officeDocument/2006/relationships/hyperlink" Target="https://share.hdrinc.com/sites/CoW_FRLP/ACQUISITION/COW-FRMP_TR-320%20SURVEY%20Description-Plat_CITY.pdf" TargetMode="External"/><Relationship Id="rId863" Type="http://schemas.openxmlformats.org/officeDocument/2006/relationships/hyperlink" Target="https://share.hdrinc.com/sites/CoW_FRLP/ACQUISITION/COW-FRMP_TR-T195%20TITLE%20Tax%20Card.pdf" TargetMode="External"/><Relationship Id="rId1079" Type="http://schemas.openxmlformats.org/officeDocument/2006/relationships/hyperlink" Target="https://share.hdrinc.com/sites/CoW_FRLP/_layouts/DocIdRedir.aspx?ID=COWFRLPHDR-5-836" TargetMode="External"/><Relationship Id="rId1286" Type="http://schemas.openxmlformats.org/officeDocument/2006/relationships/hyperlink" Target="https://share.hdrinc.com/sites/CoW_FRLP/_layouts/DocIdRedir.aspx?ID=COWFRLPHDR-5-22" TargetMode="External"/><Relationship Id="rId1493" Type="http://schemas.openxmlformats.org/officeDocument/2006/relationships/hyperlink" Target="https://share.hdrinc.com/sites/CoW_FRLP/_layouts/DocIdRedir.aspx?ID=COWFRLPHDR-5-732" TargetMode="External"/><Relationship Id="rId1507" Type="http://schemas.openxmlformats.org/officeDocument/2006/relationships/hyperlink" Target="https://share.hdrinc.com/sites/CoW_FRLP/_layouts/DocIdRedir.aspx?ID=COWFRLPHDR-5-531" TargetMode="External"/><Relationship Id="rId1714" Type="http://schemas.openxmlformats.org/officeDocument/2006/relationships/hyperlink" Target="https://share.hdrinc.com/sites/CoW_FRLP/_layouts/DocIdRedir.aspx?ID=COWFRLPHDR-5-724" TargetMode="External"/><Relationship Id="rId211" Type="http://schemas.openxmlformats.org/officeDocument/2006/relationships/hyperlink" Target="https://share.hdrinc.com/sites/CoW_FRLP/ACQUISITION/COW-FRMP_TR-214%20APPRAISAL%20Just%20Compensation%20Approval.pdf" TargetMode="External"/><Relationship Id="rId295" Type="http://schemas.openxmlformats.org/officeDocument/2006/relationships/hyperlink" Target="https://share.hdrinc.com/sites/CoW_FRLP/ACQUISITION/COW-FRMP_TR-219%20SURVEY%20Right-of-Entry.pdf" TargetMode="External"/><Relationship Id="rId309" Type="http://schemas.openxmlformats.org/officeDocument/2006/relationships/hyperlink" Target="https://share.hdrinc.com/sites/CoW_FRLP/ACQUISITION/COW-FRMP_TR-220%20SURVEY%20Right-of-Entry.pdf" TargetMode="External"/><Relationship Id="rId516" Type="http://schemas.openxmlformats.org/officeDocument/2006/relationships/hyperlink" Target="https://share.hdrinc.com/sites/CoW_FRLP/ACQUISITION/COW-FRMP_TR-310%20SURVEY%20Description-Plat_CITY.pdf" TargetMode="External"/><Relationship Id="rId1146" Type="http://schemas.openxmlformats.org/officeDocument/2006/relationships/hyperlink" Target="https://share.hdrinc.com/sites/CoW_FRLP/_layouts/DocIdRedir.aspx?ID=COWFRLPHDR-5-384" TargetMode="External"/><Relationship Id="rId1798" Type="http://schemas.openxmlformats.org/officeDocument/2006/relationships/hyperlink" Target="https://share.hdrinc.com/sites/CoA_Buyout_6500/_layouts/DocIdRedir.aspx?ID=COABUYOUT65-9-40" TargetMode="External"/><Relationship Id="rId1921" Type="http://schemas.openxmlformats.org/officeDocument/2006/relationships/hyperlink" Target="https://share.hdrinc.com/sites/CoW_FRLP/_layouts/DocIdRedir.aspx?ID=COWFRLPHDR-5-1336" TargetMode="External"/><Relationship Id="rId723" Type="http://schemas.openxmlformats.org/officeDocument/2006/relationships/hyperlink" Target="https://share.hdrinc.com/sites/CoW_FRLP/ACQUISITION/COW-FRMP_TR-T067%20ENVIRONMENTAL%20Right-of-Entry%20Package.pdf" TargetMode="External"/><Relationship Id="rId930" Type="http://schemas.openxmlformats.org/officeDocument/2006/relationships/hyperlink" Target="https://share.hdrinc.com/sites/CoW_FRLP/ACQUISITION/COW-FRMP_TR-T236%20ROE%20Right-of-Entry%20Executed.pdf" TargetMode="External"/><Relationship Id="rId1006" Type="http://schemas.openxmlformats.org/officeDocument/2006/relationships/hyperlink" Target="https://share.hdrinc.com/sites/CoW_FRLP/ACQUISITION/COW-FRMP_TR-T277%20ROE%20Right-of-Entry%20Executed.pdf" TargetMode="External"/><Relationship Id="rId1353" Type="http://schemas.openxmlformats.org/officeDocument/2006/relationships/hyperlink" Target="https://share.hdrinc.com/sites/CoW_FRLP/_layouts/DocIdRedir.aspx?ID=COWFRLPHDR-5-636" TargetMode="External"/><Relationship Id="rId1560" Type="http://schemas.openxmlformats.org/officeDocument/2006/relationships/hyperlink" Target="https://share.hdrinc.com/sites/CoW_FRLP/_layouts/DocIdRedir.aspx?ID=COWFRLPHDR-5-372" TargetMode="External"/><Relationship Id="rId1658" Type="http://schemas.openxmlformats.org/officeDocument/2006/relationships/hyperlink" Target="https://share.hdrinc.com/sites/CoW_FRLP/_layouts/DocIdRedir.aspx?ID=COWFRLPHDR-5-1196" TargetMode="External"/><Relationship Id="rId1865" Type="http://schemas.openxmlformats.org/officeDocument/2006/relationships/hyperlink" Target="https://share.hdrinc.com/sites/CoW_FRLP/_layouts/DocIdRedir.aspx?ID=COWFRLPHDR-5-944" TargetMode="External"/><Relationship Id="rId155" Type="http://schemas.openxmlformats.org/officeDocument/2006/relationships/hyperlink" Target="https://share.hdrinc.com/sites/CoW_FRLP/ACQUISITION/COW-FRMP_TR-210%20APPRAISAL%20Just%20Compensation%20Approval.pdf" TargetMode="External"/><Relationship Id="rId362" Type="http://schemas.openxmlformats.org/officeDocument/2006/relationships/hyperlink" Target="https://share.hdrinc.com/sites/CoW_FRLP/ACQUISITION/COW-FRMP_TR-230%20TITLE%20Curative%20Plan.docx" TargetMode="External"/><Relationship Id="rId1213" Type="http://schemas.openxmlformats.org/officeDocument/2006/relationships/hyperlink" Target="https://share.hdrinc.com/sites/CoW_FRLP/_layouts/DocIdRedir.aspx?ID=COWFRLPHDR-5-428" TargetMode="External"/><Relationship Id="rId1297" Type="http://schemas.openxmlformats.org/officeDocument/2006/relationships/hyperlink" Target="https://share.hdrinc.com/sites/CoW_FRLP/_layouts/DocIdRedir.aspx?ID=COWFRLPHDR-5-18" TargetMode="External"/><Relationship Id="rId1420" Type="http://schemas.openxmlformats.org/officeDocument/2006/relationships/hyperlink" Target="https://share.hdrinc.com/sites/CoW_FRLP/_layouts/DocIdRedir.aspx?ID=COWFRLPHDR-5-230" TargetMode="External"/><Relationship Id="rId1518" Type="http://schemas.openxmlformats.org/officeDocument/2006/relationships/hyperlink" Target="https://share.hdrinc.com/sites/CoW_FRLP/_layouts/DocIdRedir.aspx?ID=COWFRLPHDR-5-193" TargetMode="External"/><Relationship Id="rId222" Type="http://schemas.openxmlformats.org/officeDocument/2006/relationships/hyperlink" Target="https://share.hdrinc.com/sites/CoW_FRLP/ACQUISITION/COW-FRMP_TR-214%20TITLE%20Commitment.pdf" TargetMode="External"/><Relationship Id="rId667" Type="http://schemas.openxmlformats.org/officeDocument/2006/relationships/hyperlink" Target="https://share.hdrinc.com/sites/CoW_FRLP/ACQUISITION/COW-FRMP_TR-321%20TITLE%20Commitment%20Backup%20Docs.pdf" TargetMode="External"/><Relationship Id="rId874" Type="http://schemas.openxmlformats.org/officeDocument/2006/relationships/hyperlink" Target="https://share.hdrinc.com/sites/CoW_FRLP/ACQUISITION/COW-FRMP_TR-T205%20ENVIRONMENTAL%20Right-of-Entry%20Executed.pdf" TargetMode="External"/><Relationship Id="rId1725" Type="http://schemas.openxmlformats.org/officeDocument/2006/relationships/hyperlink" Target="https://share.hdrinc.com/sites/CoW_FRLP/_layouts/DocIdRedir.aspx?ID=COWFRLPHDR-5-214" TargetMode="External"/><Relationship Id="rId1932" Type="http://schemas.openxmlformats.org/officeDocument/2006/relationships/hyperlink" Target="https://share.hdrinc.com/sites/CoW_FRLP/_layouts/DocIdRedir.aspx?ID=COWFRLPHDR-5-986" TargetMode="External"/><Relationship Id="rId17" Type="http://schemas.openxmlformats.org/officeDocument/2006/relationships/hyperlink" Target="https://share.hdrinc.com/sites/CoW_FRLP/ACQUISITION/COW-FRMP_TR-100%20APPRAISAL%20Just%20Compensation%20Memo.pdf" TargetMode="External"/><Relationship Id="rId527" Type="http://schemas.openxmlformats.org/officeDocument/2006/relationships/hyperlink" Target="https://share.hdrinc.com/sites/CoW_FRLP/ACQUISITION/COW-FRMP_TR-311%20APPRAISAL%20USACOE%20Authorization%20to%20Proceed%20with%20Offer.pdf" TargetMode="External"/><Relationship Id="rId734" Type="http://schemas.openxmlformats.org/officeDocument/2006/relationships/hyperlink" Target="https://share.hdrinc.com/sites/CoW_FRLP/ACQUISITION/COW-FRMP_TR-T069%20NEGOTIATION%20Owner%20Representation%20Letter.pdf" TargetMode="External"/><Relationship Id="rId941" Type="http://schemas.openxmlformats.org/officeDocument/2006/relationships/hyperlink" Target="https://share.hdrinc.com/sites/CoW_FRLP/ACQUISITION/COW-FRMP_TR-T238%20ROE%20Right-of-Entry%20Package.pdf" TargetMode="External"/><Relationship Id="rId1157" Type="http://schemas.openxmlformats.org/officeDocument/2006/relationships/hyperlink" Target="https://share.hdrinc.com/sites/CoW_FRLP/_layouts/DocIdRedir.aspx?ID=COWFRLPHDR-5-1184" TargetMode="External"/><Relationship Id="rId1364" Type="http://schemas.openxmlformats.org/officeDocument/2006/relationships/hyperlink" Target="https://share.hdrinc.com/sites/CoW_FRLP/_layouts/DocIdRedir.aspx?ID=COWFRLPHDR-5-857" TargetMode="External"/><Relationship Id="rId1571" Type="http://schemas.openxmlformats.org/officeDocument/2006/relationships/hyperlink" Target="https://share.hdrinc.com/sites/CoW_FRLP/_layouts/DocIdRedir.aspx?ID=COWFRLPHDR-5-1218" TargetMode="External"/><Relationship Id="rId70" Type="http://schemas.openxmlformats.org/officeDocument/2006/relationships/hyperlink" Target="https://share.hdrinc.com/sites/CoW_FRLP/ACQUISITION/COW-FRMP_TR-202%20APPRAISAL%20USACOE%20Authorization%20to%20Proceed%20with%20Offer.pdf" TargetMode="External"/><Relationship Id="rId166" Type="http://schemas.openxmlformats.org/officeDocument/2006/relationships/hyperlink" Target="https://share.hdrinc.com/sites/CoW_FRLP/ACQUISITION/COW-FRMP_TR-210%20SURVEY%20Right-of-Entry.pdf" TargetMode="External"/><Relationship Id="rId373" Type="http://schemas.openxmlformats.org/officeDocument/2006/relationships/hyperlink" Target="https://share.hdrinc.com/sites/CoW_FRLP/ACQUISITION/COW-FRMP_TR-300%20CONTACT%20Letter%20of%20Intent-HDR%20Hughes.pdf" TargetMode="External"/><Relationship Id="rId580" Type="http://schemas.openxmlformats.org/officeDocument/2006/relationships/hyperlink" Target="https://share.hdrinc.com/sites/CoW_FRLP/ACQUISITION/COW-FRMP_TR-314%20CONTACT%20Letter%20of%20Intent-HDR.pdf" TargetMode="External"/><Relationship Id="rId801" Type="http://schemas.openxmlformats.org/officeDocument/2006/relationships/hyperlink" Target="https://share.hdrinc.com/sites/CoW_FRLP/ACQUISITION/COW-FRMP_TR-T181%20ROE%20Right-of-Entry%20Package.pdf" TargetMode="External"/><Relationship Id="rId1017" Type="http://schemas.openxmlformats.org/officeDocument/2006/relationships/hyperlink" Target="https://share.hdrinc.com/sites/CoW_FRLP/_layouts/DocIdRedir.aspx?ID=COWFRLPHDR-5-416" TargetMode="External"/><Relationship Id="rId1224" Type="http://schemas.openxmlformats.org/officeDocument/2006/relationships/hyperlink" Target="https://share.hdrinc.com/sites/CoW_FRLP/_layouts/DocIdRedir.aspx?ID=COWFRLPHDR-5-1271" TargetMode="External"/><Relationship Id="rId1431" Type="http://schemas.openxmlformats.org/officeDocument/2006/relationships/hyperlink" Target="https://share.hdrinc.com/sites/CoW_FRLP/_layouts/DocIdRedir.aspx?ID=COWFRLPHDR-5-845" TargetMode="External"/><Relationship Id="rId1669" Type="http://schemas.openxmlformats.org/officeDocument/2006/relationships/hyperlink" Target="https://share.hdrinc.com/sites/CoW_FRLP/_layouts/DocIdRedir.aspx?ID=COWFRLPHDR-5-742" TargetMode="External"/><Relationship Id="rId1876" Type="http://schemas.openxmlformats.org/officeDocument/2006/relationships/hyperlink" Target="https://share.hdrinc.com/sites/CoW_FRLP/_layouts/DocIdRedir.aspx?ID=COWFRLPHDR-5-1031" TargetMode="External"/><Relationship Id="rId1" Type="http://schemas.openxmlformats.org/officeDocument/2006/relationships/hyperlink" Target="https://share.hdrinc.com/sites/CoW_FRLP/ACQUISITION/Neg%20Log%20230.docx" TargetMode="External"/><Relationship Id="rId233" Type="http://schemas.openxmlformats.org/officeDocument/2006/relationships/hyperlink" Target="https://share.hdrinc.com/sites/CoW_FRLP/ACQUISITION/COW-FRMP_TR-215%20CONTACT%20Letter%20of%20Intent-HDR%20Muniz.pdf" TargetMode="External"/><Relationship Id="rId440" Type="http://schemas.openxmlformats.org/officeDocument/2006/relationships/hyperlink" Target="https://share.hdrinc.com/sites/CoW_FRLP/ACQUISITION/COW-FRMP_TR-304%20TITLE%20Commitment%20Backup%20Docs.pdf" TargetMode="External"/><Relationship Id="rId678" Type="http://schemas.openxmlformats.org/officeDocument/2006/relationships/hyperlink" Target="https://share.hdrinc.com/sites/CoW_FRLP/ACQUISITION/COW-FRMP_TR-323%20SURVEY%20Description-Plat_USACOE.pdf" TargetMode="External"/><Relationship Id="rId885" Type="http://schemas.openxmlformats.org/officeDocument/2006/relationships/hyperlink" Target="https://share.hdrinc.com/sites/CoW_FRLP/ACQUISITION/COW-FRMP_TR-T207%20TITLE%20Tax%20Card.pdf" TargetMode="External"/><Relationship Id="rId1070" Type="http://schemas.openxmlformats.org/officeDocument/2006/relationships/hyperlink" Target="https://share.hdrinc.com/sites/CoW_FRLP/_layouts/DocIdRedir.aspx?ID=COWFRLPHDR-5-743" TargetMode="External"/><Relationship Id="rId1529" Type="http://schemas.openxmlformats.org/officeDocument/2006/relationships/hyperlink" Target="https://share.hdrinc.com/sites/CoW_FRLP/_layouts/DocIdRedir.aspx?ID=COWFRLPHDR-5-734" TargetMode="External"/><Relationship Id="rId1736" Type="http://schemas.openxmlformats.org/officeDocument/2006/relationships/hyperlink" Target="https://share.hdrinc.com/sites/CoW_FRLP/_layouts/DocIdRedir.aspx?ID=COWFRLPHDR-5-1042" TargetMode="External"/><Relationship Id="rId1943" Type="http://schemas.openxmlformats.org/officeDocument/2006/relationships/hyperlink" Target="https://share.hdrinc.com/sites/CoW_FRLP/_layouts/DocIdRedir.aspx?ID=COWFRLPHDR-5-1109" TargetMode="External"/><Relationship Id="rId28" Type="http://schemas.openxmlformats.org/officeDocument/2006/relationships/hyperlink" Target="https://share.hdrinc.com/sites/CoW_FRLP/ACQUISITION/COW-FRMP_TR-100%20TITLE%20SOS%20Business%20Organization%20Inquiry.pdf" TargetMode="External"/><Relationship Id="rId300" Type="http://schemas.openxmlformats.org/officeDocument/2006/relationships/hyperlink" Target="https://share.hdrinc.com/sites/CoW_FRLP/ACQUISITION/COW-FRMP_TR-219%20TITLE%20Tax%20Card.pdf" TargetMode="External"/><Relationship Id="rId538" Type="http://schemas.openxmlformats.org/officeDocument/2006/relationships/hyperlink" Target="https://share.hdrinc.com/sites/CoW_FRLP/ACQUISITION/COW-FRMP_TR-311%20TITLE%20Commitment.pdf" TargetMode="External"/><Relationship Id="rId745" Type="http://schemas.openxmlformats.org/officeDocument/2006/relationships/hyperlink" Target="https://share.hdrinc.com/sites/CoW_FRLP/ACQUISITION/COW-FRMP_TR-T071%20TITLE%20Tax%20Card.pdf" TargetMode="External"/><Relationship Id="rId952" Type="http://schemas.openxmlformats.org/officeDocument/2006/relationships/hyperlink" Target="https://share.hdrinc.com/sites/CoW_FRLP/ACQUISITION/COW-FRMP_TR-T242%20ROE%20Right-of-Entry%20Package.pdf" TargetMode="External"/><Relationship Id="rId1168" Type="http://schemas.openxmlformats.org/officeDocument/2006/relationships/hyperlink" Target="https://share.hdrinc.com/sites/CoW_FRLP/_layouts/DocIdRedir.aspx?ID=COWFRLPHDR-5-1307" TargetMode="External"/><Relationship Id="rId1375" Type="http://schemas.openxmlformats.org/officeDocument/2006/relationships/hyperlink" Target="https://share.hdrinc.com/sites/CoW_FRLP/_layouts/DocIdRedir.aspx?ID=COWFRLPHDR-5-781" TargetMode="External"/><Relationship Id="rId1582" Type="http://schemas.openxmlformats.org/officeDocument/2006/relationships/hyperlink" Target="https://share.hdrinc.com/sites/CoW_FRLP/_layouts/DocIdRedir.aspx?ID=COWFRLPHDR-5-473" TargetMode="External"/><Relationship Id="rId1803" Type="http://schemas.openxmlformats.org/officeDocument/2006/relationships/hyperlink" Target="https://share.hdrinc.com/sites/CoA_Buyout_6500/_layouts/DocIdRedir.aspx?ID=COABUYOUT65-9-40" TargetMode="External"/><Relationship Id="rId81" Type="http://schemas.openxmlformats.org/officeDocument/2006/relationships/hyperlink" Target="https://share.hdrinc.com/sites/CoW_FRLP/ACQUISITION/COW-FRMP_TR-202%20TITLE%20Commitment%20Backup%20Docs.pdf" TargetMode="External"/><Relationship Id="rId177" Type="http://schemas.openxmlformats.org/officeDocument/2006/relationships/hyperlink" Target="https://share.hdrinc.com/sites/CoW_FRLP/ACQUISITION/COW-FRMP_TR-211%20SURVEY%20Description-Plat_USACOE.pdf" TargetMode="External"/><Relationship Id="rId384" Type="http://schemas.openxmlformats.org/officeDocument/2006/relationships/hyperlink" Target="https://share.hdrinc.com/sites/CoW_FRLP/ACQUISITION/COW-FRMP_TR-301%20APPRAISAL%20Final%20Appraisal.pdf" TargetMode="External"/><Relationship Id="rId591" Type="http://schemas.openxmlformats.org/officeDocument/2006/relationships/hyperlink" Target="https://share.hdrinc.com/sites/CoW_FRLP/ACQUISITION/COW-FRMP_TR-315%20APPRAISAL%20Final%20Appraisal.pdf" TargetMode="External"/><Relationship Id="rId605" Type="http://schemas.openxmlformats.org/officeDocument/2006/relationships/hyperlink" Target="https://share.hdrinc.com/sites/CoW_FRLP/ACQUISITION/COW-FRMP_TR-315%20SURVEY%20Right-of-Entry%20CMRR.pdf" TargetMode="External"/><Relationship Id="rId812" Type="http://schemas.openxmlformats.org/officeDocument/2006/relationships/hyperlink" Target="https://share.hdrinc.com/sites/CoW_FRLP/ACQUISITION/COW-FRMP_TR-T184%20ENVIRONMENTAL%20Right-of-Entry%20Executed.pdf" TargetMode="External"/><Relationship Id="rId1028" Type="http://schemas.openxmlformats.org/officeDocument/2006/relationships/hyperlink" Target="https://share.hdrinc.com/sites/CoW_FRLP/_layouts/DocIdRedir.aspx?ID=COWFRLPHDR-5-144" TargetMode="External"/><Relationship Id="rId1235" Type="http://schemas.openxmlformats.org/officeDocument/2006/relationships/hyperlink" Target="https://share.hdrinc.com/sites/CoW_FRLP/_layouts/DocIdRedir.aspx?ID=COWFRLPHDR-5-86" TargetMode="External"/><Relationship Id="rId1442" Type="http://schemas.openxmlformats.org/officeDocument/2006/relationships/hyperlink" Target="https://share.hdrinc.com/sites/CoW_FRLP/_layouts/DocIdRedir.aspx?ID=COWFRLPHDR-5-541" TargetMode="External"/><Relationship Id="rId1887" Type="http://schemas.openxmlformats.org/officeDocument/2006/relationships/hyperlink" Target="https://share.hdrinc.com/sites/CoW_FRLP/_layouts/DocIdRedir.aspx?ID=COWFRLPHDR-5-955" TargetMode="External"/><Relationship Id="rId244" Type="http://schemas.openxmlformats.org/officeDocument/2006/relationships/hyperlink" Target="https://share.hdrinc.com/sites/CoW_FRLP/ACQUISITION/COW-FRMP_TR-215%20TITLE%20Commitment.pdf" TargetMode="External"/><Relationship Id="rId689" Type="http://schemas.openxmlformats.org/officeDocument/2006/relationships/hyperlink" Target="https://share.hdrinc.com/sites/CoW_FRLP/ACQUISITION/COW-FRMP_TR-326%20TITLE%20Curative%20Plan.docx" TargetMode="External"/><Relationship Id="rId896" Type="http://schemas.openxmlformats.org/officeDocument/2006/relationships/hyperlink" Target="https://share.hdrinc.com/sites/CoW_FRLP/ACQUISITION/COW-FRMP_TR-T212%20ENVIRONMENTAL%20Right-of-Entry%20Package.pdf" TargetMode="External"/><Relationship Id="rId1081" Type="http://schemas.openxmlformats.org/officeDocument/2006/relationships/hyperlink" Target="https://share.hdrinc.com/sites/CoW_FRLP/_layouts/DocIdRedir.aspx?ID=COWFRLPHDR-5-837" TargetMode="External"/><Relationship Id="rId1302" Type="http://schemas.openxmlformats.org/officeDocument/2006/relationships/hyperlink" Target="https://share.hdrinc.com/sites/CoW_FRLP/_layouts/DocIdRedir.aspx?ID=COWFRLPHDR-5-89" TargetMode="External"/><Relationship Id="rId1747" Type="http://schemas.openxmlformats.org/officeDocument/2006/relationships/hyperlink" Target="https://share.hdrinc.com/sites/CoW_FRLP/_layouts/DocIdRedir.aspx?ID=COWFRLPHDR-5-1049" TargetMode="External"/><Relationship Id="rId1954" Type="http://schemas.openxmlformats.org/officeDocument/2006/relationships/hyperlink" Target="https://share.hdrinc.com/sites/CoW_FRLP/_layouts/DocIdRedir.aspx?ID=COWFRLPHDR-5-1140" TargetMode="External"/><Relationship Id="rId39" Type="http://schemas.openxmlformats.org/officeDocument/2006/relationships/hyperlink" Target="https://share.hdrinc.com/sites/CoW_FRLP/ACQUISITION/COW-FRMP_TR-200%20APPRAISAL%20USACOE%20Authorization%20to%20Proceed%20with%20Offer.pdf" TargetMode="External"/><Relationship Id="rId451" Type="http://schemas.openxmlformats.org/officeDocument/2006/relationships/hyperlink" Target="https://share.hdrinc.com/sites/CoW_FRLP/ACQUISITION/COW-FRMP_TR-305%20SURVEY%20Description-Plat_CITY.pdf" TargetMode="External"/><Relationship Id="rId549" Type="http://schemas.openxmlformats.org/officeDocument/2006/relationships/hyperlink" Target="https://share.hdrinc.com/sites/CoW_FRLP/ACQUISITION/COW-FRMP_TR-312%20NEGOTIATION%20Owner%20Representation%20Letter.pdf" TargetMode="External"/><Relationship Id="rId756" Type="http://schemas.openxmlformats.org/officeDocument/2006/relationships/hyperlink" Target="https://share.hdrinc.com/sites/CoW_FRLP/ACQUISITION/COW-FRMP_TR-T157%20ENVIRONMENTAL%20Right-of-Entry%20Package.pdf" TargetMode="External"/><Relationship Id="rId1179" Type="http://schemas.openxmlformats.org/officeDocument/2006/relationships/hyperlink" Target="https://share.hdrinc.com/sites/CoW_FRLP/_layouts/DocIdRedir.aspx?ID=COWFRLPHDR-5-71" TargetMode="External"/><Relationship Id="rId1386" Type="http://schemas.openxmlformats.org/officeDocument/2006/relationships/hyperlink" Target="https://share.hdrinc.com/sites/CoW_FRLP/_layouts/DocIdRedir.aspx?ID=COWFRLPHDR-5-526" TargetMode="External"/><Relationship Id="rId1593" Type="http://schemas.openxmlformats.org/officeDocument/2006/relationships/hyperlink" Target="https://share.hdrinc.com/sites/CoW_FRLP/_layouts/DocIdRedir.aspx?ID=COWFRLPHDR-5-508" TargetMode="External"/><Relationship Id="rId1607" Type="http://schemas.openxmlformats.org/officeDocument/2006/relationships/hyperlink" Target="https://share.hdrinc.com/sites/CoW_FRLP/_layouts/DocIdRedir.aspx?ID=COWFRLPHDR-5-1226" TargetMode="External"/><Relationship Id="rId1814" Type="http://schemas.openxmlformats.org/officeDocument/2006/relationships/hyperlink" Target="https://share.hdrinc.com/sites/CoW_FRLP/_layouts/DocIdRedir.aspx?ID=COWFRLPHDR-5-1103" TargetMode="External"/><Relationship Id="rId104" Type="http://schemas.openxmlformats.org/officeDocument/2006/relationships/hyperlink" Target="https://share.hdrinc.com/sites/CoW_FRLP/ACQUISITION/COW-FRMP_TR-205%20NEGOTIATION%20Initial%20Offer%20Package%20CMRR.pdf" TargetMode="External"/><Relationship Id="rId188" Type="http://schemas.openxmlformats.org/officeDocument/2006/relationships/hyperlink" Target="https://share.hdrinc.com/sites/CoW_FRLP/ACQUISITION/COW-FRMP_TR-212%20TITLE%20Commitment%20Backup%20Docs.pdf" TargetMode="External"/><Relationship Id="rId311" Type="http://schemas.openxmlformats.org/officeDocument/2006/relationships/hyperlink" Target="https://share.hdrinc.com/sites/CoW_FRLP/ACQUISITION/COW-FRMP_TR-220%20TITLE%20Commitment%20Backup%20Docs.pdf" TargetMode="External"/><Relationship Id="rId395" Type="http://schemas.openxmlformats.org/officeDocument/2006/relationships/hyperlink" Target="https://share.hdrinc.com/sites/CoW_FRLP/ACQUISITION/COW-FRMP_TR-301%20TITLE%20SOS%20Business%20Organization%20Inquiry.pdf" TargetMode="External"/><Relationship Id="rId409" Type="http://schemas.openxmlformats.org/officeDocument/2006/relationships/hyperlink" Target="https://share.hdrinc.com/sites/CoW_FRLP/ACQUISITION/COW-FRMP_TR-302%20TITLE%20Curative%20Plan.docx" TargetMode="External"/><Relationship Id="rId963" Type="http://schemas.openxmlformats.org/officeDocument/2006/relationships/hyperlink" Target="https://share.hdrinc.com/sites/CoW_FRLP/ACQUISITION/COW-FRMP_TR-T254%20TITLE%20Tax%20Card.pdf" TargetMode="External"/><Relationship Id="rId1039" Type="http://schemas.openxmlformats.org/officeDocument/2006/relationships/hyperlink" Target="https://share.hdrinc.com/sites/CoW_FRLP/_layouts/DocIdRedir.aspx?ID=COWFRLPHDR-5-12" TargetMode="External"/><Relationship Id="rId1246" Type="http://schemas.openxmlformats.org/officeDocument/2006/relationships/hyperlink" Target="https://share.hdrinc.com/sites/CoW_FRLP/_layouts/DocIdRedir.aspx?ID=COWFRLPHDR-5-497" TargetMode="External"/><Relationship Id="rId1898" Type="http://schemas.openxmlformats.org/officeDocument/2006/relationships/hyperlink" Target="https://share.hdrinc.com/sites/CoW_FRLP/_layouts/DocIdRedir.aspx?ID=COWFRLPHDR-5-963" TargetMode="External"/><Relationship Id="rId92" Type="http://schemas.openxmlformats.org/officeDocument/2006/relationships/hyperlink" Target="https://share.hdrinc.com/sites/CoW_FRLP/ACQUISITION/COW-FRMP_TR-203%20TITLE%20Tax%20Card.pdf" TargetMode="External"/><Relationship Id="rId616" Type="http://schemas.openxmlformats.org/officeDocument/2006/relationships/hyperlink" Target="https://share.hdrinc.com/sites/CoW_FRLP/ACQUISITION/COW-FRMP_TR-316%20NEGOTIATION%20Landowner%20Bill%20of%20Rights%20Letter.pdf" TargetMode="External"/><Relationship Id="rId823" Type="http://schemas.openxmlformats.org/officeDocument/2006/relationships/hyperlink" Target="https://share.hdrinc.com/sites/CoW_FRLP/ACQUISITION/COW-FRMP_TR-T186%20TITLE%20Tax%20Card.pdf" TargetMode="External"/><Relationship Id="rId1453" Type="http://schemas.openxmlformats.org/officeDocument/2006/relationships/hyperlink" Target="https://share.hdrinc.com/sites/CoW_FRLP/_layouts/DocIdRedir.aspx?ID=COWFRLPHDR-5-88" TargetMode="External"/><Relationship Id="rId1660" Type="http://schemas.openxmlformats.org/officeDocument/2006/relationships/hyperlink" Target="https://share.hdrinc.com/sites/CoW_FRLP/_layouts/DocIdRedir.aspx?ID=COWFRLPHDR-5-150" TargetMode="External"/><Relationship Id="rId1758" Type="http://schemas.openxmlformats.org/officeDocument/2006/relationships/hyperlink" Target="https://share.hdrinc.com/sites/CoW_FRLP/_layouts/DocIdRedir.aspx?ID=COWFRLPHDR-5-872" TargetMode="External"/><Relationship Id="rId255" Type="http://schemas.openxmlformats.org/officeDocument/2006/relationships/hyperlink" Target="https://share.hdrinc.com/sites/CoW_FRLP/ACQUISITION/COW-FRMP_TR-216%20SURVEY%20Description-Plat_USACOE.pdf" TargetMode="External"/><Relationship Id="rId462" Type="http://schemas.openxmlformats.org/officeDocument/2006/relationships/hyperlink" Target="https://share.hdrinc.com/sites/CoW_FRLP/ACQUISITION/ContactRecords/COW-FRMP_TR-306%20CONTACT%20Negotiator%20Report.docx" TargetMode="External"/><Relationship Id="rId1092" Type="http://schemas.openxmlformats.org/officeDocument/2006/relationships/hyperlink" Target="https://share.hdrinc.com/sites/CoW_FRLP/_layouts/DocIdRedir.aspx?ID=COWFRLPHDR-5-6" TargetMode="External"/><Relationship Id="rId1106" Type="http://schemas.openxmlformats.org/officeDocument/2006/relationships/hyperlink" Target="https://share.hdrinc.com/sites/CoW_FRLP/_layouts/DocIdRedir.aspx?ID=COWFRLPHDR-5-1158" TargetMode="External"/><Relationship Id="rId1313" Type="http://schemas.openxmlformats.org/officeDocument/2006/relationships/hyperlink" Target="https://share.hdrinc.com/sites/CoW_FRLP/_layouts/DocIdRedir.aspx?ID=COWFRLPHDR-5-762" TargetMode="External"/><Relationship Id="rId1397" Type="http://schemas.openxmlformats.org/officeDocument/2006/relationships/hyperlink" Target="https://share.hdrinc.com/sites/CoW_FRLP/_layouts/DocIdRedir.aspx?ID=COWFRLPHDR-5-1342" TargetMode="External"/><Relationship Id="rId1520" Type="http://schemas.openxmlformats.org/officeDocument/2006/relationships/hyperlink" Target="https://share.hdrinc.com/sites/CoW_FRLP/_layouts/DocIdRedir.aspx?ID=COWFRLPHDR-5-221" TargetMode="External"/><Relationship Id="rId1965" Type="http://schemas.openxmlformats.org/officeDocument/2006/relationships/hyperlink" Target="https://share.hdrinc.com/sites/CoW_FRLP/_layouts/DocIdRedir.aspx?ID=COWFRLPHDR-5-1142" TargetMode="External"/><Relationship Id="rId115" Type="http://schemas.openxmlformats.org/officeDocument/2006/relationships/hyperlink" Target="https://share.hdrinc.com/sites/CoW_FRLP/ACQUISITION/COW-FRMP_TR-207%20APPRAISAL%20Final%20Appraisal.pdf" TargetMode="External"/><Relationship Id="rId322" Type="http://schemas.openxmlformats.org/officeDocument/2006/relationships/hyperlink" Target="https://share.hdrinc.com/sites/CoW_FRLP/ACQUISITION/COW-FRMP_TR-222%20SURVEY%20Right-of-Entry%20CMRR.pdf" TargetMode="External"/><Relationship Id="rId767" Type="http://schemas.openxmlformats.org/officeDocument/2006/relationships/hyperlink" Target="https://share.hdrinc.com/sites/CoW_FRLP/ACQUISITION/COW-FRMP_TR-T159%20ENVIRONMENTAL%20Right-of-Entry%20Package.pdf" TargetMode="External"/><Relationship Id="rId974" Type="http://schemas.openxmlformats.org/officeDocument/2006/relationships/hyperlink" Target="https://share.hdrinc.com/sites/CoW_FRLP/ACQUISITION/COW-FRMP_TR-T259%20TITLE%20Tax%20Card.pdf" TargetMode="External"/><Relationship Id="rId1618" Type="http://schemas.openxmlformats.org/officeDocument/2006/relationships/hyperlink" Target="https://share.hdrinc.com/sites/CoW_FRLP/_layouts/DocIdRedir.aspx?ID=COWFRLPHDR-5-124" TargetMode="External"/><Relationship Id="rId1825" Type="http://schemas.openxmlformats.org/officeDocument/2006/relationships/hyperlink" Target="https://share.hdrinc.com/sites/CoW_FRLP/_layouts/DocIdRedir.aspx?ID=COWFRLPHDR-5-1065" TargetMode="External"/><Relationship Id="rId2003" Type="http://schemas.openxmlformats.org/officeDocument/2006/relationships/hyperlink" Target="https://share.hdrinc.com/sites/CoW_FRLP/_layouts/DocIdRedir.aspx?ID=COWFRLPHDR-5-1079" TargetMode="External"/><Relationship Id="rId199" Type="http://schemas.openxmlformats.org/officeDocument/2006/relationships/hyperlink" Target="https://share.hdrinc.com/sites/CoW_FRLP/ACQUISITION/COW-FRMP_TR-213%20CONTACT%20Pre-Appraisal%20Contact%20with%20Owner.pdf" TargetMode="External"/><Relationship Id="rId627" Type="http://schemas.openxmlformats.org/officeDocument/2006/relationships/hyperlink" Target="https://share.hdrinc.com/sites/CoW_FRLP/ACQUISITION/COW-FRMP_TR-317%20CONTACT%20Letter%20of%20Intent-HDR.pdf" TargetMode="External"/><Relationship Id="rId834" Type="http://schemas.openxmlformats.org/officeDocument/2006/relationships/hyperlink" Target="https://share.hdrinc.com/sites/CoW_FRLP/ACQUISITION/COW-FRMP_TR-T189%20CONTACT%20Negotiator%20Report.docx" TargetMode="External"/><Relationship Id="rId1257" Type="http://schemas.openxmlformats.org/officeDocument/2006/relationships/hyperlink" Target="https://share.hdrinc.com/sites/CoW_FRLP/_layouts/DocIdRedir.aspx?ID=COWFRLPHDR-5-31" TargetMode="External"/><Relationship Id="rId1464" Type="http://schemas.openxmlformats.org/officeDocument/2006/relationships/hyperlink" Target="https://share.hdrinc.com/sites/CoW_FRLP/_layouts/DocIdRedir.aspx?ID=COWFRLPHDR-5-875" TargetMode="External"/><Relationship Id="rId1671" Type="http://schemas.openxmlformats.org/officeDocument/2006/relationships/hyperlink" Target="https://share.hdrinc.com/sites/CoW_FRLP/_layouts/DocIdRedir.aspx?ID=COWFRLPHDR-5-77" TargetMode="External"/><Relationship Id="rId266" Type="http://schemas.openxmlformats.org/officeDocument/2006/relationships/hyperlink" Target="https://share.hdrinc.com/sites/CoW_FRLP/ACQUISITION/ContactRecords/COW-FRMP_TR-217%20CONTACT%20Negotiator%20Report.docx" TargetMode="External"/><Relationship Id="rId473" Type="http://schemas.openxmlformats.org/officeDocument/2006/relationships/hyperlink" Target="https://share.hdrinc.com/sites/CoW_FRLP/ACQUISITION/COW-FRMP_TR-307%20TITLE%20Tax%20Card.pdf" TargetMode="External"/><Relationship Id="rId680" Type="http://schemas.openxmlformats.org/officeDocument/2006/relationships/hyperlink" Target="https://share.hdrinc.com/sites/CoW_FRLP/ACQUISITION/COW-FRMP_TR-325%20SURVEY%20Description-Plat_USACOE.pdf" TargetMode="External"/><Relationship Id="rId901" Type="http://schemas.openxmlformats.org/officeDocument/2006/relationships/hyperlink" Target="https://share.hdrinc.com/sites/CoW_FRLP/ACQUISITION/COW-FRMP_TR-T213%20ENVIRONMENTAL%20Right-of-Entry%20Executed.pdf" TargetMode="External"/><Relationship Id="rId1117" Type="http://schemas.openxmlformats.org/officeDocument/2006/relationships/hyperlink" Target="https://share.hdrinc.com/sites/CoW_FRLP/_layouts/DocIdRedir.aspx?ID=COWFRLPHDR-5-1358" TargetMode="External"/><Relationship Id="rId1324" Type="http://schemas.openxmlformats.org/officeDocument/2006/relationships/hyperlink" Target="https://share.hdrinc.com/sites/CoW_FRLP/_layouts/DocIdRedir.aspx?ID=COWFRLPHDR-5-206" TargetMode="External"/><Relationship Id="rId1531" Type="http://schemas.openxmlformats.org/officeDocument/2006/relationships/hyperlink" Target="https://share.hdrinc.com/sites/CoW_FRLP/_layouts/DocIdRedir.aspx?ID=COWFRLPHDR-5-50" TargetMode="External"/><Relationship Id="rId1769" Type="http://schemas.openxmlformats.org/officeDocument/2006/relationships/hyperlink" Target="https://share.hdrinc.com/sites/CoW_FRLP/_layouts/DocIdRedir.aspx?ID=COWFRLPHDR-5-898" TargetMode="External"/><Relationship Id="rId1976" Type="http://schemas.openxmlformats.org/officeDocument/2006/relationships/hyperlink" Target="https://share.hdrinc.com/sites/CoW_FRLP/_layouts/DocIdRedir.aspx?ID=COWFRLPHDR-5-885" TargetMode="External"/><Relationship Id="rId30" Type="http://schemas.openxmlformats.org/officeDocument/2006/relationships/hyperlink" Target="https://share.hdrinc.com/sites/CoW_FRLP/ACQUISITION/COW-FRMP_TR-101%20TITLE%20Commitment.pdf" TargetMode="External"/><Relationship Id="rId126" Type="http://schemas.openxmlformats.org/officeDocument/2006/relationships/hyperlink" Target="https://share.hdrinc.com/sites/CoW_FRLP/ACQUISITION/COW-FRMP_TR-207%20NEGOTIATION%20Landowner%20Bill%20of%20Rights%20Letter.pdf" TargetMode="External"/><Relationship Id="rId333" Type="http://schemas.openxmlformats.org/officeDocument/2006/relationships/hyperlink" Target="https://share.hdrinc.com/sites/CoW_FRLP/ACQUISITION/COW-FRMP_TR-223%20SURVEY%20Description-Plat_CITY.pdf" TargetMode="External"/><Relationship Id="rId540" Type="http://schemas.openxmlformats.org/officeDocument/2006/relationships/hyperlink" Target="https://share.hdrinc.com/sites/CoW_FRLP/ACQUISITION/COW-FRMP_TR-311%20TITLE%20Curative%20Plan.docx" TargetMode="External"/><Relationship Id="rId778" Type="http://schemas.openxmlformats.org/officeDocument/2006/relationships/hyperlink" Target="https://share.hdrinc.com/sites/CoW_FRLP/ACQUISITION/COW-FRMP_TR-T163%20TITLE%20Tax%20Card.pdf" TargetMode="External"/><Relationship Id="rId985" Type="http://schemas.openxmlformats.org/officeDocument/2006/relationships/hyperlink" Target="https://share.hdrinc.com/sites/CoW_FRLP/ACQUISITION/COW-FRMP_TR-T264%20ROE%20Right-of-Entry%20Executed.pdf" TargetMode="External"/><Relationship Id="rId1170" Type="http://schemas.openxmlformats.org/officeDocument/2006/relationships/hyperlink" Target="https://share.hdrinc.com/sites/CoW_FRLP/_layouts/DocIdRedir.aspx?ID=COWFRLPHDR-5-1263" TargetMode="External"/><Relationship Id="rId1629" Type="http://schemas.openxmlformats.org/officeDocument/2006/relationships/hyperlink" Target="https://share.hdrinc.com/sites/CoW_FRLP/_layouts/DocIdRedir.aspx?ID=COWFRLPHDR-5-455" TargetMode="External"/><Relationship Id="rId1836" Type="http://schemas.openxmlformats.org/officeDocument/2006/relationships/hyperlink" Target="https://share.hdrinc.com/sites/CoW_FRLP/_layouts/DocIdRedir.aspx?ID=COWFRLPHDR-5-936" TargetMode="External"/><Relationship Id="rId2014" Type="http://schemas.openxmlformats.org/officeDocument/2006/relationships/hyperlink" Target="https://share.hdrinc.com/sites/CoW_FRLP/_layouts/DocIdRedir.aspx?ID=COWFRLPHDR-5-981" TargetMode="External"/><Relationship Id="rId638" Type="http://schemas.openxmlformats.org/officeDocument/2006/relationships/hyperlink" Target="https://share.hdrinc.com/sites/CoW_FRLP/ACQUISITION/COW-FRMP_TR-319%20APPRAISAL%20Final%20Appraisal.pdf" TargetMode="External"/><Relationship Id="rId845" Type="http://schemas.openxmlformats.org/officeDocument/2006/relationships/hyperlink" Target="https://share.hdrinc.com/sites/CoW_FRLP/ACQUISITION/COW-FRMP_TR-T191%20ENVIRONMENTAL%20Right-of-Entry%20Executed.pdf" TargetMode="External"/><Relationship Id="rId1030" Type="http://schemas.openxmlformats.org/officeDocument/2006/relationships/hyperlink" Target="https://share.hdrinc.com/sites/CoW_FRLP/_layouts/DocIdRedir.aspx?ID=COWFRLPHDR-5-1339" TargetMode="External"/><Relationship Id="rId1268" Type="http://schemas.openxmlformats.org/officeDocument/2006/relationships/hyperlink" Target="https://share.hdrinc.com/sites/CoW_FRLP/_layouts/DocIdRedir.aspx?ID=COWFRLPHDR-5-840" TargetMode="External"/><Relationship Id="rId1475" Type="http://schemas.openxmlformats.org/officeDocument/2006/relationships/hyperlink" Target="https://share.hdrinc.com/sites/CoW_FRLP/_layouts/DocIdRedir.aspx?ID=COWFRLPHDR-5-464" TargetMode="External"/><Relationship Id="rId1682" Type="http://schemas.openxmlformats.org/officeDocument/2006/relationships/hyperlink" Target="https://share.hdrinc.com/sites/CoW_FRLP/_layouts/DocIdRedir.aspx?ID=COWFRLPHDR-5-666" TargetMode="External"/><Relationship Id="rId1903" Type="http://schemas.openxmlformats.org/officeDocument/2006/relationships/hyperlink" Target="https://share.hdrinc.com/sites/CoW_FRLP/_layouts/DocIdRedir.aspx?ID=COWFRLPHDR-5-1147" TargetMode="External"/><Relationship Id="rId277" Type="http://schemas.openxmlformats.org/officeDocument/2006/relationships/hyperlink" Target="https://share.hdrinc.com/sites/CoW_FRLP/ACQUISITION/COW-FRMP_TR-218%20CONTACT%20Letter%20of%20Intent-HDR.pdf" TargetMode="External"/><Relationship Id="rId400" Type="http://schemas.openxmlformats.org/officeDocument/2006/relationships/hyperlink" Target="https://share.hdrinc.com/sites/CoW_FRLP/ACQUISITION/COW-FRMP_TR-302%20CONTACT%20Letter%20of%20Intent-HDR.pdf" TargetMode="External"/><Relationship Id="rId484" Type="http://schemas.openxmlformats.org/officeDocument/2006/relationships/hyperlink" Target="https://share.hdrinc.com/sites/CoW_FRLP/ACQUISITION/COW-FRMP_TR-308%20TITLE%20Commitment.pdf" TargetMode="External"/><Relationship Id="rId705" Type="http://schemas.openxmlformats.org/officeDocument/2006/relationships/hyperlink" Target="https://share.hdrinc.com/sites/CoW_FRLP/ACQUISITION/COW-FRMP_TR-421A%20TITLE%20Curative%20Plan.docx" TargetMode="External"/><Relationship Id="rId1128" Type="http://schemas.openxmlformats.org/officeDocument/2006/relationships/hyperlink" Target="https://share.hdrinc.com/sites/CoW_FRLP/_layouts/DocIdRedir.aspx?ID=COWFRLPHDR-5-1212" TargetMode="External"/><Relationship Id="rId1335" Type="http://schemas.openxmlformats.org/officeDocument/2006/relationships/hyperlink" Target="https://share.hdrinc.com/sites/CoW_FRLP/_layouts/DocIdRedir.aspx?ID=COWFRLPHDR-5-121" TargetMode="External"/><Relationship Id="rId1542" Type="http://schemas.openxmlformats.org/officeDocument/2006/relationships/hyperlink" Target="https://share.hdrinc.com/sites/CoW_FRLP/_layouts/DocIdRedir.aspx?ID=COWFRLPHDR-5-530" TargetMode="External"/><Relationship Id="rId1987" Type="http://schemas.openxmlformats.org/officeDocument/2006/relationships/hyperlink" Target="https://share.hdrinc.com/sites/CoW_FRLP/_layouts/DocIdRedir.aspx?ID=COWFRLPHDR-5-891" TargetMode="External"/><Relationship Id="rId137" Type="http://schemas.openxmlformats.org/officeDocument/2006/relationships/hyperlink" Target="https://share.hdrinc.com/sites/CoW_FRLP/ACQUISITION/COW-FRMP_TR-208%20APPRAISAL%20USACOE%20Authorization%20to%20Proceed%20with%20Offer.pdf" TargetMode="External"/><Relationship Id="rId344" Type="http://schemas.openxmlformats.org/officeDocument/2006/relationships/hyperlink" Target="https://share.hdrinc.com/sites/CoW_FRLP/ACQUISITION/COW-FRMP_TR-224%20SURVEY%20Right-of-Entry.pdf" TargetMode="External"/><Relationship Id="rId691" Type="http://schemas.openxmlformats.org/officeDocument/2006/relationships/hyperlink" Target="https://share.hdrinc.com/sites/CoW_FRLP/ACQUISITION/COW-FRMP_TR-421A%20APPRAISAL%20Final%20Appraisal.pdf" TargetMode="External"/><Relationship Id="rId789" Type="http://schemas.openxmlformats.org/officeDocument/2006/relationships/hyperlink" Target="https://share.hdrinc.com/sites/CoW_FRLP/ACQUISITION/COW-FRMP_TR-T167%20ROE%20Right-of-Entry%20Package.pdf" TargetMode="External"/><Relationship Id="rId912" Type="http://schemas.openxmlformats.org/officeDocument/2006/relationships/hyperlink" Target="https://share.hdrinc.com/sites/CoW_FRLP/ACQUISITION/COW-FRMP_TR-T227%20ENVIRONMENTAL%20Right-of-Entry%20Executed.pdf" TargetMode="External"/><Relationship Id="rId996" Type="http://schemas.openxmlformats.org/officeDocument/2006/relationships/hyperlink" Target="https://share.hdrinc.com/sites/CoW_FRLP/ACQUISITION/COW-FRMP_TR-T271%20ROE%20Right-of-Entry%20Executed.pdf" TargetMode="External"/><Relationship Id="rId1847" Type="http://schemas.openxmlformats.org/officeDocument/2006/relationships/hyperlink" Target="https://share.hdrinc.com/sites/CoW_FRLP/_layouts/DocIdRedir.aspx?ID=COWFRLPHDR-5-1072" TargetMode="External"/><Relationship Id="rId2025" Type="http://schemas.openxmlformats.org/officeDocument/2006/relationships/hyperlink" Target="https://share.hdrinc.com/sites/CoW_FRLP/_layouts/DocIdRedir.aspx?ID=COWFRLPHDR-5-245" TargetMode="External"/><Relationship Id="rId41" Type="http://schemas.openxmlformats.org/officeDocument/2006/relationships/hyperlink" Target="https://share.hdrinc.com/sites/CoW_FRLP/ACQUISITION/COW-FRMP_TR-200%20CONTACT%20Letter%20of%20Intent-HDR.pdf" TargetMode="External"/><Relationship Id="rId551" Type="http://schemas.openxmlformats.org/officeDocument/2006/relationships/hyperlink" Target="https://share.hdrinc.com/sites/CoW_FRLP/ACQUISITION/COW-FRMP_TR-312%20SURVEY%20Description-Plat_USACOE.pdf" TargetMode="External"/><Relationship Id="rId649" Type="http://schemas.openxmlformats.org/officeDocument/2006/relationships/hyperlink" Target="https://share.hdrinc.com/sites/CoW_FRLP/ACQUISITION/COW-FRMP_TR-319%20TITLE%20Curative%20Plan.docx" TargetMode="External"/><Relationship Id="rId856" Type="http://schemas.openxmlformats.org/officeDocument/2006/relationships/hyperlink" Target="https://share.hdrinc.com/sites/CoW_FRLP/ACQUISITION/COW-FRMP_TR-T194%20ENVIRONMENTAL%20Right-of-Entry%20Package.pdf" TargetMode="External"/><Relationship Id="rId1181" Type="http://schemas.openxmlformats.org/officeDocument/2006/relationships/hyperlink" Target="https://share.hdrinc.com/sites/CoW_FRLP/_layouts/DocIdRedir.aspx?ID=COWFRLPHDR-5-204" TargetMode="External"/><Relationship Id="rId1279" Type="http://schemas.openxmlformats.org/officeDocument/2006/relationships/hyperlink" Target="https://share.hdrinc.com/sites/CoW_FRLP/_layouts/DocIdRedir.aspx?ID=COWFRLPHDR-5-274" TargetMode="External"/><Relationship Id="rId1402" Type="http://schemas.openxmlformats.org/officeDocument/2006/relationships/hyperlink" Target="https://share.hdrinc.com/sites/CoW_FRLP/_layouts/DocIdRedir.aspx?ID=COWFRLPHDR-5-440" TargetMode="External"/><Relationship Id="rId1486" Type="http://schemas.openxmlformats.org/officeDocument/2006/relationships/hyperlink" Target="https://share.hdrinc.com/sites/CoW_FRLP/_layouts/DocIdRedir.aspx?ID=COWFRLPHDR-5-649" TargetMode="External"/><Relationship Id="rId1707" Type="http://schemas.openxmlformats.org/officeDocument/2006/relationships/hyperlink" Target="https://share.hdrinc.com/sites/CoW_FRLP/_layouts/DocIdRedir.aspx?ID=COWFRLPHDR-5-1293" TargetMode="External"/><Relationship Id="rId190" Type="http://schemas.openxmlformats.org/officeDocument/2006/relationships/hyperlink" Target="https://share.hdrinc.com/sites/CoW_FRLP/ACQUISITION/COW-FRMP_TR-212%20TITLE%20Tax%20Card.pdf" TargetMode="External"/><Relationship Id="rId204" Type="http://schemas.openxmlformats.org/officeDocument/2006/relationships/hyperlink" Target="https://share.hdrinc.com/sites/CoW_FRLP/ACQUISITION/COW-FRMP_TR-213%20SURVEY%20Right-of-Entry%20CMRR.pdf" TargetMode="External"/><Relationship Id="rId288" Type="http://schemas.openxmlformats.org/officeDocument/2006/relationships/hyperlink" Target="https://share.hdrinc.com/sites/CoW_FRLP/ACQUISITION/COW-FRMP_TR-219%20APPRAISAL%20USACOE%20Authorization%20to%20Proceed%20with%20Offer.pdf" TargetMode="External"/><Relationship Id="rId411" Type="http://schemas.openxmlformats.org/officeDocument/2006/relationships/hyperlink" Target="https://share.hdrinc.com/sites/CoW_FRLP/ACQUISITION/COW-FRMP_TR-303%20APPRAISAL%20Final%20Appraisal.pdf" TargetMode="External"/><Relationship Id="rId509" Type="http://schemas.openxmlformats.org/officeDocument/2006/relationships/hyperlink" Target="https://share.hdrinc.com/sites/CoW_FRLP/ACQUISITION/COW-FRMP_TR-310%20APPRAISAL%20Final%20Appraisal.pdf" TargetMode="External"/><Relationship Id="rId1041" Type="http://schemas.openxmlformats.org/officeDocument/2006/relationships/hyperlink" Target="https://share.hdrinc.com/sites/CoW_FRLP/_layouts/DocIdRedir.aspx?ID=COWFRLPHDR-5-712" TargetMode="External"/><Relationship Id="rId1139" Type="http://schemas.openxmlformats.org/officeDocument/2006/relationships/hyperlink" Target="https://share.hdrinc.com/sites/CoW_FRLP/_layouts/DocIdRedir.aspx?ID=COWFRLPHDR-5-423" TargetMode="External"/><Relationship Id="rId1346" Type="http://schemas.openxmlformats.org/officeDocument/2006/relationships/hyperlink" Target="https://share.hdrinc.com/sites/CoW_FRLP/_layouts/DocIdRedir.aspx?ID=COWFRLPHDR-5-785" TargetMode="External"/><Relationship Id="rId1693" Type="http://schemas.openxmlformats.org/officeDocument/2006/relationships/hyperlink" Target="https://share.hdrinc.com/sites/CoW_FRLP/_layouts/DocIdRedir.aspx?ID=COWFRLPHDR-5-1198" TargetMode="External"/><Relationship Id="rId1914" Type="http://schemas.openxmlformats.org/officeDocument/2006/relationships/hyperlink" Target="https://share.hdrinc.com/sites/CoW_FRLP/_layouts/DocIdRedir.aspx?ID=COWFRLPHDR-5-975" TargetMode="External"/><Relationship Id="rId1998" Type="http://schemas.openxmlformats.org/officeDocument/2006/relationships/hyperlink" Target="https://share.hdrinc.com/sites/CoW_FRLP/_layouts/DocIdRedir.aspx?ID=COWFRLPHDR-5-1245" TargetMode="External"/><Relationship Id="rId495" Type="http://schemas.openxmlformats.org/officeDocument/2006/relationships/hyperlink" Target="https://share.hdrinc.com/sites/CoW_FRLP/ACQUISITION/ContactRecords/COW-FRMP_TR-309%20CONTACT%20Negotiator%20Report.docx" TargetMode="External"/><Relationship Id="rId716" Type="http://schemas.openxmlformats.org/officeDocument/2006/relationships/hyperlink" Target="https://share.hdrinc.com/sites/CoW_FRLP/ACQUISITION/COW-FRMP_TR-T066%20CONTACT%20Negotiator%20Report.docx" TargetMode="External"/><Relationship Id="rId923" Type="http://schemas.openxmlformats.org/officeDocument/2006/relationships/hyperlink" Target="https://share.hdrinc.com/sites/CoW_FRLP/ACQUISITION/COW-FRMP_TR-T234%20CONTACT%20Negotiator%20Report.docx" TargetMode="External"/><Relationship Id="rId1553" Type="http://schemas.openxmlformats.org/officeDocument/2006/relationships/hyperlink" Target="https://share.hdrinc.com/sites/CoW_FRLP/_layouts/DocIdRedir.aspx?ID=COWFRLPHDR-5-223" TargetMode="External"/><Relationship Id="rId1760" Type="http://schemas.openxmlformats.org/officeDocument/2006/relationships/hyperlink" Target="https://share.hdrinc.com/sites/CoW_FRLP/_layouts/DocIdRedir.aspx?ID=COWFRLPHDR-5-1056" TargetMode="External"/><Relationship Id="rId1858" Type="http://schemas.openxmlformats.org/officeDocument/2006/relationships/hyperlink" Target="https://share.hdrinc.com/sites/CoW_FRLP/_layouts/DocIdRedir.aspx?ID=COWFRLPHDR-5-1026" TargetMode="External"/><Relationship Id="rId52" Type="http://schemas.openxmlformats.org/officeDocument/2006/relationships/hyperlink" Target="https://share.hdrinc.com/sites/CoW_FRLP/ACQUISITION/COW-FRMP_TR-200%20TITLE%20SOS%20Business%20Organization%20Inquiry.pdf" TargetMode="External"/><Relationship Id="rId148" Type="http://schemas.openxmlformats.org/officeDocument/2006/relationships/hyperlink" Target="https://share.hdrinc.com/sites/CoW_FRLP/ACQUISITION/COW-FRMP_TR-208%20TITLE%20Commitment%20Backup%20Docs.pdf" TargetMode="External"/><Relationship Id="rId355" Type="http://schemas.openxmlformats.org/officeDocument/2006/relationships/hyperlink" Target="https://share.hdrinc.com/sites/CoW_FRLP/ACQUISITION/COW-FRMP_TR-228%20SURVEY%20Description-Plat_USACOE.pdf" TargetMode="External"/><Relationship Id="rId562" Type="http://schemas.openxmlformats.org/officeDocument/2006/relationships/hyperlink" Target="https://share.hdrinc.com/sites/CoW_FRLP/ACQUISITION/COW-FRMP_TR-313%20APPRAISAL%20USACOE%20Authorization%20to%20Proceed%20with%20Offer%20Approval.pdf" TargetMode="External"/><Relationship Id="rId1192" Type="http://schemas.openxmlformats.org/officeDocument/2006/relationships/hyperlink" Target="https://share.hdrinc.com/sites/CoW_FRLP/_layouts/DocIdRedir.aspx?ID=COWFRLPHDR-5-246" TargetMode="External"/><Relationship Id="rId1206" Type="http://schemas.openxmlformats.org/officeDocument/2006/relationships/hyperlink" Target="https://share.hdrinc.com/sites/CoW_FRLP/_layouts/DocIdRedir.aspx?ID=COWFRLPHDR-5-1315" TargetMode="External"/><Relationship Id="rId1413" Type="http://schemas.openxmlformats.org/officeDocument/2006/relationships/hyperlink" Target="https://share.hdrinc.com/sites/CoW_FRLP/_layouts/DocIdRedir.aspx?ID=COWFRLPHDR-5-535" TargetMode="External"/><Relationship Id="rId1620" Type="http://schemas.openxmlformats.org/officeDocument/2006/relationships/hyperlink" Target="https://share.hdrinc.com/sites/CoW_FRLP/_layouts/DocIdRedir.aspx?ID=COWFRLPHDR-5-178" TargetMode="External"/><Relationship Id="rId215" Type="http://schemas.openxmlformats.org/officeDocument/2006/relationships/hyperlink" Target="https://share.hdrinc.com/sites/CoW_FRLP/ACQUISITION/COW-FRMP_TR-214%20CONTACT%20Initial%20Interview%20-%20Residential.pdf" TargetMode="External"/><Relationship Id="rId422" Type="http://schemas.openxmlformats.org/officeDocument/2006/relationships/hyperlink" Target="https://share.hdrinc.com/sites/CoW_FRLP/ACQUISITION/COW-FRMP_TR-303%20TITLE%20Curative%20Plan.docx" TargetMode="External"/><Relationship Id="rId867" Type="http://schemas.openxmlformats.org/officeDocument/2006/relationships/hyperlink" Target="https://share.hdrinc.com/sites/CoW_FRLP/ACQUISITION/COW-FRMP_TR-T198%20NEGOTIATION%20Owner%20Representation%20Letter.pdf" TargetMode="External"/><Relationship Id="rId1052" Type="http://schemas.openxmlformats.org/officeDocument/2006/relationships/hyperlink" Target="https://share.hdrinc.com/sites/CoW_FRLP/_layouts/DocIdRedir.aspx?ID=COWFRLPHDR-5-1176" TargetMode="External"/><Relationship Id="rId1497" Type="http://schemas.openxmlformats.org/officeDocument/2006/relationships/hyperlink" Target="https://share.hdrinc.com/sites/CoW_FRLP/_layouts/DocIdRedir.aspx?ID=COWFRLPHDR-5-191" TargetMode="External"/><Relationship Id="rId1718" Type="http://schemas.openxmlformats.org/officeDocument/2006/relationships/hyperlink" Target="https://share.hdrinc.com/sites/CoW_FRLP/_layouts/DocIdRedir.aspx?ID=COWFRLPHDR-5-412" TargetMode="External"/><Relationship Id="rId1925" Type="http://schemas.openxmlformats.org/officeDocument/2006/relationships/hyperlink" Target="https://share.hdrinc.com/sites/CoW_FRLP/_layouts/DocIdRedir.aspx?ID=COWFRLPHDR-5-983" TargetMode="External"/><Relationship Id="rId299" Type="http://schemas.openxmlformats.org/officeDocument/2006/relationships/hyperlink" Target="https://share.hdrinc.com/sites/CoW_FRLP/ACQUISITION/COW-FRMP_TR-219%20TITLE%20Curative%20Plan.docx" TargetMode="External"/><Relationship Id="rId727" Type="http://schemas.openxmlformats.org/officeDocument/2006/relationships/hyperlink" Target="https://share.hdrinc.com/sites/CoW_FRLP/ACQUISITION/COW-FRMP_TR-T068%20CONTACT%20Negotiator%20Report.docx" TargetMode="External"/><Relationship Id="rId934" Type="http://schemas.openxmlformats.org/officeDocument/2006/relationships/hyperlink" Target="https://share.hdrinc.com/sites/CoW_FRLP/ACQUISITION/COW-FRMP_TR-T237%20ENVIRONMENTAL%20Right-of-Entry%20Package.pdf" TargetMode="External"/><Relationship Id="rId1357" Type="http://schemas.openxmlformats.org/officeDocument/2006/relationships/hyperlink" Target="https://share.hdrinc.com/sites/CoW_FRLP/_layouts/DocIdRedir.aspx?ID=COWFRLPHDR-5-766" TargetMode="External"/><Relationship Id="rId1564" Type="http://schemas.openxmlformats.org/officeDocument/2006/relationships/hyperlink" Target="https://share.hdrinc.com/sites/CoW_FRLP/_layouts/DocIdRedir.aspx?ID=COWFRLPHDR-5-848" TargetMode="External"/><Relationship Id="rId1771" Type="http://schemas.openxmlformats.org/officeDocument/2006/relationships/hyperlink" Target="https://share.hdrinc.com/sites/CoW_FRLP/_layouts/DocIdRedir.aspx?ID=COWFRLPHDR-5-873" TargetMode="External"/><Relationship Id="rId63" Type="http://schemas.openxmlformats.org/officeDocument/2006/relationships/hyperlink" Target="https://share.hdrinc.com/sites/CoW_FRLP/ACQUISITION/COW-FRMP_TR-201%20TITLE%20SOS%20Business%20Organization%20Inquiry.pdf" TargetMode="External"/><Relationship Id="rId159" Type="http://schemas.openxmlformats.org/officeDocument/2006/relationships/hyperlink" Target="https://share.hdrinc.com/sites/CoW_FRLP/ACQUISITION/COW-FRMP_TR-210%20CONTACT%20Letter%20of%20Intent-HDR%20R023712.pdf" TargetMode="External"/><Relationship Id="rId366" Type="http://schemas.openxmlformats.org/officeDocument/2006/relationships/hyperlink" Target="https://share.hdrinc.com/sites/CoW_FRLP/ACQUISITION/COW-FRMP_TR-231%20ENVIRONMENTAL%20Right-of-Entry%20Package.pdf" TargetMode="External"/><Relationship Id="rId573" Type="http://schemas.openxmlformats.org/officeDocument/2006/relationships/hyperlink" Target="https://share.hdrinc.com/sites/CoW_FRLP/ACQUISITION/COW-FRMP_TR-313%20TITLE%20Commitment.pdf" TargetMode="External"/><Relationship Id="rId780" Type="http://schemas.openxmlformats.org/officeDocument/2006/relationships/hyperlink" Target="https://share.hdrinc.com/sites/CoW_FRLP/ACQUISITION/COW-FRMP_TR-T164%20ENVIRONMENTAL%20Right-of-Entry%20Executed.pdf" TargetMode="External"/><Relationship Id="rId1217" Type="http://schemas.openxmlformats.org/officeDocument/2006/relationships/hyperlink" Target="https://share.hdrinc.com/sites/CoW_FRLP/_layouts/DocIdRedir.aspx?ID=COWFRLPHDR-5-84" TargetMode="External"/><Relationship Id="rId1424" Type="http://schemas.openxmlformats.org/officeDocument/2006/relationships/hyperlink" Target="https://share.hdrinc.com/sites/CoW_FRLP/_layouts/DocIdRedir.aspx?ID=COWFRLPHDR-5-1255" TargetMode="External"/><Relationship Id="rId1631" Type="http://schemas.openxmlformats.org/officeDocument/2006/relationships/hyperlink" Target="https://share.hdrinc.com/sites/CoW_FRLP/_layouts/DocIdRedir.aspx?ID=COWFRLPHDR-5-870" TargetMode="External"/><Relationship Id="rId1869" Type="http://schemas.openxmlformats.org/officeDocument/2006/relationships/hyperlink" Target="https://share.hdrinc.com/sites/CoW_FRLP/_layouts/DocIdRedir.aspx?ID=COWFRLPHDR-5-1363" TargetMode="External"/><Relationship Id="rId226" Type="http://schemas.openxmlformats.org/officeDocument/2006/relationships/hyperlink" Target="https://share.hdrinc.com/sites/CoW_FRLP/ACQUISITION/COW-FRMP_TR-215%20APPRAISAL%20Final%20Appraisal.pdf" TargetMode="External"/><Relationship Id="rId433" Type="http://schemas.openxmlformats.org/officeDocument/2006/relationships/hyperlink" Target="https://share.hdrinc.com/sites/CoW_FRLP/ACQUISITION/ContactRecords/COW-FRMP_TR-304%20CONTACT%20Negotiator%20Report.docx" TargetMode="External"/><Relationship Id="rId878" Type="http://schemas.openxmlformats.org/officeDocument/2006/relationships/hyperlink" Target="https://share.hdrinc.com/sites/CoW_FRLP/ACQUISITION/COW-FRMP_TR-T206%20CONTACT%20Negotiator%20Report.docx" TargetMode="External"/><Relationship Id="rId1063" Type="http://schemas.openxmlformats.org/officeDocument/2006/relationships/hyperlink" Target="https://share.hdrinc.com/sites/CoW_FRLP/_layouts/DocIdRedir.aspx?ID=COWFRLPHDR-5-196" TargetMode="External"/><Relationship Id="rId1270" Type="http://schemas.openxmlformats.org/officeDocument/2006/relationships/hyperlink" Target="https://share.hdrinc.com/sites/CoW_FRLP/_layouts/DocIdRedir.aspx?ID=COWFRLPHDR-5-42" TargetMode="External"/><Relationship Id="rId1729" Type="http://schemas.openxmlformats.org/officeDocument/2006/relationships/hyperlink" Target="https://share.hdrinc.com/sites/CoA_Buyout_6500/_layouts/DocIdRedir.aspx?ID=COABUYOUT65-9-40" TargetMode="External"/><Relationship Id="rId1936" Type="http://schemas.openxmlformats.org/officeDocument/2006/relationships/hyperlink" Target="https://share.hdrinc.com/sites/CoW_FRLP/_layouts/DocIdRedir.aspx?ID=COWFRLPHDR-5-1148" TargetMode="External"/><Relationship Id="rId640" Type="http://schemas.openxmlformats.org/officeDocument/2006/relationships/hyperlink" Target="https://share.hdrinc.com/sites/CoW_FRLP/ACQUISITION/COW-FRMP_TR-319%20APPRAISAL%20USACOE%20Authorization%20to%20Proceed%20with%20Offer.pdf" TargetMode="External"/><Relationship Id="rId738" Type="http://schemas.openxmlformats.org/officeDocument/2006/relationships/hyperlink" Target="https://share.hdrinc.com/sites/CoW_FRLP/ACQUISITION/COW-FRMP_TR-T070%20ENVIRONMENTAL%20Right-of-Entry%20Executed.pdf" TargetMode="External"/><Relationship Id="rId945" Type="http://schemas.openxmlformats.org/officeDocument/2006/relationships/hyperlink" Target="https://share.hdrinc.com/sites/CoW_FRLP/ACQUISITION/COW-FRMP_TR-T241%20ENVIRONMENTAL%20Right-of-Entry%20Package.pdf" TargetMode="External"/><Relationship Id="rId1368" Type="http://schemas.openxmlformats.org/officeDocument/2006/relationships/hyperlink" Target="https://share.hdrinc.com/sites/CoW_FRLP/_layouts/DocIdRedir.aspx?ID=COWFRLPHDR-5-856" TargetMode="External"/><Relationship Id="rId1575" Type="http://schemas.openxmlformats.org/officeDocument/2006/relationships/hyperlink" Target="https://share.hdrinc.com/sites/CoW_FRLP/_layouts/DocIdRedir.aspx?ID=COWFRLPHDR-5-1312" TargetMode="External"/><Relationship Id="rId1782" Type="http://schemas.openxmlformats.org/officeDocument/2006/relationships/hyperlink" Target="https://share.hdrinc.com/sites/CoW_FRLP/_layouts/DocIdRedir.aspx?ID=COWFRLPHDR-5-905" TargetMode="External"/><Relationship Id="rId74" Type="http://schemas.openxmlformats.org/officeDocument/2006/relationships/hyperlink" Target="https://share.hdrinc.com/sites/CoW_FRLP/ACQUISITION/COW-FRMP_TR-202%20NEGOTIATION%20Initial%20Offer%20Package.pdf" TargetMode="External"/><Relationship Id="rId377" Type="http://schemas.openxmlformats.org/officeDocument/2006/relationships/hyperlink" Target="https://share.hdrinc.com/sites/CoW_FRLP/ACQUISITION/COW-FRMP_TR-300%20SURVEY%20Description-Plat_CITY.pdf" TargetMode="External"/><Relationship Id="rId500" Type="http://schemas.openxmlformats.org/officeDocument/2006/relationships/hyperlink" Target="https://share.hdrinc.com/sites/CoW_FRLP/ACQUISITION/COW-FRMP_TR-309%20NEGOTIATION%20Initial%20Offer%20Package%20CMRR.pdf" TargetMode="External"/><Relationship Id="rId584" Type="http://schemas.openxmlformats.org/officeDocument/2006/relationships/hyperlink" Target="https://share.hdrinc.com/sites/CoW_FRLP/ACQUISITION/COW-FRMP_TR-314%20SURVEY%20Description-Plat_USACOE.pdf" TargetMode="External"/><Relationship Id="rId805" Type="http://schemas.openxmlformats.org/officeDocument/2006/relationships/hyperlink" Target="https://share.hdrinc.com/sites/CoW_FRLP/ACQUISITION/COW-FRMP_TR-T182%20ROE%20Right-of-Entry%20Executed.pdf" TargetMode="External"/><Relationship Id="rId1130" Type="http://schemas.openxmlformats.org/officeDocument/2006/relationships/hyperlink" Target="https://share.hdrinc.com/sites/CoW_FRLP/_layouts/DocIdRedir.aspx?ID=COWFRLPHDR-5-1213" TargetMode="External"/><Relationship Id="rId1228" Type="http://schemas.openxmlformats.org/officeDocument/2006/relationships/hyperlink" Target="https://share.hdrinc.com/sites/CoW_FRLP/_layouts/DocIdRedir.aspx?ID=COWFRLPHDR-5-104" TargetMode="External"/><Relationship Id="rId1435" Type="http://schemas.openxmlformats.org/officeDocument/2006/relationships/hyperlink" Target="https://share.hdrinc.com/sites/CoW_FRLP/_layouts/DocIdRedir.aspx?ID=COWFRLPHDR-5-405" TargetMode="External"/><Relationship Id="rId5" Type="http://schemas.openxmlformats.org/officeDocument/2006/relationships/hyperlink" Target="https://share.hdrinc.com/sites/CoW_FRLP/ACQUISITION/COW-FRMP_R027683%20SURVEY%20Right-of-Entry%20CMRR.pdf" TargetMode="External"/><Relationship Id="rId237" Type="http://schemas.openxmlformats.org/officeDocument/2006/relationships/hyperlink" Target="https://share.hdrinc.com/sites/CoW_FRLP/ACQUISITION/ContactRecords/COW-FRMP_TR-215%20CONTACT%20Negotiator%20Report.docx" TargetMode="External"/><Relationship Id="rId791" Type="http://schemas.openxmlformats.org/officeDocument/2006/relationships/hyperlink" Target="https://share.hdrinc.com/sites/CoW_FRLP/ACQUISITION/COW-FRMP_TR-T168%20ENVIRONMENTAL%20Right-of-Entry%20Package.pdf" TargetMode="External"/><Relationship Id="rId889" Type="http://schemas.openxmlformats.org/officeDocument/2006/relationships/hyperlink" Target="https://share.hdrinc.com/sites/CoW_FRLP/ACQUISITION/COW-FRMP_TR-T210%20TITLE%20Tax%20Card.pdf" TargetMode="External"/><Relationship Id="rId1074" Type="http://schemas.openxmlformats.org/officeDocument/2006/relationships/hyperlink" Target="https://share.hdrinc.com/sites/CoW_FRLP/_layouts/DocIdRedir.aspx?ID=COWFRLPHDR-5-198" TargetMode="External"/><Relationship Id="rId1642" Type="http://schemas.openxmlformats.org/officeDocument/2006/relationships/hyperlink" Target="https://share.hdrinc.com/sites/CoW_FRLP/_layouts/DocIdRedir.aspx?ID=COWFRLPHDR-5-456" TargetMode="External"/><Relationship Id="rId1947" Type="http://schemas.openxmlformats.org/officeDocument/2006/relationships/hyperlink" Target="https://share.hdrinc.com/sites/CoW_FRLP/_layouts/DocIdRedir.aspx?ID=COWFRLPHDR-5-992" TargetMode="External"/><Relationship Id="rId444" Type="http://schemas.openxmlformats.org/officeDocument/2006/relationships/hyperlink" Target="https://share.hdrinc.com/sites/CoW_FRLP/ACQUISITION/COW-FRMP_TR-305%20APPRAISAL%20Just%20Compensation%20Memo.pdf" TargetMode="External"/><Relationship Id="rId651" Type="http://schemas.openxmlformats.org/officeDocument/2006/relationships/hyperlink" Target="https://share.hdrinc.com/sites/CoW_FRLP/ACQUISITION/COW-FRMP_TR-320%20CONTACT%20Initial%20Interview%20-%20Residential.pdf" TargetMode="External"/><Relationship Id="rId749" Type="http://schemas.openxmlformats.org/officeDocument/2006/relationships/hyperlink" Target="https://share.hdrinc.com/sites/CoW_FRLP/ACQUISITION/COW-FRMP_TR-T072%20TITLE%20Tax%20Card.pdf" TargetMode="External"/><Relationship Id="rId1281" Type="http://schemas.openxmlformats.org/officeDocument/2006/relationships/hyperlink" Target="https://share.hdrinc.com/sites/CoW_FRLP/_layouts/DocIdRedir.aspx?ID=COWFRLPHDR-5-432" TargetMode="External"/><Relationship Id="rId1379" Type="http://schemas.openxmlformats.org/officeDocument/2006/relationships/hyperlink" Target="https://share.hdrinc.com/sites/CoW_FRLP/_layouts/DocIdRedir.aspx?ID=COWFRLPHDR-5-825" TargetMode="External"/><Relationship Id="rId1502" Type="http://schemas.openxmlformats.org/officeDocument/2006/relationships/hyperlink" Target="https://share.hdrinc.com/sites/CoW_FRLP/_layouts/DocIdRedir.aspx?ID=COWFRLPHDR-5-1207" TargetMode="External"/><Relationship Id="rId1586" Type="http://schemas.openxmlformats.org/officeDocument/2006/relationships/hyperlink" Target="https://share.hdrinc.com/sites/CoW_FRLP/_layouts/DocIdRedir.aspx?ID=COWFRLPHDR-5-148" TargetMode="External"/><Relationship Id="rId1807" Type="http://schemas.openxmlformats.org/officeDocument/2006/relationships/hyperlink" Target="https://share.hdrinc.com/sites/CoW_FRLP/_layouts/DocIdRedir.aspx?ID=COWFRLPHDR-5-922" TargetMode="External"/><Relationship Id="rId290" Type="http://schemas.openxmlformats.org/officeDocument/2006/relationships/hyperlink" Target="https://share.hdrinc.com/sites/CoW_FRLP/ACQUISITION/COW-FRMP_TR-219%20CONTACT%20Letter%20of%20Intent-HDR.pdf" TargetMode="External"/><Relationship Id="rId304" Type="http://schemas.openxmlformats.org/officeDocument/2006/relationships/hyperlink" Target="https://share.hdrinc.com/sites/CoW_FRLP/ACQUISITION/COW-FRMP_TR-220%20CONTACT%20Letter%20of%20Intent-HDR.pdf" TargetMode="External"/><Relationship Id="rId388" Type="http://schemas.openxmlformats.org/officeDocument/2006/relationships/hyperlink" Target="https://share.hdrinc.com/sites/CoW_FRLP/ACQUISITION/ContactRecords/COW-FRMP_TR-301%20CONTACT%20Negotiator%20Report.docx" TargetMode="External"/><Relationship Id="rId511" Type="http://schemas.openxmlformats.org/officeDocument/2006/relationships/hyperlink" Target="https://share.hdrinc.com/sites/CoW_FRLP/ACQUISITION/COW-FRMP_TR-310%20APPRAISAL%20USACOE%20Authorization%20to%20Proceed%20with%20Offer.pdf" TargetMode="External"/><Relationship Id="rId609" Type="http://schemas.openxmlformats.org/officeDocument/2006/relationships/hyperlink" Target="https://share.hdrinc.com/sites/CoW_FRLP/ACQUISITION/COW-FRMP_TR-315%20TITLE%20Tax%20Card.pdf" TargetMode="External"/><Relationship Id="rId956" Type="http://schemas.openxmlformats.org/officeDocument/2006/relationships/hyperlink" Target="https://share.hdrinc.com/sites/CoW_FRLP/ACQUISITION/COW-FRMP_TR-T243%20ROE%20Right-of-Entry%20Package.pdf" TargetMode="External"/><Relationship Id="rId1141" Type="http://schemas.openxmlformats.org/officeDocument/2006/relationships/hyperlink" Target="https://share.hdrinc.com/sites/CoW_FRLP/_layouts/DocIdRedir.aspx?ID=COWFRLPHDR-5-818" TargetMode="External"/><Relationship Id="rId1239" Type="http://schemas.openxmlformats.org/officeDocument/2006/relationships/hyperlink" Target="https://share.hdrinc.com/sites/CoW_FRLP/_layouts/DocIdRedir.aspx?ID=COWFRLPHDR-5-1321" TargetMode="External"/><Relationship Id="rId1793" Type="http://schemas.openxmlformats.org/officeDocument/2006/relationships/hyperlink" Target="https://share.hdrinc.com/sites/CoW_FRLP/_layouts/DocIdRedir.aspx?ID=COWFRLPHDR-5-914" TargetMode="External"/><Relationship Id="rId85" Type="http://schemas.openxmlformats.org/officeDocument/2006/relationships/hyperlink" Target="https://share.hdrinc.com/sites/CoW_FRLP/ACQUISITION/COW-FRMP_TR-203%20CONTACT%20Letter%20of%20Intent-HDR.pdf" TargetMode="External"/><Relationship Id="rId150" Type="http://schemas.openxmlformats.org/officeDocument/2006/relationships/hyperlink" Target="https://share.hdrinc.com/sites/CoW_FRLP/ACQUISITION/COW-FRMP_TR-208%20TITLE%20Curative%20Plan.docx" TargetMode="External"/><Relationship Id="rId595" Type="http://schemas.openxmlformats.org/officeDocument/2006/relationships/hyperlink" Target="https://share.hdrinc.com/sites/CoW_FRLP/ACQUISITION/COW-FRMP_TR-315%20APPRAISAL%20USACOE%20Authorization%20to%20Proceed%20with%20Offer%20Approval.pdf" TargetMode="External"/><Relationship Id="rId816" Type="http://schemas.openxmlformats.org/officeDocument/2006/relationships/hyperlink" Target="https://share.hdrinc.com/sites/CoW_FRLP/ACQUISITION/COW-FRMP_TR-T185%20CONTACT%20Negotiator%20Report.docx" TargetMode="External"/><Relationship Id="rId1001" Type="http://schemas.openxmlformats.org/officeDocument/2006/relationships/hyperlink" Target="https://share.hdrinc.com/sites/CoW_FRLP/ACQUISITION/COW-FRMP_TR-T274%20TITLE%20Tax%20Card.pdf" TargetMode="External"/><Relationship Id="rId1446" Type="http://schemas.openxmlformats.org/officeDocument/2006/relationships/hyperlink" Target="https://share.hdrinc.com/sites/CoW_FRLP/_layouts/DocIdRedir.aspx?ID=COWFRLPHDR-5-276" TargetMode="External"/><Relationship Id="rId1653" Type="http://schemas.openxmlformats.org/officeDocument/2006/relationships/hyperlink" Target="https://share.hdrinc.com/sites/CoW_FRLP/_layouts/DocIdRedir.aspx?ID=COWFRLPHDR-5-1382" TargetMode="External"/><Relationship Id="rId1860" Type="http://schemas.openxmlformats.org/officeDocument/2006/relationships/hyperlink" Target="https://share.hdrinc.com/sites/CoW_FRLP/_layouts/DocIdRedir.aspx?ID=COWFRLPHDR-5-1131" TargetMode="External"/><Relationship Id="rId248" Type="http://schemas.openxmlformats.org/officeDocument/2006/relationships/hyperlink" Target="https://share.hdrinc.com/sites/CoW_FRLP/ACQUISITION/COW-FRMP_TR-216%20APPRAISAL%20Final%20Appraisal.pdf" TargetMode="External"/><Relationship Id="rId455" Type="http://schemas.openxmlformats.org/officeDocument/2006/relationships/hyperlink" Target="https://share.hdrinc.com/sites/CoW_FRLP/ACQUISITION/COW-FRMP_TR-305%20TITLE%20Commitment%20Backup%20Docs.pdf" TargetMode="External"/><Relationship Id="rId662" Type="http://schemas.openxmlformats.org/officeDocument/2006/relationships/hyperlink" Target="https://share.hdrinc.com/sites/CoW_FRLP/ACQUISITION/COW-FRMP_TR-320%20TITLE%20Tax%20Card.pdf" TargetMode="External"/><Relationship Id="rId1085" Type="http://schemas.openxmlformats.org/officeDocument/2006/relationships/hyperlink" Target="https://share.hdrinc.com/sites/CoW_FRLP/_layouts/DocIdRedir.aspx?ID=COWFRLPHDR-5-481" TargetMode="External"/><Relationship Id="rId1292" Type="http://schemas.openxmlformats.org/officeDocument/2006/relationships/hyperlink" Target="https://share.hdrinc.com/sites/CoW_FRLP/_layouts/DocIdRedir.aspx?ID=COWFRLPHDR-5-679" TargetMode="External"/><Relationship Id="rId1306" Type="http://schemas.openxmlformats.org/officeDocument/2006/relationships/hyperlink" Target="https://share.hdrinc.com/sites/CoW_FRLP/_layouts/DocIdRedir.aspx?ID=COWFRLPHDR-5-816" TargetMode="External"/><Relationship Id="rId1513" Type="http://schemas.openxmlformats.org/officeDocument/2006/relationships/hyperlink" Target="https://share.hdrinc.com/sites/CoW_FRLP/_layouts/DocIdRedir.aspx?ID=COWFRLPHDR-5-1324" TargetMode="External"/><Relationship Id="rId1720" Type="http://schemas.openxmlformats.org/officeDocument/2006/relationships/hyperlink" Target="https://share.hdrinc.com/sites/CoW_FRLP/_layouts/DocIdRedir.aspx?ID=COWFRLPHDR-5-463" TargetMode="External"/><Relationship Id="rId1958" Type="http://schemas.openxmlformats.org/officeDocument/2006/relationships/hyperlink" Target="https://share.hdrinc.com/sites/CoW_FRLP/_layouts/DocIdRedir.aspx?ID=COWFRLPHDR-5-998" TargetMode="External"/><Relationship Id="rId12" Type="http://schemas.openxmlformats.org/officeDocument/2006/relationships/hyperlink" Target="https://share.hdrinc.com/sites/CoW_FRLP/ACQUISITION/COW-FRMP_R069705%20SURVEY%20Right-of-Entry%20CMRR.pdf" TargetMode="External"/><Relationship Id="rId108" Type="http://schemas.openxmlformats.org/officeDocument/2006/relationships/hyperlink" Target="https://share.hdrinc.com/sites/CoW_FRLP/ACQUISITION/COW-FRMP_TR-205%20SURVEY%20Right-of-Entry.pdf" TargetMode="External"/><Relationship Id="rId315" Type="http://schemas.openxmlformats.org/officeDocument/2006/relationships/hyperlink" Target="https://share.hdrinc.com/sites/CoW_FRLP/ACQUISITION/COW-FRMP_TR-222%20APPRAISAL%20Just%20Compensation%20Memo.pdf" TargetMode="External"/><Relationship Id="rId522" Type="http://schemas.openxmlformats.org/officeDocument/2006/relationships/hyperlink" Target="https://share.hdrinc.com/sites/CoW_FRLP/ACQUISITION/COW-FRMP_TR-310%20TITLE%20Tax%20Card.pdf" TargetMode="External"/><Relationship Id="rId967" Type="http://schemas.openxmlformats.org/officeDocument/2006/relationships/hyperlink" Target="https://share.hdrinc.com/sites/CoW_FRLP/ACQUISITION/COW-FRMP_TR-T256%20ROE%20Right-of-Entry%20Executed.pdf" TargetMode="External"/><Relationship Id="rId1152" Type="http://schemas.openxmlformats.org/officeDocument/2006/relationships/hyperlink" Target="https://share.hdrinc.com/sites/CoW_FRLP/_layouts/DocIdRedir.aspx?ID=COWFRLPHDR-5-108" TargetMode="External"/><Relationship Id="rId1597" Type="http://schemas.openxmlformats.org/officeDocument/2006/relationships/hyperlink" Target="https://share.hdrinc.com/sites/CoW_FRLP/_layouts/DocIdRedir.aspx?ID=COWFRLPHDR-5-850" TargetMode="External"/><Relationship Id="rId1818" Type="http://schemas.openxmlformats.org/officeDocument/2006/relationships/hyperlink" Target="https://share.hdrinc.com/sites/CoW_FRLP/_layouts/DocIdRedir.aspx?ID=COWFRLPHDR-5-1278" TargetMode="External"/><Relationship Id="rId96" Type="http://schemas.openxmlformats.org/officeDocument/2006/relationships/hyperlink" Target="https://share.hdrinc.com/sites/CoW_FRLP/ACQUISITION/COW-FRMP_TR-205%20APPRAISAL%20Just%20Compensation%20Memo.pdf" TargetMode="External"/><Relationship Id="rId161" Type="http://schemas.openxmlformats.org/officeDocument/2006/relationships/hyperlink" Target="https://share.hdrinc.com/sites/CoW_FRLP/ACQUISITION/COW-FRMP_TR-210%20NEGOTIATION%20Initial%20Offer%20Package.pdf" TargetMode="External"/><Relationship Id="rId399" Type="http://schemas.openxmlformats.org/officeDocument/2006/relationships/hyperlink" Target="https://share.hdrinc.com/sites/CoW_FRLP/ACQUISITION/COW-FRMP_TR-302%20APPRAISAL%20USACOE%20Authorization%20to%20Proceed%20with%20Offer.pdf" TargetMode="External"/><Relationship Id="rId827" Type="http://schemas.openxmlformats.org/officeDocument/2006/relationships/hyperlink" Target="https://share.hdrinc.com/sites/CoW_FRLP/ACQUISITION/COW-FRMP_TR-T187%20ROE%20Right-of-Entry%20Package.pdf" TargetMode="External"/><Relationship Id="rId1012" Type="http://schemas.openxmlformats.org/officeDocument/2006/relationships/hyperlink" Target="https://share.hdrinc.com/sites/CoW_FRLP/ACQUISITION/COW-FRMP_TR-T281%20ROE%20Right-of-Entry%20Executed.pdf" TargetMode="External"/><Relationship Id="rId1457" Type="http://schemas.openxmlformats.org/officeDocument/2006/relationships/hyperlink" Target="https://share.hdrinc.com/sites/CoW_FRLP/_layouts/DocIdRedir.aspx?ID=COWFRLPHDR-5-1228" TargetMode="External"/><Relationship Id="rId1664" Type="http://schemas.openxmlformats.org/officeDocument/2006/relationships/hyperlink" Target="https://share.hdrinc.com/sites/CoW_FRLP/_layouts/DocIdRedir.aspx?ID=COWFRLPHDR-5-105" TargetMode="External"/><Relationship Id="rId1871" Type="http://schemas.openxmlformats.org/officeDocument/2006/relationships/hyperlink" Target="https://share.hdrinc.com/sites/CoA_Buyout_6500/_layouts/DocIdRedir.aspx?ID=COABUYOUT65-9-40" TargetMode="External"/><Relationship Id="rId259" Type="http://schemas.openxmlformats.org/officeDocument/2006/relationships/hyperlink" Target="https://share.hdrinc.com/sites/CoW_FRLP/ACQUISITION/COW-FRMP_TR-216%20TITLE%20Curative%20Plan.docx" TargetMode="External"/><Relationship Id="rId466" Type="http://schemas.openxmlformats.org/officeDocument/2006/relationships/hyperlink" Target="https://share.hdrinc.com/sites/CoW_FRLP/ACQUISITION/ContactRecords/COW-FRMP_TR-307%20CONTACT%20Negotiator%20Report.docx" TargetMode="External"/><Relationship Id="rId673" Type="http://schemas.openxmlformats.org/officeDocument/2006/relationships/hyperlink" Target="https://share.hdrinc.com/sites/CoW_FRLP/ACQUISITION/COW-FRMP_TR-322%20TITLE%20Commitment.pdf" TargetMode="External"/><Relationship Id="rId880" Type="http://schemas.openxmlformats.org/officeDocument/2006/relationships/hyperlink" Target="https://share.hdrinc.com/sites/CoW_FRLP/ACQUISITION/COW-FRMP_TR-T206%20ENVIRONMENTAL%20Right-of-Entry%20Package.pdf" TargetMode="External"/><Relationship Id="rId1096" Type="http://schemas.openxmlformats.org/officeDocument/2006/relationships/hyperlink" Target="https://share.hdrinc.com/sites/CoW_FRLP/_layouts/DocIdRedir.aspx?ID=COWFRLPHDR-5-799" TargetMode="External"/><Relationship Id="rId1317" Type="http://schemas.openxmlformats.org/officeDocument/2006/relationships/hyperlink" Target="https://share.hdrinc.com/sites/CoW_FRLP/_layouts/DocIdRedir.aspx?ID=COWFRLPHDR-5-763" TargetMode="External"/><Relationship Id="rId1524" Type="http://schemas.openxmlformats.org/officeDocument/2006/relationships/hyperlink" Target="https://share.hdrinc.com/sites/CoW_FRLP/_layouts/DocIdRedir.aspx?ID=COWFRLPHDR-5-1286" TargetMode="External"/><Relationship Id="rId1731" Type="http://schemas.openxmlformats.org/officeDocument/2006/relationships/hyperlink" Target="https://share.hdrinc.com/sites/CoW_FRLP/_layouts/DocIdRedir.aspx?ID=COWFRLPHDR-5-1275" TargetMode="External"/><Relationship Id="rId1969" Type="http://schemas.openxmlformats.org/officeDocument/2006/relationships/hyperlink" Target="https://share.hdrinc.com/sites/CoW_FRLP/_layouts/DocIdRedir.aspx?ID=COWFRLPHDR-5-1143" TargetMode="External"/><Relationship Id="rId23" Type="http://schemas.openxmlformats.org/officeDocument/2006/relationships/hyperlink" Target="https://share.hdrinc.com/sites/CoW_FRLP/ACQUISITION/COW-FRMP_TR-100%20SURVEY%20Description-Plat_USACOE.pdf" TargetMode="External"/><Relationship Id="rId119" Type="http://schemas.openxmlformats.org/officeDocument/2006/relationships/hyperlink" Target="https://share.hdrinc.com/sites/CoW_FRLP/ACQUISITION/COW-FRMP_TR-207%20APPRAISAL%20USACOE%20Authorization%20to%20Proceed%20with%20Offer%20Approval.pdf" TargetMode="External"/><Relationship Id="rId326" Type="http://schemas.openxmlformats.org/officeDocument/2006/relationships/hyperlink" Target="https://share.hdrinc.com/sites/CoW_FRLP/ACQUISITION/COW-FRMP_TR-222%20TITLE%20Tax%20Card.pdf" TargetMode="External"/><Relationship Id="rId533" Type="http://schemas.openxmlformats.org/officeDocument/2006/relationships/hyperlink" Target="https://share.hdrinc.com/sites/CoW_FRLP/ACQUISITION/COW-FRMP_TR-311%20NEGOTIATION%20Landowner%20Bill%20of%20Rights%20Letter.pdf" TargetMode="External"/><Relationship Id="rId978" Type="http://schemas.openxmlformats.org/officeDocument/2006/relationships/hyperlink" Target="https://share.hdrinc.com/sites/CoW_FRLP/ACQUISITION/COW-FRMP_TR-T261%20ROE%20Right-of-Entry%20Package.pdf" TargetMode="External"/><Relationship Id="rId1163" Type="http://schemas.openxmlformats.org/officeDocument/2006/relationships/hyperlink" Target="https://share.hdrinc.com/sites/CoW_FRLP/_layouts/DocIdRedir.aspx?ID=COWFRLPHDR-5-385" TargetMode="External"/><Relationship Id="rId1370" Type="http://schemas.openxmlformats.org/officeDocument/2006/relationships/hyperlink" Target="https://share.hdrinc.com/sites/CoW_FRLP/_layouts/DocIdRedir.aspx?ID=COABUYOUT65-9-40" TargetMode="External"/><Relationship Id="rId1829" Type="http://schemas.openxmlformats.org/officeDocument/2006/relationships/hyperlink" Target="https://share.hdrinc.com/sites/CoW_FRLP/_layouts/DocIdRedir.aspx?ID=COWFRLPHDR-5-932" TargetMode="External"/><Relationship Id="rId2007" Type="http://schemas.openxmlformats.org/officeDocument/2006/relationships/hyperlink" Target="https://share.hdrinc.com/sites/CoW_FRLP/_layouts/DocIdRedir.aspx?ID=COWFRLPHDR-5-1233" TargetMode="External"/><Relationship Id="rId740" Type="http://schemas.openxmlformats.org/officeDocument/2006/relationships/hyperlink" Target="https://share.hdrinc.com/sites/CoW_FRLP/ACQUISITION/COW-FRMP_TR-T070%20ROE%20Right-of-Entry%20Package.pdf" TargetMode="External"/><Relationship Id="rId838" Type="http://schemas.openxmlformats.org/officeDocument/2006/relationships/hyperlink" Target="https://share.hdrinc.com/sites/CoW_FRLP/ACQUISITION/COW-FRMP_TR-T189%20TITLE%20Tax%20Card.pdf" TargetMode="External"/><Relationship Id="rId1023" Type="http://schemas.openxmlformats.org/officeDocument/2006/relationships/hyperlink" Target="https://share.hdrinc.com/sites/CoW_FRLP/_layouts/DocIdRedir.aspx?ID=COWFRLPHDR-5-138" TargetMode="External"/><Relationship Id="rId1468" Type="http://schemas.openxmlformats.org/officeDocument/2006/relationships/hyperlink" Target="https://share.hdrinc.com/sites/CoW_FRLP/_layouts/DocIdRedir.aspx?ID=COWFRLPHDR-5-14" TargetMode="External"/><Relationship Id="rId1675" Type="http://schemas.openxmlformats.org/officeDocument/2006/relationships/hyperlink" Target="https://share.hdrinc.com/sites/CoW_FRLP/_layouts/DocIdRedir.aspx?ID=COWFRLPHDR-5-665" TargetMode="External"/><Relationship Id="rId1882" Type="http://schemas.openxmlformats.org/officeDocument/2006/relationships/hyperlink" Target="https://share.hdrinc.com/sites/CoW_FRLP/_layouts/DocIdRedir.aspx?ID=COWFRLPHDR-5-951" TargetMode="External"/><Relationship Id="rId172" Type="http://schemas.openxmlformats.org/officeDocument/2006/relationships/hyperlink" Target="https://share.hdrinc.com/sites/CoW_FRLP/ACQUISITION/COW-FRMP_TR-211%20CONTACT%20Letter%20of%20Intent-HDR.pdf" TargetMode="External"/><Relationship Id="rId477" Type="http://schemas.openxmlformats.org/officeDocument/2006/relationships/hyperlink" Target="https://share.hdrinc.com/sites/CoW_FRLP/ACQUISITION/COW-FRMP_TR-308%20CONTACT%20Letter%20of%20Intent-HDR%20Torres.pdf" TargetMode="External"/><Relationship Id="rId600" Type="http://schemas.openxmlformats.org/officeDocument/2006/relationships/hyperlink" Target="https://share.hdrinc.com/sites/CoW_FRLP/ACQUISITION/COW-FRMP_TR-315%20NEGOTIATION%20Initial%20Offer%20Package%20CMRR.pdf" TargetMode="External"/><Relationship Id="rId684" Type="http://schemas.openxmlformats.org/officeDocument/2006/relationships/hyperlink" Target="https://share.hdrinc.com/sites/CoW_FRLP/ACQUISITION/COW-FRMP_TR-326%20NEGOTIATION%20Landowner%20Bill%20of%20Rights%20Letter.pdf" TargetMode="External"/><Relationship Id="rId1230" Type="http://schemas.openxmlformats.org/officeDocument/2006/relationships/hyperlink" Target="https://share.hdrinc.com/sites/CoW_FRLP/_layouts/DocIdRedir.aspx?ID=COWFRLPHDR-5-272" TargetMode="External"/><Relationship Id="rId1328" Type="http://schemas.openxmlformats.org/officeDocument/2006/relationships/hyperlink" Target="https://share.hdrinc.com/sites/CoW_FRLP/_layouts/DocIdRedir.aspx?ID=COWFRLPHDR-5-1238" TargetMode="External"/><Relationship Id="rId1535" Type="http://schemas.openxmlformats.org/officeDocument/2006/relationships/hyperlink" Target="https://share.hdrinc.com/sites/CoW_FRLP/_layouts/DocIdRedir.aspx?ID=COWFRLPHDR-5-652" TargetMode="External"/><Relationship Id="rId337" Type="http://schemas.openxmlformats.org/officeDocument/2006/relationships/hyperlink" Target="https://share.hdrinc.com/sites/CoW_FRLP/ACQUISITION/COW-FRMP_TR-223%20TITLE%20Commitment%20Backup%20Docs.pdf" TargetMode="External"/><Relationship Id="rId891" Type="http://schemas.openxmlformats.org/officeDocument/2006/relationships/hyperlink" Target="https://share.hdrinc.com/sites/CoW_FRLP/ACQUISITION/COW-FRMP_TR-T211%20ENVIRONMENTAL%20Right-of-Entry%20Package.pdf" TargetMode="External"/><Relationship Id="rId905" Type="http://schemas.openxmlformats.org/officeDocument/2006/relationships/hyperlink" Target="https://share.hdrinc.com/sites/CoW_FRLP/ACQUISITION/COW-FRMP_TR-T213%20TITLE%20Tax%20Card.pdf" TargetMode="External"/><Relationship Id="rId989" Type="http://schemas.openxmlformats.org/officeDocument/2006/relationships/hyperlink" Target="https://share.hdrinc.com/sites/CoW_FRLP/ACQUISITION/COW-FRMP_TR-T267%20ROE%20Right-of-Entry%20Package.pdf" TargetMode="External"/><Relationship Id="rId1742" Type="http://schemas.openxmlformats.org/officeDocument/2006/relationships/hyperlink" Target="https://share.hdrinc.com/sites/CoW_FRLP/_layouts/DocIdRedir.aspx?ID=COWFRLPHDR-5-1046" TargetMode="External"/><Relationship Id="rId2018" Type="http://schemas.openxmlformats.org/officeDocument/2006/relationships/hyperlink" Target="https://share.hdrinc.com/sites/CoW_FRLP/_layouts/DocIdRedir.aspx?ID=COWFRLPHDR-5-1059" TargetMode="External"/><Relationship Id="rId34" Type="http://schemas.openxmlformats.org/officeDocument/2006/relationships/hyperlink" Target="https://share.hdrinc.com/sites/CoW_FRLP/ACQUISITION/COW-FRMP_TR-102%20TITLE%20Curative%20Plan.docx" TargetMode="External"/><Relationship Id="rId544" Type="http://schemas.openxmlformats.org/officeDocument/2006/relationships/hyperlink" Target="https://share.hdrinc.com/sites/CoW_FRLP/ACQUISITION/COW-FRMP_TR-312%20APPRAISAL%20USACOE%20Authorization%20to%20Proceed%20with%20Offer.pdf" TargetMode="External"/><Relationship Id="rId751" Type="http://schemas.openxmlformats.org/officeDocument/2006/relationships/hyperlink" Target="https://share.hdrinc.com/sites/CoW_FRLP/ACQUISITION/COW-FRMP_TR-T091%20ENVIRONMENTAL%20Right-of-Entry%20Package.pdf" TargetMode="External"/><Relationship Id="rId849" Type="http://schemas.openxmlformats.org/officeDocument/2006/relationships/hyperlink" Target="https://share.hdrinc.com/sites/CoW_FRLP/ACQUISITION/COW-FRMP_TR-T192%20CONTACT%20Negotiator%20Report.docx" TargetMode="External"/><Relationship Id="rId1174" Type="http://schemas.openxmlformats.org/officeDocument/2006/relationships/hyperlink" Target="https://share.hdrinc.com/sites/CoW_FRLP/_layouts/DocIdRedir.aspx?ID=COWFRLPHDR-5-1352" TargetMode="External"/><Relationship Id="rId1381" Type="http://schemas.openxmlformats.org/officeDocument/2006/relationships/hyperlink" Target="https://share.hdrinc.com/sites/CoW_FRLP/_layouts/DocIdRedir.aspx?ID=COWFRLPHDR-5-1221" TargetMode="External"/><Relationship Id="rId1479" Type="http://schemas.openxmlformats.org/officeDocument/2006/relationships/hyperlink" Target="https://share.hdrinc.com/sites/CoW_FRLP/_layouts/DocIdRedir.aspx?ID=COWFRLPHDR-5-261" TargetMode="External"/><Relationship Id="rId1602" Type="http://schemas.openxmlformats.org/officeDocument/2006/relationships/hyperlink" Target="https://share.hdrinc.com/sites/CoW_FRLP/_layouts/DocIdRedir.aspx?ID=COWFRLPHDR-5-776" TargetMode="External"/><Relationship Id="rId1686" Type="http://schemas.openxmlformats.org/officeDocument/2006/relationships/hyperlink" Target="https://share.hdrinc.com/sites/CoW_FRLP/_layouts/DocIdRedir.aspx?ID=COWFRLPHDR-5-381" TargetMode="External"/><Relationship Id="rId183" Type="http://schemas.openxmlformats.org/officeDocument/2006/relationships/hyperlink" Target="https://share.hdrinc.com/sites/CoW_FRLP/ACQUISITION/COW-FRMP_TR-211%20TITLE%20Tax%20Card.pdf" TargetMode="External"/><Relationship Id="rId390" Type="http://schemas.openxmlformats.org/officeDocument/2006/relationships/hyperlink" Target="https://share.hdrinc.com/sites/CoW_FRLP/ACQUISITION/COW-FRMP_TR-301%20SURVEY%20Description-Plat_USACOE.pdf" TargetMode="External"/><Relationship Id="rId404" Type="http://schemas.openxmlformats.org/officeDocument/2006/relationships/hyperlink" Target="https://share.hdrinc.com/sites/CoW_FRLP/ACQUISITION/COW-FRMP_TR-302%20SURVEY%20Description-Plat_USACOE.pdf" TargetMode="External"/><Relationship Id="rId611" Type="http://schemas.openxmlformats.org/officeDocument/2006/relationships/hyperlink" Target="https://share.hdrinc.com/sites/CoW_FRLP/ACQUISITION/COW-FRMP_TR-316%20APPRAISAL%20Just%20Compensation%20Memo.pdf" TargetMode="External"/><Relationship Id="rId1034" Type="http://schemas.openxmlformats.org/officeDocument/2006/relationships/hyperlink" Target="https://share.hdrinc.com/sites/CoW_FRLP/_layouts/DocIdRedir.aspx?ID=COWFRLPHDR-5-350" TargetMode="External"/><Relationship Id="rId1241" Type="http://schemas.openxmlformats.org/officeDocument/2006/relationships/hyperlink" Target="https://share.hdrinc.com/sites/CoW_FRLP/_layouts/DocIdRedir.aspx?ID=COWFRLPHDR-5-1323" TargetMode="External"/><Relationship Id="rId1339" Type="http://schemas.openxmlformats.org/officeDocument/2006/relationships/hyperlink" Target="https://share.hdrinc.com/sites/CoW_FRLP/_layouts/DocIdRedir.aspx?ID=COWFRLPHDR-5-635" TargetMode="External"/><Relationship Id="rId1893" Type="http://schemas.openxmlformats.org/officeDocument/2006/relationships/hyperlink" Target="https://share.hdrinc.com/sites/CoW_FRLP/_layouts/DocIdRedir.aspx?ID=COWFRLPHDR-5-958" TargetMode="External"/><Relationship Id="rId1907" Type="http://schemas.openxmlformats.org/officeDocument/2006/relationships/hyperlink" Target="https://share.hdrinc.com/sites/CoA_Buyout_6500/_layouts/DocIdRedir.aspx?ID=COABUYOUT65-9-40" TargetMode="External"/><Relationship Id="rId250" Type="http://schemas.openxmlformats.org/officeDocument/2006/relationships/hyperlink" Target="https://share.hdrinc.com/sites/CoW_FRLP/ACQUISITION/COW-FRMP_TR-216%20APPRAISAL%20USACOE%20Authorization%20to%20Proceed%20with%20Offer.pdf" TargetMode="External"/><Relationship Id="rId488" Type="http://schemas.openxmlformats.org/officeDocument/2006/relationships/hyperlink" Target="https://share.hdrinc.com/sites/CoW_FRLP/ACQUISITION/COW-FRMP_TR-309%20APPRAISAL%20Appraisal%20Review.pdf" TargetMode="External"/><Relationship Id="rId695" Type="http://schemas.openxmlformats.org/officeDocument/2006/relationships/hyperlink" Target="https://share.hdrinc.com/sites/CoW_FRLP/ACQUISITION/COW-FRMP_TR-421A%20CONTACT%20Initial%20Interview%20-%20Residential.pdf" TargetMode="External"/><Relationship Id="rId709" Type="http://schemas.openxmlformats.org/officeDocument/2006/relationships/hyperlink" Target="https://share.hdrinc.com/sites/CoW_FRLP/ACQUISITION/COW-FRMP_TR-427%20SURVEY%20Description-Plat_CITY.pdf" TargetMode="External"/><Relationship Id="rId916" Type="http://schemas.openxmlformats.org/officeDocument/2006/relationships/hyperlink" Target="https://share.hdrinc.com/sites/CoW_FRLP/ACQUISITION/COW-FRMP_TR-T227%20TITLE%20Tax%20Card.pdf" TargetMode="External"/><Relationship Id="rId1101" Type="http://schemas.openxmlformats.org/officeDocument/2006/relationships/hyperlink" Target="https://share.hdrinc.com/sites/CoW_FRLP/_layouts/DocIdRedir.aspx?ID=COWFRLPHDR-5-114" TargetMode="External"/><Relationship Id="rId1546" Type="http://schemas.openxmlformats.org/officeDocument/2006/relationships/hyperlink" Target="https://share.hdrinc.com/sites/CoW_FRLP/_layouts/DocIdRedir.aspx?ID=COWFRLPHDR-5-450" TargetMode="External"/><Relationship Id="rId1753" Type="http://schemas.openxmlformats.org/officeDocument/2006/relationships/hyperlink" Target="https://share.hdrinc.com/sites/CoW_FRLP/_layouts/DocIdRedir.aspx?ID=COWFRLPHDR-5-1091" TargetMode="External"/><Relationship Id="rId1960" Type="http://schemas.openxmlformats.org/officeDocument/2006/relationships/hyperlink" Target="https://share.hdrinc.com/sites/CoW_FRLP/_layouts/DocIdRedir.aspx?ID=COWFRLPHDR-5-1000" TargetMode="External"/><Relationship Id="rId45" Type="http://schemas.openxmlformats.org/officeDocument/2006/relationships/hyperlink" Target="https://share.hdrinc.com/sites/CoW_FRLP/ACQUISITION/COW-FRMP_TR-200%20NEGOTIATION%20Initial%20Offer%20Package%20CMRR.pdf" TargetMode="External"/><Relationship Id="rId110" Type="http://schemas.openxmlformats.org/officeDocument/2006/relationships/hyperlink" Target="https://share.hdrinc.com/sites/CoW_FRLP/ACQUISITION/COW-FRMP_TR-205%20TITLE%20Commitment%20Backup%20Docs.pdf" TargetMode="External"/><Relationship Id="rId348" Type="http://schemas.openxmlformats.org/officeDocument/2006/relationships/hyperlink" Target="https://share.hdrinc.com/sites/CoW_FRLP/ACQUISITION/COW-FRMP_TR-224%20TITLE%20SOS%20Business%20Organization%20Inquiry.pdf" TargetMode="External"/><Relationship Id="rId555" Type="http://schemas.openxmlformats.org/officeDocument/2006/relationships/hyperlink" Target="https://share.hdrinc.com/sites/CoW_FRLP/ACQUISITION/COW-FRMP_TR-312%20TITLE%20Curative%20Plan.docx" TargetMode="External"/><Relationship Id="rId762" Type="http://schemas.openxmlformats.org/officeDocument/2006/relationships/hyperlink" Target="https://share.hdrinc.com/sites/CoW_FRLP/ACQUISITION/COW-FRMP_TR-T158%20ENVIRONMENTAL%20Right-of-Entry%20Package.pdf" TargetMode="External"/><Relationship Id="rId1185" Type="http://schemas.openxmlformats.org/officeDocument/2006/relationships/hyperlink" Target="https://share.hdrinc.com/sites/CoW_FRLP/_layouts/DocIdRedir.aspx?ID=COWFRLPHDR-5-502" TargetMode="External"/><Relationship Id="rId1392" Type="http://schemas.openxmlformats.org/officeDocument/2006/relationships/hyperlink" Target="https://share.hdrinc.com/sites/CoW_FRLP/_layouts/DocIdRedir.aspx?ID=COWFRLPHDR-5-793" TargetMode="External"/><Relationship Id="rId1406" Type="http://schemas.openxmlformats.org/officeDocument/2006/relationships/hyperlink" Target="https://share.hdrinc.com/sites/CoW_FRLP/_layouts/DocIdRedir.aspx?ID=COWFRLPHDR-5-16" TargetMode="External"/><Relationship Id="rId1613" Type="http://schemas.openxmlformats.org/officeDocument/2006/relationships/hyperlink" Target="https://share.hdrinc.com/sites/CoW_FRLP/_layouts/DocIdRedir.aspx?ID=COWFRLPHDR-5-1360" TargetMode="External"/><Relationship Id="rId1820" Type="http://schemas.openxmlformats.org/officeDocument/2006/relationships/hyperlink" Target="https://share.hdrinc.com/sites/CoW_FRLP/_layouts/DocIdRedir.aspx?ID=COWFRLPHDR-5-1063" TargetMode="External"/><Relationship Id="rId194" Type="http://schemas.openxmlformats.org/officeDocument/2006/relationships/hyperlink" Target="https://share.hdrinc.com/sites/CoW_FRLP/ACQUISITION/COW-FRMP_TR-213%20APPRAISAL%20Just%20Compensation%20Memo.pdf" TargetMode="External"/><Relationship Id="rId208" Type="http://schemas.openxmlformats.org/officeDocument/2006/relationships/hyperlink" Target="https://share.hdrinc.com/sites/CoW_FRLP/ACQUISITION/COW-FRMP_TR-213%20TITLE%20Tax%20Card.pdf" TargetMode="External"/><Relationship Id="rId415" Type="http://schemas.openxmlformats.org/officeDocument/2006/relationships/hyperlink" Target="https://share.hdrinc.com/sites/CoW_FRLP/ACQUISITION/ContactRecords/COW-FRMP_TR-303%20CONTACT%20Negotiator%20Report.docx" TargetMode="External"/><Relationship Id="rId622" Type="http://schemas.openxmlformats.org/officeDocument/2006/relationships/hyperlink" Target="https://share.hdrinc.com/sites/CoW_FRLP/ACQUISITION/COW-FRMP_TR-316%20TITLE%20Commitment%20Backup%20Docs.pdf" TargetMode="External"/><Relationship Id="rId1045" Type="http://schemas.openxmlformats.org/officeDocument/2006/relationships/hyperlink" Target="https://share.hdrinc.com/sites/CoW_FRLP/_layouts/DocIdRedir.aspx?ID=COWFRLPHDR-5-1211" TargetMode="External"/><Relationship Id="rId1252" Type="http://schemas.openxmlformats.org/officeDocument/2006/relationships/hyperlink" Target="https://share.hdrinc.com/sites/CoW_FRLP/_layouts/DocIdRedir.aspx?ID=COWFRLPHDR-5-677" TargetMode="External"/><Relationship Id="rId1697" Type="http://schemas.openxmlformats.org/officeDocument/2006/relationships/hyperlink" Target="https://share.hdrinc.com/sites/CoW_FRLP/_layouts/DocIdRedir.aspx?ID=COWFRLPHDR-5-461" TargetMode="External"/><Relationship Id="rId1918" Type="http://schemas.openxmlformats.org/officeDocument/2006/relationships/hyperlink" Target="https://share.hdrinc.com/sites/CoW_FRLP/_layouts/DocIdRedir.aspx?ID=COWFRLPHDR-5-976" TargetMode="External"/><Relationship Id="rId261" Type="http://schemas.openxmlformats.org/officeDocument/2006/relationships/hyperlink" Target="https://share.hdrinc.com/sites/CoW_FRLP/ACQUISITION/COW-FRMP_TR-217%20APPRAISAL%20Final%20Appraisal.pdf" TargetMode="External"/><Relationship Id="rId499" Type="http://schemas.openxmlformats.org/officeDocument/2006/relationships/hyperlink" Target="https://share.hdrinc.com/sites/CoW_FRLP/ACQUISITION/COW-FRMP_TR-309%20NEGOTIATION%20Initial%20Offer%20Package%20Acknowledgment.pdf" TargetMode="External"/><Relationship Id="rId927" Type="http://schemas.openxmlformats.org/officeDocument/2006/relationships/hyperlink" Target="https://share.hdrinc.com/sites/CoW_FRLP/ACQUISITION/COW-FRMP_TR-T234%20TITLE%20Tax%20Card.pdf" TargetMode="External"/><Relationship Id="rId1112" Type="http://schemas.openxmlformats.org/officeDocument/2006/relationships/hyperlink" Target="https://share.hdrinc.com/sites/CoW_FRLP/_layouts/DocIdRedir.aspx?ID=COWFRLPHDR-5-90" TargetMode="External"/><Relationship Id="rId1557" Type="http://schemas.openxmlformats.org/officeDocument/2006/relationships/hyperlink" Target="https://share.hdrinc.com/sites/CoW_FRLP/_layouts/DocIdRedir.aspx?ID=COWFRLPHDR-5-1292" TargetMode="External"/><Relationship Id="rId1764" Type="http://schemas.openxmlformats.org/officeDocument/2006/relationships/hyperlink" Target="https://share.hdrinc.com/sites/CoW_FRLP/_layouts/DocIdRedir.aspx?ID=COWFRLPHDR-5-895" TargetMode="External"/><Relationship Id="rId1971" Type="http://schemas.openxmlformats.org/officeDocument/2006/relationships/hyperlink" Target="https://share.hdrinc.com/sites/CoW_FRLP/_layouts/DocIdRedir.aspx?ID=COWFRLPHDR-5-881" TargetMode="External"/><Relationship Id="rId56" Type="http://schemas.openxmlformats.org/officeDocument/2006/relationships/hyperlink" Target="https://share.hdrinc.com/sites/CoW_FRLP/ACQUISITION/COW-FRMP_TR-201%20NEGOTIATION%20Landowner%20Bill%20of%20Rights%20Letter.pdf" TargetMode="External"/><Relationship Id="rId359" Type="http://schemas.openxmlformats.org/officeDocument/2006/relationships/hyperlink" Target="https://share.hdrinc.com/sites/CoW_FRLP/ACQUISITION/COW-FRMP_TR-230%20SURVEY%20Right-of-Entry%20CMRR.pdf" TargetMode="External"/><Relationship Id="rId566" Type="http://schemas.openxmlformats.org/officeDocument/2006/relationships/hyperlink" Target="https://share.hdrinc.com/sites/CoW_FRLP/ACQUISITION/COW-FRMP_TR-313%20NEGOTIATION%20Initial%20Offer%20Package.pdf" TargetMode="External"/><Relationship Id="rId773" Type="http://schemas.openxmlformats.org/officeDocument/2006/relationships/hyperlink" Target="https://share.hdrinc.com/sites/CoW_FRLP/ACQUISITION/COW-FRMP_TR-T162%20ROE%20Right-of-Entry%20Package.pdf" TargetMode="External"/><Relationship Id="rId1196" Type="http://schemas.openxmlformats.org/officeDocument/2006/relationships/hyperlink" Target="https://share.hdrinc.com/sites/CoW_FRLP/_layouts/DocIdRedir.aspx?ID=COWFRLPHDR-5-591" TargetMode="External"/><Relationship Id="rId1417" Type="http://schemas.openxmlformats.org/officeDocument/2006/relationships/hyperlink" Target="https://share.hdrinc.com/sites/CoW_FRLP/_layouts/DocIdRedir.aspx?ID=COWFRLPHDR-5-844" TargetMode="External"/><Relationship Id="rId1624" Type="http://schemas.openxmlformats.org/officeDocument/2006/relationships/hyperlink" Target="https://share.hdrinc.com/sites/CoW_FRLP/_layouts/DocIdRedir.aspx?ID=COWFRLPHDR-5-1168" TargetMode="External"/><Relationship Id="rId1831" Type="http://schemas.openxmlformats.org/officeDocument/2006/relationships/hyperlink" Target="https://share.hdrinc.com/sites/CoW_FRLP/_layouts/DocIdRedir.aspx?ID=COWFRLPHDR-5-933" TargetMode="External"/><Relationship Id="rId121" Type="http://schemas.openxmlformats.org/officeDocument/2006/relationships/hyperlink" Target="https://share.hdrinc.com/sites/CoW_FRLP/ACQUISITION/COW-FRMP_TR-207%20CONTACT%20Letter%20of%20Intent-HDR.pdf" TargetMode="External"/><Relationship Id="rId219" Type="http://schemas.openxmlformats.org/officeDocument/2006/relationships/hyperlink" Target="https://share.hdrinc.com/sites/CoW_FRLP/ACQUISITION/COW-FRMP_TR-214%20SURVEY%20Description-Plat_CITY.pdf" TargetMode="External"/><Relationship Id="rId426" Type="http://schemas.openxmlformats.org/officeDocument/2006/relationships/hyperlink" Target="https://share.hdrinc.com/sites/CoW_FRLP/ACQUISITION/COW-FRMP_TR-304%20APPRAISAL%20USACOE%20Authorization%20to%20Proceed%20with%20Offer.pdf" TargetMode="External"/><Relationship Id="rId633" Type="http://schemas.openxmlformats.org/officeDocument/2006/relationships/hyperlink" Target="https://share.hdrinc.com/sites/CoW_FRLP/ACQUISITION/COW-FRMP_TR-317%20SURVEY%20Right-of-Entry%20CMRR.pdf" TargetMode="External"/><Relationship Id="rId980" Type="http://schemas.openxmlformats.org/officeDocument/2006/relationships/hyperlink" Target="https://share.hdrinc.com/sites/CoW_FRLP/ACQUISITION/COW-FRMP_TR-T262%20CONTACT%20Negotiator%20Report.docx" TargetMode="External"/><Relationship Id="rId1056" Type="http://schemas.openxmlformats.org/officeDocument/2006/relationships/hyperlink" Target="https://share.hdrinc.com/sites/CoW_FRLP/_layouts/DocIdRedir.aspx?ID=COWFRLPHDR-5-672" TargetMode="External"/><Relationship Id="rId1263" Type="http://schemas.openxmlformats.org/officeDocument/2006/relationships/hyperlink" Target="https://share.hdrinc.com/sites/CoW_FRLP/_layouts/DocIdRedir.aspx?ID=COWFRLPHDR-5-1157" TargetMode="External"/><Relationship Id="rId1929" Type="http://schemas.openxmlformats.org/officeDocument/2006/relationships/hyperlink" Target="https://share.hdrinc.com/sites/CoW_FRLP/_layouts/DocIdRedir.aspx?ID=COWFRLPHDR-5-984" TargetMode="External"/><Relationship Id="rId840" Type="http://schemas.openxmlformats.org/officeDocument/2006/relationships/hyperlink" Target="https://share.hdrinc.com/sites/CoW_FRLP/ACQUISITION/COW-FRMP_TR-T190%20ENVIRONMENTAL%20Right-of-Entry%20Package.pdf" TargetMode="External"/><Relationship Id="rId938" Type="http://schemas.openxmlformats.org/officeDocument/2006/relationships/hyperlink" Target="https://share.hdrinc.com/sites/CoW_FRLP/ACQUISITION/COW-FRMP_TR-T238%20ENVIRONMENTAL%20Right-of-Entry%20Executed.pdf" TargetMode="External"/><Relationship Id="rId1470" Type="http://schemas.openxmlformats.org/officeDocument/2006/relationships/hyperlink" Target="https://share.hdrinc.com/sites/CoW_FRLP/_layouts/DocIdRedir.aspx?ID=COWFRLPHDR-5-772" TargetMode="External"/><Relationship Id="rId1568" Type="http://schemas.openxmlformats.org/officeDocument/2006/relationships/hyperlink" Target="https://share.hdrinc.com/sites/CoW_FRLP/_layouts/DocIdRedir.aspx?ID=COWFRLPHDR-5-224" TargetMode="External"/><Relationship Id="rId1775" Type="http://schemas.openxmlformats.org/officeDocument/2006/relationships/hyperlink" Target="https://share.hdrinc.com/sites/CoW_FRLP/_layouts/DocIdRedir.aspx?ID=COWFRLPHDR-5-900" TargetMode="External"/><Relationship Id="rId67" Type="http://schemas.openxmlformats.org/officeDocument/2006/relationships/hyperlink" Target="https://share.hdrinc.com/sites/CoW_FRLP/ACQUISITION/COW-FRMP_TR-202%20APPRAISAL%20Just%20Compensation%20Approval.pdf" TargetMode="External"/><Relationship Id="rId272" Type="http://schemas.openxmlformats.org/officeDocument/2006/relationships/hyperlink" Target="https://share.hdrinc.com/sites/CoW_FRLP/ACQUISITION/COW-FRMP_TR-217%20TITLE%20Commitment.pdf" TargetMode="External"/><Relationship Id="rId577" Type="http://schemas.openxmlformats.org/officeDocument/2006/relationships/hyperlink" Target="https://share.hdrinc.com/sites/CoW_FRLP/ACQUISITION/COW-FRMP_TR-314%20APPRAISAL%20Final%20Appraisal.pdf" TargetMode="External"/><Relationship Id="rId700" Type="http://schemas.openxmlformats.org/officeDocument/2006/relationships/hyperlink" Target="https://share.hdrinc.com/sites/CoW_FRLP/ACQUISITION/COW-FRMP_TR-421A%20NEGOTIATION%20Landowner%20Bill%20of%20Rights%20Letter.pdf" TargetMode="External"/><Relationship Id="rId1123" Type="http://schemas.openxmlformats.org/officeDocument/2006/relationships/hyperlink" Target="https://share.hdrinc.com/sites/CoW_FRLP/_layouts/DocIdRedir.aspx?ID=COWFRLPHDR-5-24" TargetMode="External"/><Relationship Id="rId1330" Type="http://schemas.openxmlformats.org/officeDocument/2006/relationships/hyperlink" Target="https://share.hdrinc.com/sites/CoW_FRLP/_layouts/DocIdRedir.aspx?ID=COWFRLPHDR-5-512" TargetMode="External"/><Relationship Id="rId1428" Type="http://schemas.openxmlformats.org/officeDocument/2006/relationships/hyperlink" Target="https://share.hdrinc.com/sites/CoW_FRLP/_layouts/DocIdRedir.aspx?ID=COWFRLPHDR-5-258" TargetMode="External"/><Relationship Id="rId1635" Type="http://schemas.openxmlformats.org/officeDocument/2006/relationships/hyperlink" Target="https://share.hdrinc.com/sites/CoW_FRLP/_layouts/DocIdRedir.aspx?ID=COWFRLPHDR-5-170" TargetMode="External"/><Relationship Id="rId1982" Type="http://schemas.openxmlformats.org/officeDocument/2006/relationships/hyperlink" Target="https://share.hdrinc.com/sites/CoW_FRLP/_layouts/DocIdRedir.aspx?ID=COWFRLPHDR-5-1153" TargetMode="External"/><Relationship Id="rId132" Type="http://schemas.openxmlformats.org/officeDocument/2006/relationships/hyperlink" Target="https://share.hdrinc.com/sites/CoW_FRLP/ACQUISITION/COW-FRMP_TR-207%20TITLE%20Commitment%20Backup%20Docs.pdf" TargetMode="External"/><Relationship Id="rId784" Type="http://schemas.openxmlformats.org/officeDocument/2006/relationships/hyperlink" Target="https://share.hdrinc.com/sites/CoW_FRLP/ACQUISITION/COW-FRMP_TR-T164%20TITLE%20Tax%20Card.pdf" TargetMode="External"/><Relationship Id="rId991" Type="http://schemas.openxmlformats.org/officeDocument/2006/relationships/hyperlink" Target="https://share.hdrinc.com/sites/CoW_FRLP/ACQUISITION/COW-FRMP_TR-T268%20ROE%20Right-of-Entry%20Executed.pdf" TargetMode="External"/><Relationship Id="rId1067" Type="http://schemas.openxmlformats.org/officeDocument/2006/relationships/hyperlink" Target="https://share.hdrinc.com/sites/CoW_FRLP/_layouts/DocIdRedir.aspx?ID=COWFRLPHDR-5-480" TargetMode="External"/><Relationship Id="rId1842" Type="http://schemas.openxmlformats.org/officeDocument/2006/relationships/hyperlink" Target="https://share.hdrinc.com/sites/CoW_FRLP/_layouts/DocIdRedir.aspx?ID=COWFRLPHDR-5-1068" TargetMode="External"/><Relationship Id="rId2020" Type="http://schemas.openxmlformats.org/officeDocument/2006/relationships/hyperlink" Target="https://share.hdrinc.com/sites/CoW_FRLP/_layouts/DocIdRedir.aspx?ID=COWFRLPHDR-5-243" TargetMode="External"/><Relationship Id="rId437" Type="http://schemas.openxmlformats.org/officeDocument/2006/relationships/hyperlink" Target="https://share.hdrinc.com/sites/CoW_FRLP/ACQUISITION/COW-FRMP_TR-304%20SURVEY%20Right-of-Entry.pdf" TargetMode="External"/><Relationship Id="rId644" Type="http://schemas.openxmlformats.org/officeDocument/2006/relationships/hyperlink" Target="https://share.hdrinc.com/sites/CoW_FRLP/ACQUISITION/COW-FRMP_TR-319%20SURVEY%20Description-Plat_CITY.pdf" TargetMode="External"/><Relationship Id="rId851" Type="http://schemas.openxmlformats.org/officeDocument/2006/relationships/hyperlink" Target="https://share.hdrinc.com/sites/CoW_FRLP/ACQUISITION/COW-FRMP_TR-T192%20TITLE%20Tax%20Card.pdf" TargetMode="External"/><Relationship Id="rId1274" Type="http://schemas.openxmlformats.org/officeDocument/2006/relationships/hyperlink" Target="https://share.hdrinc.com/sites/CoW_FRLP/_layouts/DocIdRedir.aspx?ID=COWFRLPHDR-5-1287" TargetMode="External"/><Relationship Id="rId1481" Type="http://schemas.openxmlformats.org/officeDocument/2006/relationships/hyperlink" Target="https://share.hdrinc.com/sites/CoW_FRLP/_layouts/DocIdRedir.aspx?ID=COWFRLPHDR-5-397" TargetMode="External"/><Relationship Id="rId1579" Type="http://schemas.openxmlformats.org/officeDocument/2006/relationships/hyperlink" Target="https://share.hdrinc.com/sites/CoW_FRLP/_layouts/DocIdRedir.aspx?ID=COWFRLPHDR-5-1379" TargetMode="External"/><Relationship Id="rId1702" Type="http://schemas.openxmlformats.org/officeDocument/2006/relationships/hyperlink" Target="https://share.hdrinc.com/sites/CoW_FRLP/_layouts/DocIdRedir.aspx?ID=COWFRLPHDR-5-413" TargetMode="External"/><Relationship Id="rId283" Type="http://schemas.openxmlformats.org/officeDocument/2006/relationships/hyperlink" Target="https://share.hdrinc.com/sites/CoW_FRLP/ACQUISITION/COW-FRMP_TR-218%20TITLE%20Commitment.pdf" TargetMode="External"/><Relationship Id="rId490" Type="http://schemas.openxmlformats.org/officeDocument/2006/relationships/hyperlink" Target="https://share.hdrinc.com/sites/CoW_FRLP/ACQUISITION/COW-FRMP_TR-309%20APPRAISAL%20Just%20Compensation%20Approval.pdf" TargetMode="External"/><Relationship Id="rId504" Type="http://schemas.openxmlformats.org/officeDocument/2006/relationships/hyperlink" Target="https://share.hdrinc.com/sites/CoW_FRLP/ACQUISITION/COW-FRMP_TR-309%20SURVEY%20Right-of-Entry.pdf" TargetMode="External"/><Relationship Id="rId711" Type="http://schemas.openxmlformats.org/officeDocument/2006/relationships/hyperlink" Target="https://share.hdrinc.com/sites/CoW_FRLP/ACQUISITION/COW-FRMP_TR-427%20SURVEY%20Right-of-Entry%20CMRR.pdf" TargetMode="External"/><Relationship Id="rId949" Type="http://schemas.openxmlformats.org/officeDocument/2006/relationships/hyperlink" Target="https://share.hdrinc.com/sites/CoW_FRLP/ACQUISITION/COW-FRMP_TR-T242%20ENVIRONMENTAL%20Right-of-Entry%20Executed.pdf" TargetMode="External"/><Relationship Id="rId1134" Type="http://schemas.openxmlformats.org/officeDocument/2006/relationships/hyperlink" Target="https://share.hdrinc.com/sites/CoW_FRLP/_layouts/DocIdRedir.aspx?ID=COWFRLPHDR-5-474" TargetMode="External"/><Relationship Id="rId1341" Type="http://schemas.openxmlformats.org/officeDocument/2006/relationships/hyperlink" Target="https://share.hdrinc.com/sites/CoW_FRLP/_layouts/DocIdRedir.aspx?ID=COWFRLPHDR-5-1250" TargetMode="External"/><Relationship Id="rId1786" Type="http://schemas.openxmlformats.org/officeDocument/2006/relationships/hyperlink" Target="https://share.hdrinc.com/sites/CoW_FRLP/_layouts/DocIdRedir.aspx?ID=COWFRLPHDR-5-1098" TargetMode="External"/><Relationship Id="rId1993" Type="http://schemas.openxmlformats.org/officeDocument/2006/relationships/hyperlink" Target="https://share.hdrinc.com/sites/CoW_FRLP/_layouts/DocIdRedir.aspx?ID=COWFRLPHDR-5-1178" TargetMode="External"/><Relationship Id="rId78" Type="http://schemas.openxmlformats.org/officeDocument/2006/relationships/hyperlink" Target="https://share.hdrinc.com/sites/CoW_FRLP/ACQUISITION/COW-FRMP_TR-202%20SURVEY%20Description-Plat_USACOE.pdf" TargetMode="External"/><Relationship Id="rId143" Type="http://schemas.openxmlformats.org/officeDocument/2006/relationships/hyperlink" Target="https://share.hdrinc.com/sites/CoW_FRLP/ACQUISITION/COW-FRMP_TR-208%20NEGOTIATION%20Landowner%20Bill%20of%20Rights%20Letter.pdf" TargetMode="External"/><Relationship Id="rId350" Type="http://schemas.openxmlformats.org/officeDocument/2006/relationships/hyperlink" Target="https://share.hdrinc.com/sites/CoW_FRLP/ACQUISITION/COW-FRMP_TR-225%20SURVEY%20Description-Plat_USACOE.pdf" TargetMode="External"/><Relationship Id="rId588" Type="http://schemas.openxmlformats.org/officeDocument/2006/relationships/hyperlink" Target="https://share.hdrinc.com/sites/CoW_FRLP/ACQUISITION/COW-FRMP_TR-314%20TITLE%20Curative%20Plan.docx" TargetMode="External"/><Relationship Id="rId795" Type="http://schemas.openxmlformats.org/officeDocument/2006/relationships/hyperlink" Target="https://share.hdrinc.com/sites/CoW_FRLP/ACQUISITION/COW-FRMP_TR-T169%20ENVIRONMENTAL%20Right-of-Entry%20Executed.pdf" TargetMode="External"/><Relationship Id="rId809" Type="http://schemas.openxmlformats.org/officeDocument/2006/relationships/hyperlink" Target="https://share.hdrinc.com/sites/CoW_FRLP/ACQUISITION/COW-FRMP_TR-T183%20ROE%20Right-of-Entry%20Package.pdf" TargetMode="External"/><Relationship Id="rId1201" Type="http://schemas.openxmlformats.org/officeDocument/2006/relationships/hyperlink" Target="https://share.hdrinc.com/sites/CoW_FRLP/_layouts/DocIdRedir.aspx?ID=COWFRLPHDR-5-705" TargetMode="External"/><Relationship Id="rId1439" Type="http://schemas.openxmlformats.org/officeDocument/2006/relationships/hyperlink" Target="https://share.hdrinc.com/sites/CoW_FRLP/_layouts/DocIdRedir.aspx?ID=COWFRLPHDR-5-1374" TargetMode="External"/><Relationship Id="rId1646" Type="http://schemas.openxmlformats.org/officeDocument/2006/relationships/hyperlink" Target="https://share.hdrinc.com/sites/CoW_FRLP/_layouts/DocIdRedir.aspx?ID=COWFRLPHDR-5-82" TargetMode="External"/><Relationship Id="rId1853" Type="http://schemas.openxmlformats.org/officeDocument/2006/relationships/hyperlink" Target="https://share.hdrinc.com/sites/CoW_FRLP/_layouts/DocIdRedir.aspx?ID=COWFRLPHDR-5-1023" TargetMode="External"/><Relationship Id="rId9" Type="http://schemas.openxmlformats.org/officeDocument/2006/relationships/hyperlink" Target="https://share.hdrinc.com/sites/CoW_FRLP/ACQUISITION/COW-FRMP_R027674%20SURVEY%20Right-of-Entry%20CMRR.pdf" TargetMode="External"/><Relationship Id="rId210" Type="http://schemas.openxmlformats.org/officeDocument/2006/relationships/hyperlink" Target="https://share.hdrinc.com/sites/CoW_FRLP/ACQUISITION/COW-FRMP_TR-214%20APPRAISAL%20Final%20Appraisal.pdf" TargetMode="External"/><Relationship Id="rId448" Type="http://schemas.openxmlformats.org/officeDocument/2006/relationships/hyperlink" Target="https://share.hdrinc.com/sites/CoW_FRLP/ACQUISITION/ContactRecords/COW-FRMP_TR-305%20CONTACT%20Negotiator%20Report.docx" TargetMode="External"/><Relationship Id="rId655" Type="http://schemas.openxmlformats.org/officeDocument/2006/relationships/hyperlink" Target="https://share.hdrinc.com/sites/CoW_FRLP/ACQUISITION/COW-FRMP_TR-320%20NEGOTIATION%20Landowner%20Bill%20of%20Rights%20Letter.pdf" TargetMode="External"/><Relationship Id="rId862" Type="http://schemas.openxmlformats.org/officeDocument/2006/relationships/hyperlink" Target="https://share.hdrinc.com/sites/CoW_FRLP/ACQUISITION/COW-FRMP_TR-T195%20ROE%20Right-of-Entry%20Package.pdf" TargetMode="External"/><Relationship Id="rId1078" Type="http://schemas.openxmlformats.org/officeDocument/2006/relationships/hyperlink" Target="https://share.hdrinc.com/sites/CoW_FRLP/_layouts/DocIdRedir.aspx?ID=COWFRLPHDR-5-835" TargetMode="External"/><Relationship Id="rId1285" Type="http://schemas.openxmlformats.org/officeDocument/2006/relationships/hyperlink" Target="https://share.hdrinc.com/sites/CoW_FRLP/_layouts/DocIdRedir.aspx?ID=COWFRLPHDR-5-21" TargetMode="External"/><Relationship Id="rId1492" Type="http://schemas.openxmlformats.org/officeDocument/2006/relationships/hyperlink" Target="https://share.hdrinc.com/sites/CoW_FRLP/_layouts/DocIdRedir.aspx?ID=COWFRLPHDR-5-447" TargetMode="External"/><Relationship Id="rId1506" Type="http://schemas.openxmlformats.org/officeDocument/2006/relationships/hyperlink" Target="https://share.hdrinc.com/sites/CoW_FRLP/_layouts/DocIdRedir.aspx?ID=COWFRLPHDR-5-1274" TargetMode="External"/><Relationship Id="rId1713" Type="http://schemas.openxmlformats.org/officeDocument/2006/relationships/hyperlink" Target="https://share.hdrinc.com/sites/CoW_FRLP/_layouts/DocIdRedir.aspx?ID=COWFRLPHDR-5-460" TargetMode="External"/><Relationship Id="rId1920" Type="http://schemas.openxmlformats.org/officeDocument/2006/relationships/hyperlink" Target="https://share.hdrinc.com/sites/CoW_FRLP/_layouts/DocIdRedir.aspx?ID=COWFRLPHDR-5-978" TargetMode="External"/><Relationship Id="rId294" Type="http://schemas.openxmlformats.org/officeDocument/2006/relationships/hyperlink" Target="https://share.hdrinc.com/sites/CoW_FRLP/ACQUISITION/COW-FRMP_TR-219%20SURVEY%20Description-Plat_USACOE.pdf" TargetMode="External"/><Relationship Id="rId308" Type="http://schemas.openxmlformats.org/officeDocument/2006/relationships/hyperlink" Target="https://share.hdrinc.com/sites/CoW_FRLP/ACQUISITION/COW-FRMP_TR-220%20SURVEY%20Description-Plat_USACOE.pdf" TargetMode="External"/><Relationship Id="rId515" Type="http://schemas.openxmlformats.org/officeDocument/2006/relationships/hyperlink" Target="https://share.hdrinc.com/sites/CoW_FRLP/ACQUISITION/COW-FRMP_TR-310%20NEGOTIATION%20Landowner%20Bill%20of%20Rights%20Letter.pdf" TargetMode="External"/><Relationship Id="rId722" Type="http://schemas.openxmlformats.org/officeDocument/2006/relationships/hyperlink" Target="https://share.hdrinc.com/sites/CoW_FRLP/ACQUISITION/COW-FRMP_TR-T067%20ENVIRONMENTAL%20Right-of-Entry%20Executed.pdf" TargetMode="External"/><Relationship Id="rId1145" Type="http://schemas.openxmlformats.org/officeDocument/2006/relationships/hyperlink" Target="https://share.hdrinc.com/sites/CoW_FRLP/_layouts/DocIdRedir.aspx?ID=COWFRLPHDR-5-38" TargetMode="External"/><Relationship Id="rId1352" Type="http://schemas.openxmlformats.org/officeDocument/2006/relationships/hyperlink" Target="https://share.hdrinc.com/sites/CoW_FRLP/_layouts/DocIdRedir.aspx?ID=COWFRLPHDR-5-800" TargetMode="External"/><Relationship Id="rId1797" Type="http://schemas.openxmlformats.org/officeDocument/2006/relationships/hyperlink" Target="https://share.hdrinc.com/sites/CoW_FRLP/_layouts/DocIdRedir.aspx?ID=COWFRLPHDR-5-915" TargetMode="External"/><Relationship Id="rId89" Type="http://schemas.openxmlformats.org/officeDocument/2006/relationships/hyperlink" Target="https://share.hdrinc.com/sites/CoW_FRLP/ACQUISITION/COW-FRMP_TR-203%20TITLE%20Commitment.pdf" TargetMode="External"/><Relationship Id="rId154" Type="http://schemas.openxmlformats.org/officeDocument/2006/relationships/hyperlink" Target="https://share.hdrinc.com/sites/CoW_FRLP/ACQUISITION/COW-FRMP_TR-210%20APPRAISAL%20Final%20Appraisal.pdf" TargetMode="External"/><Relationship Id="rId361" Type="http://schemas.openxmlformats.org/officeDocument/2006/relationships/hyperlink" Target="https://share.hdrinc.com/sites/CoW_FRLP/ACQUISITION/COW-FRMP_TR-230%20TITLE%20Commitment%20Backup%20Docs.pdf" TargetMode="External"/><Relationship Id="rId599" Type="http://schemas.openxmlformats.org/officeDocument/2006/relationships/hyperlink" Target="https://share.hdrinc.com/sites/CoW_FRLP/ACQUISITION/COW-FRMP_TR-315%20NEGOTIATION%20Initial%20Offer%20Package.pdf" TargetMode="External"/><Relationship Id="rId1005" Type="http://schemas.openxmlformats.org/officeDocument/2006/relationships/hyperlink" Target="https://share.hdrinc.com/sites/CoW_FRLP/ACQUISITION/COW-FRMP_TR-T276%20TITLE%20Tax%20Card.pdf" TargetMode="External"/><Relationship Id="rId1212" Type="http://schemas.openxmlformats.org/officeDocument/2006/relationships/hyperlink" Target="https://share.hdrinc.com/sites/CoW_FRLP/_layouts/DocIdRedir.aspx?ID=COWFRLPHDR-5-676" TargetMode="External"/><Relationship Id="rId1657" Type="http://schemas.openxmlformats.org/officeDocument/2006/relationships/hyperlink" Target="https://share.hdrinc.com/sites/CoW_FRLP/_layouts/DocIdRedir.aspx?ID=COWFRLPHDR-5-741" TargetMode="External"/><Relationship Id="rId1864" Type="http://schemas.openxmlformats.org/officeDocument/2006/relationships/hyperlink" Target="https://share.hdrinc.com/sites/CoW_FRLP/_layouts/DocIdRedir.aspx?ID=COWFRLPHDR-5-943" TargetMode="External"/><Relationship Id="rId459" Type="http://schemas.openxmlformats.org/officeDocument/2006/relationships/hyperlink" Target="https://share.hdrinc.com/sites/CoW_FRLP/ACQUISITION/ContactRecords/COW-FRMP_TR-305MH%20CONTACT%20Negotiator%20Report.docx" TargetMode="External"/><Relationship Id="rId666" Type="http://schemas.openxmlformats.org/officeDocument/2006/relationships/hyperlink" Target="https://share.hdrinc.com/sites/CoW_FRLP/ACQUISITION/COW-FRMP_TR-321%20TITLE%20Commitment.pdf" TargetMode="External"/><Relationship Id="rId873" Type="http://schemas.openxmlformats.org/officeDocument/2006/relationships/hyperlink" Target="https://share.hdrinc.com/sites/CoW_FRLP/ACQUISITION/COW-FRMP_TR-T205%20CONTACT%20Negotiator%20Report.docx" TargetMode="External"/><Relationship Id="rId1089" Type="http://schemas.openxmlformats.org/officeDocument/2006/relationships/hyperlink" Target="https://share.hdrinc.com/sites/CoW_FRLP/_layouts/DocIdRedir.aspx?ID=COWFRLPHDR-5-420" TargetMode="External"/><Relationship Id="rId1296" Type="http://schemas.openxmlformats.org/officeDocument/2006/relationships/hyperlink" Target="https://share.hdrinc.com/sites/CoW_FRLP/_layouts/DocIdRedir.aspx?ID=COWFRLPHDR-5-17" TargetMode="External"/><Relationship Id="rId1517" Type="http://schemas.openxmlformats.org/officeDocument/2006/relationships/hyperlink" Target="https://share.hdrinc.com/sites/CoW_FRLP/_layouts/DocIdRedir.aspx?ID=COWFRLPHDR-5-242" TargetMode="External"/><Relationship Id="rId1724" Type="http://schemas.openxmlformats.org/officeDocument/2006/relationships/hyperlink" Target="https://share.hdrinc.com/sites/CoW_FRLP/_layouts/DocIdRedir.aspx?ID=COWFRLPHDR-5-791" TargetMode="External"/><Relationship Id="rId16" Type="http://schemas.openxmlformats.org/officeDocument/2006/relationships/hyperlink" Target="https://share.hdrinc.com/sites/CoW_FRLP/ACQUISITION/COW-FRMP_TR-100%20APPRAISAL%20Final%20Appraisal.pdf" TargetMode="External"/><Relationship Id="rId221" Type="http://schemas.openxmlformats.org/officeDocument/2006/relationships/hyperlink" Target="https://share.hdrinc.com/sites/CoW_FRLP/ACQUISITION/COW-FRMP_TR-214%20SURVEY%20Right-of-Entry.pdf" TargetMode="External"/><Relationship Id="rId319" Type="http://schemas.openxmlformats.org/officeDocument/2006/relationships/hyperlink" Target="https://share.hdrinc.com/sites/CoW_FRLP/ACQUISITION/COW-FRMP_TR-222%20NEGOTIATION%20Landowner%20Bill%20of%20Rights%20Letter.pdf" TargetMode="External"/><Relationship Id="rId526" Type="http://schemas.openxmlformats.org/officeDocument/2006/relationships/hyperlink" Target="https://share.hdrinc.com/sites/CoW_FRLP/ACQUISITION/COW-FRMP_TR-311%20APPRAISAL%20Just%20Compensation%20Memo.pdf" TargetMode="External"/><Relationship Id="rId1156" Type="http://schemas.openxmlformats.org/officeDocument/2006/relationships/hyperlink" Target="https://share.hdrinc.com/sites/CoW_FRLP/_layouts/DocIdRedir.aspx?ID=COWFRLPHDR-5-424" TargetMode="External"/><Relationship Id="rId1363" Type="http://schemas.openxmlformats.org/officeDocument/2006/relationships/hyperlink" Target="https://share.hdrinc.com/sites/CoW_FRLP/_layouts/DocIdRedir.aspx?ID=COWFRLPHDR-5-1190" TargetMode="External"/><Relationship Id="rId1931" Type="http://schemas.openxmlformats.org/officeDocument/2006/relationships/hyperlink" Target="https://share.hdrinc.com/sites/CoW_FRLP/_layouts/DocIdRedir.aspx?ID=COWFRLPHDR-5-987" TargetMode="External"/><Relationship Id="rId733" Type="http://schemas.openxmlformats.org/officeDocument/2006/relationships/hyperlink" Target="https://share.hdrinc.com/sites/CoW_FRLP/ACQUISITION/COW-FRMP_TR-T069%20CONTACT%20Negotiator%20Report.docx" TargetMode="External"/><Relationship Id="rId940" Type="http://schemas.openxmlformats.org/officeDocument/2006/relationships/hyperlink" Target="https://share.hdrinc.com/sites/CoW_FRLP/ACQUISITION/COW-FRMP_TR-T238%20ROE%20Right-of-Entry%20Executed.pdf" TargetMode="External"/><Relationship Id="rId1016" Type="http://schemas.openxmlformats.org/officeDocument/2006/relationships/hyperlink" Target="https://share.hdrinc.com/sites/CoW_FRLP/_layouts/DocIdRedir.aspx?ID=COWFRLPHDR-5-244" TargetMode="External"/><Relationship Id="rId1570" Type="http://schemas.openxmlformats.org/officeDocument/2006/relationships/hyperlink" Target="https://share.hdrinc.com/sites/CoW_FRLP/_layouts/DocIdRedir.aspx?ID=COWFRLPHDR-5-1326" TargetMode="External"/><Relationship Id="rId1668" Type="http://schemas.openxmlformats.org/officeDocument/2006/relationships/hyperlink" Target="https://share.hdrinc.com/sites/CoW_FRLP/_layouts/DocIdRedir.aspx?ID=COWFRLPHDR-5-458" TargetMode="External"/><Relationship Id="rId1875" Type="http://schemas.openxmlformats.org/officeDocument/2006/relationships/hyperlink" Target="https://share.hdrinc.com/sites/CoW_FRLP/_layouts/DocIdRedir.aspx?ID=COWFRLPHDR-5-1133" TargetMode="External"/><Relationship Id="rId165" Type="http://schemas.openxmlformats.org/officeDocument/2006/relationships/hyperlink" Target="https://share.hdrinc.com/sites/CoW_FRLP/ACQUISITION/COW-FRMP_TR-210%20SURVEY%20Description-Plat_USACOE.pdf" TargetMode="External"/><Relationship Id="rId372" Type="http://schemas.openxmlformats.org/officeDocument/2006/relationships/hyperlink" Target="https://share.hdrinc.com/sites/CoW_FRLP/ACQUISITION/COW-FRMP_TR-300%20CONTACT%20Letter%20of%20Intent-HDR%20Coleman-Copy.pdf" TargetMode="External"/><Relationship Id="rId677" Type="http://schemas.openxmlformats.org/officeDocument/2006/relationships/hyperlink" Target="https://share.hdrinc.com/sites/CoW_FRLP/ACQUISITION/COW-FRMP_TR-322%20TITLE%20SOS%20Business%20Organization%20Inquiry.pdf" TargetMode="External"/><Relationship Id="rId800" Type="http://schemas.openxmlformats.org/officeDocument/2006/relationships/hyperlink" Target="https://share.hdrinc.com/sites/CoW_FRLP/ACQUISITION/COW-FRMP_TR-T181%20ENVIRONMENTAL%20Right-of-Entry%20Package.pdf" TargetMode="External"/><Relationship Id="rId1223" Type="http://schemas.openxmlformats.org/officeDocument/2006/relationships/hyperlink" Target="https://share.hdrinc.com/sites/CoW_FRLP/_layouts/DocIdRedir.aspx?ID=COWFRLPHDR-5-1163" TargetMode="External"/><Relationship Id="rId1430" Type="http://schemas.openxmlformats.org/officeDocument/2006/relationships/hyperlink" Target="https://share.hdrinc.com/sites/CoW_FRLP/_layouts/DocIdRedir.aspx?ID=COWFRLPHDR-5-788" TargetMode="External"/><Relationship Id="rId1528" Type="http://schemas.openxmlformats.org/officeDocument/2006/relationships/hyperlink" Target="https://share.hdrinc.com/sites/CoW_FRLP/_layouts/DocIdRedir.aspx?ID=COWFRLPHDR-5-449" TargetMode="External"/><Relationship Id="rId232" Type="http://schemas.openxmlformats.org/officeDocument/2006/relationships/hyperlink" Target="https://share.hdrinc.com/sites/CoW_FRLP/ACQUISITION/COW-FRMP_TR-215%20CONTACT%20Letter%20of%20Intent-HDR%20(Jerry%20Ramirez).pdf" TargetMode="External"/><Relationship Id="rId884" Type="http://schemas.openxmlformats.org/officeDocument/2006/relationships/hyperlink" Target="https://share.hdrinc.com/sites/CoW_FRLP/ACQUISITION/COW-FRMP_TR-T207%20ENVIRONMENTAL%20Right-of-Entry%20Package.pdf" TargetMode="External"/><Relationship Id="rId1735" Type="http://schemas.openxmlformats.org/officeDocument/2006/relationships/hyperlink" Target="https://share.hdrinc.com/sites/CoW_FRLP/_layouts/DocIdRedir.aspx?ID=COWFRLPHDR-5-1041" TargetMode="External"/><Relationship Id="rId1942" Type="http://schemas.openxmlformats.org/officeDocument/2006/relationships/hyperlink" Target="https://share.hdrinc.com/sites/CoW_FRLP/_layouts/DocIdRedir.aspx?ID=COWFRLPHDR-5-1033" TargetMode="External"/><Relationship Id="rId27" Type="http://schemas.openxmlformats.org/officeDocument/2006/relationships/hyperlink" Target="https://share.hdrinc.com/sites/CoW_FRLP/ACQUISITION/COW-FRMP_TR-100%20TITLE%20Curative%20Plan.docx" TargetMode="External"/><Relationship Id="rId537" Type="http://schemas.openxmlformats.org/officeDocument/2006/relationships/hyperlink" Target="https://share.hdrinc.com/sites/CoW_FRLP/ACQUISITION/COW-FRMP_TR-311%20SURVEY%20Right-of-Entry%20CMRR.pdf" TargetMode="External"/><Relationship Id="rId744" Type="http://schemas.openxmlformats.org/officeDocument/2006/relationships/hyperlink" Target="https://share.hdrinc.com/sites/CoW_FRLP/ACQUISITION/COW-FRMP_TR-T071%20ROE%20Right-of-Entry%20Package.pdf" TargetMode="External"/><Relationship Id="rId951" Type="http://schemas.openxmlformats.org/officeDocument/2006/relationships/hyperlink" Target="https://share.hdrinc.com/sites/CoW_FRLP/ACQUISITION/COW-FRMP_TR-T242%20ROE%20Right-of-Entry%20Executed.pdf" TargetMode="External"/><Relationship Id="rId1167" Type="http://schemas.openxmlformats.org/officeDocument/2006/relationships/hyperlink" Target="https://share.hdrinc.com/sites/CoW_FRLP/_layouts/DocIdRedir.aspx?ID=COWFRLPHDR-5-1261" TargetMode="External"/><Relationship Id="rId1374" Type="http://schemas.openxmlformats.org/officeDocument/2006/relationships/hyperlink" Target="https://share.hdrinc.com/sites/CoW_FRLP/_layouts/DocIdRedir.aspx?ID=COWFRLPHDR-5-783" TargetMode="External"/><Relationship Id="rId1581" Type="http://schemas.openxmlformats.org/officeDocument/2006/relationships/hyperlink" Target="https://share.hdrinc.com/sites/CoW_FRLP/_layouts/DocIdRedir.aspx?ID=COWFRLPHDR-5-452" TargetMode="External"/><Relationship Id="rId1679" Type="http://schemas.openxmlformats.org/officeDocument/2006/relationships/hyperlink" Target="https://share.hdrinc.com/sites/CoW_FRLP/_layouts/DocIdRedir.aspx?ID=COWFRLPHDR-5-212" TargetMode="External"/><Relationship Id="rId1802" Type="http://schemas.openxmlformats.org/officeDocument/2006/relationships/hyperlink" Target="https://share.hdrinc.com/sites/CoW_FRLP/_layouts/DocIdRedir.aspx?ID=COWFRLPHDR-5-1101" TargetMode="External"/><Relationship Id="rId80" Type="http://schemas.openxmlformats.org/officeDocument/2006/relationships/hyperlink" Target="https://share.hdrinc.com/sites/CoW_FRLP/ACQUISITION/COW-FRMP_TR-202%20TITLE%20Commitment.pdf" TargetMode="External"/><Relationship Id="rId176" Type="http://schemas.openxmlformats.org/officeDocument/2006/relationships/hyperlink" Target="https://share.hdrinc.com/sites/CoW_FRLP/ACQUISITION/COW-FRMP_TR-211%20SURVEY%20Description-Plat_CITY.pdf" TargetMode="External"/><Relationship Id="rId383" Type="http://schemas.openxmlformats.org/officeDocument/2006/relationships/hyperlink" Target="https://share.hdrinc.com/sites/CoW_FRLP/ACQUISITION/COW-FRMP_TR-300%20TITLE%20Tax%20Card.pdf" TargetMode="External"/><Relationship Id="rId590" Type="http://schemas.openxmlformats.org/officeDocument/2006/relationships/hyperlink" Target="https://share.hdrinc.com/sites/CoW_FRLP/ACQUISITION/COW-FRMP_TR-315%20APPRAISAL%20Appraisal%20Review.pdf" TargetMode="External"/><Relationship Id="rId604" Type="http://schemas.openxmlformats.org/officeDocument/2006/relationships/hyperlink" Target="https://share.hdrinc.com/sites/CoW_FRLP/ACQUISITION/COW-FRMP_TR-315%20SURVEY%20Right-of-Entry.pdf" TargetMode="External"/><Relationship Id="rId811" Type="http://schemas.openxmlformats.org/officeDocument/2006/relationships/hyperlink" Target="https://share.hdrinc.com/sites/CoW_FRLP/ACQUISITION/COW-FRMP_TR-T184%20CONTACT%20Negotiator%20Report.docx" TargetMode="External"/><Relationship Id="rId1027" Type="http://schemas.openxmlformats.org/officeDocument/2006/relationships/hyperlink" Target="https://share.hdrinc.com/sites/CoW_FRLP/_layouts/DocIdRedir.aspx?ID=COWFRLPHDR-5-143" TargetMode="External"/><Relationship Id="rId1234" Type="http://schemas.openxmlformats.org/officeDocument/2006/relationships/hyperlink" Target="https://share.hdrinc.com/sites/CoW_FRLP/_layouts/DocIdRedir.aspx?ID=COWFRLPHDR-5-57" TargetMode="External"/><Relationship Id="rId1441" Type="http://schemas.openxmlformats.org/officeDocument/2006/relationships/hyperlink" Target="https://share.hdrinc.com/sites/CoW_FRLP/_layouts/DocIdRedir.aspx?ID=COWFRLPHDR-5-102" TargetMode="External"/><Relationship Id="rId1886" Type="http://schemas.openxmlformats.org/officeDocument/2006/relationships/hyperlink" Target="https://share.hdrinc.com/sites/CoW_FRLP/_layouts/DocIdRedir.aspx?ID=COWFRLPHDR-5-953" TargetMode="External"/><Relationship Id="rId243" Type="http://schemas.openxmlformats.org/officeDocument/2006/relationships/hyperlink" Target="https://share.hdrinc.com/sites/CoW_FRLP/ACQUISITION/COW-FRMP_TR-215%20SURVEY%20Right-of-Entry.pdf" TargetMode="External"/><Relationship Id="rId450" Type="http://schemas.openxmlformats.org/officeDocument/2006/relationships/hyperlink" Target="https://share.hdrinc.com/sites/CoW_FRLP/ACQUISITION/COW-FRMP_TR-305%20NEGOTIATION%20Landowner%20Bill%20of%20Rights%20Letter.pdf" TargetMode="External"/><Relationship Id="rId688" Type="http://schemas.openxmlformats.org/officeDocument/2006/relationships/hyperlink" Target="https://share.hdrinc.com/sites/CoW_FRLP/ACQUISITION/COW-FRMP_TR-326%20TITLE%20Commitment%20Backup%20Docs.pdf" TargetMode="External"/><Relationship Id="rId895" Type="http://schemas.openxmlformats.org/officeDocument/2006/relationships/hyperlink" Target="https://share.hdrinc.com/sites/CoW_FRLP/ACQUISITION/COW-FRMP_TR-T212%20ENVIRONMENTAL%20Right-of-Entry%20Executed.pdf" TargetMode="External"/><Relationship Id="rId909" Type="http://schemas.openxmlformats.org/officeDocument/2006/relationships/hyperlink" Target="https://share.hdrinc.com/sites/CoW_FRLP/ACQUISITION/COW-FRMP_TR-T215%20ROE%20Right-of-Entry%20Package.pdf" TargetMode="External"/><Relationship Id="rId1080" Type="http://schemas.openxmlformats.org/officeDocument/2006/relationships/hyperlink" Target="https://share.hdrinc.com/sites/CoW_FRLP/_layouts/DocIdRedir.aspx?ID=COWFRLPHDR-5-1267" TargetMode="External"/><Relationship Id="rId1301" Type="http://schemas.openxmlformats.org/officeDocument/2006/relationships/hyperlink" Target="https://share.hdrinc.com/sites/CoW_FRLP/_layouts/DocIdRedir.aspx?ID=COWFRLPHDR-5-1236" TargetMode="External"/><Relationship Id="rId1539" Type="http://schemas.openxmlformats.org/officeDocument/2006/relationships/hyperlink" Target="https://share.hdrinc.com/sites/CoW_FRLP/_layouts/DocIdRedir.aspx?ID=COWFRLPHDR-5-1203" TargetMode="External"/><Relationship Id="rId1746" Type="http://schemas.openxmlformats.org/officeDocument/2006/relationships/hyperlink" Target="https://share.hdrinc.com/sites/CoA_Buyout_6500/_layouts/DocIdRedir.aspx?ID=COABUYOUT65-9-40" TargetMode="External"/><Relationship Id="rId1953" Type="http://schemas.openxmlformats.org/officeDocument/2006/relationships/hyperlink" Target="https://share.hdrinc.com/sites/CoW_FRLP/_layouts/DocIdRedir.aspx?ID=COWFRLPHDR-5-1384" TargetMode="External"/><Relationship Id="rId38" Type="http://schemas.openxmlformats.org/officeDocument/2006/relationships/hyperlink" Target="https://share.hdrinc.com/sites/CoW_FRLP/ACQUISITION/COW-FRMP_TR-200%20APPRAISAL%20Just%20Compensation%20Memo.pdf" TargetMode="External"/><Relationship Id="rId103" Type="http://schemas.openxmlformats.org/officeDocument/2006/relationships/hyperlink" Target="https://share.hdrinc.com/sites/CoW_FRLP/ACQUISITION/COW-FRMP_TR-205%20NEGOTIATION%20Initial%20Offer%20Package.pdf" TargetMode="External"/><Relationship Id="rId310" Type="http://schemas.openxmlformats.org/officeDocument/2006/relationships/hyperlink" Target="https://share.hdrinc.com/sites/CoW_FRLP/ACQUISITION/COW-FRMP_TR-220%20TITLE%20Commitment.pdf" TargetMode="External"/><Relationship Id="rId548" Type="http://schemas.openxmlformats.org/officeDocument/2006/relationships/hyperlink" Target="https://share.hdrinc.com/sites/CoW_FRLP/ACQUISITION/COW-FRMP_TR-312%20NEGOTIATION%20Landowner%20Bill%20of%20Rights%20Letter.pdf" TargetMode="External"/><Relationship Id="rId755" Type="http://schemas.openxmlformats.org/officeDocument/2006/relationships/hyperlink" Target="https://share.hdrinc.com/sites/CoW_FRLP/ACQUISITION/T157.docx" TargetMode="External"/><Relationship Id="rId962" Type="http://schemas.openxmlformats.org/officeDocument/2006/relationships/hyperlink" Target="https://share.hdrinc.com/sites/CoW_FRLP/ACQUISITION/COW-FRMP_TR-T254%20ROE%20Right-of-Entry%20Executed.pdf" TargetMode="External"/><Relationship Id="rId1178" Type="http://schemas.openxmlformats.org/officeDocument/2006/relationships/hyperlink" Target="https://share.hdrinc.com/sites/CoW_FRLP/_layouts/DocIdRedir.aspx?ID=COWFRLPHDR-5-819" TargetMode="External"/><Relationship Id="rId1385" Type="http://schemas.openxmlformats.org/officeDocument/2006/relationships/hyperlink" Target="https://share.hdrinc.com/sites/CoW_FRLP/_layouts/DocIdRedir.aspx?ID=COWFRLPHDR-5-525" TargetMode="External"/><Relationship Id="rId1592" Type="http://schemas.openxmlformats.org/officeDocument/2006/relationships/hyperlink" Target="https://share.hdrinc.com/sites/CoW_FRLP/_layouts/DocIdRedir.aspx?ID=COWFRLPHDR-5-1348" TargetMode="External"/><Relationship Id="rId1606" Type="http://schemas.openxmlformats.org/officeDocument/2006/relationships/hyperlink" Target="https://share.hdrinc.com/sites/CoW_FRLP/_layouts/DocIdRedir.aspx?ID=COWFRLPHDR-5-1225" TargetMode="External"/><Relationship Id="rId1813" Type="http://schemas.openxmlformats.org/officeDocument/2006/relationships/hyperlink" Target="https://share.hdrinc.com/sites/CoW_FRLP/_layouts/DocIdRedir.aspx?ID=COWFRLPHDR-5-927" TargetMode="External"/><Relationship Id="rId91" Type="http://schemas.openxmlformats.org/officeDocument/2006/relationships/hyperlink" Target="https://share.hdrinc.com/sites/CoW_FRLP/ACQUISITION/COW-FRMP_TR-203%20TITLE%20Curative%20Plan.docx" TargetMode="External"/><Relationship Id="rId187" Type="http://schemas.openxmlformats.org/officeDocument/2006/relationships/hyperlink" Target="https://share.hdrinc.com/sites/CoW_FRLP/ACQUISITION/COW-FRMP_TR-212%20TITLE%20Commitment.pdf" TargetMode="External"/><Relationship Id="rId394" Type="http://schemas.openxmlformats.org/officeDocument/2006/relationships/hyperlink" Target="https://share.hdrinc.com/sites/CoW_FRLP/ACQUISITION/COW-FRMP_TR-301%20TITLE%20Curative%20Plan.docx" TargetMode="External"/><Relationship Id="rId408" Type="http://schemas.openxmlformats.org/officeDocument/2006/relationships/hyperlink" Target="https://share.hdrinc.com/sites/CoW_FRLP/ACQUISITION/COW-FRMP_TR-302%20TITLE%20Commitment%20Backup%20Docs.pdf" TargetMode="External"/><Relationship Id="rId615" Type="http://schemas.openxmlformats.org/officeDocument/2006/relationships/hyperlink" Target="https://share.hdrinc.com/sites/CoW_FRLP/ACQUISITION/ContactRecords/COW-FRMP_TR-316%20CONTACT%20Negotiator%20Report.docx" TargetMode="External"/><Relationship Id="rId822" Type="http://schemas.openxmlformats.org/officeDocument/2006/relationships/hyperlink" Target="https://share.hdrinc.com/sites/CoW_FRLP/ACQUISITION/COW-FRMP_TR-T186%20ROE%20Right-of-Entry%20Package.pdf" TargetMode="External"/><Relationship Id="rId1038" Type="http://schemas.openxmlformats.org/officeDocument/2006/relationships/hyperlink" Target="https://share.hdrinc.com/sites/CoW_FRLP/_layouts/DocIdRedir.aspx?ID=COWFRLPHDR-5-11" TargetMode="External"/><Relationship Id="rId1245" Type="http://schemas.openxmlformats.org/officeDocument/2006/relationships/hyperlink" Target="https://share.hdrinc.com/sites/CoW_FRLP/_layouts/DocIdRedir.aspx?ID=COWFRLPHDR-5-496" TargetMode="External"/><Relationship Id="rId1452" Type="http://schemas.openxmlformats.org/officeDocument/2006/relationships/hyperlink" Target="https://share.hdrinc.com/sites/CoW_FRLP/_layouts/DocIdRedir.aspx?ID=COWFRLPHDR-5-87" TargetMode="External"/><Relationship Id="rId1897" Type="http://schemas.openxmlformats.org/officeDocument/2006/relationships/hyperlink" Target="https://share.hdrinc.com/sites/CoW_FRLP/_layouts/DocIdRedir.aspx?ID=COWFRLPHDR-5-962" TargetMode="External"/><Relationship Id="rId254" Type="http://schemas.openxmlformats.org/officeDocument/2006/relationships/hyperlink" Target="https://share.hdrinc.com/sites/CoW_FRLP/ACQUISITION/COW-FRMP_TR-216%20SURVEY%20Description-Plat_CITY.pdf" TargetMode="External"/><Relationship Id="rId699" Type="http://schemas.openxmlformats.org/officeDocument/2006/relationships/hyperlink" Target="https://share.hdrinc.com/sites/CoW_FRLP/ACQUISITION/COW-FRMP_TR-421A%20NEGOTIATION%20Initial%20Offer%20Package%20CMRR.pdf" TargetMode="External"/><Relationship Id="rId1091" Type="http://schemas.openxmlformats.org/officeDocument/2006/relationships/hyperlink" Target="https://share.hdrinc.com/sites/CoW_FRLP/_layouts/DocIdRedir.aspx?ID=COWFRLPHDR-5-806" TargetMode="External"/><Relationship Id="rId1105" Type="http://schemas.openxmlformats.org/officeDocument/2006/relationships/hyperlink" Target="https://share.hdrinc.com/sites/CoW_FRLP/_layouts/DocIdRedir.aspx?ID=COWFRLPHDR-5-578" TargetMode="External"/><Relationship Id="rId1312" Type="http://schemas.openxmlformats.org/officeDocument/2006/relationships/hyperlink" Target="https://share.hdrinc.com/sites/CoW_FRLP/_layouts/DocIdRedir.aspx?ID=COWFRLPHDR-5-398" TargetMode="External"/><Relationship Id="rId1757" Type="http://schemas.openxmlformats.org/officeDocument/2006/relationships/hyperlink" Target="https://share.hdrinc.com/sites/CoW_FRLP/_layouts/DocIdRedir.aspx?ID=COWFRLPHDR-5-1092" TargetMode="External"/><Relationship Id="rId1964" Type="http://schemas.openxmlformats.org/officeDocument/2006/relationships/hyperlink" Target="https://share.hdrinc.com/sites/CoW_FRLP/_layouts/DocIdRedir.aspx?ID=COWFRLPHDR-5-1282" TargetMode="External"/><Relationship Id="rId49" Type="http://schemas.openxmlformats.org/officeDocument/2006/relationships/hyperlink" Target="https://share.hdrinc.com/sites/CoW_FRLP/ACQUISITION/COW-FRMP_TR-200%20TITLE%20Commitment.pdf" TargetMode="External"/><Relationship Id="rId114" Type="http://schemas.openxmlformats.org/officeDocument/2006/relationships/hyperlink" Target="https://share.hdrinc.com/sites/CoW_FRLP/ACQUISITION/COW-FRMP_TR-207%20APPRAISAL%20Appraisal%20Review.pdf" TargetMode="External"/><Relationship Id="rId461" Type="http://schemas.openxmlformats.org/officeDocument/2006/relationships/hyperlink" Target="https://share.hdrinc.com/sites/CoW_FRLP/ACQUISITION/COW-FRMP_TR-305MH%20TITLE%20Tax%20Card.pdf" TargetMode="External"/><Relationship Id="rId559" Type="http://schemas.openxmlformats.org/officeDocument/2006/relationships/hyperlink" Target="https://share.hdrinc.com/sites/CoW_FRLP/ACQUISITION/COW-FRMP_TR-313%20APPRAISAL%20Just%20Compensation%20Approval.pdf" TargetMode="External"/><Relationship Id="rId766" Type="http://schemas.openxmlformats.org/officeDocument/2006/relationships/hyperlink" Target="https://share.hdrinc.com/sites/CoW_FRLP/ACQUISITION/COW-FRMP_TR-T159%20CONTACT%20Negotiator%20Report.docx" TargetMode="External"/><Relationship Id="rId1189" Type="http://schemas.openxmlformats.org/officeDocument/2006/relationships/hyperlink" Target="https://share.hdrinc.com/sites/CoW_FRLP/_layouts/DocIdRedir.aspx?ID=COWFRLPHDR-5-804" TargetMode="External"/><Relationship Id="rId1396" Type="http://schemas.openxmlformats.org/officeDocument/2006/relationships/hyperlink" Target="https://share.hdrinc.com/sites/CoW_FRLP/_layouts/DocIdRedir.aspx?ID=COWFRLPHDR-5-639" TargetMode="External"/><Relationship Id="rId1617" Type="http://schemas.openxmlformats.org/officeDocument/2006/relationships/hyperlink" Target="https://share.hdrinc.com/sites/CoW_FRLP/_layouts/DocIdRedir.aspx?ID=COWFRLPHDR-5-265" TargetMode="External"/><Relationship Id="rId1824" Type="http://schemas.openxmlformats.org/officeDocument/2006/relationships/hyperlink" Target="https://share.hdrinc.com/sites/CoW_FRLP/_layouts/DocIdRedir.aspx?ID=COWFRLPHDR-5-1064" TargetMode="External"/><Relationship Id="rId198" Type="http://schemas.openxmlformats.org/officeDocument/2006/relationships/hyperlink" Target="https://share.hdrinc.com/sites/CoW_FRLP/ACQUISITION/ContactRecords/COW-FRMP_TR-213%20CONTACT%20Negotiator%20Report.docx" TargetMode="External"/><Relationship Id="rId321" Type="http://schemas.openxmlformats.org/officeDocument/2006/relationships/hyperlink" Target="https://share.hdrinc.com/sites/CoW_FRLP/ACQUISITION/COW-FRMP_TR-222%20SURVEY%20Description-Plat_USACOE.pdf" TargetMode="External"/><Relationship Id="rId419" Type="http://schemas.openxmlformats.org/officeDocument/2006/relationships/hyperlink" Target="https://share.hdrinc.com/sites/CoW_FRLP/ACQUISITION/COW-FRMP_TR-303%20SURVEY%20Right-of-Entry%20CMRR.pdf" TargetMode="External"/><Relationship Id="rId626" Type="http://schemas.openxmlformats.org/officeDocument/2006/relationships/hyperlink" Target="https://share.hdrinc.com/sites/CoW_FRLP/ACQUISITION/COW-FRMP_TR-317%20CONTACT%20Initial%20Interview%20-%20Residential%20-%20Manlongat.pdf" TargetMode="External"/><Relationship Id="rId973" Type="http://schemas.openxmlformats.org/officeDocument/2006/relationships/hyperlink" Target="https://share.hdrinc.com/sites/CoW_FRLP/ACQUISITION/COW-FRMP_TR-T259%20ROE%20Right-of-Entry%20Package.pdf" TargetMode="External"/><Relationship Id="rId1049" Type="http://schemas.openxmlformats.org/officeDocument/2006/relationships/hyperlink" Target="https://share.hdrinc.com/sites/CoW_FRLP/_layouts/DocIdRedir.aspx?ID=COWFRLPHDR-5-1171" TargetMode="External"/><Relationship Id="rId1256" Type="http://schemas.openxmlformats.org/officeDocument/2006/relationships/hyperlink" Target="https://share.hdrinc.com/sites/CoW_FRLP/_layouts/DocIdRedir.aspx?ID=COWFRLPHDR-5-9" TargetMode="External"/><Relationship Id="rId2002" Type="http://schemas.openxmlformats.org/officeDocument/2006/relationships/hyperlink" Target="https://share.hdrinc.com/sites/CoW_FRLP/_layouts/DocIdRedir.aspx?ID=COWFRLPHDR-5-1117" TargetMode="External"/><Relationship Id="rId833" Type="http://schemas.openxmlformats.org/officeDocument/2006/relationships/hyperlink" Target="https://share.hdrinc.com/sites/CoW_FRLP/ACQUISITION/COW-FRMP_TR-T188%20TITLE%20Tax%20Card.pdf" TargetMode="External"/><Relationship Id="rId1116" Type="http://schemas.openxmlformats.org/officeDocument/2006/relationships/hyperlink" Target="https://share.hdrinc.com/sites/CoW_FRLP/_layouts/DocIdRedir.aspx?ID=COWFRLPHDR-5-1359" TargetMode="External"/><Relationship Id="rId1463" Type="http://schemas.openxmlformats.org/officeDocument/2006/relationships/hyperlink" Target="https://share.hdrinc.com/sites/CoW_FRLP/_layouts/DocIdRedir.aspx?ID=COWFRLPHDR-5-444" TargetMode="External"/><Relationship Id="rId1670" Type="http://schemas.openxmlformats.org/officeDocument/2006/relationships/hyperlink" Target="https://share.hdrinc.com/sites/CoW_FRLP/_layouts/DocIdRedir.aspx?ID=COWFRLPHDR-5-851" TargetMode="External"/><Relationship Id="rId1768" Type="http://schemas.openxmlformats.org/officeDocument/2006/relationships/hyperlink" Target="https://share.hdrinc.com/sites/CoW_FRLP/_layouts/DocIdRedir.aspx?ID=COWFRLPHDR-5-1223" TargetMode="External"/><Relationship Id="rId265" Type="http://schemas.openxmlformats.org/officeDocument/2006/relationships/hyperlink" Target="https://share.hdrinc.com/sites/CoW_FRLP/ACQUISITION/COW-FRMP_TR-217%20CONTACT%20Letter%20of%20Intent-HDR.pdf" TargetMode="External"/><Relationship Id="rId472" Type="http://schemas.openxmlformats.org/officeDocument/2006/relationships/hyperlink" Target="https://share.hdrinc.com/sites/CoW_FRLP/ACQUISITION/COW-FRMP_TR-307%20TITLE%20SOS%20Business%20Organization%20Inquiry.pdf" TargetMode="External"/><Relationship Id="rId900" Type="http://schemas.openxmlformats.org/officeDocument/2006/relationships/hyperlink" Target="https://share.hdrinc.com/sites/CoW_FRLP/ACQUISITION/COW-FRMP_TR-T213%20CONTACT%20Negotiator%20Report.docx" TargetMode="External"/><Relationship Id="rId1323" Type="http://schemas.openxmlformats.org/officeDocument/2006/relationships/hyperlink" Target="https://share.hdrinc.com/sites/CoW_FRLP/_layouts/DocIdRedir.aspx?ID=COWFRLPHDR-5-205" TargetMode="External"/><Relationship Id="rId1530" Type="http://schemas.openxmlformats.org/officeDocument/2006/relationships/hyperlink" Target="https://share.hdrinc.com/sites/CoW_FRLP/_layouts/DocIdRedir.aspx?ID=COWFRLPHDR-5-877" TargetMode="External"/><Relationship Id="rId1628" Type="http://schemas.openxmlformats.org/officeDocument/2006/relationships/hyperlink" Target="https://share.hdrinc.com/sites/CoW_FRLP/_layouts/DocIdRedir.aspx?ID=COWFRLPHDR-5-375" TargetMode="External"/><Relationship Id="rId1975" Type="http://schemas.openxmlformats.org/officeDocument/2006/relationships/hyperlink" Target="https://share.hdrinc.com/sites/CoW_FRLP/_layouts/DocIdRedir.aspx?ID=COWFRLPHDR-5-1244" TargetMode="External"/><Relationship Id="rId125" Type="http://schemas.openxmlformats.org/officeDocument/2006/relationships/hyperlink" Target="https://share.hdrinc.com/sites/CoW_FRLP/ACQUISITION/COW-FRMP_TR-207%20NEGOTIATION%20Initial%20Offer%20Package%20CMRR.pdf" TargetMode="External"/><Relationship Id="rId332" Type="http://schemas.openxmlformats.org/officeDocument/2006/relationships/hyperlink" Target="https://share.hdrinc.com/sites/CoW_FRLP/ACQUISITION/COW-FRMP_TR-223%20NEGOTIATION%20Landowner%20Bill%20of%20Rights%20Letter.pdf" TargetMode="External"/><Relationship Id="rId777" Type="http://schemas.openxmlformats.org/officeDocument/2006/relationships/hyperlink" Target="https://share.hdrinc.com/sites/CoW_FRLP/ACQUISITION/COW-FRMP_TR-T163%20ROE%20Right-of-Entry%20Package.pdf" TargetMode="External"/><Relationship Id="rId984" Type="http://schemas.openxmlformats.org/officeDocument/2006/relationships/hyperlink" Target="https://share.hdrinc.com/sites/CoW_FRLP/ACQUISITION/COW-FRMP_TR-T264%20CONTACT%20Negotiator%20Report.docx" TargetMode="External"/><Relationship Id="rId1835" Type="http://schemas.openxmlformats.org/officeDocument/2006/relationships/hyperlink" Target="https://share.hdrinc.com/sites/CoW_FRLP/_layouts/DocIdRedir.aspx?ID=COWFRLPHDR-5-1084" TargetMode="External"/><Relationship Id="rId2013" Type="http://schemas.openxmlformats.org/officeDocument/2006/relationships/hyperlink" Target="https://share.hdrinc.com/sites/CoW_FRLP/_layouts/DocIdRedir.aspx?ID=COWFRLPHDR-5-1076" TargetMode="External"/><Relationship Id="rId637" Type="http://schemas.openxmlformats.org/officeDocument/2006/relationships/hyperlink" Target="https://share.hdrinc.com/sites/CoW_FRLP/ACQUISITION/COW-FRMP_TR-317%20TITLE%20Tax%20Card.pdf" TargetMode="External"/><Relationship Id="rId844" Type="http://schemas.openxmlformats.org/officeDocument/2006/relationships/hyperlink" Target="https://share.hdrinc.com/sites/CoW_FRLP/ACQUISITION/COW-FRMP_TR-T191%20CONTACT%20Negotiator%20Report.docx" TargetMode="External"/><Relationship Id="rId1267" Type="http://schemas.openxmlformats.org/officeDocument/2006/relationships/hyperlink" Target="https://share.hdrinc.com/sites/CoW_FRLP/_layouts/DocIdRedir.aspx?ID=COWFRLPHDR-5-729" TargetMode="External"/><Relationship Id="rId1474" Type="http://schemas.openxmlformats.org/officeDocument/2006/relationships/hyperlink" Target="https://share.hdrinc.com/sites/CoW_FRLP/_layouts/DocIdRedir.aspx?ID=COWFRLPHDR-5-648" TargetMode="External"/><Relationship Id="rId1681" Type="http://schemas.openxmlformats.org/officeDocument/2006/relationships/hyperlink" Target="https://share.hdrinc.com/sites/CoW_FRLP/_layouts/DocIdRedir.aspx?ID=COWFRLPHDR-5-239" TargetMode="External"/><Relationship Id="rId1902" Type="http://schemas.openxmlformats.org/officeDocument/2006/relationships/hyperlink" Target="https://share.hdrinc.com/sites/CoW_FRLP/_layouts/DocIdRedir.aspx?ID=COWFRLPHDR-5-966" TargetMode="External"/><Relationship Id="rId276" Type="http://schemas.openxmlformats.org/officeDocument/2006/relationships/hyperlink" Target="https://share.hdrinc.com/sites/CoW_FRLP/ACQUISITION/COW-FRMP_TR-218%20CONTACT%20Initial%20Interview%20-%20Residential.pdf" TargetMode="External"/><Relationship Id="rId483" Type="http://schemas.openxmlformats.org/officeDocument/2006/relationships/hyperlink" Target="https://share.hdrinc.com/sites/CoW_FRLP/ACQUISITION/COW-FRMP_TR-308%20SURVEY%20Right-of-Entry%20CMRR.pdf" TargetMode="External"/><Relationship Id="rId690" Type="http://schemas.openxmlformats.org/officeDocument/2006/relationships/hyperlink" Target="https://share.hdrinc.com/sites/CoW_FRLP/ACQUISITION/COW-FRMP_TR-421A%20APPRAISAL%20Appraisal%20Review.pdf" TargetMode="External"/><Relationship Id="rId704" Type="http://schemas.openxmlformats.org/officeDocument/2006/relationships/hyperlink" Target="https://share.hdrinc.com/sites/CoW_FRLP/ACQUISITION/COW-FRMP_TR-421A%20TITLE%20Commitment%20Backup%20Docs.pdf" TargetMode="External"/><Relationship Id="rId911" Type="http://schemas.openxmlformats.org/officeDocument/2006/relationships/hyperlink" Target="https://share.hdrinc.com/sites/CoW_FRLP/ACQUISITION/COW-FRMP_TR-T227%20CONTACT%20Negotiator%20Report.docx" TargetMode="External"/><Relationship Id="rId1127" Type="http://schemas.openxmlformats.org/officeDocument/2006/relationships/hyperlink" Target="https://share.hdrinc.com/sites/CoW_FRLP/_layouts/DocIdRedir.aspx?ID=COWFRLPHDR-5-1317" TargetMode="External"/><Relationship Id="rId1334" Type="http://schemas.openxmlformats.org/officeDocument/2006/relationships/hyperlink" Target="https://share.hdrinc.com/sites/CoW_FRLP/_layouts/DocIdRedir.aspx?ID=COWFRLPHDR-5-852" TargetMode="External"/><Relationship Id="rId1541" Type="http://schemas.openxmlformats.org/officeDocument/2006/relationships/hyperlink" Target="https://share.hdrinc.com/sites/CoW_FRLP/_layouts/DocIdRedir.aspx?ID=COWFRLPHDR-5-1310" TargetMode="External"/><Relationship Id="rId1779" Type="http://schemas.openxmlformats.org/officeDocument/2006/relationships/hyperlink" Target="https://share.hdrinc.com/sites/CoW_FRLP/_layouts/DocIdRedir.aspx?ID=COWFRLPHDR-5-903" TargetMode="External"/><Relationship Id="rId1986" Type="http://schemas.openxmlformats.org/officeDocument/2006/relationships/hyperlink" Target="https://share.hdrinc.com/sites/CoW_FRLP/_layouts/DocIdRedir.aspx?ID=COWFRLPHDR-5-1144" TargetMode="External"/><Relationship Id="rId40" Type="http://schemas.openxmlformats.org/officeDocument/2006/relationships/hyperlink" Target="https://share.hdrinc.com/sites/CoW_FRLP/ACQUISITION/COW-FRMP_TR-200%20APPRAISAL%20USACOE%20Authorization%20to%20Proceed%20with%20Offer%20Approval.pdf" TargetMode="External"/><Relationship Id="rId136" Type="http://schemas.openxmlformats.org/officeDocument/2006/relationships/hyperlink" Target="https://share.hdrinc.com/sites/CoW_FRLP/ACQUISITION/COW-FRMP_TR-208%20APPRAISAL%20Just%20Compensation%20Memo.pdf" TargetMode="External"/><Relationship Id="rId343" Type="http://schemas.openxmlformats.org/officeDocument/2006/relationships/hyperlink" Target="https://share.hdrinc.com/sites/CoW_FRLP/ACQUISITION/COW-FRMP_TR-224%20NEGOTIATION%20Landowner%20Bill%20of%20Rights%20Letter.pdf" TargetMode="External"/><Relationship Id="rId550" Type="http://schemas.openxmlformats.org/officeDocument/2006/relationships/hyperlink" Target="https://share.hdrinc.com/sites/CoW_FRLP/ACQUISITION/COW-FRMP_TR-312%20SURVEY%20Description-Plat_CITY.pdf" TargetMode="External"/><Relationship Id="rId788" Type="http://schemas.openxmlformats.org/officeDocument/2006/relationships/hyperlink" Target="https://share.hdrinc.com/sites/CoW_FRLP/ACQUISITION/COW-FRMP_TR-T167%20ROE%20Right-of-Entry%20Executed.pdf" TargetMode="External"/><Relationship Id="rId995" Type="http://schemas.openxmlformats.org/officeDocument/2006/relationships/hyperlink" Target="https://share.hdrinc.com/sites/CoW_FRLP/ACQUISITION/COW-FRMP_TR-T269%20ROE%20Right-of-Entry%20Package.pdf" TargetMode="External"/><Relationship Id="rId1180" Type="http://schemas.openxmlformats.org/officeDocument/2006/relationships/hyperlink" Target="https://share.hdrinc.com/sites/CoW_FRLP/_layouts/DocIdRedir.aspx?ID=COWFRLPHDR-5-203" TargetMode="External"/><Relationship Id="rId1401" Type="http://schemas.openxmlformats.org/officeDocument/2006/relationships/hyperlink" Target="https://share.hdrinc.com/sites/CoW_FRLP/_layouts/DocIdRedir.aspx?ID=COWFRLPHDR-5-257" TargetMode="External"/><Relationship Id="rId1639" Type="http://schemas.openxmlformats.org/officeDocument/2006/relationships/hyperlink" Target="https://share.hdrinc.com/sites/CoW_FRLP/_layouts/DocIdRedir.aspx?ID=COWFRLPHDR-5-103" TargetMode="External"/><Relationship Id="rId1846" Type="http://schemas.openxmlformats.org/officeDocument/2006/relationships/hyperlink" Target="https://share.hdrinc.com/sites/CoW_FRLP/_layouts/DocIdRedir.aspx?ID=COWFRLPHDR-5-1071" TargetMode="External"/><Relationship Id="rId2024" Type="http://schemas.openxmlformats.org/officeDocument/2006/relationships/hyperlink" Target="https://share.hdrinc.com/sites/CoW_FRLP/_layouts/DocIdRedir.aspx?ID=COWFRLPHDR-5-128" TargetMode="External"/><Relationship Id="rId203" Type="http://schemas.openxmlformats.org/officeDocument/2006/relationships/hyperlink" Target="https://share.hdrinc.com/sites/CoW_FRLP/ACQUISITION/COW-FRMP_TR-213%20SURVEY%20Right-of-Entry.pdf" TargetMode="External"/><Relationship Id="rId648" Type="http://schemas.openxmlformats.org/officeDocument/2006/relationships/hyperlink" Target="https://share.hdrinc.com/sites/CoW_FRLP/ACQUISITION/COW-FRMP_TR-319%20TITLE%20Commitment%20Backup%20Docs.pdf" TargetMode="External"/><Relationship Id="rId855" Type="http://schemas.openxmlformats.org/officeDocument/2006/relationships/hyperlink" Target="https://share.hdrinc.com/sites/CoW_FRLP/ACQUISITION/COW-FRMP_TR-T194%20CONTACT%20Negotiator%20Report.docx" TargetMode="External"/><Relationship Id="rId1040" Type="http://schemas.openxmlformats.org/officeDocument/2006/relationships/hyperlink" Target="https://share.hdrinc.com/sites/CoW_FRLP/_layouts/DocIdRedir.aspx?ID=COWFRLPHDR-5-215" TargetMode="External"/><Relationship Id="rId1278" Type="http://schemas.openxmlformats.org/officeDocument/2006/relationships/hyperlink" Target="https://share.hdrinc.com/sites/CoW_FRLP/_layouts/DocIdRedir.aspx?ID=COWFRLPHDR-5-505" TargetMode="External"/><Relationship Id="rId1485" Type="http://schemas.openxmlformats.org/officeDocument/2006/relationships/hyperlink" Target="https://share.hdrinc.com/sites/CoW_FRLP/_layouts/DocIdRedir.aspx?ID=COWFRLPHDR-5-802" TargetMode="External"/><Relationship Id="rId1692" Type="http://schemas.openxmlformats.org/officeDocument/2006/relationships/hyperlink" Target="https://share.hdrinc.com/sites/CoW_FRLP/_layouts/DocIdRedir.aspx?ID=COWFRLPHDR-5-1331" TargetMode="External"/><Relationship Id="rId1706" Type="http://schemas.openxmlformats.org/officeDocument/2006/relationships/hyperlink" Target="https://share.hdrinc.com/sites/CoW_FRLP/_layouts/DocIdRedir.aspx?ID=COWFRLPHDR-5-812" TargetMode="External"/><Relationship Id="rId1913" Type="http://schemas.openxmlformats.org/officeDocument/2006/relationships/hyperlink" Target="https://share.hdrinc.com/sites/CoA_Buyout_6500/_layouts/DocIdRedir.aspx?ID=COABUYOUT65-9-40" TargetMode="External"/><Relationship Id="rId287" Type="http://schemas.openxmlformats.org/officeDocument/2006/relationships/hyperlink" Target="https://share.hdrinc.com/sites/CoW_FRLP/ACQUISITION/COW-FRMP_TR-219%20APPRAISAL%20Just%20Compensation%20Memo.pdf" TargetMode="External"/><Relationship Id="rId410" Type="http://schemas.openxmlformats.org/officeDocument/2006/relationships/hyperlink" Target="https://share.hdrinc.com/sites/CoW_FRLP/ACQUISITION/COW-FRMP_TR-302%20TITLE%20Tax%20Card.pdf" TargetMode="External"/><Relationship Id="rId494" Type="http://schemas.openxmlformats.org/officeDocument/2006/relationships/hyperlink" Target="https://share.hdrinc.com/sites/CoW_FRLP/ACQUISITION/COW-FRMP_TR-309%20CONTACT%20Letter%20of%20Intent-HDR%20Garza.pdf" TargetMode="External"/><Relationship Id="rId508" Type="http://schemas.openxmlformats.org/officeDocument/2006/relationships/hyperlink" Target="https://share.hdrinc.com/sites/CoW_FRLP/ACQUISITION/COW-FRMP_TR-309%20TITLE%20Tax%20Card.pdf" TargetMode="External"/><Relationship Id="rId715" Type="http://schemas.openxmlformats.org/officeDocument/2006/relationships/hyperlink" Target="https://share.hdrinc.com/sites/CoW_FRLP/ACQUISITION/COW-FRMP_TR-427%20TITLE%20Tax%20Card.pdf" TargetMode="External"/><Relationship Id="rId922" Type="http://schemas.openxmlformats.org/officeDocument/2006/relationships/hyperlink" Target="https://share.hdrinc.com/sites/CoW_FRLP/ACQUISITION/COW-FRMP_TR-T228%20TITLE%20Tax%20Card.pdf" TargetMode="External"/><Relationship Id="rId1138" Type="http://schemas.openxmlformats.org/officeDocument/2006/relationships/hyperlink" Target="https://share.hdrinc.com/sites/CoW_FRLP/_layouts/DocIdRedir.aspx?ID=COWFRLPHDR-5-1349" TargetMode="External"/><Relationship Id="rId1345" Type="http://schemas.openxmlformats.org/officeDocument/2006/relationships/hyperlink" Target="https://share.hdrinc.com/sites/CoW_FRLP/_layouts/DocIdRedir.aspx?ID=COWFRLPHDR-5-437" TargetMode="External"/><Relationship Id="rId1552" Type="http://schemas.openxmlformats.org/officeDocument/2006/relationships/hyperlink" Target="https://share.hdrinc.com/sites/CoW_FRLP/_layouts/DocIdRedir.aspx?ID=COWFRLPHDR-5-46" TargetMode="External"/><Relationship Id="rId1997" Type="http://schemas.openxmlformats.org/officeDocument/2006/relationships/hyperlink" Target="https://share.hdrinc.com/sites/CoW_FRLP/_layouts/DocIdRedir.aspx?ID=COWFRLPHDR-5-1205" TargetMode="External"/><Relationship Id="rId147" Type="http://schemas.openxmlformats.org/officeDocument/2006/relationships/hyperlink" Target="https://share.hdrinc.com/sites/CoW_FRLP/ACQUISITION/COW-FRMP_TR-208%20TITLE%20Commitment.pdf" TargetMode="External"/><Relationship Id="rId354" Type="http://schemas.openxmlformats.org/officeDocument/2006/relationships/hyperlink" Target="https://share.hdrinc.com/sites/CoW_FRLP/ACQUISITION/COW-FRMP_TR-227%20SURVEY%20Description-Plat_USACOE.pdf" TargetMode="External"/><Relationship Id="rId799" Type="http://schemas.openxmlformats.org/officeDocument/2006/relationships/hyperlink" Target="https://share.hdrinc.com/sites/CoW_FRLP/ACQUISITION/COW-FRMP_TR-T181%20ENVIRONMENTAL%20Right-of-Entry%20Executed.pdf" TargetMode="External"/><Relationship Id="rId1191" Type="http://schemas.openxmlformats.org/officeDocument/2006/relationships/hyperlink" Target="https://share.hdrinc.com/sites/CoW_FRLP/_layouts/DocIdRedir.aspx?ID=COWFRLPHDR-5-7" TargetMode="External"/><Relationship Id="rId1205" Type="http://schemas.openxmlformats.org/officeDocument/2006/relationships/hyperlink" Target="https://share.hdrinc.com/sites/CoW_FRLP/_layouts/DocIdRedir.aspx?ID=COWFRLPHDR-5-1215" TargetMode="External"/><Relationship Id="rId1857" Type="http://schemas.openxmlformats.org/officeDocument/2006/relationships/hyperlink" Target="https://share.hdrinc.com/sites/CoW_FRLP/_layouts/DocIdRedir.aspx?ID=COWFRLPHDR-5-1025" TargetMode="External"/><Relationship Id="rId51" Type="http://schemas.openxmlformats.org/officeDocument/2006/relationships/hyperlink" Target="https://share.hdrinc.com/sites/CoW_FRLP/ACQUISITION/COW-FRMP_TR-200%20TITLE%20Curative%20Plan.docx" TargetMode="External"/><Relationship Id="rId561" Type="http://schemas.openxmlformats.org/officeDocument/2006/relationships/hyperlink" Target="https://share.hdrinc.com/sites/CoW_FRLP/ACQUISITION/COW-FRMP_TR-313%20APPRAISAL%20USACOE%20Authorization%20to%20Proceed%20with%20Offer.pdf" TargetMode="External"/><Relationship Id="rId659" Type="http://schemas.openxmlformats.org/officeDocument/2006/relationships/hyperlink" Target="https://share.hdrinc.com/sites/CoW_FRLP/ACQUISITION/COW-FRMP_TR-320%20TITLE%20Commitment.pdf" TargetMode="External"/><Relationship Id="rId866" Type="http://schemas.openxmlformats.org/officeDocument/2006/relationships/hyperlink" Target="https://share.hdrinc.com/sites/CoW_FRLP/ACQUISITION/COW-FRMP_TR-T198%20ENVIRONMENTAL%20Right-of-Entry%20Package.pdf" TargetMode="External"/><Relationship Id="rId1289" Type="http://schemas.openxmlformats.org/officeDocument/2006/relationships/hyperlink" Target="https://share.hdrinc.com/sites/CoW_FRLP/_layouts/DocIdRedir.aspx?ID=COWFRLPHDR-5-94" TargetMode="External"/><Relationship Id="rId1412" Type="http://schemas.openxmlformats.org/officeDocument/2006/relationships/hyperlink" Target="https://share.hdrinc.com/sites/CoW_FRLP/_layouts/DocIdRedir.aspx?ID=COWFRLPHDR-5-1254" TargetMode="External"/><Relationship Id="rId1496" Type="http://schemas.openxmlformats.org/officeDocument/2006/relationships/hyperlink" Target="https://share.hdrinc.com/sites/CoW_FRLP/_layouts/DocIdRedir.aspx?ID=COWFRLPHDR-5-123" TargetMode="External"/><Relationship Id="rId1717" Type="http://schemas.openxmlformats.org/officeDocument/2006/relationships/hyperlink" Target="https://share.hdrinc.com/sites/CoW_FRLP/_layouts/DocIdRedir.aspx?ID=COWFRLPHDR-5-176" TargetMode="External"/><Relationship Id="rId1924" Type="http://schemas.openxmlformats.org/officeDocument/2006/relationships/hyperlink" Target="https://share.hdrinc.com/sites/CoW_FRLP/_layouts/DocIdRedir.aspx?ID=COWFRLPHDR-5-1180" TargetMode="External"/><Relationship Id="rId214" Type="http://schemas.openxmlformats.org/officeDocument/2006/relationships/hyperlink" Target="https://share.hdrinc.com/sites/CoW_FRLP/ACQUISITION/COW-FRMP_TR-214%20APPRAISAL%20USACOE%20Authorization%20to%20Proceed%20with%20Offer%20Approval.pdf" TargetMode="External"/><Relationship Id="rId298" Type="http://schemas.openxmlformats.org/officeDocument/2006/relationships/hyperlink" Target="https://share.hdrinc.com/sites/CoW_FRLP/ACQUISITION/COW-FRMP_TR-219%20TITLE%20Commitment%20Backup%20Docs.pdf" TargetMode="External"/><Relationship Id="rId421" Type="http://schemas.openxmlformats.org/officeDocument/2006/relationships/hyperlink" Target="https://share.hdrinc.com/sites/CoW_FRLP/ACQUISITION/COW-FRMP_TR-303%20TITLE%20Commitment%20Backup%20Docs.pdf" TargetMode="External"/><Relationship Id="rId519" Type="http://schemas.openxmlformats.org/officeDocument/2006/relationships/hyperlink" Target="https://share.hdrinc.com/sites/CoW_FRLP/ACQUISITION/COW-FRMP_TR-310%20TITLE%20Commitment.pdf" TargetMode="External"/><Relationship Id="rId1051" Type="http://schemas.openxmlformats.org/officeDocument/2006/relationships/hyperlink" Target="https://share.hdrinc.com/sites/CoW_FRLP/_layouts/DocIdRedir.aspx?ID=COWFRLPHDR-5-1175" TargetMode="External"/><Relationship Id="rId1149" Type="http://schemas.openxmlformats.org/officeDocument/2006/relationships/hyperlink" Target="https://share.hdrinc.com/sites/CoW_FRLP/_layouts/DocIdRedir.aspx?ID=COWFRLPHDR-5-1370" TargetMode="External"/><Relationship Id="rId1356" Type="http://schemas.openxmlformats.org/officeDocument/2006/relationships/hyperlink" Target="https://share.hdrinc.com/sites/CoW_FRLP/_layouts/DocIdRedir.aspx?ID=COWFRLPHDR-5-438" TargetMode="External"/><Relationship Id="rId158" Type="http://schemas.openxmlformats.org/officeDocument/2006/relationships/hyperlink" Target="https://share.hdrinc.com/sites/CoW_FRLP/ACQUISITION/COW-FRMP_TR-210%20APPRAISAL%20USACOE%20Authorization%20to%20Proceed%20with%20Offer%20Approval.pdf" TargetMode="External"/><Relationship Id="rId726" Type="http://schemas.openxmlformats.org/officeDocument/2006/relationships/hyperlink" Target="https://share.hdrinc.com/sites/CoW_FRLP/ACQUISITION/COW-FRMP_TR-T067%20TITLE%20Tax%20Card.pdf" TargetMode="External"/><Relationship Id="rId933" Type="http://schemas.openxmlformats.org/officeDocument/2006/relationships/hyperlink" Target="https://share.hdrinc.com/sites/CoW_FRLP/ACQUISITION/COW-FRMP_TR-T237%20ENVIRONMENTAL%20Right-of-Entry%20Executed.pdf" TargetMode="External"/><Relationship Id="rId1009" Type="http://schemas.openxmlformats.org/officeDocument/2006/relationships/hyperlink" Target="https://share.hdrinc.com/sites/CoW_FRLP/ACQUISITION/COW-FRMP_TR-T279%20ROE%20Right-of-Entry%20Executed.pdf" TargetMode="External"/><Relationship Id="rId1563" Type="http://schemas.openxmlformats.org/officeDocument/2006/relationships/hyperlink" Target="https://share.hdrinc.com/sites/CoW_FRLP/_layouts/DocIdRedir.aspx?ID=COWFRLPHDR-5-736" TargetMode="External"/><Relationship Id="rId1770" Type="http://schemas.openxmlformats.org/officeDocument/2006/relationships/hyperlink" Target="https://share.hdrinc.com/sites/CoW_FRLP/_layouts/DocIdRedir.aspx?ID=COWFRLPHDR-5-1095" TargetMode="External"/><Relationship Id="rId1868" Type="http://schemas.openxmlformats.org/officeDocument/2006/relationships/hyperlink" Target="https://share.hdrinc.com/sites/CoW_FRLP/_layouts/DocIdRedir.aspx?ID=COWFRLPHDR-5-1362" TargetMode="External"/><Relationship Id="rId62" Type="http://schemas.openxmlformats.org/officeDocument/2006/relationships/hyperlink" Target="https://share.hdrinc.com/sites/CoW_FRLP/ACQUISITION/COW-FRMP_TR-201%20TITLE%20Curative%20Plan.docx" TargetMode="External"/><Relationship Id="rId365" Type="http://schemas.openxmlformats.org/officeDocument/2006/relationships/hyperlink" Target="https://share.hdrinc.com/sites/CoW_FRLP/ACQUISITION/COW-FRMP_TR-231%20ENVIRONMENTAL%20Right-of-Entry%20Executed.pdf" TargetMode="External"/><Relationship Id="rId572" Type="http://schemas.openxmlformats.org/officeDocument/2006/relationships/hyperlink" Target="https://share.hdrinc.com/sites/CoW_FRLP/ACQUISITION/COW-FRMP_TR-313%20SURVEY%20Right-of-Entry.pdf" TargetMode="External"/><Relationship Id="rId1216" Type="http://schemas.openxmlformats.org/officeDocument/2006/relationships/hyperlink" Target="https://share.hdrinc.com/sites/CoW_FRLP/_layouts/DocIdRedir.aspx?ID=COWFRLPHDR-5-757" TargetMode="External"/><Relationship Id="rId1423" Type="http://schemas.openxmlformats.org/officeDocument/2006/relationships/hyperlink" Target="https://share.hdrinc.com/sites/CoW_FRLP/_layouts/DocIdRedir.aspx?ID=COWFRLPHDR-5-641" TargetMode="External"/><Relationship Id="rId1630" Type="http://schemas.openxmlformats.org/officeDocument/2006/relationships/hyperlink" Target="https://share.hdrinc.com/sites/CoW_FRLP/_layouts/DocIdRedir.aspx?ID=COWFRLPHDR-5-740" TargetMode="External"/><Relationship Id="rId225" Type="http://schemas.openxmlformats.org/officeDocument/2006/relationships/hyperlink" Target="https://share.hdrinc.com/sites/CoW_FRLP/ACQUISITION/COW-FRMP_TR-214%20TITLE%20Tax%20Card.pdf" TargetMode="External"/><Relationship Id="rId432" Type="http://schemas.openxmlformats.org/officeDocument/2006/relationships/hyperlink" Target="https://share.hdrinc.com/sites/CoW_FRLP/ACQUISITION/COW-FRMP_TR-304%20CONTACT%20Letter%20of%20Intent-HDR%20P.%20Panes.pdf" TargetMode="External"/><Relationship Id="rId877" Type="http://schemas.openxmlformats.org/officeDocument/2006/relationships/hyperlink" Target="https://share.hdrinc.com/sites/CoW_FRLP/ACQUISITION/COW-FRMP_TR-T205%20TITLE%20Tax%20Card.pdf" TargetMode="External"/><Relationship Id="rId1062" Type="http://schemas.openxmlformats.org/officeDocument/2006/relationships/hyperlink" Target="https://share.hdrinc.com/sites/CoW_FRLP/_layouts/DocIdRedir.aspx?ID=COWFRLPHDR-5-195" TargetMode="External"/><Relationship Id="rId1728" Type="http://schemas.openxmlformats.org/officeDocument/2006/relationships/hyperlink" Target="https://share.hdrinc.com/sites/CoW_FRLP/_layouts/DocIdRedir.aspx?ID=COWFRLPHDR-5-667" TargetMode="External"/><Relationship Id="rId1935" Type="http://schemas.openxmlformats.org/officeDocument/2006/relationships/hyperlink" Target="https://share.hdrinc.com/sites/CoW_FRLP/_layouts/DocIdRedir.aspx?ID=COWFRLPHDR-5-988" TargetMode="External"/><Relationship Id="rId737" Type="http://schemas.openxmlformats.org/officeDocument/2006/relationships/hyperlink" Target="https://share.hdrinc.com/sites/CoW_FRLP/ACQUISITION/COW-FRMP_TR-T070%20CONTACT%20Negotiator%20Report.docx" TargetMode="External"/><Relationship Id="rId944" Type="http://schemas.openxmlformats.org/officeDocument/2006/relationships/hyperlink" Target="https://share.hdrinc.com/sites/CoW_FRLP/ACQUISITION/COW-FRMP_TR-T241%20ENVIRONMENTAL%20Right-of-Entry%20Executed.pdf" TargetMode="External"/><Relationship Id="rId1367" Type="http://schemas.openxmlformats.org/officeDocument/2006/relationships/hyperlink" Target="https://share.hdrinc.com/sites/CoW_FRLP/_layouts/DocIdRedir.aspx?ID=COWFRLPHDR-5-855" TargetMode="External"/><Relationship Id="rId1574" Type="http://schemas.openxmlformats.org/officeDocument/2006/relationships/hyperlink" Target="https://share.hdrinc.com/sites/CoW_FRLP/_layouts/DocIdRedir.aspx?ID=COWFRLPHDR-5-1220" TargetMode="External"/><Relationship Id="rId1781" Type="http://schemas.openxmlformats.org/officeDocument/2006/relationships/hyperlink" Target="https://share.hdrinc.com/sites/CoW_FRLP/_layouts/DocIdRedir.aspx?ID=COWFRLPHDR-5-1097" TargetMode="External"/><Relationship Id="rId73" Type="http://schemas.openxmlformats.org/officeDocument/2006/relationships/hyperlink" Target="https://share.hdrinc.com/sites/CoW_FRLP/ACQUISITION/ContactRecords/COW-FRMP_TR-202%20CONTACT%20Negotiator%20Report.docx" TargetMode="External"/><Relationship Id="rId169" Type="http://schemas.openxmlformats.org/officeDocument/2006/relationships/hyperlink" Target="https://share.hdrinc.com/sites/CoW_FRLP/ACQUISITION/COW-FRMP_TR-210%20TITLE%20Curative%20Plan.docx" TargetMode="External"/><Relationship Id="rId376" Type="http://schemas.openxmlformats.org/officeDocument/2006/relationships/hyperlink" Target="https://share.hdrinc.com/sites/CoW_FRLP/ACQUISITION/COW-FRMP_TR-300%20NEGOTIATION%20Landowner%20Bill%20of%20Rights%20Letter.pdf" TargetMode="External"/><Relationship Id="rId583" Type="http://schemas.openxmlformats.org/officeDocument/2006/relationships/hyperlink" Target="https://share.hdrinc.com/sites/CoW_FRLP/ACQUISITION/COW-FRMP_TR-314%20SURVEY%20Description-Plat_CITY.pdf" TargetMode="External"/><Relationship Id="rId790" Type="http://schemas.openxmlformats.org/officeDocument/2006/relationships/hyperlink" Target="https://share.hdrinc.com/sites/CoW_FRLP/ACQUISITION/COW-FRMP_TR-T168%20CONTACT%20Negotiator%20Report.docx" TargetMode="External"/><Relationship Id="rId804" Type="http://schemas.openxmlformats.org/officeDocument/2006/relationships/hyperlink" Target="https://share.hdrinc.com/sites/CoW_FRLP/ACQUISITION/COW-FRMP_TR-T182%20ENVIRONMENTAL%20Right-of-Entry%20Executed.pdf" TargetMode="External"/><Relationship Id="rId1227" Type="http://schemas.openxmlformats.org/officeDocument/2006/relationships/hyperlink" Target="https://share.hdrinc.com/sites/CoW_FRLP/_layouts/DocIdRedir.aspx?ID=COWFRLPHDR-5-1272" TargetMode="External"/><Relationship Id="rId1434" Type="http://schemas.openxmlformats.org/officeDocument/2006/relationships/hyperlink" Target="https://share.hdrinc.com/sites/CoW_FRLP/_layouts/DocIdRedir.aspx?ID=COWFRLPHDR-5-41" TargetMode="External"/><Relationship Id="rId1641" Type="http://schemas.openxmlformats.org/officeDocument/2006/relationships/hyperlink" Target="https://share.hdrinc.com/sites/CoW_FRLP/_layouts/DocIdRedir.aspx?ID=COWFRLPHDR-5-278" TargetMode="External"/><Relationship Id="rId1879" Type="http://schemas.openxmlformats.org/officeDocument/2006/relationships/hyperlink" Target="https://share.hdrinc.com/sites/CoW_FRLP/_layouts/DocIdRedir.aspx?ID=COWFRLPHDR-5-134" TargetMode="External"/><Relationship Id="rId4" Type="http://schemas.openxmlformats.org/officeDocument/2006/relationships/hyperlink" Target="https://share.hdrinc.com/sites/CoW_FRLP/ACQUISITION/COW-FRMP_R027658%20SURVEY%20Right-of-Entry.pdf" TargetMode="External"/><Relationship Id="rId236" Type="http://schemas.openxmlformats.org/officeDocument/2006/relationships/hyperlink" Target="https://share.hdrinc.com/sites/CoW_FRLP/ACQUISITION/COW-FRMP_TR-215%20CONTACT%20Letter%20of%20Intent-HDR%20Silva.pdf" TargetMode="External"/><Relationship Id="rId443" Type="http://schemas.openxmlformats.org/officeDocument/2006/relationships/hyperlink" Target="https://share.hdrinc.com/sites/CoW_FRLP/ACQUISITION/COW-FRMP_TR-305%20APPRAISAL%20Final%20Appraisal.pdf" TargetMode="External"/><Relationship Id="rId650" Type="http://schemas.openxmlformats.org/officeDocument/2006/relationships/hyperlink" Target="https://share.hdrinc.com/sites/CoW_FRLP/ACQUISITION/COW-FRMP_TR-319%20TITLE%20Tax%20Card.pdf" TargetMode="External"/><Relationship Id="rId888" Type="http://schemas.openxmlformats.org/officeDocument/2006/relationships/hyperlink" Target="https://share.hdrinc.com/sites/CoW_FRLP/ACQUISITION/COW-FRMP_TR-T210%20ROE%20Right-of-Entry%20Package.pdf" TargetMode="External"/><Relationship Id="rId1073" Type="http://schemas.openxmlformats.org/officeDocument/2006/relationships/hyperlink" Target="https://share.hdrinc.com/sites/CoW_FRLP/_layouts/DocIdRedir.aspx?ID=COWFRLPHDR-5-197" TargetMode="External"/><Relationship Id="rId1280" Type="http://schemas.openxmlformats.org/officeDocument/2006/relationships/hyperlink" Target="https://share.hdrinc.com/sites/CoW_FRLP/_layouts/DocIdRedir.aspx?ID=COWFRLPHDR-5-678" TargetMode="External"/><Relationship Id="rId1501" Type="http://schemas.openxmlformats.org/officeDocument/2006/relationships/hyperlink" Target="https://share.hdrinc.com/sites/CoW_FRLP/_layouts/DocIdRedir.aspx?ID=COWFRLPHDR-5-1206" TargetMode="External"/><Relationship Id="rId1739" Type="http://schemas.openxmlformats.org/officeDocument/2006/relationships/hyperlink" Target="https://share.hdrinc.com/sites/CoW_FRLP/_layouts/DocIdRedir.aspx?ID=COWFRLPHDR-5-1043" TargetMode="External"/><Relationship Id="rId1946" Type="http://schemas.openxmlformats.org/officeDocument/2006/relationships/hyperlink" Target="https://share.hdrinc.com/sites/CoW_FRLP/_layouts/DocIdRedir.aspx?ID=COWFRLPHDR-5-993" TargetMode="External"/><Relationship Id="rId303" Type="http://schemas.openxmlformats.org/officeDocument/2006/relationships/hyperlink" Target="https://share.hdrinc.com/sites/CoW_FRLP/ACQUISITION/COW-FRMP_TR-220%20APPRAISAL%20USACOE%20Authorization%20to%20Proceed%20with%20Offer.pdf" TargetMode="External"/><Relationship Id="rId748" Type="http://schemas.openxmlformats.org/officeDocument/2006/relationships/hyperlink" Target="https://share.hdrinc.com/sites/CoW_FRLP/ACQUISITION/COW-FRMP_TR-T072%20ROE%20Right-of-Entry%20Package.pdf" TargetMode="External"/><Relationship Id="rId955" Type="http://schemas.openxmlformats.org/officeDocument/2006/relationships/hyperlink" Target="https://share.hdrinc.com/sites/CoW_FRLP/ACQUISITION/COW-FRMP_TR-T243%20ENVIRONMENTAL%20Right-of-Entry%20Package.pdf" TargetMode="External"/><Relationship Id="rId1140" Type="http://schemas.openxmlformats.org/officeDocument/2006/relationships/hyperlink" Target="https://share.hdrinc.com/sites/CoW_FRLP/_layouts/DocIdRedir.aspx?ID=COWFRLPHDR-5-746" TargetMode="External"/><Relationship Id="rId1378" Type="http://schemas.openxmlformats.org/officeDocument/2006/relationships/hyperlink" Target="https://share.hdrinc.com/sites/CoW_FRLP/_layouts/DocIdRedir.aspx?ID=COWFRLPHDR-5-1385" TargetMode="External"/><Relationship Id="rId1585" Type="http://schemas.openxmlformats.org/officeDocument/2006/relationships/hyperlink" Target="https://share.hdrinc.com/sites/CoW_FRLP/_layouts/DocIdRedir.aspx?ID=COWFRLPHDR-5-773" TargetMode="External"/><Relationship Id="rId1792" Type="http://schemas.openxmlformats.org/officeDocument/2006/relationships/hyperlink" Target="https://share.hdrinc.com/sites/CoW_FRLP/_layouts/DocIdRedir.aspx?ID=COWFRLPHDR-5-912" TargetMode="External"/><Relationship Id="rId1806" Type="http://schemas.openxmlformats.org/officeDocument/2006/relationships/hyperlink" Target="https://share.hdrinc.com/sites/CoW_FRLP/_layouts/DocIdRedir.aspx?ID=COWFRLPHDR-5-921" TargetMode="External"/><Relationship Id="rId84" Type="http://schemas.openxmlformats.org/officeDocument/2006/relationships/hyperlink" Target="https://share.hdrinc.com/sites/CoW_FRLP/ACQUISITION/COW-FRMP_TR-202%20TITLE%20Tax%20Card.pdf" TargetMode="External"/><Relationship Id="rId387" Type="http://schemas.openxmlformats.org/officeDocument/2006/relationships/hyperlink" Target="https://share.hdrinc.com/sites/CoW_FRLP/ACQUISITION/COW-FRMP_TR-301%20CONTACT%20Letter%20of%20Intent-HDR.pdf" TargetMode="External"/><Relationship Id="rId510" Type="http://schemas.openxmlformats.org/officeDocument/2006/relationships/hyperlink" Target="https://share.hdrinc.com/sites/CoW_FRLP/ACQUISITION/COW-FRMP_TR-310%20APPRAISAL%20Just%20Compensation%20Memo.pdf" TargetMode="External"/><Relationship Id="rId594" Type="http://schemas.openxmlformats.org/officeDocument/2006/relationships/hyperlink" Target="https://share.hdrinc.com/sites/CoW_FRLP/ACQUISITION/COW-FRMP_TR-315%20APPRAISAL%20USACOE%20Authorization%20to%20Proceed%20with%20Offer.pdf" TargetMode="External"/><Relationship Id="rId608" Type="http://schemas.openxmlformats.org/officeDocument/2006/relationships/hyperlink" Target="https://share.hdrinc.com/sites/CoW_FRLP/ACQUISITION/COW-FRMP_TR-315%20TITLE%20Curative%20Plan.docx" TargetMode="External"/><Relationship Id="rId815" Type="http://schemas.openxmlformats.org/officeDocument/2006/relationships/hyperlink" Target="https://share.hdrinc.com/sites/CoW_FRLP/ACQUISITION/COW-FRMP_TR-T184%20TITLE%20Tax%20Card.pdf" TargetMode="External"/><Relationship Id="rId1238" Type="http://schemas.openxmlformats.org/officeDocument/2006/relationships/hyperlink" Target="https://share.hdrinc.com/sites/CoW_FRLP/_layouts/DocIdRedir.aspx?ID=COWFRLPHDR-5-595" TargetMode="External"/><Relationship Id="rId1445" Type="http://schemas.openxmlformats.org/officeDocument/2006/relationships/hyperlink" Target="https://share.hdrinc.com/sites/CoW_FRLP/_layouts/DocIdRedir.aspx?ID=COWFRLPHDR-5-544" TargetMode="External"/><Relationship Id="rId1652" Type="http://schemas.openxmlformats.org/officeDocument/2006/relationships/hyperlink" Target="https://share.hdrinc.com/sites/CoW_FRLP/_layouts/DocIdRedir.aspx?ID=COWFRLPHDR-5-1381" TargetMode="External"/><Relationship Id="rId247" Type="http://schemas.openxmlformats.org/officeDocument/2006/relationships/hyperlink" Target="https://share.hdrinc.com/sites/CoW_FRLP/ACQUISITION/COW-FRMP_TR-215%20TITLE%20Tax%20Card.pdf" TargetMode="External"/><Relationship Id="rId899" Type="http://schemas.openxmlformats.org/officeDocument/2006/relationships/hyperlink" Target="https://share.hdrinc.com/sites/CoW_FRLP/ACQUISITION/COW-FRMP_TR-T212%20TITLE%20Tax%20Card.pdf" TargetMode="External"/><Relationship Id="rId1000" Type="http://schemas.openxmlformats.org/officeDocument/2006/relationships/hyperlink" Target="https://share.hdrinc.com/sites/CoW_FRLP/ACQUISITION/COW-FRMP_TR-T274%20ROE%20Right-of-Entry%20Executed.pdf" TargetMode="External"/><Relationship Id="rId1084" Type="http://schemas.openxmlformats.org/officeDocument/2006/relationships/hyperlink" Target="https://share.hdrinc.com/sites/CoW_FRLP/_layouts/DocIdRedir.aspx?ID=COWFRLPHDR-5-1268" TargetMode="External"/><Relationship Id="rId1305" Type="http://schemas.openxmlformats.org/officeDocument/2006/relationships/hyperlink" Target="https://share.hdrinc.com/sites/CoW_FRLP/_layouts/DocIdRedir.aspx?ID=COWFRLPHDR-5-434" TargetMode="External"/><Relationship Id="rId1957" Type="http://schemas.openxmlformats.org/officeDocument/2006/relationships/hyperlink" Target="https://share.hdrinc.com/sites/CoW_FRLP/_layouts/DocIdRedir.aspx?ID=COWFRLPHDR-5-999" TargetMode="External"/><Relationship Id="rId107" Type="http://schemas.openxmlformats.org/officeDocument/2006/relationships/hyperlink" Target="https://share.hdrinc.com/sites/CoW_FRLP/ACQUISITION/COW-FRMP_TR-205%20SURVEY%20Description-Plat_USACOE.pdf" TargetMode="External"/><Relationship Id="rId454" Type="http://schemas.openxmlformats.org/officeDocument/2006/relationships/hyperlink" Target="https://share.hdrinc.com/sites/CoW_FRLP/ACQUISITION/COW-FRMP_TR-305%20TITLE%20Commitment.pdf" TargetMode="External"/><Relationship Id="rId661" Type="http://schemas.openxmlformats.org/officeDocument/2006/relationships/hyperlink" Target="https://share.hdrinc.com/sites/CoW_FRLP/ACQUISITION/COW-FRMP_TR-320%20TITLE%20Curative%20Plan.docx" TargetMode="External"/><Relationship Id="rId759" Type="http://schemas.openxmlformats.org/officeDocument/2006/relationships/hyperlink" Target="https://share.hdrinc.com/sites/CoW_FRLP/ACQUISITION/COW-FRMP_TR-T158%20CONTACT%20Negotiator%20Report.docx" TargetMode="External"/><Relationship Id="rId966" Type="http://schemas.openxmlformats.org/officeDocument/2006/relationships/hyperlink" Target="https://share.hdrinc.com/sites/CoW_FRLP/ACQUISITION/COW-FRMP_TR-T256%20NEGOTIATION%20Owner%20Representation%20Letter.pdf" TargetMode="External"/><Relationship Id="rId1291" Type="http://schemas.openxmlformats.org/officeDocument/2006/relationships/hyperlink" Target="https://share.hdrinc.com/sites/CoW_FRLP/_layouts/DocIdRedir.aspx?ID=COWFRLPHDR-5-709" TargetMode="External"/><Relationship Id="rId1389" Type="http://schemas.openxmlformats.org/officeDocument/2006/relationships/hyperlink" Target="https://share.hdrinc.com/sites/CoW_FRLP/_layouts/DocIdRedir.aspx?ID=COWFRLPHDR-5-439" TargetMode="External"/><Relationship Id="rId1512" Type="http://schemas.openxmlformats.org/officeDocument/2006/relationships/hyperlink" Target="https://share.hdrinc.com/sites/CoW_FRLP/_layouts/DocIdRedir.aspx?ID=COWFRLPHDR-5-1367" TargetMode="External"/><Relationship Id="rId1596" Type="http://schemas.openxmlformats.org/officeDocument/2006/relationships/hyperlink" Target="https://share.hdrinc.com/sites/CoW_FRLP/_layouts/DocIdRedir.aspx?ID=COWFRLPHDR-5-738" TargetMode="External"/><Relationship Id="rId1817" Type="http://schemas.openxmlformats.org/officeDocument/2006/relationships/hyperlink" Target="https://share.hdrinc.com/sites/CoW_FRLP/_layouts/DocIdRedir.aspx?ID=COWFRLPHDR-5-1062" TargetMode="External"/><Relationship Id="rId11" Type="http://schemas.openxmlformats.org/officeDocument/2006/relationships/hyperlink" Target="https://share.hdrinc.com/sites/CoW_FRLP/ACQUISITION/COW-FRMP_R027671%20SURVEY%20Right-of-Entry%20CMRR.pdf" TargetMode="External"/><Relationship Id="rId314" Type="http://schemas.openxmlformats.org/officeDocument/2006/relationships/hyperlink" Target="https://share.hdrinc.com/sites/CoW_FRLP/ACQUISITION/COW-FRMP_TR-222%20APPRAISAL%20Final%20Appraisal.pdf" TargetMode="External"/><Relationship Id="rId398" Type="http://schemas.openxmlformats.org/officeDocument/2006/relationships/hyperlink" Target="https://share.hdrinc.com/sites/CoW_FRLP/ACQUISITION/COW-FRMP_TR-302%20APPRAISAL%20Just%20Compensation%20Memo.pdf" TargetMode="External"/><Relationship Id="rId521" Type="http://schemas.openxmlformats.org/officeDocument/2006/relationships/hyperlink" Target="https://share.hdrinc.com/sites/CoW_FRLP/ACQUISITION/COW-FRMP_TR-310%20TITLE%20Curative%20Plan.docx" TargetMode="External"/><Relationship Id="rId619" Type="http://schemas.openxmlformats.org/officeDocument/2006/relationships/hyperlink" Target="https://share.hdrinc.com/sites/CoW_FRLP/ACQUISITION/COW-FRMP_TR-316%20SURVEY%20Right-of-Entry.pdf" TargetMode="External"/><Relationship Id="rId1151" Type="http://schemas.openxmlformats.org/officeDocument/2006/relationships/hyperlink" Target="https://share.hdrinc.com/sites/CoW_FRLP/_layouts/DocIdRedir.aspx?ID=COWFRLPHDR-5-110" TargetMode="External"/><Relationship Id="rId1249" Type="http://schemas.openxmlformats.org/officeDocument/2006/relationships/hyperlink" Target="https://share.hdrinc.com/sites/CoW_FRLP/_layouts/DocIdRedir.aspx?ID=COWFRLPHDR-5-500" TargetMode="External"/><Relationship Id="rId95" Type="http://schemas.openxmlformats.org/officeDocument/2006/relationships/hyperlink" Target="https://share.hdrinc.com/sites/CoW_FRLP/ACQUISITION/COW-FRMP_TR-205%20APPRAISAL%20Just%20Compensation%20Approval.pdf" TargetMode="External"/><Relationship Id="rId160" Type="http://schemas.openxmlformats.org/officeDocument/2006/relationships/hyperlink" Target="https://share.hdrinc.com/sites/CoW_FRLP/ACQUISITION/ContactRecords/COW-FRMP_TR-210%20CONTACT%20Negotiator%20Report.docx" TargetMode="External"/><Relationship Id="rId826" Type="http://schemas.openxmlformats.org/officeDocument/2006/relationships/hyperlink" Target="https://share.hdrinc.com/sites/CoW_FRLP/ACQUISITION/COW-FRMP_TR-T187%20ENVIRONMENTAL%20Right-of-Entry%20Package.pdf" TargetMode="External"/><Relationship Id="rId1011" Type="http://schemas.openxmlformats.org/officeDocument/2006/relationships/hyperlink" Target="https://share.hdrinc.com/sites/CoW_FRLP/ACQUISITION/COW-FRMP_TR-T280%20ROE%20Right-of-Entry%20Package.pdf" TargetMode="External"/><Relationship Id="rId1109" Type="http://schemas.openxmlformats.org/officeDocument/2006/relationships/hyperlink" Target="https://share.hdrinc.com/sites/CoW_FRLP/_layouts/DocIdRedir.aspx?ID=COWFRLPHDR-5-1160" TargetMode="External"/><Relationship Id="rId1456" Type="http://schemas.openxmlformats.org/officeDocument/2006/relationships/hyperlink" Target="https://share.hdrinc.com/sites/CoW_FRLP/_layouts/DocIdRedir.aspx?ID=COWFRLPHDR-5-1227" TargetMode="External"/><Relationship Id="rId1663" Type="http://schemas.openxmlformats.org/officeDocument/2006/relationships/hyperlink" Target="https://share.hdrinc.com/sites/CoW_FRLP/_layouts/DocIdRedir.aspx?ID=COWFRLPHDR-5-664" TargetMode="External"/><Relationship Id="rId1870" Type="http://schemas.openxmlformats.org/officeDocument/2006/relationships/hyperlink" Target="https://share.hdrinc.com/sites/CoW_FRLP/_layouts/DocIdRedir.aspx?ID=COWFRLPHDR-5-1364" TargetMode="External"/><Relationship Id="rId1968" Type="http://schemas.openxmlformats.org/officeDocument/2006/relationships/hyperlink" Target="https://share.hdrinc.com/sites/CoW_FRLP/_layouts/DocIdRedir.aspx?ID=COWFRLPHDR-5-1035" TargetMode="External"/><Relationship Id="rId258" Type="http://schemas.openxmlformats.org/officeDocument/2006/relationships/hyperlink" Target="https://share.hdrinc.com/sites/CoW_FRLP/ACQUISITION/COW-FRMP_TR-216%20TITLE%20Commitment%20Backup%20Docs.pdf" TargetMode="External"/><Relationship Id="rId465" Type="http://schemas.openxmlformats.org/officeDocument/2006/relationships/hyperlink" Target="https://share.hdrinc.com/sites/CoW_FRLP/ACQUISITION/COW-FRMP_TR-307%20CONTACT%20Letter%20of%20Intent-HDR.pdf" TargetMode="External"/><Relationship Id="rId672" Type="http://schemas.openxmlformats.org/officeDocument/2006/relationships/hyperlink" Target="https://share.hdrinc.com/sites/CoW_FRLP/ACQUISITION/COW-FRMP_TR-322%20SURVEY%20Right-of-Entry%20CMRR.pdf" TargetMode="External"/><Relationship Id="rId1095" Type="http://schemas.openxmlformats.org/officeDocument/2006/relationships/hyperlink" Target="https://share.hdrinc.com/sites/CoW_FRLP/_layouts/DocIdRedir.aspx?ID=COWFRLPHDR-5-234" TargetMode="External"/><Relationship Id="rId1316" Type="http://schemas.openxmlformats.org/officeDocument/2006/relationships/hyperlink" Target="https://share.hdrinc.com/sites/CoW_FRLP/_layouts/DocIdRedir.aspx?ID=COWFRLPHDR-5-1298" TargetMode="External"/><Relationship Id="rId1523" Type="http://schemas.openxmlformats.org/officeDocument/2006/relationships/hyperlink" Target="https://share.hdrinc.com/sites/CoW_FRLP/_layouts/DocIdRedir.aspx?ID=COWFRLPHDR-5-1285" TargetMode="External"/><Relationship Id="rId1730" Type="http://schemas.openxmlformats.org/officeDocument/2006/relationships/hyperlink" Target="https://share.hdrinc.com/sites/CoW_FRLP/_layouts/DocIdRedir.aspx?ID=COWFRLPHDR-5-1038" TargetMode="External"/><Relationship Id="rId22" Type="http://schemas.openxmlformats.org/officeDocument/2006/relationships/hyperlink" Target="https://share.hdrinc.com/sites/CoW_FRLP/ACQUISITION/COW-FRMP_TR-100%20NEGOTIATION%20Landowner%20Bill%20of%20Rights%20Letter.pdf" TargetMode="External"/><Relationship Id="rId118" Type="http://schemas.openxmlformats.org/officeDocument/2006/relationships/hyperlink" Target="https://share.hdrinc.com/sites/CoW_FRLP/ACQUISITION/COW-FRMP_TR-207%20APPRAISAL%20USACOE%20Authorization%20to%20Proceed%20with%20Offer.pdf" TargetMode="External"/><Relationship Id="rId325" Type="http://schemas.openxmlformats.org/officeDocument/2006/relationships/hyperlink" Target="https://share.hdrinc.com/sites/CoW_FRLP/ACQUISITION/COW-FRMP_TR-222%20TITLE%20Curative%20Plan.docx" TargetMode="External"/><Relationship Id="rId532" Type="http://schemas.openxmlformats.org/officeDocument/2006/relationships/hyperlink" Target="https://share.hdrinc.com/sites/CoW_FRLP/ACQUISITION/COW-FRMP_TR-311%20NEGOTIATION%20Initial%20Offer%20Package%20CMRR.pdf" TargetMode="External"/><Relationship Id="rId977" Type="http://schemas.openxmlformats.org/officeDocument/2006/relationships/hyperlink" Target="https://share.hdrinc.com/sites/CoW_FRLP/ACQUISITION/COW-FRMP_TR-T261%20ENVIRONMENTAL%20Right-of-Entry%20Package.pdf" TargetMode="External"/><Relationship Id="rId1162" Type="http://schemas.openxmlformats.org/officeDocument/2006/relationships/hyperlink" Target="https://share.hdrinc.com/sites/CoW_FRLP/_layouts/DocIdRedir.aspx?ID=COWFRLPHDR-5-880" TargetMode="External"/><Relationship Id="rId1828" Type="http://schemas.openxmlformats.org/officeDocument/2006/relationships/hyperlink" Target="https://share.hdrinc.com/sites/CoW_FRLP/_layouts/DocIdRedir.aspx?ID=COWFRLPHDR-5-1067" TargetMode="External"/><Relationship Id="rId2006" Type="http://schemas.openxmlformats.org/officeDocument/2006/relationships/hyperlink" Target="https://share.hdrinc.com/sites/CoW_FRLP/_layouts/DocIdRedir.aspx?ID=COWFRLPHDR-5-1210" TargetMode="External"/><Relationship Id="rId171" Type="http://schemas.openxmlformats.org/officeDocument/2006/relationships/hyperlink" Target="https://share.hdrinc.com/sites/CoW_FRLP/ACQUISITION/COW-FRMP_TR-211%20CONTACT%20Initial%20Interview%20-%20Residential.pdf" TargetMode="External"/><Relationship Id="rId837" Type="http://schemas.openxmlformats.org/officeDocument/2006/relationships/hyperlink" Target="https://share.hdrinc.com/sites/CoW_FRLP/ACQUISITION/COW-FRMP_TR-T189%20ROE%20Right-of-Entry%20Package.pdf" TargetMode="External"/><Relationship Id="rId1022" Type="http://schemas.openxmlformats.org/officeDocument/2006/relationships/hyperlink" Target="https://share.hdrinc.com/sites/CoW_FRLP/_layouts/DocIdRedir.aspx?ID=COWFRLPHDR-5-137" TargetMode="External"/><Relationship Id="rId1467" Type="http://schemas.openxmlformats.org/officeDocument/2006/relationships/hyperlink" Target="https://share.hdrinc.com/sites/CoW_FRLP/_layouts/DocIdRedir.aspx?ID=COWFRLPHDR-5-13" TargetMode="External"/><Relationship Id="rId1674" Type="http://schemas.openxmlformats.org/officeDocument/2006/relationships/hyperlink" Target="https://share.hdrinc.com/sites/CoW_FRLP/_layouts/DocIdRedir.aspx?ID=COWFRLPHDR-5-411" TargetMode="External"/><Relationship Id="rId1881" Type="http://schemas.openxmlformats.org/officeDocument/2006/relationships/hyperlink" Target="https://share.hdrinc.com/sites/CoW_FRLP/_layouts/DocIdRedir.aspx?ID=COWFRLPHDR-5-949" TargetMode="External"/><Relationship Id="rId269" Type="http://schemas.openxmlformats.org/officeDocument/2006/relationships/hyperlink" Target="https://share.hdrinc.com/sites/CoW_FRLP/ACQUISITION/COW-FRMP_TR-217%20SURVEY%20Description-Plat_CITY.pdf" TargetMode="External"/><Relationship Id="rId476" Type="http://schemas.openxmlformats.org/officeDocument/2006/relationships/hyperlink" Target="https://share.hdrinc.com/sites/CoW_FRLP/ACQUISITION/COW-FRMP_TR-308%20APPRAISAL%20USACOE%20Authorization%20to%20Proceed%20with%20Offer.pdf" TargetMode="External"/><Relationship Id="rId683" Type="http://schemas.openxmlformats.org/officeDocument/2006/relationships/hyperlink" Target="https://share.hdrinc.com/sites/CoW_FRLP/ACQUISITION/ContactRecords/COW-FRMP_TR-326%20CONTACT%20Negotiator%20Report.docx" TargetMode="External"/><Relationship Id="rId890" Type="http://schemas.openxmlformats.org/officeDocument/2006/relationships/hyperlink" Target="https://share.hdrinc.com/sites/CoW_FRLP/ACQUISITION/COW-FRMP_TR-T211%20CONTACT%20Negotiator%20Report.docx" TargetMode="External"/><Relationship Id="rId904" Type="http://schemas.openxmlformats.org/officeDocument/2006/relationships/hyperlink" Target="https://share.hdrinc.com/sites/CoW_FRLP/ACQUISITION/COW-FRMP_TR-T213%20ROE%20Right-of-Entry%20Package.pdf" TargetMode="External"/><Relationship Id="rId1327" Type="http://schemas.openxmlformats.org/officeDocument/2006/relationships/hyperlink" Target="https://share.hdrinc.com/sites/CoW_FRLP/_layouts/DocIdRedir.aspx?ID=COWFRLPHDR-5-1237" TargetMode="External"/><Relationship Id="rId1534" Type="http://schemas.openxmlformats.org/officeDocument/2006/relationships/hyperlink" Target="https://share.hdrinc.com/sites/CoW_FRLP/_layouts/DocIdRedir.aspx?ID=COWFRLPHDR-5-222" TargetMode="External"/><Relationship Id="rId1741" Type="http://schemas.openxmlformats.org/officeDocument/2006/relationships/hyperlink" Target="https://share.hdrinc.com/sites/CoW_FRLP/_layouts/DocIdRedir.aspx?ID=COWFRLPHDR-5-1045" TargetMode="External"/><Relationship Id="rId1979" Type="http://schemas.openxmlformats.org/officeDocument/2006/relationships/hyperlink" Target="https://share.hdrinc.com/sites/CoW_FRLP/_layouts/DocIdRedir.aspx?ID=COWFRLPHDR-5-886" TargetMode="External"/><Relationship Id="rId33" Type="http://schemas.openxmlformats.org/officeDocument/2006/relationships/hyperlink" Target="https://share.hdrinc.com/sites/CoW_FRLP/ACQUISITION/COW-FRMP_TR-102%20TITLE%20Commitment.pdf" TargetMode="External"/><Relationship Id="rId129" Type="http://schemas.openxmlformats.org/officeDocument/2006/relationships/hyperlink" Target="https://share.hdrinc.com/sites/CoW_FRLP/ACQUISITION/COW-FRMP_TR-207%20SURVEY%20Right-of-Entry.pdf" TargetMode="External"/><Relationship Id="rId336" Type="http://schemas.openxmlformats.org/officeDocument/2006/relationships/hyperlink" Target="https://share.hdrinc.com/sites/CoW_FRLP/ACQUISITION/COW-FRMP_TR-223%20TITLE%20Commitment.pdf" TargetMode="External"/><Relationship Id="rId543" Type="http://schemas.openxmlformats.org/officeDocument/2006/relationships/hyperlink" Target="https://share.hdrinc.com/sites/CoW_FRLP/ACQUISITION/COW-FRMP_TR-312%20APPRAISAL%20Just%20Compensation%20Memo.pdf" TargetMode="External"/><Relationship Id="rId988" Type="http://schemas.openxmlformats.org/officeDocument/2006/relationships/hyperlink" Target="https://share.hdrinc.com/sites/CoW_FRLP/ACQUISITION/COW-FRMP_TR-T267%20ROE%20Right-of-Entry%20Executed.pdf" TargetMode="External"/><Relationship Id="rId1173" Type="http://schemas.openxmlformats.org/officeDocument/2006/relationships/hyperlink" Target="https://share.hdrinc.com/sites/CoW_FRLP/_layouts/DocIdRedir.aspx?ID=COWFRLPHDR-5-711" TargetMode="External"/><Relationship Id="rId1380" Type="http://schemas.openxmlformats.org/officeDocument/2006/relationships/hyperlink" Target="https://share.hdrinc.com/sites/CoW_FRLP/_layouts/DocIdRedir.aspx?ID=COWFRLPHDR-5-1383" TargetMode="External"/><Relationship Id="rId1601" Type="http://schemas.openxmlformats.org/officeDocument/2006/relationships/hyperlink" Target="https://share.hdrinc.com/sites/CoW_FRLP/_layouts/DocIdRedir.aspx?ID=COWFRLPHDR-5-226" TargetMode="External"/><Relationship Id="rId1839" Type="http://schemas.openxmlformats.org/officeDocument/2006/relationships/hyperlink" Target="https://share.hdrinc.com/sites/CoW_FRLP/_layouts/DocIdRedir.aspx?ID=COWFRLPHDR-5-938" TargetMode="External"/><Relationship Id="rId2017" Type="http://schemas.openxmlformats.org/officeDocument/2006/relationships/hyperlink" Target="https://share.hdrinc.com/sites/CoW_FRLP/_layouts/DocIdRedir.aspx?ID=COWFRLPHDR-5-1077" TargetMode="External"/><Relationship Id="rId182" Type="http://schemas.openxmlformats.org/officeDocument/2006/relationships/hyperlink" Target="https://share.hdrinc.com/sites/CoW_FRLP/ACQUISITION/COW-FRMP_TR-211%20TITLE%20SOS%20Business%20Organization%20Inquiry.pdf" TargetMode="External"/><Relationship Id="rId403" Type="http://schemas.openxmlformats.org/officeDocument/2006/relationships/hyperlink" Target="https://share.hdrinc.com/sites/CoW_FRLP/ACQUISITION/COW-FRMP_TR-302%20SURVEY%20Description-Plat_CITY.pdf" TargetMode="External"/><Relationship Id="rId750" Type="http://schemas.openxmlformats.org/officeDocument/2006/relationships/hyperlink" Target="https://share.hdrinc.com/sites/CoW_FRLP/ACQUISITION/COW-FRMP_TR-T091%20CONTACT%20Negotiator%20Report.docx" TargetMode="External"/><Relationship Id="rId848" Type="http://schemas.openxmlformats.org/officeDocument/2006/relationships/hyperlink" Target="https://share.hdrinc.com/sites/CoW_FRLP/ACQUISITION/COW-FRMP_TR-T191%20TITLE%20Tax%20Card.pdf" TargetMode="External"/><Relationship Id="rId1033" Type="http://schemas.openxmlformats.org/officeDocument/2006/relationships/hyperlink" Target="https://share.hdrinc.com/sites/CoW_FRLP/_layouts/DocIdRedir.aspx?ID=COWFRLPHDR-5-478" TargetMode="External"/><Relationship Id="rId1478" Type="http://schemas.openxmlformats.org/officeDocument/2006/relationships/hyperlink" Target="https://share.hdrinc.com/sites/CoW_FRLP/_layouts/DocIdRedir.aspx?ID=COWFRLPHDR-5-533" TargetMode="External"/><Relationship Id="rId1685" Type="http://schemas.openxmlformats.org/officeDocument/2006/relationships/hyperlink" Target="https://share.hdrinc.com/sites/CoW_FRLP/_layouts/DocIdRedir.aspx?ID=COWFRLPHDR-5-572" TargetMode="External"/><Relationship Id="rId1892" Type="http://schemas.openxmlformats.org/officeDocument/2006/relationships/hyperlink" Target="https://share.hdrinc.com/sites/CoW_FRLP/_layouts/DocIdRedir.aspx?ID=COWFRLPHDR-5-959" TargetMode="External"/><Relationship Id="rId1906" Type="http://schemas.openxmlformats.org/officeDocument/2006/relationships/hyperlink" Target="https://share.hdrinc.com/sites/CoW_FRLP/_layouts/DocIdRedir.aspx?ID=COWFRLPHDR-5-968" TargetMode="External"/><Relationship Id="rId487" Type="http://schemas.openxmlformats.org/officeDocument/2006/relationships/hyperlink" Target="https://share.hdrinc.com/sites/CoW_FRLP/ACQUISITION/COW-FRMP_TR-308%20TITLE%20Tax%20Card.pdf" TargetMode="External"/><Relationship Id="rId610" Type="http://schemas.openxmlformats.org/officeDocument/2006/relationships/hyperlink" Target="https://share.hdrinc.com/sites/CoW_FRLP/ACQUISITION/COW-FRMP_TR-316%20APPRAISAL%20Final%20Appraisal.pdf" TargetMode="External"/><Relationship Id="rId694" Type="http://schemas.openxmlformats.org/officeDocument/2006/relationships/hyperlink" Target="https://share.hdrinc.com/sites/CoW_FRLP/ACQUISITION/COW-FRMP_TR-421A%20CLOSING%20Purchase%20and%20Sale%20Agreement%20Executed.pdf" TargetMode="External"/><Relationship Id="rId708" Type="http://schemas.openxmlformats.org/officeDocument/2006/relationships/hyperlink" Target="https://share.hdrinc.com/sites/CoW_FRLP/ACQUISITION/COW-FRMP_TR-427%20NEGOTIATION%20Landowner%20Bill%20of%20Rights%20Letter.pdf" TargetMode="External"/><Relationship Id="rId915" Type="http://schemas.openxmlformats.org/officeDocument/2006/relationships/hyperlink" Target="https://share.hdrinc.com/sites/CoW_FRLP/ACQUISITION/COW-FRMP_TR-T227%20ROE%20Right-of-Entry%20Package.pdf" TargetMode="External"/><Relationship Id="rId1240" Type="http://schemas.openxmlformats.org/officeDocument/2006/relationships/hyperlink" Target="https://share.hdrinc.com/sites/CoW_FRLP/_layouts/DocIdRedir.aspx?ID=COWFRLPHDR-5-1322" TargetMode="External"/><Relationship Id="rId1338" Type="http://schemas.openxmlformats.org/officeDocument/2006/relationships/hyperlink" Target="https://share.hdrinc.com/sites/CoW_FRLP/_layouts/DocIdRedir.aspx?ID=COWFRLPHDR-5-399" TargetMode="External"/><Relationship Id="rId1545" Type="http://schemas.openxmlformats.org/officeDocument/2006/relationships/hyperlink" Target="https://share.hdrinc.com/sites/CoW_FRLP/_layouts/DocIdRedir.aspx?ID=COWFRLPHDR-5-1353" TargetMode="External"/><Relationship Id="rId347" Type="http://schemas.openxmlformats.org/officeDocument/2006/relationships/hyperlink" Target="https://share.hdrinc.com/sites/CoW_FRLP/ACQUISITION/COW-FRMP_TR-224%20TITLE%20Curative%20Plan.docx" TargetMode="External"/><Relationship Id="rId999" Type="http://schemas.openxmlformats.org/officeDocument/2006/relationships/hyperlink" Target="https://share.hdrinc.com/sites/CoW_FRLP/ACQUISITION/COW-FRMP_TR-T274%20ENVIRONMENTAL%20Right-of-Entry%20Executed.pdf" TargetMode="External"/><Relationship Id="rId1100" Type="http://schemas.openxmlformats.org/officeDocument/2006/relationships/hyperlink" Target="https://share.hdrinc.com/sites/CoW_FRLP/_layouts/DocIdRedir.aspx?ID=COWFRLPHDR-5-421" TargetMode="External"/><Relationship Id="rId1184" Type="http://schemas.openxmlformats.org/officeDocument/2006/relationships/hyperlink" Target="https://share.hdrinc.com/sites/CoW_FRLP/_layouts/DocIdRedir.aspx?ID=COWFRLPHDR-5-109" TargetMode="External"/><Relationship Id="rId1405" Type="http://schemas.openxmlformats.org/officeDocument/2006/relationships/hyperlink" Target="https://share.hdrinc.com/sites/CoW_FRLP/_layouts/DocIdRedir.aspx?ID=COWFRLPHDR-5-15" TargetMode="External"/><Relationship Id="rId1752" Type="http://schemas.openxmlformats.org/officeDocument/2006/relationships/hyperlink" Target="https://share.hdrinc.com/sites/CoW_FRLP/_layouts/DocIdRedir.aspx?ID=COWFRLPHDR-5-1053" TargetMode="External"/><Relationship Id="rId2028" Type="http://schemas.openxmlformats.org/officeDocument/2006/relationships/table" Target="../tables/table1.xml"/><Relationship Id="rId44" Type="http://schemas.openxmlformats.org/officeDocument/2006/relationships/hyperlink" Target="https://share.hdrinc.com/sites/CoW_FRLP/ACQUISITION/COW-FRMP_TR-200%20NEGOTIATION%20Initial%20Offer%20Package.pdf" TargetMode="External"/><Relationship Id="rId554" Type="http://schemas.openxmlformats.org/officeDocument/2006/relationships/hyperlink" Target="https://share.hdrinc.com/sites/CoW_FRLP/ACQUISITION/COW-FRMP_TR-312%20TITLE%20Commitment%20Backup%20Docs.pdf" TargetMode="External"/><Relationship Id="rId761" Type="http://schemas.openxmlformats.org/officeDocument/2006/relationships/hyperlink" Target="https://share.hdrinc.com/sites/CoW_FRLP/ACQUISITION/COW-FRMP_TR-T158%20ENVIRONMENTAL%20Right-of-Entry%20Executed.pdf" TargetMode="External"/><Relationship Id="rId859" Type="http://schemas.openxmlformats.org/officeDocument/2006/relationships/hyperlink" Target="https://share.hdrinc.com/sites/CoW_FRLP/ACQUISITION/COW-FRMP_TR-T195%20ENVIRONMENTAL%20Right-of-Entry%20Executed.pdf" TargetMode="External"/><Relationship Id="rId1391" Type="http://schemas.openxmlformats.org/officeDocument/2006/relationships/hyperlink" Target="https://share.hdrinc.com/sites/CoW_FRLP/_layouts/DocIdRedir.aspx?ID=COWFRLPHDR-5-1191" TargetMode="External"/><Relationship Id="rId1489" Type="http://schemas.openxmlformats.org/officeDocument/2006/relationships/hyperlink" Target="https://share.hdrinc.com/sites/CoW_FRLP/_layouts/DocIdRedir.aspx?ID=COWFRLPHDR-5-1377" TargetMode="External"/><Relationship Id="rId1612" Type="http://schemas.openxmlformats.org/officeDocument/2006/relationships/hyperlink" Target="https://share.hdrinc.com/sites/CoW_FRLP/_layouts/DocIdRedir.aspx?ID=COWFRLPHDR-5-1361" TargetMode="External"/><Relationship Id="rId1696" Type="http://schemas.openxmlformats.org/officeDocument/2006/relationships/hyperlink" Target="https://share.hdrinc.com/sites/CoW_FRLP/_layouts/DocIdRedir.aspx?ID=COWFRLPHDR-5-380" TargetMode="External"/><Relationship Id="rId1917" Type="http://schemas.openxmlformats.org/officeDocument/2006/relationships/hyperlink" Target="https://share.hdrinc.com/sites/CoW_FRLP/_layouts/DocIdRedir.aspx?ID=COWFRLPHDR-5-1139" TargetMode="External"/><Relationship Id="rId193" Type="http://schemas.openxmlformats.org/officeDocument/2006/relationships/hyperlink" Target="https://share.hdrinc.com/sites/CoW_FRLP/ACQUISITION/COW-FRMP_TR-213%20APPRAISAL%20Just%20Compensation%20Approval.pdf" TargetMode="External"/><Relationship Id="rId207" Type="http://schemas.openxmlformats.org/officeDocument/2006/relationships/hyperlink" Target="https://share.hdrinc.com/sites/CoW_FRLP/ACQUISITION/COW-FRMP_TR-213%20TITLE%20Curative%20Plan.docx" TargetMode="External"/><Relationship Id="rId414" Type="http://schemas.openxmlformats.org/officeDocument/2006/relationships/hyperlink" Target="https://share.hdrinc.com/sites/CoW_FRLP/ACQUISITION/COW-FRMP_TR-303%20CONTACT%20Letter%20of%20Intent-HDR%20R018587.pdf" TargetMode="External"/><Relationship Id="rId498" Type="http://schemas.openxmlformats.org/officeDocument/2006/relationships/hyperlink" Target="https://share.hdrinc.com/sites/CoW_FRLP/ACQUISITION/COW-FRMP_TR-309%20NEGOTIATION%20Initial%20Offer%20Package.pdf" TargetMode="External"/><Relationship Id="rId621" Type="http://schemas.openxmlformats.org/officeDocument/2006/relationships/hyperlink" Target="https://share.hdrinc.com/sites/CoW_FRLP/ACQUISITION/COW-FRMP_TR-316%20TITLE%20Commitment.pdf" TargetMode="External"/><Relationship Id="rId1044" Type="http://schemas.openxmlformats.org/officeDocument/2006/relationships/hyperlink" Target="https://share.hdrinc.com/sites/CoW_FRLP/_layouts/DocIdRedir.aspx?ID=COWFRLPHDR-5-1258" TargetMode="External"/><Relationship Id="rId1251" Type="http://schemas.openxmlformats.org/officeDocument/2006/relationships/hyperlink" Target="https://share.hdrinc.com/sites/CoW_FRLP/_layouts/DocIdRedir.aspx?ID=COWFRLPHDR-5-834" TargetMode="External"/><Relationship Id="rId1349" Type="http://schemas.openxmlformats.org/officeDocument/2006/relationships/hyperlink" Target="https://share.hdrinc.com/sites/CoW_FRLP/_layouts/DocIdRedir.aspx?ID=COWFRLPHDR-5-112" TargetMode="External"/><Relationship Id="rId260" Type="http://schemas.openxmlformats.org/officeDocument/2006/relationships/hyperlink" Target="https://share.hdrinc.com/sites/CoW_FRLP/ACQUISITION/COW-FRMP_TR-216%20TITLE%20Tax%20Card.pdf" TargetMode="External"/><Relationship Id="rId719" Type="http://schemas.openxmlformats.org/officeDocument/2006/relationships/hyperlink" Target="https://share.hdrinc.com/sites/CoW_FRLP/ACQUISITION/COW-FRMP_TR-T066%20ROE%20Right-of-Entry%20Package.pdf" TargetMode="External"/><Relationship Id="rId926" Type="http://schemas.openxmlformats.org/officeDocument/2006/relationships/hyperlink" Target="https://share.hdrinc.com/sites/CoW_FRLP/ACQUISITION/COW-FRMP_TR-T234%20ROE%20Right-of-Entry%20Package.pdf" TargetMode="External"/><Relationship Id="rId1111" Type="http://schemas.openxmlformats.org/officeDocument/2006/relationships/hyperlink" Target="https://share.hdrinc.com/sites/CoW_FRLP/_layouts/DocIdRedir.aspx?ID=COWFRLPHDR-5-1270" TargetMode="External"/><Relationship Id="rId1556" Type="http://schemas.openxmlformats.org/officeDocument/2006/relationships/hyperlink" Target="https://share.hdrinc.com/sites/CoW_FRLP/_layouts/DocIdRedir.aspx?ID=COWFRLPHDR-5-1291" TargetMode="External"/><Relationship Id="rId1763" Type="http://schemas.openxmlformats.org/officeDocument/2006/relationships/hyperlink" Target="https://share.hdrinc.com/sites/CoW_FRLP/_layouts/DocIdRedir.aspx?ID=COWFRLPHDR-5-1146" TargetMode="External"/><Relationship Id="rId1970" Type="http://schemas.openxmlformats.org/officeDocument/2006/relationships/hyperlink" Target="https://share.hdrinc.com/sites/CoW_FRLP/_layouts/DocIdRedir.aspx?ID=COWFRLPHDR-5-1036" TargetMode="External"/><Relationship Id="rId55" Type="http://schemas.openxmlformats.org/officeDocument/2006/relationships/hyperlink" Target="https://share.hdrinc.com/sites/CoW_FRLP/ACQUISITION/ContactRecords/COW-FRMP_TR-201%20CONTACT%20Negotiator%20Report.docx" TargetMode="External"/><Relationship Id="rId120" Type="http://schemas.openxmlformats.org/officeDocument/2006/relationships/hyperlink" Target="https://share.hdrinc.com/sites/CoW_FRLP/ACQUISITION/COW-FRMP_TR-207%20CONTACT%20Initial%20Interview%20-%20Residential.pdf" TargetMode="External"/><Relationship Id="rId358" Type="http://schemas.openxmlformats.org/officeDocument/2006/relationships/hyperlink" Target="https://share.hdrinc.com/sites/CoW_FRLP/ACQUISITION/COW-FRMP_TR-230%20SURVEY%20Right-of-Entry.pdf" TargetMode="External"/><Relationship Id="rId565" Type="http://schemas.openxmlformats.org/officeDocument/2006/relationships/hyperlink" Target="https://share.hdrinc.com/sites/CoW_FRLP/ACQUISITION/ContactRecords/COW-FRMP_TR-313%20CONTACT%20Negotiator%20Report.docx" TargetMode="External"/><Relationship Id="rId772" Type="http://schemas.openxmlformats.org/officeDocument/2006/relationships/hyperlink" Target="https://share.hdrinc.com/sites/CoW_FRLP/ACQUISITION/COW-FRMP_TR-T162%20ROE%20Right-of-Entry%20Executed.pdf" TargetMode="External"/><Relationship Id="rId1195" Type="http://schemas.openxmlformats.org/officeDocument/2006/relationships/hyperlink" Target="https://share.hdrinc.com/sites/CoW_FRLP/_layouts/DocIdRedir.aspx?ID=COWFRLPHDR-5-470" TargetMode="External"/><Relationship Id="rId1209" Type="http://schemas.openxmlformats.org/officeDocument/2006/relationships/hyperlink" Target="https://share.hdrinc.com/sites/CoW_FRLP/_layouts/DocIdRedir.aspx?ID=COWFRLPHDR-5-1316" TargetMode="External"/><Relationship Id="rId1416" Type="http://schemas.openxmlformats.org/officeDocument/2006/relationships/hyperlink" Target="https://share.hdrinc.com/sites/CoW_FRLP/_layouts/DocIdRedir.aspx?ID=COWFRLPHDR-5-787" TargetMode="External"/><Relationship Id="rId1623" Type="http://schemas.openxmlformats.org/officeDocument/2006/relationships/hyperlink" Target="https://share.hdrinc.com/sites/CoW_FRLP/_layouts/DocIdRedir.aspx?ID=COWFRLPHDR-5-1167" TargetMode="External"/><Relationship Id="rId1830" Type="http://schemas.openxmlformats.org/officeDocument/2006/relationships/hyperlink" Target="https://share.hdrinc.com/sites/CoW_FRLP/_layouts/DocIdRedir.aspx?ID=COWFRLPHDR-5-1107" TargetMode="External"/><Relationship Id="rId218" Type="http://schemas.openxmlformats.org/officeDocument/2006/relationships/hyperlink" Target="https://share.hdrinc.com/sites/CoW_FRLP/ACQUISITION/COW-FRMP_TR-214%20NEGOTIATION%20Landowner%20Bill%20of%20Rights%20Letter.pdf" TargetMode="External"/><Relationship Id="rId425" Type="http://schemas.openxmlformats.org/officeDocument/2006/relationships/hyperlink" Target="https://share.hdrinc.com/sites/CoW_FRLP/ACQUISITION/COW-FRMP_TR-304%20APPRAISAL%20Just%20Compensation%20Memo.pdf" TargetMode="External"/><Relationship Id="rId632" Type="http://schemas.openxmlformats.org/officeDocument/2006/relationships/hyperlink" Target="https://share.hdrinc.com/sites/CoW_FRLP/ACQUISITION/COW-FRMP_TR-317%20SURVEY%20Right-of-Entry.pdf" TargetMode="External"/><Relationship Id="rId1055" Type="http://schemas.openxmlformats.org/officeDocument/2006/relationships/hyperlink" Target="https://share.hdrinc.com/sites/CoW_FRLP/_layouts/DocIdRedir.aspx?ID=COWFRLPHDR-5-252" TargetMode="External"/><Relationship Id="rId1262" Type="http://schemas.openxmlformats.org/officeDocument/2006/relationships/hyperlink" Target="https://share.hdrinc.com/sites/CoW_FRLP/_layouts/DocIdRedir.aspx?ID=COWFRLPHDR-5-1156" TargetMode="External"/><Relationship Id="rId1928" Type="http://schemas.openxmlformats.org/officeDocument/2006/relationships/hyperlink" Target="https://share.hdrinc.com/sites/CoW_FRLP/_layouts/DocIdRedir.aspx?ID=COWFRLPHDR-5-1123" TargetMode="External"/><Relationship Id="rId271" Type="http://schemas.openxmlformats.org/officeDocument/2006/relationships/hyperlink" Target="https://share.hdrinc.com/sites/CoW_FRLP/ACQUISITION/COW-FRMP_TR-217%20SURVEY%20Right-of-Entry.pdf" TargetMode="External"/><Relationship Id="rId937" Type="http://schemas.openxmlformats.org/officeDocument/2006/relationships/hyperlink" Target="https://share.hdrinc.com/sites/CoW_FRLP/ACQUISITION/COW-FRMP_TR-T238%20CONTACT%20Negotiator%20Report.docx" TargetMode="External"/><Relationship Id="rId1122" Type="http://schemas.openxmlformats.org/officeDocument/2006/relationships/hyperlink" Target="https://share.hdrinc.com/sites/CoW_FRLP/_layouts/DocIdRedir.aspx?ID=COWFRLPHDR-5-23" TargetMode="External"/><Relationship Id="rId1567" Type="http://schemas.openxmlformats.org/officeDocument/2006/relationships/hyperlink" Target="https://share.hdrinc.com/sites/CoW_FRLP/_layouts/DocIdRedir.aspx?ID=COWFRLPHDR-5-147" TargetMode="External"/><Relationship Id="rId1774" Type="http://schemas.openxmlformats.org/officeDocument/2006/relationships/hyperlink" Target="https://share.hdrinc.com/sites/CoW_FRLP/_layouts/DocIdRedir.aspx?ID=COWFRLPHDR-5-901" TargetMode="External"/><Relationship Id="rId1981" Type="http://schemas.openxmlformats.org/officeDocument/2006/relationships/hyperlink" Target="https://share.hdrinc.com/sites/CoW_FRLP/_layouts/DocIdRedir.aspx?ID=COWFRLPHDR-5-888" TargetMode="External"/><Relationship Id="rId66" Type="http://schemas.openxmlformats.org/officeDocument/2006/relationships/hyperlink" Target="https://share.hdrinc.com/sites/CoW_FRLP/ACQUISITION/COW-FRMP_TR-202%20APPRAISAL%20Final%20Appraisal.pdf" TargetMode="External"/><Relationship Id="rId131" Type="http://schemas.openxmlformats.org/officeDocument/2006/relationships/hyperlink" Target="https://share.hdrinc.com/sites/CoW_FRLP/ACQUISITION/COW-FRMP_TR-207%20TITLE%20Commitment.pdf" TargetMode="External"/><Relationship Id="rId369" Type="http://schemas.openxmlformats.org/officeDocument/2006/relationships/hyperlink" Target="https://share.hdrinc.com/sites/CoW_FRLP/ACQUISITION/COW-FRMP_TR-231%20TITLE%20Commitment%20Backup%20Docs.pdf" TargetMode="External"/><Relationship Id="rId576" Type="http://schemas.openxmlformats.org/officeDocument/2006/relationships/hyperlink" Target="https://share.hdrinc.com/sites/CoW_FRLP/ACQUISITION/COW-FRMP_TR-313%20TITLE%20Tax%20Card.pdf" TargetMode="External"/><Relationship Id="rId783" Type="http://schemas.openxmlformats.org/officeDocument/2006/relationships/hyperlink" Target="https://share.hdrinc.com/sites/CoW_FRLP/ACQUISITION/COW-FRMP_TR-T164%20ROE%20Right-of-Entry%20Package.pdf" TargetMode="External"/><Relationship Id="rId990" Type="http://schemas.openxmlformats.org/officeDocument/2006/relationships/hyperlink" Target="https://share.hdrinc.com/sites/CoW_FRLP/ACQUISITION/COW-FRMP_TR-T268%20CONTACT%20Negotiator%20Report.docx" TargetMode="External"/><Relationship Id="rId1427" Type="http://schemas.openxmlformats.org/officeDocument/2006/relationships/hyperlink" Target="https://share.hdrinc.com/sites/CoW_FRLP/_layouts/DocIdRedir.aspx?ID=COWFRLPHDR-5-536" TargetMode="External"/><Relationship Id="rId1634" Type="http://schemas.openxmlformats.org/officeDocument/2006/relationships/hyperlink" Target="https://share.hdrinc.com/sites/CoW_FRLP/_layouts/DocIdRedir.aspx?ID=COWFRLPHDR-5-169" TargetMode="External"/><Relationship Id="rId1841" Type="http://schemas.openxmlformats.org/officeDocument/2006/relationships/hyperlink" Target="https://share.hdrinc.com/sites/CoW_FRLP/_layouts/DocIdRedir.aspx?ID=COWFRLPHDR-5-940" TargetMode="External"/><Relationship Id="rId229" Type="http://schemas.openxmlformats.org/officeDocument/2006/relationships/hyperlink" Target="https://share.hdrinc.com/sites/CoW_FRLP/ACQUISITION/COW-FRMP_TR-215%20CONTACT%20Letter%20of%20Intent-HDR%20Chavana.pdf" TargetMode="External"/><Relationship Id="rId436" Type="http://schemas.openxmlformats.org/officeDocument/2006/relationships/hyperlink" Target="https://share.hdrinc.com/sites/CoW_FRLP/ACQUISITION/COW-FRMP_TR-304%20SURVEY%20Description-Plat_USACOE.pdf" TargetMode="External"/><Relationship Id="rId643" Type="http://schemas.openxmlformats.org/officeDocument/2006/relationships/hyperlink" Target="https://share.hdrinc.com/sites/CoW_FRLP/ACQUISITION/COW-FRMP_TR-319%20NEGOTIATION%20Landowner%20Bill%20of%20Rights%20Letter.pdf" TargetMode="External"/><Relationship Id="rId1066" Type="http://schemas.openxmlformats.org/officeDocument/2006/relationships/hyperlink" Target="https://share.hdrinc.com/sites/CoW_FRLP/_layouts/DocIdRedir.aspx?ID=COWFRLPHDR-5-575" TargetMode="External"/><Relationship Id="rId1273" Type="http://schemas.openxmlformats.org/officeDocument/2006/relationships/hyperlink" Target="https://share.hdrinc.com/sites/CoW_FRLP/_layouts/DocIdRedir.aspx?ID=COWFRLPHDR-5-597" TargetMode="External"/><Relationship Id="rId1480" Type="http://schemas.openxmlformats.org/officeDocument/2006/relationships/hyperlink" Target="https://share.hdrinc.com/sites/CoW_FRLP/_layouts/DocIdRedir.aspx?ID=COWFRLPHDR-5-446" TargetMode="External"/><Relationship Id="rId1939" Type="http://schemas.openxmlformats.org/officeDocument/2006/relationships/hyperlink" Target="https://share.hdrinc.com/sites/CoW_FRLP/_layouts/DocIdRedir.aspx?ID=COWFRLPHDR-5-1125" TargetMode="External"/><Relationship Id="rId850" Type="http://schemas.openxmlformats.org/officeDocument/2006/relationships/hyperlink" Target="https://share.hdrinc.com/sites/CoW_FRLP/ACQUISITION/COW-FRMP_TR-T192%20ENVIRONMENTAL%20Right-of-Entry%20Package.pdf" TargetMode="External"/><Relationship Id="rId948" Type="http://schemas.openxmlformats.org/officeDocument/2006/relationships/hyperlink" Target="https://share.hdrinc.com/sites/CoW_FRLP/ACQUISITION/COW-FRMP_TR-T242%20CONTACT%20Negotiator%20Report.docx" TargetMode="External"/><Relationship Id="rId1133" Type="http://schemas.openxmlformats.org/officeDocument/2006/relationships/hyperlink" Target="https://share.hdrinc.com/sites/CoW_FRLP/_layouts/DocIdRedir.aspx?ID=COWFRLPHDR-5-100" TargetMode="External"/><Relationship Id="rId1578" Type="http://schemas.openxmlformats.org/officeDocument/2006/relationships/hyperlink" Target="https://share.hdrinc.com/sites/CoW_FRLP/_layouts/DocIdRedir.aspx?ID=COWFRLPHDR-5-373" TargetMode="External"/><Relationship Id="rId1701" Type="http://schemas.openxmlformats.org/officeDocument/2006/relationships/hyperlink" Target="https://share.hdrinc.com/sites/CoW_FRLP/_layouts/DocIdRedir.aspx?ID=COWFRLPHDR-5-233" TargetMode="External"/><Relationship Id="rId1785" Type="http://schemas.openxmlformats.org/officeDocument/2006/relationships/hyperlink" Target="https://share.hdrinc.com/sites/CoW_FRLP/_layouts/DocIdRedir.aspx?ID=COWFRLPHDR-5-1276" TargetMode="External"/><Relationship Id="rId1992" Type="http://schemas.openxmlformats.org/officeDocument/2006/relationships/hyperlink" Target="https://share.hdrinc.com/sites/CoW_FRLP/_layouts/DocIdRedir.aspx?ID=COWFRLPHDR-5-894" TargetMode="External"/><Relationship Id="rId77" Type="http://schemas.openxmlformats.org/officeDocument/2006/relationships/hyperlink" Target="https://share.hdrinc.com/sites/CoW_FRLP/ACQUISITION/COW-FRMP_TR-202%20SURVEY%20Description-Plat_CITY.pdf" TargetMode="External"/><Relationship Id="rId282" Type="http://schemas.openxmlformats.org/officeDocument/2006/relationships/hyperlink" Target="https://share.hdrinc.com/sites/CoW_FRLP/ACQUISITION/COW-FRMP_TR-218%20SURVEY%20Right-of-Entry.pdf" TargetMode="External"/><Relationship Id="rId503" Type="http://schemas.openxmlformats.org/officeDocument/2006/relationships/hyperlink" Target="https://share.hdrinc.com/sites/CoW_FRLP/ACQUISITION/COW-FRMP_TR-309%20SURVEY%20Description-Plat_USACOE.pdf" TargetMode="External"/><Relationship Id="rId587" Type="http://schemas.openxmlformats.org/officeDocument/2006/relationships/hyperlink" Target="https://share.hdrinc.com/sites/CoW_FRLP/ACQUISITION/COW-FRMP_TR-314%20TITLE%20Commitment%20Backup%20Docs.pdf" TargetMode="External"/><Relationship Id="rId710" Type="http://schemas.openxmlformats.org/officeDocument/2006/relationships/hyperlink" Target="https://share.hdrinc.com/sites/CoW_FRLP/ACQUISITION/COW-FRMP_TR-427%20SURVEY%20Right-of-Entry.pdf" TargetMode="External"/><Relationship Id="rId808" Type="http://schemas.openxmlformats.org/officeDocument/2006/relationships/hyperlink" Target="https://share.hdrinc.com/sites/CoW_FRLP/ACQUISITION/COW-FRMP_TR-T183%20CONTACT%20Negotiator%20Report.docx" TargetMode="External"/><Relationship Id="rId1340" Type="http://schemas.openxmlformats.org/officeDocument/2006/relationships/hyperlink" Target="https://share.hdrinc.com/sites/CoW_FRLP/_layouts/DocIdRedir.aspx?ID=COWFRLPHDR-5-1249" TargetMode="External"/><Relationship Id="rId1438" Type="http://schemas.openxmlformats.org/officeDocument/2006/relationships/hyperlink" Target="https://share.hdrinc.com/sites/CoW_FRLP/_layouts/DocIdRedir.aspx?ID=COWFRLPHDR-5-1373" TargetMode="External"/><Relationship Id="rId1645" Type="http://schemas.openxmlformats.org/officeDocument/2006/relationships/hyperlink" Target="https://share.hdrinc.com/sites/CoW_FRLP/_layouts/DocIdRedir.aspx?ID=COWFRLPHDR-5-778" TargetMode="External"/><Relationship Id="rId8" Type="http://schemas.openxmlformats.org/officeDocument/2006/relationships/hyperlink" Target="https://share.hdrinc.com/sites/CoW_FRLP/ACQUISITION/COW-FRMP_R027672%20SURVEY%20Right-of-Entry%20CMRR.pdf" TargetMode="External"/><Relationship Id="rId142" Type="http://schemas.openxmlformats.org/officeDocument/2006/relationships/hyperlink" Target="https://share.hdrinc.com/sites/CoW_FRLP/ACQUISITION/COW-FRMP_TR-208%20CONTACT%20Pre-Appraisal%20Contact%20with%20Owner.pdf" TargetMode="External"/><Relationship Id="rId447" Type="http://schemas.openxmlformats.org/officeDocument/2006/relationships/hyperlink" Target="https://share.hdrinc.com/sites/CoW_FRLP/ACQUISITION/COW-FRMP_TR-305%20CONTACT%20Letter%20of%20Intent-HDR.pdf" TargetMode="External"/><Relationship Id="rId794" Type="http://schemas.openxmlformats.org/officeDocument/2006/relationships/hyperlink" Target="https://share.hdrinc.com/sites/CoW_FRLP/ACQUISITION/COW-FRMP_TR-T169%20CONTACT%20Negotiator%20Report.docx" TargetMode="External"/><Relationship Id="rId1077" Type="http://schemas.openxmlformats.org/officeDocument/2006/relationships/hyperlink" Target="https://share.hdrinc.com/sites/CoW_FRLP/_layouts/DocIdRedir.aspx?ID=COWFRLPHDR-5-576" TargetMode="External"/><Relationship Id="rId1200" Type="http://schemas.openxmlformats.org/officeDocument/2006/relationships/hyperlink" Target="https://share.hdrinc.com/sites/CoW_FRLP/_layouts/DocIdRedir.aspx?ID=COWFRLPHDR-5-706" TargetMode="External"/><Relationship Id="rId1852" Type="http://schemas.openxmlformats.org/officeDocument/2006/relationships/hyperlink" Target="https://share.hdrinc.com/sites/CoW_FRLP/_layouts/DocIdRedir.aspx?ID=COWFRLPHDR-5-1075" TargetMode="External"/><Relationship Id="rId654" Type="http://schemas.openxmlformats.org/officeDocument/2006/relationships/hyperlink" Target="https://share.hdrinc.com/sites/CoW_FRLP/ACQUISITION/COW-FRMP_TR-320%20CONTACT%20Pre-Appraisal%20Contact%20with%20Owner.pdf" TargetMode="External"/><Relationship Id="rId861" Type="http://schemas.openxmlformats.org/officeDocument/2006/relationships/hyperlink" Target="https://share.hdrinc.com/sites/CoW_FRLP/ACQUISITION/COW-FRMP_TR-T195%20ROE%20Right-of-Entry%20Executed.pdf" TargetMode="External"/><Relationship Id="rId959" Type="http://schemas.openxmlformats.org/officeDocument/2006/relationships/hyperlink" Target="https://share.hdrinc.com/sites/CoW_FRLP/ACQUISITION/COW-FRMP_TR-T253%20TITLE%20Tax%20Card.pdf" TargetMode="External"/><Relationship Id="rId1284" Type="http://schemas.openxmlformats.org/officeDocument/2006/relationships/hyperlink" Target="https://share.hdrinc.com/sites/CoW_FRLP/_layouts/DocIdRedir.aspx?ID=COWFRLPHDR-5-78" TargetMode="External"/><Relationship Id="rId1491" Type="http://schemas.openxmlformats.org/officeDocument/2006/relationships/hyperlink" Target="https://share.hdrinc.com/sites/CoW_FRLP/_layouts/DocIdRedir.aspx?ID=COWFRLPHDR-5-368" TargetMode="External"/><Relationship Id="rId1505" Type="http://schemas.openxmlformats.org/officeDocument/2006/relationships/hyperlink" Target="https://share.hdrinc.com/sites/CoW_FRLP/_layouts/DocIdRedir.aspx?ID=COWFRLPHDR-5-1209" TargetMode="External"/><Relationship Id="rId1589" Type="http://schemas.openxmlformats.org/officeDocument/2006/relationships/hyperlink" Target="https://share.hdrinc.com/sites/CoW_FRLP/_layouts/DocIdRedir.aspx?ID=COWFRLPHDR-5-774" TargetMode="External"/><Relationship Id="rId1712" Type="http://schemas.openxmlformats.org/officeDocument/2006/relationships/hyperlink" Target="https://share.hdrinc.com/sites/CoW_FRLP/_layouts/DocIdRedir.aspx?ID=COWFRLPHDR-5-1264" TargetMode="External"/><Relationship Id="rId293" Type="http://schemas.openxmlformats.org/officeDocument/2006/relationships/hyperlink" Target="https://share.hdrinc.com/sites/CoW_FRLP/ACQUISITION/COW-FRMP_TR-219%20SURVEY%20Description-Plat_CITY.pdf" TargetMode="External"/><Relationship Id="rId307" Type="http://schemas.openxmlformats.org/officeDocument/2006/relationships/hyperlink" Target="https://share.hdrinc.com/sites/CoW_FRLP/ACQUISITION/COW-FRMP_TR-220%20SURVEY%20Description-Plat_CITY.pdf" TargetMode="External"/><Relationship Id="rId514" Type="http://schemas.openxmlformats.org/officeDocument/2006/relationships/hyperlink" Target="https://share.hdrinc.com/sites/CoW_FRLP/ACQUISITION/ContactRecords/COW-FRMP_TR-310%20CONTACT%20Negotiator%20Report.docx" TargetMode="External"/><Relationship Id="rId721" Type="http://schemas.openxmlformats.org/officeDocument/2006/relationships/hyperlink" Target="https://share.hdrinc.com/sites/CoW_FRLP/ACQUISITION/COW-FRMP_TR-T067%20CONTACT%20Negotiator%20Report.docx" TargetMode="External"/><Relationship Id="rId1144" Type="http://schemas.openxmlformats.org/officeDocument/2006/relationships/hyperlink" Target="https://share.hdrinc.com/sites/CoW_FRLP/_layouts/DocIdRedir.aspx?ID=COWFRLPHDR-5-37" TargetMode="External"/><Relationship Id="rId1351" Type="http://schemas.openxmlformats.org/officeDocument/2006/relationships/hyperlink" Target="https://share.hdrinc.com/sites/CoW_FRLP/_layouts/DocIdRedir.aspx?ID=COWFRLPHDR-5-400" TargetMode="External"/><Relationship Id="rId1449" Type="http://schemas.openxmlformats.org/officeDocument/2006/relationships/hyperlink" Target="https://share.hdrinc.com/sites/CoW_FRLP/_layouts/DocIdRedir.aspx?ID=COWFRLPHDR-5-1172" TargetMode="External"/><Relationship Id="rId1796" Type="http://schemas.openxmlformats.org/officeDocument/2006/relationships/hyperlink" Target="https://share.hdrinc.com/sites/CoW_FRLP/_layouts/DocIdRedir.aspx?ID=COWFRLPHDR-5-1100" TargetMode="External"/><Relationship Id="rId88" Type="http://schemas.openxmlformats.org/officeDocument/2006/relationships/hyperlink" Target="https://share.hdrinc.com/sites/CoW_FRLP/ACQUISITION/COW-FRMP_TR-203%20SURVEY%20Right-of-Entry.pdf" TargetMode="External"/><Relationship Id="rId153" Type="http://schemas.openxmlformats.org/officeDocument/2006/relationships/hyperlink" Target="https://share.hdrinc.com/sites/CoW_FRLP/ACQUISITION/COW-FRMP_TR-210%20APPRAISAL%20Appraisal%20Review.pdf" TargetMode="External"/><Relationship Id="rId360" Type="http://schemas.openxmlformats.org/officeDocument/2006/relationships/hyperlink" Target="https://share.hdrinc.com/sites/CoW_FRLP/ACQUISITION/COW-FRMP_TR-230%20TITLE%20Commitment.pdf" TargetMode="External"/><Relationship Id="rId598" Type="http://schemas.openxmlformats.org/officeDocument/2006/relationships/hyperlink" Target="https://share.hdrinc.com/sites/CoW_FRLP/ACQUISITION/ContactRecords/COW-FRMP_TR-315%20CONTACT%20Negotiator%20Report.docx" TargetMode="External"/><Relationship Id="rId819" Type="http://schemas.openxmlformats.org/officeDocument/2006/relationships/hyperlink" Target="https://share.hdrinc.com/sites/CoW_FRLP/ACQUISITION/COW-FRMP_TR-T186%20CONTACT%20Negotiator%20Report.docx" TargetMode="External"/><Relationship Id="rId1004" Type="http://schemas.openxmlformats.org/officeDocument/2006/relationships/hyperlink" Target="https://share.hdrinc.com/sites/CoW_FRLP/ACQUISITION/COW-FRMP_TR-T276%20ROE%20Right-of-Entry%20Executed.pdf" TargetMode="External"/><Relationship Id="rId1211" Type="http://schemas.openxmlformats.org/officeDocument/2006/relationships/hyperlink" Target="https://share.hdrinc.com/sites/CoW_FRLP/_layouts/DocIdRedir.aspx?ID=COWFRLPHDR-5-271" TargetMode="External"/><Relationship Id="rId1656" Type="http://schemas.openxmlformats.org/officeDocument/2006/relationships/hyperlink" Target="https://share.hdrinc.com/sites/CoW_FRLP/_layouts/DocIdRedir.aspx?ID=COWFRLPHDR-5-457" TargetMode="External"/><Relationship Id="rId1863" Type="http://schemas.openxmlformats.org/officeDocument/2006/relationships/hyperlink" Target="https://share.hdrinc.com/sites/CoW_FRLP/_layouts/DocIdRedir.aspx?ID=COWFRLPHDR-5-942" TargetMode="External"/><Relationship Id="rId220" Type="http://schemas.openxmlformats.org/officeDocument/2006/relationships/hyperlink" Target="https://share.hdrinc.com/sites/CoW_FRLP/ACQUISITION/COW-FRMP_TR-214%20SURVEY%20Description-Plat_USACOE.pdf" TargetMode="External"/><Relationship Id="rId458" Type="http://schemas.openxmlformats.org/officeDocument/2006/relationships/hyperlink" Target="https://share.hdrinc.com/sites/CoW_FRLP/ACQUISITION/COW-FRMP_TR-305MH%20CONTACT%20Letter%20of%20Intent-HDR.pdf" TargetMode="External"/><Relationship Id="rId665" Type="http://schemas.openxmlformats.org/officeDocument/2006/relationships/hyperlink" Target="https://share.hdrinc.com/sites/CoW_FRLP/ACQUISITION/COW-FRMP_TR-321%20SURVEY%20Description-Plat_USACOE.pdf" TargetMode="External"/><Relationship Id="rId872" Type="http://schemas.openxmlformats.org/officeDocument/2006/relationships/hyperlink" Target="https://share.hdrinc.com/sites/CoW_FRLP/ACQUISITION/COW-FRMP_TR-T200%20TITLE%20Tax%20Card.pdf" TargetMode="External"/><Relationship Id="rId1088" Type="http://schemas.openxmlformats.org/officeDocument/2006/relationships/hyperlink" Target="https://share.hdrinc.com/sites/CoW_FRLP/_layouts/DocIdRedir.aspx?ID=COWFRLPHDR-5-1302" TargetMode="External"/><Relationship Id="rId1295" Type="http://schemas.openxmlformats.org/officeDocument/2006/relationships/hyperlink" Target="https://share.hdrinc.com/sites/CoW_FRLP/_layouts/DocIdRedir.aspx?ID=COWFRLPHDR-5-8" TargetMode="External"/><Relationship Id="rId1309" Type="http://schemas.openxmlformats.org/officeDocument/2006/relationships/hyperlink" Target="https://share.hdrinc.com/sites/CoW_FRLP/_layouts/DocIdRedir.aspx?ID=COWFRLPHDR-5-761" TargetMode="External"/><Relationship Id="rId1516" Type="http://schemas.openxmlformats.org/officeDocument/2006/relationships/hyperlink" Target="https://share.hdrinc.com/sites/CoW_FRLP/_layouts/DocIdRedir.aspx?ID=COWFRLPHDR-5-846" TargetMode="External"/><Relationship Id="rId1723" Type="http://schemas.openxmlformats.org/officeDocument/2006/relationships/hyperlink" Target="https://share.hdrinc.com/sites/CoW_FRLP/_layouts/DocIdRedir.aspx?ID=COWFRLPHDR-5-263" TargetMode="External"/><Relationship Id="rId1930" Type="http://schemas.openxmlformats.org/officeDocument/2006/relationships/hyperlink" Target="https://share.hdrinc.com/sites/CoW_FRLP/_layouts/DocIdRedir.aspx?ID=COWFRLPHDR-5-985" TargetMode="External"/><Relationship Id="rId15" Type="http://schemas.openxmlformats.org/officeDocument/2006/relationships/hyperlink" Target="https://share.hdrinc.com/sites/CoW_FRLP/ACQUISITION/COW-FRMP_R071705%20SURVEY%20Right-of-Entry%20CMRR.pdf" TargetMode="External"/><Relationship Id="rId318" Type="http://schemas.openxmlformats.org/officeDocument/2006/relationships/hyperlink" Target="https://share.hdrinc.com/sites/CoW_FRLP/ACQUISITION/ContactRecords/COW-FRMP_TR-222%20CONTACT%20Negotiator%20Report.docx" TargetMode="External"/><Relationship Id="rId525" Type="http://schemas.openxmlformats.org/officeDocument/2006/relationships/hyperlink" Target="https://share.hdrinc.com/sites/CoW_FRLP/ACQUISITION/COW-FRMP_TR-311%20APPRAISAL%20Just%20Compensation%20Approval.pdf" TargetMode="External"/><Relationship Id="rId732" Type="http://schemas.openxmlformats.org/officeDocument/2006/relationships/hyperlink" Target="https://share.hdrinc.com/sites/CoW_FRLP/ACQUISITION/COW-FRMP_TR-T068%20TITLE%20Tax%20Card.pdf" TargetMode="External"/><Relationship Id="rId1155" Type="http://schemas.openxmlformats.org/officeDocument/2006/relationships/hyperlink" Target="https://share.hdrinc.com/sites/CoW_FRLP/_layouts/DocIdRedir.aspx?ID=COWFRLPHDR-5-675" TargetMode="External"/><Relationship Id="rId1362" Type="http://schemas.openxmlformats.org/officeDocument/2006/relationships/hyperlink" Target="https://share.hdrinc.com/sites/CoW_FRLP/_layouts/DocIdRedir.aspx?ID=COWFRLPHDR-5-767" TargetMode="External"/><Relationship Id="rId99" Type="http://schemas.openxmlformats.org/officeDocument/2006/relationships/hyperlink" Target="https://share.hdrinc.com/sites/CoW_FRLP/ACQUISITION/COW-FRMP_TR-205%20CONTACT%20Initial%20Interview%20-%20Residential.pdf" TargetMode="External"/><Relationship Id="rId164" Type="http://schemas.openxmlformats.org/officeDocument/2006/relationships/hyperlink" Target="https://share.hdrinc.com/sites/CoW_FRLP/ACQUISITION/COW-FRMP_TR-210%20SURVEY%20Description-Plat_CITY.pdf" TargetMode="External"/><Relationship Id="rId371" Type="http://schemas.openxmlformats.org/officeDocument/2006/relationships/hyperlink" Target="https://share.hdrinc.com/sites/CoW_FRLP/ACQUISITION/COW-FRMP_TR-231%20TITLE%20Tax%20Card.pdf" TargetMode="External"/><Relationship Id="rId1015" Type="http://schemas.openxmlformats.org/officeDocument/2006/relationships/hyperlink" Target="https://share.hdrinc.com/sites/CoW_FRLP/_layouts/DocIdRedir.aspx?ID=COWFRLPHDR-5-229" TargetMode="External"/><Relationship Id="rId1222" Type="http://schemas.openxmlformats.org/officeDocument/2006/relationships/hyperlink" Target="https://share.hdrinc.com/sites/CoW_FRLP/_layouts/DocIdRedir.aspx?ID=COWFRLPHDR-5-1162" TargetMode="External"/><Relationship Id="rId1667" Type="http://schemas.openxmlformats.org/officeDocument/2006/relationships/hyperlink" Target="https://share.hdrinc.com/sites/CoW_FRLP/_layouts/DocIdRedir.aspx?ID=COWFRLPHDR-5-681" TargetMode="External"/><Relationship Id="rId1874" Type="http://schemas.openxmlformats.org/officeDocument/2006/relationships/hyperlink" Target="https://share.hdrinc.com/sites/CoW_FRLP/_layouts/DocIdRedir.aspx?ID=COWFRLPHDR-5-1243" TargetMode="External"/><Relationship Id="rId469" Type="http://schemas.openxmlformats.org/officeDocument/2006/relationships/hyperlink" Target="https://share.hdrinc.com/sites/CoW_FRLP/ACQUISITION/COW-FRMP_TR-307%20TITLE%20Commitment.pdf" TargetMode="External"/><Relationship Id="rId676" Type="http://schemas.openxmlformats.org/officeDocument/2006/relationships/hyperlink" Target="https://share.hdrinc.com/sites/CoW_FRLP/ACQUISITION/COW-FRMP_TR-322%20TITLE%20Curative%20Plan.docx" TargetMode="External"/><Relationship Id="rId883" Type="http://schemas.openxmlformats.org/officeDocument/2006/relationships/hyperlink" Target="https://share.hdrinc.com/sites/CoW_FRLP/ACQUISITION/COW-FRMP_TR-T207%20CONTACT%20Negotiator%20Report.docx" TargetMode="External"/><Relationship Id="rId1099" Type="http://schemas.openxmlformats.org/officeDocument/2006/relationships/hyperlink" Target="https://share.hdrinc.com/sites/CoW_FRLP/_layouts/DocIdRedir.aspx?ID=COWFRLPHDR-5-352" TargetMode="External"/><Relationship Id="rId1527" Type="http://schemas.openxmlformats.org/officeDocument/2006/relationships/hyperlink" Target="https://share.hdrinc.com/sites/CoW_FRLP/_layouts/DocIdRedir.aspx?ID=COWFRLPHDR-5-370" TargetMode="External"/><Relationship Id="rId1734" Type="http://schemas.openxmlformats.org/officeDocument/2006/relationships/hyperlink" Target="https://share.hdrinc.com/sites/CoA_Buyout_6500/_layouts/DocIdRedir.aspx?ID=COABUYOUT65-9-40" TargetMode="External"/><Relationship Id="rId1941" Type="http://schemas.openxmlformats.org/officeDocument/2006/relationships/hyperlink" Target="https://share.hdrinc.com/sites/CoW_FRLP/_layouts/DocIdRedir.aspx?ID=COWFRLPHDR-5-1032" TargetMode="External"/><Relationship Id="rId26" Type="http://schemas.openxmlformats.org/officeDocument/2006/relationships/hyperlink" Target="https://share.hdrinc.com/sites/CoW_FRLP/ACQUISITION/COW-FRMP_TR-100%20TITLE%20Commitment%20Backup%20Docs.pdf" TargetMode="External"/><Relationship Id="rId231" Type="http://schemas.openxmlformats.org/officeDocument/2006/relationships/hyperlink" Target="https://share.hdrinc.com/sites/CoW_FRLP/ACQUISITION/COW-FRMP_TR-215%20CONTACT%20Letter%20of%20Intent-HDR%20(Joe%20Ramirez).pdf" TargetMode="External"/><Relationship Id="rId329" Type="http://schemas.openxmlformats.org/officeDocument/2006/relationships/hyperlink" Target="https://share.hdrinc.com/sites/CoW_FRLP/ACQUISITION/COW-FRMP_TR-223%20APPRAISAL%20USACOE%20Authorization%20to%20Proceed%20with%20Offer.pdf" TargetMode="External"/><Relationship Id="rId536" Type="http://schemas.openxmlformats.org/officeDocument/2006/relationships/hyperlink" Target="https://share.hdrinc.com/sites/CoW_FRLP/ACQUISITION/COW-FRMP_TR-311%20SURVEY%20Right-of-Entry.pdf" TargetMode="External"/><Relationship Id="rId1166" Type="http://schemas.openxmlformats.org/officeDocument/2006/relationships/hyperlink" Target="https://share.hdrinc.com/sites/CoW_FRLP/_layouts/DocIdRedir.aspx?ID=COWFRLPHDR-5-1318" TargetMode="External"/><Relationship Id="rId1373" Type="http://schemas.openxmlformats.org/officeDocument/2006/relationships/hyperlink" Target="https://share.hdrinc.com/sites/CoW_FRLP/_layouts/DocIdRedir.aspx?ID=COWFRLPHDR-5-782" TargetMode="External"/><Relationship Id="rId175" Type="http://schemas.openxmlformats.org/officeDocument/2006/relationships/hyperlink" Target="https://share.hdrinc.com/sites/CoW_FRLP/ACQUISITION/COW-FRMP_TR-211%20NEGOTIATION%20Landowner%20Bill%20of%20Rights%20Letter.pdf" TargetMode="External"/><Relationship Id="rId743" Type="http://schemas.openxmlformats.org/officeDocument/2006/relationships/hyperlink" Target="https://share.hdrinc.com/sites/CoW_FRLP/ACQUISITION/COW-FRMP_TR-T071%20ENVIRONMENTAL%20Right-of-Entry%20Package.pdf" TargetMode="External"/><Relationship Id="rId950" Type="http://schemas.openxmlformats.org/officeDocument/2006/relationships/hyperlink" Target="https://share.hdrinc.com/sites/CoW_FRLP/ACQUISITION/COW-FRMP_TR-T242%20ENVIRONMENTAL%20Right-of-Entry%20Package.pdf" TargetMode="External"/><Relationship Id="rId1026" Type="http://schemas.openxmlformats.org/officeDocument/2006/relationships/hyperlink" Target="https://share.hdrinc.com/sites/CoW_FRLP/_layouts/DocIdRedir.aspx?ID=COWFRLPHDR-5-142" TargetMode="External"/><Relationship Id="rId1580" Type="http://schemas.openxmlformats.org/officeDocument/2006/relationships/hyperlink" Target="https://share.hdrinc.com/sites/CoW_FRLP/_layouts/DocIdRedir.aspx?ID=COWFRLPHDR-5-1378" TargetMode="External"/><Relationship Id="rId1678" Type="http://schemas.openxmlformats.org/officeDocument/2006/relationships/hyperlink" Target="https://share.hdrinc.com/sites/CoW_FRLP/_layouts/DocIdRedir.aspx?ID=COWFRLPHDR-5-1197" TargetMode="External"/><Relationship Id="rId1801" Type="http://schemas.openxmlformats.org/officeDocument/2006/relationships/hyperlink" Target="https://share.hdrinc.com/sites/CoW_FRLP/_layouts/DocIdRedir.aspx?ID=COWFRLPHDR-5-1241" TargetMode="External"/><Relationship Id="rId1885" Type="http://schemas.openxmlformats.org/officeDocument/2006/relationships/hyperlink" Target="https://share.hdrinc.com/sites/CoW_FRLP/_layouts/DocIdRedir.aspx?ID=COWFRLPHDR-5-952" TargetMode="External"/><Relationship Id="rId382" Type="http://schemas.openxmlformats.org/officeDocument/2006/relationships/hyperlink" Target="https://share.hdrinc.com/sites/CoW_FRLP/ACQUISITION/COW-FRMP_TR-300%20TITLE%20Curative%20Plan.docx" TargetMode="External"/><Relationship Id="rId603" Type="http://schemas.openxmlformats.org/officeDocument/2006/relationships/hyperlink" Target="https://share.hdrinc.com/sites/CoW_FRLP/ACQUISITION/COW-FRMP_TR-315%20SURVEY%20Description-Plat_USACOE.pdf" TargetMode="External"/><Relationship Id="rId687" Type="http://schemas.openxmlformats.org/officeDocument/2006/relationships/hyperlink" Target="https://share.hdrinc.com/sites/CoW_FRLP/ACQUISITION/COW-FRMP_TR-326%20TITLE%20Commitment.pdf" TargetMode="External"/><Relationship Id="rId810" Type="http://schemas.openxmlformats.org/officeDocument/2006/relationships/hyperlink" Target="https://share.hdrinc.com/sites/CoW_FRLP/ACQUISITION/COW-FRMP_TR-T183%20TITLE%20Tax%20Card.pdf" TargetMode="External"/><Relationship Id="rId908" Type="http://schemas.openxmlformats.org/officeDocument/2006/relationships/hyperlink" Target="https://share.hdrinc.com/sites/CoW_FRLP/ACQUISITION/COW-FRMP_TR-T215%20ROE%20Right-of-Entry%20Executed.PDF" TargetMode="External"/><Relationship Id="rId1233" Type="http://schemas.openxmlformats.org/officeDocument/2006/relationships/hyperlink" Target="https://share.hdrinc.com/sites/CoW_FRLP/_layouts/DocIdRedir.aspx?ID=COWFRLPHDR-5-821" TargetMode="External"/><Relationship Id="rId1440" Type="http://schemas.openxmlformats.org/officeDocument/2006/relationships/hyperlink" Target="https://share.hdrinc.com/sites/CoW_FRLP/_layouts/DocIdRedir.aspx?ID=COWFRLPHDR-5-92" TargetMode="External"/><Relationship Id="rId1538" Type="http://schemas.openxmlformats.org/officeDocument/2006/relationships/hyperlink" Target="https://share.hdrinc.com/sites/CoW_FRLP/_layouts/DocIdRedir.aspx?ID=COWFRLPHDR-5-1309" TargetMode="External"/><Relationship Id="rId242" Type="http://schemas.openxmlformats.org/officeDocument/2006/relationships/hyperlink" Target="https://share.hdrinc.com/sites/CoW_FRLP/ACQUISITION/COW-FRMP_TR-215%20SURVEY%20Description-Plat_USACOE.pdf" TargetMode="External"/><Relationship Id="rId894" Type="http://schemas.openxmlformats.org/officeDocument/2006/relationships/hyperlink" Target="https://share.hdrinc.com/sites/CoW_FRLP/ACQUISITION/COW-FRMP_TR-T212%20CONTACT%20Negotiator%20Report.docx" TargetMode="External"/><Relationship Id="rId1177" Type="http://schemas.openxmlformats.org/officeDocument/2006/relationships/hyperlink" Target="https://share.hdrinc.com/sites/CoW_FRLP/_layouts/DocIdRedir.aspx?ID=COWFRLPHDR-5-747" TargetMode="External"/><Relationship Id="rId1300" Type="http://schemas.openxmlformats.org/officeDocument/2006/relationships/hyperlink" Target="https://share.hdrinc.com/sites/CoW_FRLP/_layouts/DocIdRedir.aspx?ID=COWFRLPHDR-5-1235" TargetMode="External"/><Relationship Id="rId1745" Type="http://schemas.openxmlformats.org/officeDocument/2006/relationships/hyperlink" Target="https://share.hdrinc.com/sites/CoW_FRLP/_layouts/DocIdRedir.aspx?ID=COWFRLPHDR-5-1047" TargetMode="External"/><Relationship Id="rId1952" Type="http://schemas.openxmlformats.org/officeDocument/2006/relationships/hyperlink" Target="https://share.hdrinc.com/sites/CoW_FRLP/_layouts/DocIdRedir.aspx?ID=COWFRLPHDR-5-995" TargetMode="External"/><Relationship Id="rId37" Type="http://schemas.openxmlformats.org/officeDocument/2006/relationships/hyperlink" Target="https://share.hdrinc.com/sites/CoW_FRLP/ACQUISITION/COW-FRMP_TR-200%20APPRAISAL%20Just%20Compensation%20Approval.pdf" TargetMode="External"/><Relationship Id="rId102" Type="http://schemas.openxmlformats.org/officeDocument/2006/relationships/hyperlink" Target="https://share.hdrinc.com/sites/CoW_FRLP/ACQUISITION/COW-FRMP_TR-205%20CONTACT%20Pre-Appraisal%20Contact%20with%20Owner.pdf" TargetMode="External"/><Relationship Id="rId547" Type="http://schemas.openxmlformats.org/officeDocument/2006/relationships/hyperlink" Target="https://share.hdrinc.com/sites/CoW_FRLP/ACQUISITION/ContactRecords/COW-FRMP_TR-312%20CONTACT%20Negotiator%20Report.docx" TargetMode="External"/><Relationship Id="rId754" Type="http://schemas.openxmlformats.org/officeDocument/2006/relationships/hyperlink" Target="https://share.hdrinc.com/sites/CoW_FRLP/ACQUISITION/COW-FRMP_TR-T157%20CONTACT%20Negotiator%20Report.docx" TargetMode="External"/><Relationship Id="rId961" Type="http://schemas.openxmlformats.org/officeDocument/2006/relationships/hyperlink" Target="https://share.hdrinc.com/sites/CoW_FRLP/ACQUISITION/COW-FRMP_TR-T254%20ENVIRONMENTAL%20Right-of-Entry%20Package.pdf" TargetMode="External"/><Relationship Id="rId1384" Type="http://schemas.openxmlformats.org/officeDocument/2006/relationships/hyperlink" Target="https://share.hdrinc.com/sites/CoW_FRLP/_layouts/DocIdRedir.aspx?ID=COWFRLPHDR-5-823" TargetMode="External"/><Relationship Id="rId1591" Type="http://schemas.openxmlformats.org/officeDocument/2006/relationships/hyperlink" Target="https://share.hdrinc.com/sites/CoW_FRLP/_layouts/DocIdRedir.aspx?ID=COWFRLPHDR-5-1347" TargetMode="External"/><Relationship Id="rId1605" Type="http://schemas.openxmlformats.org/officeDocument/2006/relationships/hyperlink" Target="https://share.hdrinc.com/sites/CoW_FRLP/_layouts/DocIdRedir.aspx?ID=COWFRLPHDR-5-1313" TargetMode="External"/><Relationship Id="rId1689" Type="http://schemas.openxmlformats.org/officeDocument/2006/relationships/hyperlink" Target="https://share.hdrinc.com/sites/CoW_FRLP/_layouts/DocIdRedir.aspx?ID=COWFRLPHDR-5-1357" TargetMode="External"/><Relationship Id="rId1812" Type="http://schemas.openxmlformats.org/officeDocument/2006/relationships/hyperlink" Target="https://share.hdrinc.com/sites/CoW_FRLP/_layouts/DocIdRedir.aspx?ID=COWFRLPHDR-5-928" TargetMode="External"/><Relationship Id="rId90" Type="http://schemas.openxmlformats.org/officeDocument/2006/relationships/hyperlink" Target="https://share.hdrinc.com/sites/CoW_FRLP/ACQUISITION/COW-FRMP_TR-203%20TITLE%20Commitment%20Backup%20Docs.pdf" TargetMode="External"/><Relationship Id="rId186" Type="http://schemas.openxmlformats.org/officeDocument/2006/relationships/hyperlink" Target="https://share.hdrinc.com/sites/CoW_FRLP/ACQUISITION/COW-FRMP_TR-212%20SURVEY%20Description-Plat_USACOE.pdf" TargetMode="External"/><Relationship Id="rId393" Type="http://schemas.openxmlformats.org/officeDocument/2006/relationships/hyperlink" Target="https://share.hdrinc.com/sites/CoW_FRLP/ACQUISITION/COW-FRMP_TR-301%20TITLE%20Commitment%20Backup%20Docs.pdf" TargetMode="External"/><Relationship Id="rId407" Type="http://schemas.openxmlformats.org/officeDocument/2006/relationships/hyperlink" Target="https://share.hdrinc.com/sites/CoW_FRLP/ACQUISITION/COW-FRMP_TR-302%20TITLE%20Commitment.pdf" TargetMode="External"/><Relationship Id="rId614" Type="http://schemas.openxmlformats.org/officeDocument/2006/relationships/hyperlink" Target="https://share.hdrinc.com/sites/CoW_FRLP/ACQUISITION/COW-FRMP_TR-316%20CONTACT%20Letter%20of%20Intent-HDR.pdf" TargetMode="External"/><Relationship Id="rId821" Type="http://schemas.openxmlformats.org/officeDocument/2006/relationships/hyperlink" Target="https://share.hdrinc.com/sites/CoW_FRLP/ACQUISITION/COW-FRMP_TR-T186%20ROE%20Right-of-Entry%20Executed.pdf" TargetMode="External"/><Relationship Id="rId1037" Type="http://schemas.openxmlformats.org/officeDocument/2006/relationships/hyperlink" Target="https://share.hdrinc.com/sites/CoW_FRLP/_layouts/DocIdRedir.aspx?ID=COWFRLPHDR-5-80" TargetMode="External"/><Relationship Id="rId1244" Type="http://schemas.openxmlformats.org/officeDocument/2006/relationships/hyperlink" Target="https://share.hdrinc.com/sites/CoW_FRLP/_layouts/DocIdRedir.aspx?ID=COWFRLPHDR-5-495" TargetMode="External"/><Relationship Id="rId1451" Type="http://schemas.openxmlformats.org/officeDocument/2006/relationships/hyperlink" Target="https://share.hdrinc.com/sites/CoW_FRLP/_layouts/DocIdRedir.aspx?ID=COWFRLPHDR-5-83" TargetMode="External"/><Relationship Id="rId1896" Type="http://schemas.openxmlformats.org/officeDocument/2006/relationships/hyperlink" Target="https://share.hdrinc.com/sites/CoW_FRLP/_layouts/DocIdRedir.aspx?ID=COWFRLPHDR-5-961" TargetMode="External"/><Relationship Id="rId253" Type="http://schemas.openxmlformats.org/officeDocument/2006/relationships/hyperlink" Target="https://share.hdrinc.com/sites/CoW_FRLP/ACQUISITION/COW-FRMP_TR-216%20NEGOTIATION%20Landowner%20Bill%20of%20Rights%20Letter.pdf" TargetMode="External"/><Relationship Id="rId460" Type="http://schemas.openxmlformats.org/officeDocument/2006/relationships/hyperlink" Target="https://share.hdrinc.com/sites/CoW_FRLP/ACQUISITION/COW-FRMP_TR-305MH%20SURVEY%20Right-of-Entry%20CMRR.pdf" TargetMode="External"/><Relationship Id="rId698" Type="http://schemas.openxmlformats.org/officeDocument/2006/relationships/hyperlink" Target="https://share.hdrinc.com/sites/CoW_FRLP/ACQUISITION/COW-FRMP_TR-421A%20NEGOTIATION%20Initial%20Offer%20Package.pdf" TargetMode="External"/><Relationship Id="rId919" Type="http://schemas.openxmlformats.org/officeDocument/2006/relationships/hyperlink" Target="https://share.hdrinc.com/sites/CoW_FRLP/ACQUISITION/COW-FRMP_TR-T228%20ENVIRONMENTAL%20Right-of-Entry%20Package.pdf" TargetMode="External"/><Relationship Id="rId1090" Type="http://schemas.openxmlformats.org/officeDocument/2006/relationships/hyperlink" Target="https://share.hdrinc.com/sites/CoW_FRLP/_layouts/DocIdRedir.aspx?ID=COWFRLPHDR-5-744" TargetMode="External"/><Relationship Id="rId1104" Type="http://schemas.openxmlformats.org/officeDocument/2006/relationships/hyperlink" Target="https://share.hdrinc.com/sites/CoW_FRLP/_layouts/DocIdRedir.aspx?ID=COWFRLPHDR-5-382" TargetMode="External"/><Relationship Id="rId1311" Type="http://schemas.openxmlformats.org/officeDocument/2006/relationships/hyperlink" Target="https://share.hdrinc.com/sites/CoW_FRLP/_layouts/DocIdRedir.aspx?ID=COWFRLPHDR-5-30" TargetMode="External"/><Relationship Id="rId1549" Type="http://schemas.openxmlformats.org/officeDocument/2006/relationships/hyperlink" Target="https://share.hdrinc.com/sites/CoW_FRLP/_layouts/DocIdRedir.aspx?ID=COWFRLPHDR-5-241" TargetMode="External"/><Relationship Id="rId1756" Type="http://schemas.openxmlformats.org/officeDocument/2006/relationships/hyperlink" Target="https://share.hdrinc.com/sites/CoW_FRLP/_layouts/DocIdRedir.aspx?ID=COWFRLPHDR-5-871" TargetMode="External"/><Relationship Id="rId1963" Type="http://schemas.openxmlformats.org/officeDocument/2006/relationships/hyperlink" Target="https://share.hdrinc.com/sites/CoW_FRLP/_layouts/DocIdRedir.aspx?ID=COWFRLPHDR-5-1001" TargetMode="External"/><Relationship Id="rId48" Type="http://schemas.openxmlformats.org/officeDocument/2006/relationships/hyperlink" Target="https://share.hdrinc.com/sites/CoW_FRLP/ACQUISITION/COW-FRMP_TR-200%20SURVEY%20Right-of-Entry.pdf" TargetMode="External"/><Relationship Id="rId113" Type="http://schemas.openxmlformats.org/officeDocument/2006/relationships/hyperlink" Target="https://share.hdrinc.com/sites/CoW_FRLP/ACQUISITION/COW-FRMP_TR-206%20SURVEY%20Description-Plat_USACOE.pdf" TargetMode="External"/><Relationship Id="rId320" Type="http://schemas.openxmlformats.org/officeDocument/2006/relationships/hyperlink" Target="https://share.hdrinc.com/sites/CoW_FRLP/ACQUISITION/COW-FRMP_TR-222%20SURVEY%20Description-Plat_CITY.pdf" TargetMode="External"/><Relationship Id="rId558" Type="http://schemas.openxmlformats.org/officeDocument/2006/relationships/hyperlink" Target="https://share.hdrinc.com/sites/CoW_FRLP/ACQUISITION/COW-FRMP_TR-313%20APPRAISAL%20Final%20Appraisal.pdf" TargetMode="External"/><Relationship Id="rId765" Type="http://schemas.openxmlformats.org/officeDocument/2006/relationships/hyperlink" Target="https://share.hdrinc.com/sites/CoW_FRLP/ACQUISITION/COW-FRMP_TR-T158%20TITLE%20Tax%20Card.pdf" TargetMode="External"/><Relationship Id="rId972" Type="http://schemas.openxmlformats.org/officeDocument/2006/relationships/hyperlink" Target="https://share.hdrinc.com/sites/CoW_FRLP/ACQUISITION/COW-FRMP_TR-T259%20ROE%20Right-of-Entry%20Executed.pdf" TargetMode="External"/><Relationship Id="rId1188" Type="http://schemas.openxmlformats.org/officeDocument/2006/relationships/hyperlink" Target="https://share.hdrinc.com/sites/CoW_FRLP/_layouts/DocIdRedir.aspx?ID=COWFRLPHDR-5-426" TargetMode="External"/><Relationship Id="rId1395" Type="http://schemas.openxmlformats.org/officeDocument/2006/relationships/hyperlink" Target="https://share.hdrinc.com/sites/CoW_FRLP/_layouts/DocIdRedir.aspx?ID=COWFRLPHDR-5-402" TargetMode="External"/><Relationship Id="rId1409" Type="http://schemas.openxmlformats.org/officeDocument/2006/relationships/hyperlink" Target="https://share.hdrinc.com/sites/CoW_FRLP/_layouts/DocIdRedir.aspx?ID=COWFRLPHDR-5-640" TargetMode="External"/><Relationship Id="rId1616" Type="http://schemas.openxmlformats.org/officeDocument/2006/relationships/hyperlink" Target="https://share.hdrinc.com/sites/CoW_FRLP/_layouts/DocIdRedir.aspx?ID=COWFRLPHDR-5-869" TargetMode="External"/><Relationship Id="rId1823" Type="http://schemas.openxmlformats.org/officeDocument/2006/relationships/hyperlink" Target="https://share.hdrinc.com/sites/CoW_FRLP/_layouts/DocIdRedir.aspx?ID=COWFRLPHDR-5-931" TargetMode="External"/><Relationship Id="rId2001" Type="http://schemas.openxmlformats.org/officeDocument/2006/relationships/hyperlink" Target="https://share.hdrinc.com/sites/CoW_FRLP/_layouts/DocIdRedir.aspx?ID=COWFRLPHDR-5-1334" TargetMode="External"/><Relationship Id="rId197" Type="http://schemas.openxmlformats.org/officeDocument/2006/relationships/hyperlink" Target="https://share.hdrinc.com/sites/CoW_FRLP/ACQUISITION/COW-FRMP_TR-213%20CONTACT%20Initial%20Interview%20-%20Residential.pdf" TargetMode="External"/><Relationship Id="rId418" Type="http://schemas.openxmlformats.org/officeDocument/2006/relationships/hyperlink" Target="https://share.hdrinc.com/sites/CoW_FRLP/ACQUISITION/COW-FRMP_TR-303%20SURVEY%20Description-Plat_USACOE.pdf" TargetMode="External"/><Relationship Id="rId625" Type="http://schemas.openxmlformats.org/officeDocument/2006/relationships/hyperlink" Target="https://share.hdrinc.com/sites/CoW_FRLP/ACQUISITION/COW-FRMP_TR-317%20CONTACT%20Initial%20Interview%20-%20Residential%20-%20Guzman.pdf" TargetMode="External"/><Relationship Id="rId832" Type="http://schemas.openxmlformats.org/officeDocument/2006/relationships/hyperlink" Target="https://share.hdrinc.com/sites/CoW_FRLP/ACQUISITION/COW-FRMP_TR-T188%20ROE%20Right-of-Entry%20Package.pdf" TargetMode="External"/><Relationship Id="rId1048" Type="http://schemas.openxmlformats.org/officeDocument/2006/relationships/hyperlink" Target="https://share.hdrinc.com/sites/CoW_FRLP/_layouts/DocIdRedir.aspx?ID=COWFRLPHDR-5-1174" TargetMode="External"/><Relationship Id="rId1255" Type="http://schemas.openxmlformats.org/officeDocument/2006/relationships/hyperlink" Target="https://share.hdrinc.com/sites/CoW_FRLP/_layouts/DocIdRedir.aspx?ID=COWFRLPHDR-5-1189" TargetMode="External"/><Relationship Id="rId1462" Type="http://schemas.openxmlformats.org/officeDocument/2006/relationships/hyperlink" Target="https://share.hdrinc.com/sites/CoW_FRLP/_layouts/DocIdRedir.aspx?ID=COWFRLPHDR-5-702" TargetMode="External"/><Relationship Id="rId264" Type="http://schemas.openxmlformats.org/officeDocument/2006/relationships/hyperlink" Target="https://share.hdrinc.com/sites/CoW_FRLP/ACQUISITION/COW-FRMP_TR-217%20CONTACT%20Initial%20Interview%20-%20Residential.pdf" TargetMode="External"/><Relationship Id="rId471" Type="http://schemas.openxmlformats.org/officeDocument/2006/relationships/hyperlink" Target="https://share.hdrinc.com/sites/CoW_FRLP/ACQUISITION/COW-FRMP_TR-307%20TITLE%20Curative%20Plan.docx" TargetMode="External"/><Relationship Id="rId1115" Type="http://schemas.openxmlformats.org/officeDocument/2006/relationships/hyperlink" Target="https://share.hdrinc.com/sites/CoW_FRLP/_layouts/DocIdRedir.aspx?ID=COWFRLPHDR-5-673" TargetMode="External"/><Relationship Id="rId1322" Type="http://schemas.openxmlformats.org/officeDocument/2006/relationships/hyperlink" Target="https://share.hdrinc.com/sites/CoW_FRLP/_layouts/DocIdRedir.aspx?ID=COWFRLPHDR-5-764" TargetMode="External"/><Relationship Id="rId1767" Type="http://schemas.openxmlformats.org/officeDocument/2006/relationships/hyperlink" Target="https://share.hdrinc.com/sites/CoW_FRLP/_layouts/DocIdRedir.aspx?ID=COWFRLPHDR-5-897" TargetMode="External"/><Relationship Id="rId1974" Type="http://schemas.openxmlformats.org/officeDocument/2006/relationships/hyperlink" Target="https://share.hdrinc.com/sites/CoW_FRLP/_layouts/DocIdRedir.aspx?ID=COWFRLPHDR-5-883" TargetMode="External"/><Relationship Id="rId59" Type="http://schemas.openxmlformats.org/officeDocument/2006/relationships/hyperlink" Target="https://share.hdrinc.com/sites/CoW_FRLP/ACQUISITION/COW-FRMP_TR-201%20SURVEY%20Right-of-Entry.pdf" TargetMode="External"/><Relationship Id="rId124" Type="http://schemas.openxmlformats.org/officeDocument/2006/relationships/hyperlink" Target="https://share.hdrinc.com/sites/CoW_FRLP/ACQUISITION/COW-FRMP_TR-207%20NEGOTIATION%20Initial%20Offer%20Package.pdf" TargetMode="External"/><Relationship Id="rId569" Type="http://schemas.openxmlformats.org/officeDocument/2006/relationships/hyperlink" Target="https://share.hdrinc.com/sites/CoW_FRLP/ACQUISITION/COW-FRMP_TR-313%20NEGOTIATION%20Owner%20Representation%20Letter.pdf" TargetMode="External"/><Relationship Id="rId776" Type="http://schemas.openxmlformats.org/officeDocument/2006/relationships/hyperlink" Target="https://share.hdrinc.com/sites/CoW_FRLP/ACQUISITION/COW-FRMP_TR-T163%20ENVIRONMENTAL%20Right-of-Entry%20Package.pdf" TargetMode="External"/><Relationship Id="rId983" Type="http://schemas.openxmlformats.org/officeDocument/2006/relationships/hyperlink" Target="https://share.hdrinc.com/sites/CoW_FRLP/ACQUISITION/COW-FRMP_TR-T263%20ROE%20Right-of-Entry%20Package.pdf" TargetMode="External"/><Relationship Id="rId1199" Type="http://schemas.openxmlformats.org/officeDocument/2006/relationships/hyperlink" Target="https://share.hdrinc.com/sites/CoW_FRLP/_layouts/DocIdRedir.aspx?ID=COWFRLPHDR-5-1188" TargetMode="External"/><Relationship Id="rId1627" Type="http://schemas.openxmlformats.org/officeDocument/2006/relationships/hyperlink" Target="https://share.hdrinc.com/sites/CoW_FRLP/_layouts/DocIdRedir.aspx?ID=COWFRLPHDR-5-547" TargetMode="External"/><Relationship Id="rId1834" Type="http://schemas.openxmlformats.org/officeDocument/2006/relationships/hyperlink" Target="https://share.hdrinc.com/sites/CoW_FRLP/_layouts/DocIdRedir.aspx?ID=COWFRLPHDR-5-1242" TargetMode="External"/><Relationship Id="rId331" Type="http://schemas.openxmlformats.org/officeDocument/2006/relationships/hyperlink" Target="https://share.hdrinc.com/sites/CoW_FRLP/ACQUISITION/ContactRecords/COW-FRMP_TR-223%20CONTACT%20Negotiator%20Report.docx" TargetMode="External"/><Relationship Id="rId429" Type="http://schemas.openxmlformats.org/officeDocument/2006/relationships/hyperlink" Target="https://share.hdrinc.com/sites/CoW_FRLP/ACQUISITION/COW-FRMP_TR-304%20CONTACT%20Letter%20of%20Intent-HDR%20Guzman.pdf" TargetMode="External"/><Relationship Id="rId636" Type="http://schemas.openxmlformats.org/officeDocument/2006/relationships/hyperlink" Target="https://share.hdrinc.com/sites/CoW_FRLP/ACQUISITION/COW-FRMP_TR-317%20TITLE%20Curative%20Plan.docx" TargetMode="External"/><Relationship Id="rId1059" Type="http://schemas.openxmlformats.org/officeDocument/2006/relationships/hyperlink" Target="https://share.hdrinc.com/sites/CoW_FRLP/_layouts/DocIdRedir.aspx?ID=COWFRLPHDR-5-418" TargetMode="External"/><Relationship Id="rId1266" Type="http://schemas.openxmlformats.org/officeDocument/2006/relationships/hyperlink" Target="https://share.hdrinc.com/sites/CoW_FRLP/_layouts/DocIdRedir.aspx?ID=COWFRLPHDR-5-431" TargetMode="External"/><Relationship Id="rId1473" Type="http://schemas.openxmlformats.org/officeDocument/2006/relationships/hyperlink" Target="https://share.hdrinc.com/sites/CoW_FRLP/_layouts/DocIdRedir.aspx?ID=COWFRLPHDR-5-249" TargetMode="External"/><Relationship Id="rId2012" Type="http://schemas.openxmlformats.org/officeDocument/2006/relationships/hyperlink" Target="https://share.hdrinc.com/sites/CoW_FRLP/_layouts/DocIdRedir.aspx?ID=COWFRLPHDR-5-980" TargetMode="External"/><Relationship Id="rId843" Type="http://schemas.openxmlformats.org/officeDocument/2006/relationships/hyperlink" Target="https://share.hdrinc.com/sites/CoW_FRLP/ACQUISITION/COW-FRMP_TR-T190%20TITLE%20Tax%20Card.pdf" TargetMode="External"/><Relationship Id="rId1126" Type="http://schemas.openxmlformats.org/officeDocument/2006/relationships/hyperlink" Target="https://share.hdrinc.com/sites/CoW_FRLP/_layouts/DocIdRedir.aspx?ID=COWFRLPHDR-5-1183" TargetMode="External"/><Relationship Id="rId1680" Type="http://schemas.openxmlformats.org/officeDocument/2006/relationships/hyperlink" Target="https://share.hdrinc.com/sites/CoW_FRLP/_layouts/DocIdRedir.aspx?ID=COWFRLPHDR-5-213" TargetMode="External"/><Relationship Id="rId1778" Type="http://schemas.openxmlformats.org/officeDocument/2006/relationships/hyperlink" Target="https://share.hdrinc.com/sites/CoW_FRLP/_layouts/DocIdRedir.aspx?ID=COWFRLPHDR-5-902" TargetMode="External"/><Relationship Id="rId1901" Type="http://schemas.openxmlformats.org/officeDocument/2006/relationships/hyperlink" Target="https://share.hdrinc.com/sites/CoW_FRLP/_layouts/DocIdRedir.aspx?ID=COWFRLPHDR-5-1136" TargetMode="External"/><Relationship Id="rId1985" Type="http://schemas.openxmlformats.org/officeDocument/2006/relationships/hyperlink" Target="https://share.hdrinc.com/sites/CoW_FRLP/_layouts/DocIdRedir.aspx?ID=COWFRLPHDR-5-1283" TargetMode="External"/><Relationship Id="rId275" Type="http://schemas.openxmlformats.org/officeDocument/2006/relationships/hyperlink" Target="https://share.hdrinc.com/sites/CoW_FRLP/ACQUISITION/COW-FRMP_TR-217%20TITLE%20Tax%20Card.pdf" TargetMode="External"/><Relationship Id="rId482" Type="http://schemas.openxmlformats.org/officeDocument/2006/relationships/hyperlink" Target="https://share.hdrinc.com/sites/CoW_FRLP/ACQUISITION/COW-FRMP_TR-308%20SURVEY%20Right-of-Entry.pdf" TargetMode="External"/><Relationship Id="rId703" Type="http://schemas.openxmlformats.org/officeDocument/2006/relationships/hyperlink" Target="https://share.hdrinc.com/sites/CoW_FRLP/ACQUISITION/COW-FRMP_TR-421A%20TITLE%20Commitment.pdf" TargetMode="External"/><Relationship Id="rId910" Type="http://schemas.openxmlformats.org/officeDocument/2006/relationships/hyperlink" Target="https://share.hdrinc.com/sites/CoW_FRLP/ACQUISITION/COW-FRMP_TR-T215%20TITLE%20Tax%20Card.pdf" TargetMode="External"/><Relationship Id="rId1333" Type="http://schemas.openxmlformats.org/officeDocument/2006/relationships/hyperlink" Target="https://share.hdrinc.com/sites/CoW_FRLP/_layouts/DocIdRedir.aspx?ID=COWFRLPHDR-5-784" TargetMode="External"/><Relationship Id="rId1540" Type="http://schemas.openxmlformats.org/officeDocument/2006/relationships/hyperlink" Target="https://share.hdrinc.com/sites/CoW_FRLP/_layouts/DocIdRedir.aspx?ID=COWFRLPHDR-5-1204" TargetMode="External"/><Relationship Id="rId1638" Type="http://schemas.openxmlformats.org/officeDocument/2006/relationships/hyperlink" Target="https://share.hdrinc.com/sites/CoW_FRLP/_layouts/DocIdRedir.aspx?ID=COWFRLPHDR-5-93" TargetMode="External"/><Relationship Id="rId135" Type="http://schemas.openxmlformats.org/officeDocument/2006/relationships/hyperlink" Target="https://share.hdrinc.com/sites/CoW_FRLP/ACQUISITION/COW-FRMP_TR-208%20APPRAISAL%20Final%20Appraisal.pdf" TargetMode="External"/><Relationship Id="rId342" Type="http://schemas.openxmlformats.org/officeDocument/2006/relationships/hyperlink" Target="https://share.hdrinc.com/sites/CoW_FRLP/ACQUISITION/ContactRecords/COW-FRMP_TR-224%20CONTACT%20Negotiator%20Report.docx" TargetMode="External"/><Relationship Id="rId787" Type="http://schemas.openxmlformats.org/officeDocument/2006/relationships/hyperlink" Target="https://share.hdrinc.com/sites/CoW_FRLP/ACQUISITION/COW-FRMP_TR-T167%20ENVIRONMENTAL%20Right-of-Entry%20Package.pdf" TargetMode="External"/><Relationship Id="rId994" Type="http://schemas.openxmlformats.org/officeDocument/2006/relationships/hyperlink" Target="https://share.hdrinc.com/sites/CoW_FRLP/ACQUISITION/COW-FRMP_TR-T269%20ROE%20Right-of-Entry%20Executed.pdf" TargetMode="External"/><Relationship Id="rId1400" Type="http://schemas.openxmlformats.org/officeDocument/2006/relationships/hyperlink" Target="https://share.hdrinc.com/sites/CoW_FRLP/_layouts/DocIdRedir.aspx?ID=COWFRLPHDR-5-532" TargetMode="External"/><Relationship Id="rId1845" Type="http://schemas.openxmlformats.org/officeDocument/2006/relationships/hyperlink" Target="https://share.hdrinc.com/sites/CoW_FRLP/_layouts/DocIdRedir.aspx?ID=COWFRLPHDR-5-1128" TargetMode="External"/><Relationship Id="rId2023" Type="http://schemas.openxmlformats.org/officeDocument/2006/relationships/hyperlink" Target="https://share.hdrinc.com/sites/CoW_FRLP/_layouts/DocIdRedir.aspx?ID=COWFRLPHDR-5-395" TargetMode="External"/><Relationship Id="rId202" Type="http://schemas.openxmlformats.org/officeDocument/2006/relationships/hyperlink" Target="https://share.hdrinc.com/sites/CoW_FRLP/ACQUISITION/COW-FRMP_TR-213%20SURVEY%20Description-Plat_USACOE.pdf" TargetMode="External"/><Relationship Id="rId647" Type="http://schemas.openxmlformats.org/officeDocument/2006/relationships/hyperlink" Target="https://share.hdrinc.com/sites/CoW_FRLP/ACQUISITION/COW-FRMP_TR-319%20TITLE%20Commitment.pdf" TargetMode="External"/><Relationship Id="rId854" Type="http://schemas.openxmlformats.org/officeDocument/2006/relationships/hyperlink" Target="https://share.hdrinc.com/sites/CoW_FRLP/ACQUISITION/COW-FRMP_TR-T193%20TITLE%20Tax%20Card.pdf" TargetMode="External"/><Relationship Id="rId1277" Type="http://schemas.openxmlformats.org/officeDocument/2006/relationships/hyperlink" Target="https://share.hdrinc.com/sites/CoW_FRLP/_layouts/DocIdRedir.aspx?ID=COWFRLPHDR-5-101" TargetMode="External"/><Relationship Id="rId1484" Type="http://schemas.openxmlformats.org/officeDocument/2006/relationships/hyperlink" Target="https://share.hdrinc.com/sites/CoW_FRLP/_layouts/DocIdRedir.aspx?ID=COWFRLPHDR-5-219" TargetMode="External"/><Relationship Id="rId1691" Type="http://schemas.openxmlformats.org/officeDocument/2006/relationships/hyperlink" Target="https://share.hdrinc.com/sites/CoW_FRLP/_layouts/DocIdRedir.aspx?ID=COWFRLPHDR-5-1330" TargetMode="External"/><Relationship Id="rId1705" Type="http://schemas.openxmlformats.org/officeDocument/2006/relationships/hyperlink" Target="https://share.hdrinc.com/sites/CoW_FRLP/_layouts/DocIdRedir.aspx?ID=COWFRLPHDR-5-828" TargetMode="External"/><Relationship Id="rId1912" Type="http://schemas.openxmlformats.org/officeDocument/2006/relationships/hyperlink" Target="https://share.hdrinc.com/sites/CoW_FRLP/_layouts/DocIdRedir.aspx?ID=COWFRLPHDR-5-972" TargetMode="External"/><Relationship Id="rId286" Type="http://schemas.openxmlformats.org/officeDocument/2006/relationships/hyperlink" Target="https://share.hdrinc.com/sites/CoW_FRLP/ACQUISITION/COW-FRMP_TR-219%20APPRAISAL%20Final%20Appraisal.pdf" TargetMode="External"/><Relationship Id="rId493" Type="http://schemas.openxmlformats.org/officeDocument/2006/relationships/hyperlink" Target="https://share.hdrinc.com/sites/CoW_FRLP/ACQUISITION/COW-FRMP_TR-309%20APPRAISAL%20USACOE%20Authorization%20to%20Proceed%20with%20Offer%20Approval.pdf" TargetMode="External"/><Relationship Id="rId507" Type="http://schemas.openxmlformats.org/officeDocument/2006/relationships/hyperlink" Target="https://share.hdrinc.com/sites/CoW_FRLP/ACQUISITION/COW-FRMP_TR-309%20TITLE%20Curative%20Plan.docx" TargetMode="External"/><Relationship Id="rId714" Type="http://schemas.openxmlformats.org/officeDocument/2006/relationships/hyperlink" Target="https://share.hdrinc.com/sites/CoW_FRLP/ACQUISITION/COW-FRMP_TR-427%20TITLE%20Curative%20Plan.docx" TargetMode="External"/><Relationship Id="rId921" Type="http://schemas.openxmlformats.org/officeDocument/2006/relationships/hyperlink" Target="https://share.hdrinc.com/sites/CoW_FRLP/ACQUISITION/COW-FRMP_TR-T228%20ROE%20Right-of-Entry%20Package.pdf" TargetMode="External"/><Relationship Id="rId1137" Type="http://schemas.openxmlformats.org/officeDocument/2006/relationships/hyperlink" Target="https://share.hdrinc.com/sites/CoW_FRLP/_layouts/DocIdRedir.aspx?ID=COWFRLPHDR-5-1355" TargetMode="External"/><Relationship Id="rId1344" Type="http://schemas.openxmlformats.org/officeDocument/2006/relationships/hyperlink" Target="https://share.hdrinc.com/sites/CoW_FRLP/_layouts/DocIdRedir.aspx?ID=COWFRLPHDR-5-255" TargetMode="External"/><Relationship Id="rId1551" Type="http://schemas.openxmlformats.org/officeDocument/2006/relationships/hyperlink" Target="https://share.hdrinc.com/sites/CoW_FRLP/_layouts/DocIdRedir.aspx?ID=COWFRLPHDR-5-45" TargetMode="External"/><Relationship Id="rId1789" Type="http://schemas.openxmlformats.org/officeDocument/2006/relationships/hyperlink" Target="https://share.hdrinc.com/sites/CoW_FRLP/_layouts/DocIdRedir.aspx?ID=COWFRLPHDR-5-910" TargetMode="External"/><Relationship Id="rId1996" Type="http://schemas.openxmlformats.org/officeDocument/2006/relationships/hyperlink" Target="https://share.hdrinc.com/sites/CoW_FRLP/_layouts/DocIdRedir.aspx?ID=COWFRLPHDR-5-1115" TargetMode="External"/><Relationship Id="rId50" Type="http://schemas.openxmlformats.org/officeDocument/2006/relationships/hyperlink" Target="https://share.hdrinc.com/sites/CoW_FRLP/ACQUISITION/COW-FRMP_TR-200%20TITLE%20Commitment%20Backup%20Docs.pdf" TargetMode="External"/><Relationship Id="rId146" Type="http://schemas.openxmlformats.org/officeDocument/2006/relationships/hyperlink" Target="https://share.hdrinc.com/sites/CoW_FRLP/ACQUISITION/COW-FRMP_TR-208%20SURVEY%20Right-of-Entry.pdf" TargetMode="External"/><Relationship Id="rId353" Type="http://schemas.openxmlformats.org/officeDocument/2006/relationships/hyperlink" Target="https://share.hdrinc.com/sites/CoW_FRLP/ACQUISITION/COW-FRMP_TR-227%20SURVEY%20Description-Plat_CITY.PDF" TargetMode="External"/><Relationship Id="rId560" Type="http://schemas.openxmlformats.org/officeDocument/2006/relationships/hyperlink" Target="https://share.hdrinc.com/sites/CoW_FRLP/ACQUISITION/COW-FRMP_TR-313%20APPRAISAL%20Just%20Compensation%20Memo.pdf" TargetMode="External"/><Relationship Id="rId798" Type="http://schemas.openxmlformats.org/officeDocument/2006/relationships/hyperlink" Target="https://share.hdrinc.com/sites/CoW_FRLP/ACQUISITION/COW-FRMP_TR-T181%20CONTACT%20Negotiator%20Report.docx" TargetMode="External"/><Relationship Id="rId1190" Type="http://schemas.openxmlformats.org/officeDocument/2006/relationships/hyperlink" Target="https://share.hdrinc.com/sites/CoW_FRLP/_layouts/DocIdRedir.aspx?ID=COWFRLPHDR-5-1187" TargetMode="External"/><Relationship Id="rId1204" Type="http://schemas.openxmlformats.org/officeDocument/2006/relationships/hyperlink" Target="https://share.hdrinc.com/sites/CoW_FRLP/_layouts/DocIdRedir.aspx?ID=COWFRLPHDR-5-1319" TargetMode="External"/><Relationship Id="rId1411" Type="http://schemas.openxmlformats.org/officeDocument/2006/relationships/hyperlink" Target="https://share.hdrinc.com/sites/CoW_FRLP/_layouts/DocIdRedir.aspx?ID=COWFRLPHDR-5-1253" TargetMode="External"/><Relationship Id="rId1649" Type="http://schemas.openxmlformats.org/officeDocument/2006/relationships/hyperlink" Target="https://share.hdrinc.com/sites/CoW_FRLP/_layouts/DocIdRedir.aspx?ID=COWFRLPHDR-5-409" TargetMode="External"/><Relationship Id="rId1856" Type="http://schemas.openxmlformats.org/officeDocument/2006/relationships/hyperlink" Target="https://share.hdrinc.com/sites/CoW_FRLP/_layouts/DocIdRedir.aspx?ID=COWFRLPHDR-5-1024" TargetMode="External"/><Relationship Id="rId213" Type="http://schemas.openxmlformats.org/officeDocument/2006/relationships/hyperlink" Target="https://share.hdrinc.com/sites/CoW_FRLP/ACQUISITION/COW-FRMP_TR-214%20APPRAISAL%20USACOE%20Authorization%20to%20Proceed%20with%20Offer.pdf" TargetMode="External"/><Relationship Id="rId420" Type="http://schemas.openxmlformats.org/officeDocument/2006/relationships/hyperlink" Target="https://share.hdrinc.com/sites/CoW_FRLP/ACQUISITION/COW-FRMP_TR-303%20TITLE%20Commitment.pdf" TargetMode="External"/><Relationship Id="rId658" Type="http://schemas.openxmlformats.org/officeDocument/2006/relationships/hyperlink" Target="https://share.hdrinc.com/sites/CoW_FRLP/ACQUISITION/COW-FRMP_TR-320%20SURVEY%20Right-of-Entry.pdf" TargetMode="External"/><Relationship Id="rId865" Type="http://schemas.openxmlformats.org/officeDocument/2006/relationships/hyperlink" Target="https://share.hdrinc.com/sites/CoW_FRLP/ACQUISITION/COW-FRMP_TR-T198%20ENVIRONMENTAL%20Right-of-Entry%20Executed.pdf" TargetMode="External"/><Relationship Id="rId1050" Type="http://schemas.openxmlformats.org/officeDocument/2006/relationships/hyperlink" Target="https://share.hdrinc.com/sites/CoW_FRLP/_layouts/DocIdRedir.aspx?ID=COWFRLPHDR-5-1265" TargetMode="External"/><Relationship Id="rId1288" Type="http://schemas.openxmlformats.org/officeDocument/2006/relationships/hyperlink" Target="https://share.hdrinc.com/sites/CoW_FRLP/_layouts/DocIdRedir.aspx?ID=COWFRLPHDR-5-598" TargetMode="External"/><Relationship Id="rId1495" Type="http://schemas.openxmlformats.org/officeDocument/2006/relationships/hyperlink" Target="https://share.hdrinc.com/sites/CoW_FRLP/_layouts/DocIdRedir.aspx?ID=COWFRLPHDR-5-264" TargetMode="External"/><Relationship Id="rId1509" Type="http://schemas.openxmlformats.org/officeDocument/2006/relationships/hyperlink" Target="https://share.hdrinc.com/sites/CoW_FRLP/_layouts/DocIdRedir.aspx?ID=COWFRLPHDR-5-680" TargetMode="External"/><Relationship Id="rId1716" Type="http://schemas.openxmlformats.org/officeDocument/2006/relationships/hyperlink" Target="https://share.hdrinc.com/sites/CoW_FRLP/_layouts/DocIdRedir.aspx?ID=COWFRLPHDR-5-175" TargetMode="External"/><Relationship Id="rId1923" Type="http://schemas.openxmlformats.org/officeDocument/2006/relationships/hyperlink" Target="https://share.hdrinc.com/sites/CoW_FRLP/_layouts/DocIdRedir.aspx?ID=COWFRLPHDR-5-979" TargetMode="External"/><Relationship Id="rId297" Type="http://schemas.openxmlformats.org/officeDocument/2006/relationships/hyperlink" Target="https://share.hdrinc.com/sites/CoW_FRLP/ACQUISITION/COW-FRMP_TR-219%20TITLE%20Commitment.pdf" TargetMode="External"/><Relationship Id="rId518" Type="http://schemas.openxmlformats.org/officeDocument/2006/relationships/hyperlink" Target="https://share.hdrinc.com/sites/CoW_FRLP/ACQUISITION/COW-FRMP_TR-310%20SURVEY%20Right-of-Entry.pdf" TargetMode="External"/><Relationship Id="rId725" Type="http://schemas.openxmlformats.org/officeDocument/2006/relationships/hyperlink" Target="https://share.hdrinc.com/sites/CoW_FRLP/ACQUISITION/COW-FRMP_TR-T067%20ROE%20Right-of-Entry%20Package.pdf" TargetMode="External"/><Relationship Id="rId932" Type="http://schemas.openxmlformats.org/officeDocument/2006/relationships/hyperlink" Target="https://share.hdrinc.com/sites/CoW_FRLP/ACQUISITION/COW-FRMP_TR-T237%20CONTACT%20Negotiator%20Report.docx" TargetMode="External"/><Relationship Id="rId1148" Type="http://schemas.openxmlformats.org/officeDocument/2006/relationships/hyperlink" Target="https://share.hdrinc.com/sites/CoW_FRLP/_layouts/DocIdRedir.aspx?ID=COWFRLPHDR-5-1369" TargetMode="External"/><Relationship Id="rId1355" Type="http://schemas.openxmlformats.org/officeDocument/2006/relationships/hyperlink" Target="https://share.hdrinc.com/sites/CoW_FRLP/_layouts/DocIdRedir.aspx?ID=COWFRLPHDR-5-366" TargetMode="External"/><Relationship Id="rId1562" Type="http://schemas.openxmlformats.org/officeDocument/2006/relationships/hyperlink" Target="https://share.hdrinc.com/sites/CoW_FRLP/_layouts/DocIdRedir.aspx?ID=COWFRLPHDR-5-472" TargetMode="External"/><Relationship Id="rId157" Type="http://schemas.openxmlformats.org/officeDocument/2006/relationships/hyperlink" Target="https://share.hdrinc.com/sites/CoW_FRLP/ACQUISITION/COW-FRMP_TR-210%20APPRAISAL%20USACOE%20Authorization%20to%20Proceed%20with%20Offer.pdf" TargetMode="External"/><Relationship Id="rId364" Type="http://schemas.openxmlformats.org/officeDocument/2006/relationships/hyperlink" Target="https://share.hdrinc.com/sites/CoW_FRLP/ACQUISITION/ContactRecords/COW-FRMP_TR-231%20CONTACT%20Negotiator%20Report.docx" TargetMode="External"/><Relationship Id="rId1008" Type="http://schemas.openxmlformats.org/officeDocument/2006/relationships/hyperlink" Target="https://share.hdrinc.com/sites/CoW_FRLP/ACQUISITION/COW-FRMP_TR-T278%20ROE%20Right-of-Entry%20Package.pdf" TargetMode="External"/><Relationship Id="rId1215" Type="http://schemas.openxmlformats.org/officeDocument/2006/relationships/hyperlink" Target="https://share.hdrinc.com/sites/CoW_FRLP/_layouts/DocIdRedir.aspx?ID=COWFRLPHDR-5-820" TargetMode="External"/><Relationship Id="rId1422" Type="http://schemas.openxmlformats.org/officeDocument/2006/relationships/hyperlink" Target="https://share.hdrinc.com/sites/CoW_FRLP/_layouts/DocIdRedir.aspx?ID=COWFRLPHDR-5-404" TargetMode="External"/><Relationship Id="rId1867" Type="http://schemas.openxmlformats.org/officeDocument/2006/relationships/hyperlink" Target="https://share.hdrinc.com/sites/CoW_FRLP/_layouts/DocIdRedir.aspx?ID=COWFRLPHDR-5-945" TargetMode="External"/><Relationship Id="rId61" Type="http://schemas.openxmlformats.org/officeDocument/2006/relationships/hyperlink" Target="https://share.hdrinc.com/sites/CoW_FRLP/ACQUISITION/COW-FRMP_TR-201%20TITLE%20Commitment%20Backup%20Docs.pdf" TargetMode="External"/><Relationship Id="rId571" Type="http://schemas.openxmlformats.org/officeDocument/2006/relationships/hyperlink" Target="https://share.hdrinc.com/sites/CoW_FRLP/ACQUISITION/COW-FRMP_TR-313%20SURVEY%20Description-Plat_USACOE.pdf" TargetMode="External"/><Relationship Id="rId669" Type="http://schemas.openxmlformats.org/officeDocument/2006/relationships/hyperlink" Target="https://share.hdrinc.com/sites/CoW_FRLP/ACQUISITION/COW-FRMP_TR-321%20TITLE%20Tax%20Card.pdf" TargetMode="External"/><Relationship Id="rId876" Type="http://schemas.openxmlformats.org/officeDocument/2006/relationships/hyperlink" Target="https://share.hdrinc.com/sites/CoW_FRLP/ACQUISITION/COW-FRMP_TR-T205%20ROE%20Right-of-Entry%20Package.pdf" TargetMode="External"/><Relationship Id="rId1299" Type="http://schemas.openxmlformats.org/officeDocument/2006/relationships/hyperlink" Target="https://share.hdrinc.com/sites/CoW_FRLP/_layouts/DocIdRedir.aspx?ID=COWFRLPHDR-5-1234" TargetMode="External"/><Relationship Id="rId1727" Type="http://schemas.openxmlformats.org/officeDocument/2006/relationships/hyperlink" Target="https://share.hdrinc.com/sites/CoW_FRLP/_layouts/DocIdRedir.aspx?ID=COWFRLPHDR-5-240" TargetMode="External"/><Relationship Id="rId1934" Type="http://schemas.openxmlformats.org/officeDocument/2006/relationships/hyperlink" Target="https://share.hdrinc.com/sites/CoW_FRLP/_layouts/DocIdRedir.aspx?ID=COWFRLPHDR-5-1124" TargetMode="External"/><Relationship Id="rId19" Type="http://schemas.openxmlformats.org/officeDocument/2006/relationships/hyperlink" Target="https://share.hdrinc.com/sites/CoW_FRLP/ACQUISITION/COW-FRMP_TR-100%20CONTACT%20Initial%20Interview%20-%20Residential.pdf" TargetMode="External"/><Relationship Id="rId224" Type="http://schemas.openxmlformats.org/officeDocument/2006/relationships/hyperlink" Target="https://share.hdrinc.com/sites/CoW_FRLP/ACQUISITION/COW-FRMP_TR-214%20TITLE%20Curative%20Plan.docx" TargetMode="External"/><Relationship Id="rId431" Type="http://schemas.openxmlformats.org/officeDocument/2006/relationships/hyperlink" Target="https://share.hdrinc.com/sites/CoW_FRLP/ACQUISITION/COW-FRMP_TR-304%20CONTACT%20Letter%20of%20Intent-HDR%20Manlongat.pdf" TargetMode="External"/><Relationship Id="rId529" Type="http://schemas.openxmlformats.org/officeDocument/2006/relationships/hyperlink" Target="https://share.hdrinc.com/sites/CoW_FRLP/ACQUISITION/COW-FRMP_TR-311%20CONTACT%20Letter%20of%20Intent-HDR%20Cruz.pdf" TargetMode="External"/><Relationship Id="rId736" Type="http://schemas.openxmlformats.org/officeDocument/2006/relationships/hyperlink" Target="https://share.hdrinc.com/sites/CoW_FRLP/ACQUISITION/COW-FRMP_TR-T069%20TITLE%20Tax%20Card.pdf" TargetMode="External"/><Relationship Id="rId1061" Type="http://schemas.openxmlformats.org/officeDocument/2006/relationships/hyperlink" Target="https://share.hdrinc.com/sites/CoW_FRLP/_layouts/DocIdRedir.aspx?ID=COWFRLPHDR-5-145" TargetMode="External"/><Relationship Id="rId1159" Type="http://schemas.openxmlformats.org/officeDocument/2006/relationships/hyperlink" Target="https://share.hdrinc.com/sites/CoW_FRLP/_layouts/DocIdRedir.aspx?ID=COWFRLPHDR-5-755" TargetMode="External"/><Relationship Id="rId1366" Type="http://schemas.openxmlformats.org/officeDocument/2006/relationships/hyperlink" Target="https://share.hdrinc.com/sites/CoW_FRLP/_layouts/DocIdRedir.aspx?ID=COWFRLPHDR-5-858" TargetMode="External"/><Relationship Id="rId168" Type="http://schemas.openxmlformats.org/officeDocument/2006/relationships/hyperlink" Target="https://share.hdrinc.com/sites/CoW_FRLP/ACQUISITION/COW-FRMP_TR-210%20TITLE%20Commitment%20Backup%20Docs.pdf" TargetMode="External"/><Relationship Id="rId943" Type="http://schemas.openxmlformats.org/officeDocument/2006/relationships/hyperlink" Target="https://share.hdrinc.com/sites/CoW_FRLP/ACQUISITION/COW-FRMP_TR-T241%20CONTACT%20Negotiator%20Report.docx" TargetMode="External"/><Relationship Id="rId1019" Type="http://schemas.openxmlformats.org/officeDocument/2006/relationships/hyperlink" Target="https://share.hdrinc.com/sites/CoW_FRLP/_layouts/DocIdRedir.aspx?ID=COWFRLPHDR-5-127" TargetMode="External"/><Relationship Id="rId1573" Type="http://schemas.openxmlformats.org/officeDocument/2006/relationships/hyperlink" Target="https://share.hdrinc.com/sites/CoW_FRLP/_layouts/DocIdRedir.aspx?ID=COWFRLPHDR-5-1219" TargetMode="External"/><Relationship Id="rId1780" Type="http://schemas.openxmlformats.org/officeDocument/2006/relationships/hyperlink" Target="https://share.hdrinc.com/sites/CoW_FRLP/_layouts/DocIdRedir.aspx?ID=COWFRLPHDR-5-904" TargetMode="External"/><Relationship Id="rId1878" Type="http://schemas.openxmlformats.org/officeDocument/2006/relationships/hyperlink" Target="https://share.hdrinc.com/sites/CoW_FRLP/_layouts/DocIdRedir.aspx?ID=COWFRLPHDR-5-948" TargetMode="External"/><Relationship Id="rId72" Type="http://schemas.openxmlformats.org/officeDocument/2006/relationships/hyperlink" Target="https://share.hdrinc.com/sites/CoW_FRLP/ACQUISITION/COW-FRMP_TR-202%20CONTACT%20Letter%20of%20Intent-HDR.pdf" TargetMode="External"/><Relationship Id="rId375" Type="http://schemas.openxmlformats.org/officeDocument/2006/relationships/hyperlink" Target="https://share.hdrinc.com/sites/CoW_FRLP/ACQUISITION/ContactRecords/COW-FRMP_TR-300%20CONTACT%20Negotiator%20Report.docx" TargetMode="External"/><Relationship Id="rId582" Type="http://schemas.openxmlformats.org/officeDocument/2006/relationships/hyperlink" Target="https://share.hdrinc.com/sites/CoW_FRLP/ACQUISITION/COW-FRMP_TR-314%20NEGOTIATION%20Landowner%20Bill%20of%20Rights%20Letter.pdf" TargetMode="External"/><Relationship Id="rId803" Type="http://schemas.openxmlformats.org/officeDocument/2006/relationships/hyperlink" Target="https://share.hdrinc.com/sites/CoW_FRLP/ACQUISITION/COW-FRMP_TR-T182%20CONTACT%20Negotiator%20Report.docx" TargetMode="External"/><Relationship Id="rId1226" Type="http://schemas.openxmlformats.org/officeDocument/2006/relationships/hyperlink" Target="https://share.hdrinc.com/sites/CoW_FRLP/_layouts/DocIdRedir.aspx?ID=COWFRLPHDR-5-1165" TargetMode="External"/><Relationship Id="rId1433" Type="http://schemas.openxmlformats.org/officeDocument/2006/relationships/hyperlink" Target="https://share.hdrinc.com/sites/CoW_FRLP/_layouts/DocIdRedir.aspx?ID=COWFRLPHDR-5-40" TargetMode="External"/><Relationship Id="rId1640" Type="http://schemas.openxmlformats.org/officeDocument/2006/relationships/hyperlink" Target="https://share.hdrinc.com/sites/CoW_FRLP/_layouts/DocIdRedir.aspx?ID=COWFRLPHDR-5-777" TargetMode="External"/><Relationship Id="rId1738" Type="http://schemas.openxmlformats.org/officeDocument/2006/relationships/hyperlink" Target="https://share.hdrinc.com/sites/CoW_FRLP/_layouts/DocIdRedir.aspx?ID=COWFRLPHDR-5-1088" TargetMode="External"/><Relationship Id="rId3" Type="http://schemas.openxmlformats.org/officeDocument/2006/relationships/hyperlink" Target="https://share.hdrinc.com/sites/CoW_FRLP/ACQUISITION/COW-FRMP_R027676%20SURVEY%20Right-of-Entry.pdf" TargetMode="External"/><Relationship Id="rId235" Type="http://schemas.openxmlformats.org/officeDocument/2006/relationships/hyperlink" Target="https://share.hdrinc.com/sites/CoW_FRLP/ACQUISITION/COW-FRMP_TR-215%20CONTACT%20Letter%20of%20Intent-HDR%20Rivera.pdf" TargetMode="External"/><Relationship Id="rId442" Type="http://schemas.openxmlformats.org/officeDocument/2006/relationships/hyperlink" Target="https://share.hdrinc.com/sites/CoW_FRLP/ACQUISITION/COW-FRMP_TR-304%20TITLE%20Tax%20Card.pdf" TargetMode="External"/><Relationship Id="rId887" Type="http://schemas.openxmlformats.org/officeDocument/2006/relationships/hyperlink" Target="https://share.hdrinc.com/sites/CoW_FRLP/ACQUISITION/COW-FRMP_TR-T210%20ENVIRONMENTAL%20Right-of-Entry%20Package.pdf" TargetMode="External"/><Relationship Id="rId1072" Type="http://schemas.openxmlformats.org/officeDocument/2006/relationships/hyperlink" Target="https://share.hdrinc.com/sites/CoW_FRLP/_layouts/DocIdRedir.aspx?ID=COWFRLPHDR-5-161" TargetMode="External"/><Relationship Id="rId1500" Type="http://schemas.openxmlformats.org/officeDocument/2006/relationships/hyperlink" Target="https://share.hdrinc.com/sites/CoW_FRLP/_layouts/DocIdRedir.aspx?ID=COWFRLPHDR-5-650" TargetMode="External"/><Relationship Id="rId1945" Type="http://schemas.openxmlformats.org/officeDocument/2006/relationships/hyperlink" Target="https://share.hdrinc.com/sites/CoW_FRLP/_layouts/DocIdRedir.aspx?ID=COWFRLPHDR-5-1149" TargetMode="External"/><Relationship Id="rId302" Type="http://schemas.openxmlformats.org/officeDocument/2006/relationships/hyperlink" Target="https://share.hdrinc.com/sites/CoW_FRLP/ACQUISITION/COW-FRMP_TR-220%20APPRAISAL%20Just%20Compensation%20Memo.pdf" TargetMode="External"/><Relationship Id="rId747" Type="http://schemas.openxmlformats.org/officeDocument/2006/relationships/hyperlink" Target="https://share.hdrinc.com/sites/CoW_FRLP/ACQUISITION/COW-FRMP_TR-T072%20ENVIRONMENTAL%20Right-of-Entry%20Package.pdf" TargetMode="External"/><Relationship Id="rId954" Type="http://schemas.openxmlformats.org/officeDocument/2006/relationships/hyperlink" Target="https://share.hdrinc.com/sites/CoW_FRLP/ACQUISITION/COW-FRMP_TR-T243%20CONTACT%20Negotiator%20Report.docx" TargetMode="External"/><Relationship Id="rId1377" Type="http://schemas.openxmlformats.org/officeDocument/2006/relationships/hyperlink" Target="https://share.hdrinc.com/sites/CoW_FRLP/_layouts/DocIdRedir.aspx?ID=COWFRLPHDR-5-826" TargetMode="External"/><Relationship Id="rId1584" Type="http://schemas.openxmlformats.org/officeDocument/2006/relationships/hyperlink" Target="https://share.hdrinc.com/sites/CoW_FRLP/_layouts/DocIdRedir.aspx?ID=COWFRLPHDR-5-849" TargetMode="External"/><Relationship Id="rId1791" Type="http://schemas.openxmlformats.org/officeDocument/2006/relationships/hyperlink" Target="https://share.hdrinc.com/sites/CoW_FRLP/_layouts/DocIdRedir.aspx?ID=COWFRLPHDR-5-911" TargetMode="External"/><Relationship Id="rId1805" Type="http://schemas.openxmlformats.org/officeDocument/2006/relationships/hyperlink" Target="https://share.hdrinc.com/sites/CoW_FRLP/_layouts/DocIdRedir.aspx?ID=COWFRLPHDR-5-1102" TargetMode="External"/><Relationship Id="rId83" Type="http://schemas.openxmlformats.org/officeDocument/2006/relationships/hyperlink" Target="https://share.hdrinc.com/sites/CoW_FRLP/ACQUISITION/COW-FRMP_TR-202%20TITLE%20SOS%20Business%20Organization%20Inquiry.pdf" TargetMode="External"/><Relationship Id="rId179" Type="http://schemas.openxmlformats.org/officeDocument/2006/relationships/hyperlink" Target="https://share.hdrinc.com/sites/CoW_FRLP/ACQUISITION/COW-FRMP_TR-211%20TITLE%20Commitment.pdf" TargetMode="External"/><Relationship Id="rId386" Type="http://schemas.openxmlformats.org/officeDocument/2006/relationships/hyperlink" Target="https://share.hdrinc.com/sites/CoW_FRLP/ACQUISITION/COW-FRMP_TR-301%20APPRAISAL%20USACOE%20Authorization%20to%20Proceed%20with%20Offer.pdf" TargetMode="External"/><Relationship Id="rId593" Type="http://schemas.openxmlformats.org/officeDocument/2006/relationships/hyperlink" Target="https://share.hdrinc.com/sites/CoW_FRLP/ACQUISITION/COW-FRMP_TR-315%20APPRAISAL%20Just%20Compensation%20Memo.pdf" TargetMode="External"/><Relationship Id="rId607" Type="http://schemas.openxmlformats.org/officeDocument/2006/relationships/hyperlink" Target="https://share.hdrinc.com/sites/CoW_FRLP/ACQUISITION/COW-FRMP_TR-315%20TITLE%20Commitment%20Backup%20Docs.pdf" TargetMode="External"/><Relationship Id="rId814" Type="http://schemas.openxmlformats.org/officeDocument/2006/relationships/hyperlink" Target="https://share.hdrinc.com/sites/CoW_FRLP/ACQUISITION/COW-FRMP_TR-T184%20ROE%20Right-of-Entry%20Package.pdf" TargetMode="External"/><Relationship Id="rId1237" Type="http://schemas.openxmlformats.org/officeDocument/2006/relationships/hyperlink" Target="https://share.hdrinc.com/sites/CoW_FRLP/_layouts/DocIdRedir.aspx?ID=COWFRLPHDR-5-391" TargetMode="External"/><Relationship Id="rId1444" Type="http://schemas.openxmlformats.org/officeDocument/2006/relationships/hyperlink" Target="https://share.hdrinc.com/sites/CoW_FRLP/_layouts/DocIdRedir.aspx?ID=COWFRLPHDR-5-543" TargetMode="External"/><Relationship Id="rId1651" Type="http://schemas.openxmlformats.org/officeDocument/2006/relationships/hyperlink" Target="https://share.hdrinc.com/sites/CoW_FRLP/_layouts/DocIdRedir.aspx?ID=COWFRLPHDR-5-1380" TargetMode="External"/><Relationship Id="rId1889" Type="http://schemas.openxmlformats.org/officeDocument/2006/relationships/hyperlink" Target="https://share.hdrinc.com/sites/CoW_FRLP/_layouts/DocIdRedir.aspx?ID=COWFRLPHDR-5-1134" TargetMode="External"/><Relationship Id="rId246" Type="http://schemas.openxmlformats.org/officeDocument/2006/relationships/hyperlink" Target="https://share.hdrinc.com/sites/CoW_FRLP/ACQUISITION/COW-FRMP_TR-215%20TITLE%20Curative%20Plan.docx" TargetMode="External"/><Relationship Id="rId453" Type="http://schemas.openxmlformats.org/officeDocument/2006/relationships/hyperlink" Target="https://share.hdrinc.com/sites/CoW_FRLP/ACQUISITION/COW-FRMP_TR-305%20SURVEY%20Right-of-Entry.pdf" TargetMode="External"/><Relationship Id="rId660" Type="http://schemas.openxmlformats.org/officeDocument/2006/relationships/hyperlink" Target="https://share.hdrinc.com/sites/CoW_FRLP/ACQUISITION/COW-FRMP_TR-320%20TITLE%20Commitment%20Backup%20Docs.pdf" TargetMode="External"/><Relationship Id="rId898" Type="http://schemas.openxmlformats.org/officeDocument/2006/relationships/hyperlink" Target="https://share.hdrinc.com/sites/CoW_FRLP/ACQUISITION/COW-FRMP_TR-T212%20ROE%20Right-of-Entry%20Package.pdf" TargetMode="External"/><Relationship Id="rId1083" Type="http://schemas.openxmlformats.org/officeDocument/2006/relationships/hyperlink" Target="https://share.hdrinc.com/sites/CoW_FRLP/_layouts/DocIdRedir.aspx?ID=COWFRLPHDR-5-839" TargetMode="External"/><Relationship Id="rId1290" Type="http://schemas.openxmlformats.org/officeDocument/2006/relationships/hyperlink" Target="https://share.hdrinc.com/sites/CoW_FRLP/_layouts/DocIdRedir.aspx?ID=COWFRLPHDR-5-506" TargetMode="External"/><Relationship Id="rId1304" Type="http://schemas.openxmlformats.org/officeDocument/2006/relationships/hyperlink" Target="https://share.hdrinc.com/sites/CoW_FRLP/_layouts/DocIdRedir.aspx?ID=COWFRLPHDR-5-365" TargetMode="External"/><Relationship Id="rId1511" Type="http://schemas.openxmlformats.org/officeDocument/2006/relationships/hyperlink" Target="https://share.hdrinc.com/sites/CoW_FRLP/_layouts/DocIdRedir.aspx?ID=COWFRLPHDR-5-1325" TargetMode="External"/><Relationship Id="rId1749" Type="http://schemas.openxmlformats.org/officeDocument/2006/relationships/hyperlink" Target="https://share.hdrinc.com/sites/CoW_FRLP/_layouts/DocIdRedir.aspx?ID=COWFRLPHDR-5-1050" TargetMode="External"/><Relationship Id="rId1956" Type="http://schemas.openxmlformats.org/officeDocument/2006/relationships/hyperlink" Target="https://share.hdrinc.com/sites/CoW_FRLP/_layouts/DocIdRedir.aspx?ID=COWFRLPHDR-5-1145" TargetMode="External"/><Relationship Id="rId106" Type="http://schemas.openxmlformats.org/officeDocument/2006/relationships/hyperlink" Target="https://share.hdrinc.com/sites/CoW_FRLP/ACQUISITION/COW-FRMP_TR-205%20SURVEY%20Description-Plat_CITY.pdf" TargetMode="External"/><Relationship Id="rId313" Type="http://schemas.openxmlformats.org/officeDocument/2006/relationships/hyperlink" Target="https://share.hdrinc.com/sites/CoW_FRLP/ACQUISITION/COW-FRMP_TR-220%20TITLE%20Tax%20Card.pdf" TargetMode="External"/><Relationship Id="rId758" Type="http://schemas.openxmlformats.org/officeDocument/2006/relationships/hyperlink" Target="https://share.hdrinc.com/sites/CoW_FRLP/ACQUISITION/COW-FRMP_TR-T157%20TITLE%20Tax%20Card.pdf" TargetMode="External"/><Relationship Id="rId965" Type="http://schemas.openxmlformats.org/officeDocument/2006/relationships/hyperlink" Target="https://share.hdrinc.com/sites/CoW_FRLP/ACQUISITION/COW-FRMP_TR-T256%20ENVIRONMENTAL%20Right-of-Entry%20Package.pdf" TargetMode="External"/><Relationship Id="rId1150" Type="http://schemas.openxmlformats.org/officeDocument/2006/relationships/hyperlink" Target="https://share.hdrinc.com/sites/CoW_FRLP/_layouts/DocIdRedir.aspx?ID=COWFRLPHDR-5-1371" TargetMode="External"/><Relationship Id="rId1388" Type="http://schemas.openxmlformats.org/officeDocument/2006/relationships/hyperlink" Target="https://share.hdrinc.com/sites/CoW_FRLP/_layouts/DocIdRedir.aspx?ID=COWFRLPHDR-5-262" TargetMode="External"/><Relationship Id="rId1595" Type="http://schemas.openxmlformats.org/officeDocument/2006/relationships/hyperlink" Target="https://share.hdrinc.com/sites/CoW_FRLP/_layouts/DocIdRedir.aspx?ID=COWFRLPHDR-5-453" TargetMode="External"/><Relationship Id="rId1609" Type="http://schemas.openxmlformats.org/officeDocument/2006/relationships/hyperlink" Target="https://share.hdrinc.com/sites/CoW_FRLP/_layouts/DocIdRedir.aspx?ID=COWFRLPHDR-5-97" TargetMode="External"/><Relationship Id="rId1816" Type="http://schemas.openxmlformats.org/officeDocument/2006/relationships/hyperlink" Target="https://share.hdrinc.com/sites/CoW_FRLP/_layouts/DocIdRedir.aspx?ID=COWFRLPHDR-5-1061" TargetMode="External"/><Relationship Id="rId10" Type="http://schemas.openxmlformats.org/officeDocument/2006/relationships/hyperlink" Target="https://share.hdrinc.com/sites/CoW_FRLP/ACQUISITION/COW-FRMP_R027676%20SURVEY%20Right-of-Entry%20CMRR.pdf" TargetMode="External"/><Relationship Id="rId94" Type="http://schemas.openxmlformats.org/officeDocument/2006/relationships/hyperlink" Target="https://share.hdrinc.com/sites/CoW_FRLP/ACQUISITION/COW-FRMP_TR-205%20APPRAISAL%20Final%20Appraisal.pdf" TargetMode="External"/><Relationship Id="rId397" Type="http://schemas.openxmlformats.org/officeDocument/2006/relationships/hyperlink" Target="https://share.hdrinc.com/sites/CoW_FRLP/ACQUISITION/COW-FRMP_TR-302%20APPRAISAL%20Final%20Appraisal.pdf" TargetMode="External"/><Relationship Id="rId520" Type="http://schemas.openxmlformats.org/officeDocument/2006/relationships/hyperlink" Target="https://share.hdrinc.com/sites/CoW_FRLP/ACQUISITION/COW-FRMP_TR-310%20TITLE%20Commitment%20Backup%20Docs.pdf" TargetMode="External"/><Relationship Id="rId618" Type="http://schemas.openxmlformats.org/officeDocument/2006/relationships/hyperlink" Target="https://share.hdrinc.com/sites/CoW_FRLP/ACQUISITION/COW-FRMP_TR-316%20SURVEY%20Description-Plat_USACOE.pdf" TargetMode="External"/><Relationship Id="rId825" Type="http://schemas.openxmlformats.org/officeDocument/2006/relationships/hyperlink" Target="https://share.hdrinc.com/sites/CoW_FRLP/ACQUISITION/COW-FRMP_TR-T187%20ENVIRONMENTAL%20Right-of-Entry%20Executed.pdf" TargetMode="External"/><Relationship Id="rId1248" Type="http://schemas.openxmlformats.org/officeDocument/2006/relationships/hyperlink" Target="https://share.hdrinc.com/sites/CoW_FRLP/_layouts/DocIdRedir.aspx?ID=COWFRLPHDR-5-499" TargetMode="External"/><Relationship Id="rId1455" Type="http://schemas.openxmlformats.org/officeDocument/2006/relationships/hyperlink" Target="https://share.hdrinc.com/sites/CoW_FRLP/_layouts/DocIdRedir.aspx?ID=COWFRLPHDR-5-769" TargetMode="External"/><Relationship Id="rId1662" Type="http://schemas.openxmlformats.org/officeDocument/2006/relationships/hyperlink" Target="https://share.hdrinc.com/sites/CoW_FRLP/_layouts/DocIdRedir.aspx?ID=COWFRLPHDR-5-410" TargetMode="External"/><Relationship Id="rId257" Type="http://schemas.openxmlformats.org/officeDocument/2006/relationships/hyperlink" Target="https://share.hdrinc.com/sites/CoW_FRLP/ACQUISITION/COW-FRMP_TR-216%20TITLE%20Commitment.pdf" TargetMode="External"/><Relationship Id="rId464" Type="http://schemas.openxmlformats.org/officeDocument/2006/relationships/hyperlink" Target="https://share.hdrinc.com/sites/CoW_FRLP/ACQUISITION/COW-FRMP_TR-306%20SURVEY%20Description-Plat_USACOE.pdf" TargetMode="External"/><Relationship Id="rId1010" Type="http://schemas.openxmlformats.org/officeDocument/2006/relationships/hyperlink" Target="https://share.hdrinc.com/sites/CoW_FRLP/ACQUISITION/COW-FRMP_TR-T280%20ROE%20Right-of-Entry%20Executed.pdf" TargetMode="External"/><Relationship Id="rId1094" Type="http://schemas.openxmlformats.org/officeDocument/2006/relationships/hyperlink" Target="https://share.hdrinc.com/sites/CoW_FRLP/_layouts/DocIdRedir.aspx?ID=COWFRLPHDR-5-34" TargetMode="External"/><Relationship Id="rId1108" Type="http://schemas.openxmlformats.org/officeDocument/2006/relationships/hyperlink" Target="https://share.hdrinc.com/sites/CoW_FRLP/_layouts/DocIdRedir.aspx?ID=COWFRLPHDR-5-1269" TargetMode="External"/><Relationship Id="rId1315" Type="http://schemas.openxmlformats.org/officeDocument/2006/relationships/hyperlink" Target="https://share.hdrinc.com/sites/CoW_FRLP/_layouts/DocIdRedir.aspx?ID=COWFRLPHDR-5-1297" TargetMode="External"/><Relationship Id="rId1967" Type="http://schemas.openxmlformats.org/officeDocument/2006/relationships/hyperlink" Target="https://share.hdrinc.com/sites/CoW_FRLP/_layouts/DocIdRedir.aspx?ID=COWFRLPHDR-5-1152" TargetMode="External"/><Relationship Id="rId117" Type="http://schemas.openxmlformats.org/officeDocument/2006/relationships/hyperlink" Target="https://share.hdrinc.com/sites/CoW_FRLP/ACQUISITION/COW-FRMP_TR-207%20APPRAISAL%20Just%20Compensation%20Memo.pdf" TargetMode="External"/><Relationship Id="rId671" Type="http://schemas.openxmlformats.org/officeDocument/2006/relationships/hyperlink" Target="https://share.hdrinc.com/sites/CoW_FRLP/ACQUISITION/COW-FRMP_TR-322%20NEGOTIATION%20Landowner%20Bill%20of%20Rights%20Letter.pdf" TargetMode="External"/><Relationship Id="rId769" Type="http://schemas.openxmlformats.org/officeDocument/2006/relationships/hyperlink" Target="https://share.hdrinc.com/sites/CoW_FRLP/ACQUISITION/COW-FRMP_TR-T159%20TITLE%20Tax%20Card.pdf" TargetMode="External"/><Relationship Id="rId976" Type="http://schemas.openxmlformats.org/officeDocument/2006/relationships/hyperlink" Target="https://share.hdrinc.com/sites/CoW_FRLP/ACQUISITION/COW-FRMP_TR-T261%20ENVIRONMENTAL%20Right-of-Entry%20Executed.pdf" TargetMode="External"/><Relationship Id="rId1399" Type="http://schemas.openxmlformats.org/officeDocument/2006/relationships/hyperlink" Target="https://share.hdrinc.com/sites/CoW_FRLP/_layouts/DocIdRedir.aspx?ID=COWFRLPHDR-5-1344" TargetMode="External"/><Relationship Id="rId324" Type="http://schemas.openxmlformats.org/officeDocument/2006/relationships/hyperlink" Target="https://share.hdrinc.com/sites/CoW_FRLP/ACQUISITION/COW-FRMP_TR-222%20TITLE%20Commitment%20Backup%20Docs.pdf" TargetMode="External"/><Relationship Id="rId531" Type="http://schemas.openxmlformats.org/officeDocument/2006/relationships/hyperlink" Target="https://share.hdrinc.com/sites/CoW_FRLP/ACQUISITION/COW-FRMP_TR-311%20NEGOTIATION%20Initial%20Offer%20Package.pdf" TargetMode="External"/><Relationship Id="rId629" Type="http://schemas.openxmlformats.org/officeDocument/2006/relationships/hyperlink" Target="https://share.hdrinc.com/sites/CoW_FRLP/ACQUISITION/COW-FRMP_TR-317%20NEGOTIATION%20Landowner%20Bill%20of%20Rights%20Letter.pdf" TargetMode="External"/><Relationship Id="rId1161" Type="http://schemas.openxmlformats.org/officeDocument/2006/relationships/hyperlink" Target="https://share.hdrinc.com/sites/CoW_FRLP/_layouts/DocIdRedir.aspx?ID=COWFRLPHDR-5-202" TargetMode="External"/><Relationship Id="rId1259" Type="http://schemas.openxmlformats.org/officeDocument/2006/relationships/hyperlink" Target="https://share.hdrinc.com/sites/CoW_FRLP/_layouts/DocIdRedir.aspx?ID=COWFRLPHDR-5-392" TargetMode="External"/><Relationship Id="rId1466" Type="http://schemas.openxmlformats.org/officeDocument/2006/relationships/hyperlink" Target="https://share.hdrinc.com/sites/CoW_FRLP/_layouts/DocIdRedir.aspx?ID=COWFRLPHDR-5-771" TargetMode="External"/><Relationship Id="rId2005" Type="http://schemas.openxmlformats.org/officeDocument/2006/relationships/hyperlink" Target="https://share.hdrinc.com/sites/CoW_FRLP/_layouts/DocIdRedir.aspx?ID=COWFRLPHDR-5-1118" TargetMode="External"/><Relationship Id="rId836" Type="http://schemas.openxmlformats.org/officeDocument/2006/relationships/hyperlink" Target="https://share.hdrinc.com/sites/CoW_FRLP/ACQUISITION/COW-FRMP_TR-T189%20ROE%20Right-of-Entry%20Executed.pdf" TargetMode="External"/><Relationship Id="rId1021" Type="http://schemas.openxmlformats.org/officeDocument/2006/relationships/hyperlink" Target="https://share.hdrinc.com/sites/CoW_FRLP/_layouts/DocIdRedir.aspx?ID=COWFRLPHDR-5-136" TargetMode="External"/><Relationship Id="rId1119" Type="http://schemas.openxmlformats.org/officeDocument/2006/relationships/hyperlink" Target="https://share.hdrinc.com/sites/CoW_FRLP/_layouts/DocIdRedir.aspx?ID=COWFRLPHDR-5-745" TargetMode="External"/><Relationship Id="rId1673" Type="http://schemas.openxmlformats.org/officeDocument/2006/relationships/hyperlink" Target="https://share.hdrinc.com/sites/CoW_FRLP/_layouts/DocIdRedir.aspx?ID=COWFRLPHDR-5-237" TargetMode="External"/><Relationship Id="rId1880" Type="http://schemas.openxmlformats.org/officeDocument/2006/relationships/hyperlink" Target="https://share.hdrinc.com/sites/CoW_FRLP/_layouts/DocIdRedir.aspx?ID=COWFRLPHDR-5-947" TargetMode="External"/><Relationship Id="rId1978" Type="http://schemas.openxmlformats.org/officeDocument/2006/relationships/hyperlink" Target="https://share.hdrinc.com/sites/CoW_FRLP/_layouts/DocIdRedir.aspx?ID=COWFRLPHDR-5-129" TargetMode="External"/><Relationship Id="rId903" Type="http://schemas.openxmlformats.org/officeDocument/2006/relationships/hyperlink" Target="https://share.hdrinc.com/sites/CoW_FRLP/ACQUISITION/COW-FRMP_TR-T213%20ROE%20Right-of-Entry%20Executed.pdf" TargetMode="External"/><Relationship Id="rId1326" Type="http://schemas.openxmlformats.org/officeDocument/2006/relationships/hyperlink" Target="https://share.hdrinc.com/sites/CoW_FRLP/_layouts/DocIdRedir.aspx?ID=COWFRLPHDR-5-765" TargetMode="External"/><Relationship Id="rId1533" Type="http://schemas.openxmlformats.org/officeDocument/2006/relationships/hyperlink" Target="https://share.hdrinc.com/sites/CoW_FRLP/_layouts/DocIdRedir.aspx?ID=COWFRLPHDR-5-180" TargetMode="External"/><Relationship Id="rId1740" Type="http://schemas.openxmlformats.org/officeDocument/2006/relationships/hyperlink" Target="https://share.hdrinc.com/sites/CoW_FRLP/_layouts/DocIdRedir.aspx?ID=COABUYOUT65-9-40" TargetMode="External"/><Relationship Id="rId32" Type="http://schemas.openxmlformats.org/officeDocument/2006/relationships/hyperlink" Target="https://share.hdrinc.com/sites/CoW_FRLP/ACQUISITION/COW-FRMP_TR-102%20SURVEY%20Description-Plat_USACOE.pdf" TargetMode="External"/><Relationship Id="rId1600" Type="http://schemas.openxmlformats.org/officeDocument/2006/relationships/hyperlink" Target="https://share.hdrinc.com/sites/CoW_FRLP/_layouts/DocIdRedir.aspx?ID=COWFRLPHDR-5-200" TargetMode="External"/><Relationship Id="rId1838" Type="http://schemas.openxmlformats.org/officeDocument/2006/relationships/hyperlink" Target="https://share.hdrinc.com/sites/CoW_FRLP/_layouts/DocIdRedir.aspx?ID=COWFRLPHDR-5-939" TargetMode="External"/><Relationship Id="rId181" Type="http://schemas.openxmlformats.org/officeDocument/2006/relationships/hyperlink" Target="https://share.hdrinc.com/sites/CoW_FRLP/ACQUISITION/COW-FRMP_TR-211%20TITLE%20Curative%20Plan.docx" TargetMode="External"/><Relationship Id="rId1905" Type="http://schemas.openxmlformats.org/officeDocument/2006/relationships/hyperlink" Target="https://share.hdrinc.com/sites/CoW_FRLP/_layouts/DocIdRedir.aspx?ID=COWFRLPHDR-5-1137" TargetMode="External"/><Relationship Id="rId279" Type="http://schemas.openxmlformats.org/officeDocument/2006/relationships/hyperlink" Target="https://share.hdrinc.com/sites/CoW_FRLP/ACQUISITION/COW-FRMP_TR-218%20CONTACT%20Pre-Appraisal%20Contact%20with%20Owner.pdf" TargetMode="External"/><Relationship Id="rId486" Type="http://schemas.openxmlformats.org/officeDocument/2006/relationships/hyperlink" Target="https://share.hdrinc.com/sites/CoW_FRLP/ACQUISITION/COW-FRMP_TR-308%20TITLE%20Curative%20Plan.docx" TargetMode="External"/><Relationship Id="rId693" Type="http://schemas.openxmlformats.org/officeDocument/2006/relationships/hyperlink" Target="https://share.hdrinc.com/sites/CoW_FRLP/ACQUISITION/COW-FRMP_TR-421A%20APPRAISAL%20Just%20Compensation%20Memo.pdf" TargetMode="External"/><Relationship Id="rId139" Type="http://schemas.openxmlformats.org/officeDocument/2006/relationships/hyperlink" Target="https://share.hdrinc.com/sites/CoW_FRLP/ACQUISITION/COW-FRMP_TR-208%20CONTACT%20Initial%20Interview%20-%20Residential.pdf" TargetMode="External"/><Relationship Id="rId346" Type="http://schemas.openxmlformats.org/officeDocument/2006/relationships/hyperlink" Target="https://share.hdrinc.com/sites/CoW_FRLP/ACQUISITION/COW-FRMP_TR-224%20TITLE%20Commitment%20Backup%20Docs.pdf" TargetMode="External"/><Relationship Id="rId553" Type="http://schemas.openxmlformats.org/officeDocument/2006/relationships/hyperlink" Target="https://share.hdrinc.com/sites/CoW_FRLP/ACQUISITION/COW-FRMP_TR-312%20TITLE%20Commitment.pdf" TargetMode="External"/><Relationship Id="rId760" Type="http://schemas.openxmlformats.org/officeDocument/2006/relationships/hyperlink" Target="https://share.hdrinc.com/sites/CoW_FRLP/ACQUISITION/T158.docx" TargetMode="External"/><Relationship Id="rId998" Type="http://schemas.openxmlformats.org/officeDocument/2006/relationships/hyperlink" Target="https://share.hdrinc.com/sites/CoW_FRLP/ACQUISITION/COW-FRMP_TR-T273%20ROE%20Right-of-Entry%20Executed.pdf" TargetMode="External"/><Relationship Id="rId1183" Type="http://schemas.openxmlformats.org/officeDocument/2006/relationships/hyperlink" Target="https://share.hdrinc.com/sites/CoW_FRLP/_layouts/DocIdRedir.aspx?ID=COWFRLPHDR-5-590" TargetMode="External"/><Relationship Id="rId1390" Type="http://schemas.openxmlformats.org/officeDocument/2006/relationships/hyperlink" Target="https://share.hdrinc.com/sites/CoW_FRLP/_layouts/DocIdRedir.aspx?ID=COWFRLPHDR-5-786" TargetMode="External"/><Relationship Id="rId2027" Type="http://schemas.openxmlformats.org/officeDocument/2006/relationships/printerSettings" Target="../printerSettings/printerSettings2.bin"/><Relationship Id="rId206" Type="http://schemas.openxmlformats.org/officeDocument/2006/relationships/hyperlink" Target="https://share.hdrinc.com/sites/CoW_FRLP/ACQUISITION/COW-FRMP_TR-213%20TITLE%20Commitment%20Backup%20Docs.pdf" TargetMode="External"/><Relationship Id="rId413" Type="http://schemas.openxmlformats.org/officeDocument/2006/relationships/hyperlink" Target="https://share.hdrinc.com/sites/CoW_FRLP/ACQUISITION/COW-FRMP_TR-303%20APPRAISAL%20USACOE%20Authorization%20to%20Proceed%20with%20Offer.pdf" TargetMode="External"/><Relationship Id="rId858" Type="http://schemas.openxmlformats.org/officeDocument/2006/relationships/hyperlink" Target="https://share.hdrinc.com/sites/CoW_FRLP/ACQUISITION/COW-FRMP_TR-T195%20CONTACT%20Negotiator%20Report.docx" TargetMode="External"/><Relationship Id="rId1043" Type="http://schemas.openxmlformats.org/officeDocument/2006/relationships/hyperlink" Target="https://share.hdrinc.com/sites/CoW_FRLP/_layouts/DocIdRedir.aspx?ID=COWFRLPHDR-5-1240" TargetMode="External"/><Relationship Id="rId1488" Type="http://schemas.openxmlformats.org/officeDocument/2006/relationships/hyperlink" Target="https://share.hdrinc.com/sites/CoW_FRLP/_layouts/DocIdRedir.aspx?ID=COWFRLPHDR-5-1376" TargetMode="External"/><Relationship Id="rId1695" Type="http://schemas.openxmlformats.org/officeDocument/2006/relationships/hyperlink" Target="https://share.hdrinc.com/sites/CoW_FRLP/_layouts/DocIdRedir.aspx?ID=COWFRLPHDR-5-551" TargetMode="External"/><Relationship Id="rId620" Type="http://schemas.openxmlformats.org/officeDocument/2006/relationships/hyperlink" Target="https://share.hdrinc.com/sites/CoW_FRLP/ACQUISITION/COW-FRMP_TR-316%20SURVEY%20Right-of-Entry%20CMRR.pdf" TargetMode="External"/><Relationship Id="rId718" Type="http://schemas.openxmlformats.org/officeDocument/2006/relationships/hyperlink" Target="https://share.hdrinc.com/sites/CoW_FRLP/ACQUISITION/COW-FRMP_TR-T066%20ROE%20Right-of-Entry%20Executed.pdf" TargetMode="External"/><Relationship Id="rId925" Type="http://schemas.openxmlformats.org/officeDocument/2006/relationships/hyperlink" Target="https://share.hdrinc.com/sites/CoW_FRLP/ACQUISITION/COW-FRMP_TR-T234%20ENVIRONMENTAL%20Right-of-Entry%20Package.pdf" TargetMode="External"/><Relationship Id="rId1250" Type="http://schemas.openxmlformats.org/officeDocument/2006/relationships/hyperlink" Target="https://share.hdrinc.com/sites/CoW_FRLP/_layouts/DocIdRedir.aspx?ID=COWFRLPHDR-5-273" TargetMode="External"/><Relationship Id="rId1348" Type="http://schemas.openxmlformats.org/officeDocument/2006/relationships/hyperlink" Target="https://share.hdrinc.com/sites/CoW_FRLP/_layouts/DocIdRedir.aspx?ID=COWFRLPHDR-5-792" TargetMode="External"/><Relationship Id="rId1555" Type="http://schemas.openxmlformats.org/officeDocument/2006/relationships/hyperlink" Target="https://share.hdrinc.com/sites/CoW_FRLP/_layouts/DocIdRedir.aspx?ID=COWFRLPHDR-5-1290" TargetMode="External"/><Relationship Id="rId1762" Type="http://schemas.openxmlformats.org/officeDocument/2006/relationships/hyperlink" Target="https://share.hdrinc.com/sites/CoW_FRLP/_layouts/DocIdRedir.aspx?ID=COWFRLPHDR-5-1057" TargetMode="External"/><Relationship Id="rId1110" Type="http://schemas.openxmlformats.org/officeDocument/2006/relationships/hyperlink" Target="https://share.hdrinc.com/sites/CoW_FRLP/_layouts/DocIdRedir.aspx?ID=COWFRLPHDR-5-1161" TargetMode="External"/><Relationship Id="rId1208" Type="http://schemas.openxmlformats.org/officeDocument/2006/relationships/hyperlink" Target="https://share.hdrinc.com/sites/CoW_FRLP/_layouts/DocIdRedir.aspx?ID=COWFRLPHDR-5-1217" TargetMode="External"/><Relationship Id="rId1415" Type="http://schemas.openxmlformats.org/officeDocument/2006/relationships/hyperlink" Target="https://share.hdrinc.com/sites/CoW_FRLP/_layouts/DocIdRedir.aspx?ID=COWFRLPHDR-5-441" TargetMode="External"/><Relationship Id="rId54" Type="http://schemas.openxmlformats.org/officeDocument/2006/relationships/hyperlink" Target="https://share.hdrinc.com/sites/CoW_FRLP/ACQUISITION/COW-FRMP_TR-201%20CONTACT%20Letter%20of%20Intent-HDR.pdf" TargetMode="External"/><Relationship Id="rId1622" Type="http://schemas.openxmlformats.org/officeDocument/2006/relationships/hyperlink" Target="https://share.hdrinc.com/sites/CoW_FRLP/_layouts/DocIdRedir.aspx?ID=COWFRLPHDR-5-659" TargetMode="External"/><Relationship Id="rId1927" Type="http://schemas.openxmlformats.org/officeDocument/2006/relationships/hyperlink" Target="https://share.hdrinc.com/sites/CoW_FRLP/_layouts/DocIdRedir.aspx?ID=COWFRLPHDR-5-1280" TargetMode="External"/><Relationship Id="rId270" Type="http://schemas.openxmlformats.org/officeDocument/2006/relationships/hyperlink" Target="https://share.hdrinc.com/sites/CoW_FRLP/ACQUISITION/COW-FRMP_TR-217%20SURVEY%20Description-Plat_USACOE.pdf" TargetMode="External"/><Relationship Id="rId130" Type="http://schemas.openxmlformats.org/officeDocument/2006/relationships/hyperlink" Target="https://share.hdrinc.com/sites/CoW_FRLP/ACQUISITION/COW-FRMP_TR-207%20SURVEY%20Right-of-Entry%20CMRR.pdf" TargetMode="External"/><Relationship Id="rId368" Type="http://schemas.openxmlformats.org/officeDocument/2006/relationships/hyperlink" Target="https://share.hdrinc.com/sites/CoW_FRLP/ACQUISITION/COW-FRMP_TR-231%20TITLE%20Commitment.pdf" TargetMode="External"/><Relationship Id="rId575" Type="http://schemas.openxmlformats.org/officeDocument/2006/relationships/hyperlink" Target="https://share.hdrinc.com/sites/CoW_FRLP/ACQUISITION/COW-FRMP_TR-313%20TITLE%20Curative%20Plan.docx" TargetMode="External"/><Relationship Id="rId782" Type="http://schemas.openxmlformats.org/officeDocument/2006/relationships/hyperlink" Target="https://share.hdrinc.com/sites/CoW_FRLP/ACQUISITION/COW-FRMP_TR-T164%20ROE%20Right-of-Entry%20Executed.pdf" TargetMode="External"/><Relationship Id="rId228" Type="http://schemas.openxmlformats.org/officeDocument/2006/relationships/hyperlink" Target="https://share.hdrinc.com/sites/CoW_FRLP/ACQUISITION/COW-FRMP_TR-215%20APPRAISAL%20USACOE%20Authorization%20to%20Proceed%20with%20Offer.pdf" TargetMode="External"/><Relationship Id="rId435" Type="http://schemas.openxmlformats.org/officeDocument/2006/relationships/hyperlink" Target="https://share.hdrinc.com/sites/CoW_FRLP/ACQUISITION/COW-FRMP_TR-304%20SURVEY%20Description-Plat_CITY.pdf" TargetMode="External"/><Relationship Id="rId642" Type="http://schemas.openxmlformats.org/officeDocument/2006/relationships/hyperlink" Target="https://share.hdrinc.com/sites/CoW_FRLP/ACQUISITION/ContactRecords/COW-FRMP_TR-319%20CONTACT%20Negotiator%20Report.docx" TargetMode="External"/><Relationship Id="rId1065" Type="http://schemas.openxmlformats.org/officeDocument/2006/relationships/hyperlink" Target="https://share.hdrinc.com/sites/CoW_FRLP/_layouts/DocIdRedir.aspx?ID=COWFRLPHDR-5-796" TargetMode="External"/><Relationship Id="rId1272" Type="http://schemas.openxmlformats.org/officeDocument/2006/relationships/hyperlink" Target="https://share.hdrinc.com/sites/CoW_FRLP/_layouts/DocIdRedir.aspx?ID=COWFRLPHDR-5-393" TargetMode="External"/><Relationship Id="rId502" Type="http://schemas.openxmlformats.org/officeDocument/2006/relationships/hyperlink" Target="https://share.hdrinc.com/sites/CoW_FRLP/ACQUISITION/COW-FRMP_TR-309%20SURVEY%20Description-Plat_CITY.pdf" TargetMode="External"/><Relationship Id="rId947" Type="http://schemas.openxmlformats.org/officeDocument/2006/relationships/hyperlink" Target="https://share.hdrinc.com/sites/CoW_FRLP/ACQUISITION/COW-FRMP_TR-T241%20TITLE%20Tax%20Card.pdf" TargetMode="External"/><Relationship Id="rId1132" Type="http://schemas.openxmlformats.org/officeDocument/2006/relationships/hyperlink" Target="https://share.hdrinc.com/sites/CoW_FRLP/_layouts/DocIdRedir.aspx?ID=COWFRLPHDR-5-1306" TargetMode="External"/><Relationship Id="rId1577" Type="http://schemas.openxmlformats.org/officeDocument/2006/relationships/hyperlink" Target="https://share.hdrinc.com/sites/CoW_FRLP/_layouts/DocIdRedir.aspx?ID=COWFRLPHDR-5-527" TargetMode="External"/><Relationship Id="rId1784" Type="http://schemas.openxmlformats.org/officeDocument/2006/relationships/hyperlink" Target="https://share.hdrinc.com/sites/CoW_FRLP/_layouts/DocIdRedir.aspx?ID=COWFRLPHDR-5-907" TargetMode="External"/><Relationship Id="rId1991" Type="http://schemas.openxmlformats.org/officeDocument/2006/relationships/hyperlink" Target="https://share.hdrinc.com/sites/CoW_FRLP/_layouts/DocIdRedir.aspx?ID=COWFRLPHDR-5-1113" TargetMode="External"/><Relationship Id="rId76" Type="http://schemas.openxmlformats.org/officeDocument/2006/relationships/hyperlink" Target="https://share.hdrinc.com/sites/CoW_FRLP/ACQUISITION/COW-FRMP_TR-202%20NEGOTIATION%20Landowner%20Bill%20of%20Rights%20Letter.pdf" TargetMode="External"/><Relationship Id="rId807" Type="http://schemas.openxmlformats.org/officeDocument/2006/relationships/hyperlink" Target="https://share.hdrinc.com/sites/CoW_FRLP/ACQUISITION/COW-FRMP_TR-T182%20TITLE%20Tax%20Card.pdf" TargetMode="External"/><Relationship Id="rId1437" Type="http://schemas.openxmlformats.org/officeDocument/2006/relationships/hyperlink" Target="https://share.hdrinc.com/sites/CoW_FRLP/_layouts/DocIdRedir.aspx?ID=COWFRLPHDR-5-1372" TargetMode="External"/><Relationship Id="rId1644" Type="http://schemas.openxmlformats.org/officeDocument/2006/relationships/hyperlink" Target="https://share.hdrinc.com/sites/CoW_FRLP/_layouts/DocIdRedir.aspx?ID=COWFRLPHDR-5-1195" TargetMode="External"/><Relationship Id="rId1851" Type="http://schemas.openxmlformats.org/officeDocument/2006/relationships/hyperlink" Target="https://share.hdrinc.com/sites/CoW_FRLP/_layouts/DocIdRedir.aspx?ID=COWFRLPHDR-5-1074" TargetMode="External"/><Relationship Id="rId1504" Type="http://schemas.openxmlformats.org/officeDocument/2006/relationships/hyperlink" Target="https://share.hdrinc.com/sites/CoW_FRLP/_layouts/DocIdRedir.aspx?ID=COWFRLPHDR-5-1208" TargetMode="External"/><Relationship Id="rId1711" Type="http://schemas.openxmlformats.org/officeDocument/2006/relationships/hyperlink" Target="https://share.hdrinc.com/sites/CoW_FRLP/_layouts/DocIdRedir.aspx?ID=COWFRLPHDR-5-1200" TargetMode="External"/><Relationship Id="rId1949" Type="http://schemas.openxmlformats.org/officeDocument/2006/relationships/hyperlink" Target="https://share.hdrinc.com/sites/CoW_FRLP/_layouts/DocIdRedir.aspx?ID=COWFRLPHDR-5-994" TargetMode="External"/><Relationship Id="rId292" Type="http://schemas.openxmlformats.org/officeDocument/2006/relationships/hyperlink" Target="https://share.hdrinc.com/sites/CoW_FRLP/ACQUISITION/COW-FRMP_TR-219%20NEGOTIATION%20Landowner%20Bill%20of%20Rights%20Letter.pdf" TargetMode="External"/><Relationship Id="rId1809" Type="http://schemas.openxmlformats.org/officeDocument/2006/relationships/hyperlink" Target="https://share.hdrinc.com/sites/CoW_FRLP/_layouts/DocIdRedir.aspx?ID=COWFRLPHDR-5-923" TargetMode="External"/><Relationship Id="rId597" Type="http://schemas.openxmlformats.org/officeDocument/2006/relationships/hyperlink" Target="https://share.hdrinc.com/sites/CoW_FRLP/ACQUISITION/COW-FRMP_TR-315%20CONTACT%20Letter%20of%20Intent-HDR.pdf" TargetMode="External"/><Relationship Id="rId152" Type="http://schemas.openxmlformats.org/officeDocument/2006/relationships/hyperlink" Target="https://share.hdrinc.com/sites/CoW_FRLP/ACQUISITION/COW-FRMP_TR-209%20SURVEY%20Description-Plat_USACOE.pdf" TargetMode="External"/><Relationship Id="rId457" Type="http://schemas.openxmlformats.org/officeDocument/2006/relationships/hyperlink" Target="https://share.hdrinc.com/sites/CoW_FRLP/ACQUISITION/COW-FRMP_TR-305%20TITLE%20Tax%20Card.pdf" TargetMode="External"/><Relationship Id="rId1087" Type="http://schemas.openxmlformats.org/officeDocument/2006/relationships/hyperlink" Target="https://share.hdrinc.com/sites/CoW_FRLP/_layouts/DocIdRedir.aspx?ID=COWFRLPHDR-5-1303" TargetMode="External"/><Relationship Id="rId1294" Type="http://schemas.openxmlformats.org/officeDocument/2006/relationships/hyperlink" Target="https://share.hdrinc.com/sites/CoW_FRLP/_layouts/DocIdRedir.aspx?ID=COWFRLPHDR-5-731" TargetMode="External"/><Relationship Id="rId664" Type="http://schemas.openxmlformats.org/officeDocument/2006/relationships/hyperlink" Target="https://share.hdrinc.com/sites/CoW_FRLP/ACQUISITION/COW-FRMP_TR-321%20NEGOTIATION%20Landowner%20Bill%20of%20Rights%20Letter.pdf" TargetMode="External"/><Relationship Id="rId871" Type="http://schemas.openxmlformats.org/officeDocument/2006/relationships/hyperlink" Target="https://share.hdrinc.com/sites/CoW_FRLP/ACQUISITION/COW-FRMP_TR-T200%20ROE%20Right-of-Entry%20Executed.pdf" TargetMode="External"/><Relationship Id="rId969" Type="http://schemas.openxmlformats.org/officeDocument/2006/relationships/hyperlink" Target="https://share.hdrinc.com/sites/CoW_FRLP/ACQUISITION/COW-FRMP_TR-T259%20CONTACT%20Negotiator%20Report.docx" TargetMode="External"/><Relationship Id="rId1599" Type="http://schemas.openxmlformats.org/officeDocument/2006/relationships/hyperlink" Target="https://share.hdrinc.com/sites/CoW_FRLP/_layouts/DocIdRedir.aspx?ID=COWFRLPHDR-5-199" TargetMode="External"/><Relationship Id="rId317" Type="http://schemas.openxmlformats.org/officeDocument/2006/relationships/hyperlink" Target="https://share.hdrinc.com/sites/CoW_FRLP/ACQUISITION/COW-FRMP_TR-222%20CONTACT%20Letter%20of%20Intent-HDR.pdf" TargetMode="External"/><Relationship Id="rId524" Type="http://schemas.openxmlformats.org/officeDocument/2006/relationships/hyperlink" Target="https://share.hdrinc.com/sites/CoW_FRLP/ACQUISITION/COW-FRMP_TR-311%20APPRAISAL%20Final%20Appraisal.pdf" TargetMode="External"/><Relationship Id="rId731" Type="http://schemas.openxmlformats.org/officeDocument/2006/relationships/hyperlink" Target="https://share.hdrinc.com/sites/CoW_FRLP/ACQUISITION/COW-FRMP_TR-T068%20ROE%20Right-of-Entry%20Package.pdf" TargetMode="External"/><Relationship Id="rId1154" Type="http://schemas.openxmlformats.org/officeDocument/2006/relationships/hyperlink" Target="https://share.hdrinc.com/sites/CoW_FRLP/_layouts/DocIdRedir.aspx?ID=COWFRLPHDR-5-269" TargetMode="External"/><Relationship Id="rId1361" Type="http://schemas.openxmlformats.org/officeDocument/2006/relationships/hyperlink" Target="https://share.hdrinc.com/sites/CoW_FRLP/_layouts/DocIdRedir.aspx?ID=COWFRLPHDR-5-471" TargetMode="External"/><Relationship Id="rId1459" Type="http://schemas.openxmlformats.org/officeDocument/2006/relationships/hyperlink" Target="https://share.hdrinc.com/sites/CoW_FRLP/_layouts/DocIdRedir.aspx?ID=COWFRLPHDR-5-91" TargetMode="External"/><Relationship Id="rId98" Type="http://schemas.openxmlformats.org/officeDocument/2006/relationships/hyperlink" Target="https://share.hdrinc.com/sites/CoW_FRLP/ACQUISITION/COW-FRMP_TR-205%20APPRAISAL%20USACOE%20Authorization%20to%20Proceed%20with%20Offer%20Approval.pdf" TargetMode="External"/><Relationship Id="rId829" Type="http://schemas.openxmlformats.org/officeDocument/2006/relationships/hyperlink" Target="https://share.hdrinc.com/sites/CoW_FRLP/ACQUISITION/COW-FRMP_TR-T188%20CONTACT%20Negotiator%20Report.docx" TargetMode="External"/><Relationship Id="rId1014" Type="http://schemas.openxmlformats.org/officeDocument/2006/relationships/hyperlink" Target="https://share.hdrinc.com/sites/CoW_FRLP/_layouts/DocIdRedir.aspx?ID=COWFRLPHDR-5-808" TargetMode="External"/><Relationship Id="rId1221" Type="http://schemas.openxmlformats.org/officeDocument/2006/relationships/hyperlink" Target="https://share.hdrinc.com/sites/CoW_FRLP/_layouts/DocIdRedir.aspx?ID=COWFRLPHDR-5-758" TargetMode="External"/><Relationship Id="rId1666" Type="http://schemas.openxmlformats.org/officeDocument/2006/relationships/hyperlink" Target="https://share.hdrinc.com/sites/CoW_FRLP/_layouts/DocIdRedir.aspx?ID=COWFRLPHDR-5-377" TargetMode="External"/><Relationship Id="rId1873" Type="http://schemas.openxmlformats.org/officeDocument/2006/relationships/hyperlink" Target="https://share.hdrinc.com/sites/CoW_FRLP/_layouts/DocIdRedir.aspx?ID=COWFRLPHDR-5-1030" TargetMode="External"/><Relationship Id="rId1319" Type="http://schemas.openxmlformats.org/officeDocument/2006/relationships/hyperlink" Target="https://share.hdrinc.com/sites/CoW_FRLP/_layouts/DocIdRedir.aspx?ID=COWFRLPHDR-5-435" TargetMode="External"/><Relationship Id="rId1526" Type="http://schemas.openxmlformats.org/officeDocument/2006/relationships/hyperlink" Target="https://share.hdrinc.com/sites/CoW_FRLP/_layouts/DocIdRedir.aspx?ID=COWFRLPHDR-5-780" TargetMode="External"/><Relationship Id="rId1733" Type="http://schemas.openxmlformats.org/officeDocument/2006/relationships/hyperlink" Target="https://share.hdrinc.com/sites/CoW_FRLP/_layouts/DocIdRedir.aspx?ID=COWFRLPHDR-5-1039" TargetMode="External"/><Relationship Id="rId1940" Type="http://schemas.openxmlformats.org/officeDocument/2006/relationships/hyperlink" Target="https://share.hdrinc.com/sites/CoW_FRLP/_layouts/DocIdRedir.aspx?ID=COWFRLPHDR-5-991" TargetMode="External"/><Relationship Id="rId25" Type="http://schemas.openxmlformats.org/officeDocument/2006/relationships/hyperlink" Target="https://share.hdrinc.com/sites/CoW_FRLP/ACQUISITION/COW-FRMP_TR-100%20TITLE%20Commitment.pdf" TargetMode="External"/><Relationship Id="rId1800" Type="http://schemas.openxmlformats.org/officeDocument/2006/relationships/hyperlink" Target="https://share.hdrinc.com/sites/CoW_FRLP/_layouts/DocIdRedir.aspx?ID=COWFRLPHDR-5-917" TargetMode="External"/><Relationship Id="rId174" Type="http://schemas.openxmlformats.org/officeDocument/2006/relationships/hyperlink" Target="https://share.hdrinc.com/sites/CoW_FRLP/ACQUISITION/ContactRecords/COW-FRMP_TR-211%20CONTACT%20Negotiator%20Report.docx" TargetMode="External"/><Relationship Id="rId381" Type="http://schemas.openxmlformats.org/officeDocument/2006/relationships/hyperlink" Target="https://share.hdrinc.com/sites/CoW_FRLP/ACQUISITION/COW-FRMP_TR-300%20TITLE%20Commitment%20Backup%20Docs.pdf" TargetMode="External"/><Relationship Id="rId241" Type="http://schemas.openxmlformats.org/officeDocument/2006/relationships/hyperlink" Target="https://share.hdrinc.com/sites/CoW_FRLP/ACQUISITION/COW-FRMP_TR-215%20SURVEY%20Description-Plat_CITY.pdf" TargetMode="External"/><Relationship Id="rId479" Type="http://schemas.openxmlformats.org/officeDocument/2006/relationships/hyperlink" Target="https://share.hdrinc.com/sites/CoW_FRLP/ACQUISITION/COW-FRMP_TR-308%20NEGOTIATION%20Landowner%20Bill%20of%20Rights%20Letter.pdf" TargetMode="External"/><Relationship Id="rId686" Type="http://schemas.openxmlformats.org/officeDocument/2006/relationships/hyperlink" Target="https://share.hdrinc.com/sites/CoW_FRLP/ACQUISITION/COW-FRMP_TR-326%20SURVEY%20Right-of-Entry.pdf" TargetMode="External"/><Relationship Id="rId893" Type="http://schemas.openxmlformats.org/officeDocument/2006/relationships/hyperlink" Target="https://share.hdrinc.com/sites/CoW_FRLP/ACQUISITION/COW-FRMP_TR-T211%20TITLE%20Tax%20Card.pdf" TargetMode="External"/><Relationship Id="rId339" Type="http://schemas.openxmlformats.org/officeDocument/2006/relationships/hyperlink" Target="https://share.hdrinc.com/sites/CoW_FRLP/ACQUISITION/COW-FRMP_TR-223%20TITLE%20SOS%20Business%20Organization%20Inquiry.pdf" TargetMode="External"/><Relationship Id="rId546" Type="http://schemas.openxmlformats.org/officeDocument/2006/relationships/hyperlink" Target="https://share.hdrinc.com/sites/CoW_FRLP/ACQUISITION/COW-FRMP_TR-312%20CONTACT%20Letter%20of%20Intent-HDR%20Raymond%20Limas.pdf" TargetMode="External"/><Relationship Id="rId753" Type="http://schemas.openxmlformats.org/officeDocument/2006/relationships/hyperlink" Target="https://share.hdrinc.com/sites/CoW_FRLP/ACQUISITION/COW-FRMP_TR-T091%20TITLE%20Tax%20Card.pdf" TargetMode="External"/><Relationship Id="rId1176" Type="http://schemas.openxmlformats.org/officeDocument/2006/relationships/hyperlink" Target="https://share.hdrinc.com/sites/CoW_FRLP/_layouts/DocIdRedir.aspx?ID=COWFRLPHDR-5-425" TargetMode="External"/><Relationship Id="rId1383" Type="http://schemas.openxmlformats.org/officeDocument/2006/relationships/hyperlink" Target="https://share.hdrinc.com/sites/CoW_FRLP/_layouts/DocIdRedir.aspx?ID=COWFRLPHDR-5-1329" TargetMode="External"/><Relationship Id="rId101" Type="http://schemas.openxmlformats.org/officeDocument/2006/relationships/hyperlink" Target="https://share.hdrinc.com/sites/CoW_FRLP/ACQUISITION/ContactRecords/COW-FRMP_TR-205%20CONTACT%20Negotiator%20Report.docx" TargetMode="External"/><Relationship Id="rId406" Type="http://schemas.openxmlformats.org/officeDocument/2006/relationships/hyperlink" Target="https://share.hdrinc.com/sites/CoW_FRLP/ACQUISITION/COW-FRMP_TR-302%20SURVEY%20Right-of-Entry%20CMRR.pdf" TargetMode="External"/><Relationship Id="rId960" Type="http://schemas.openxmlformats.org/officeDocument/2006/relationships/hyperlink" Target="https://share.hdrinc.com/sites/CoW_FRLP/ACQUISITION/COW-FRMP_TR-T254%20ENVIRONMENTAL%20Right-of-Entry%20Executed.pdf" TargetMode="External"/><Relationship Id="rId1036" Type="http://schemas.openxmlformats.org/officeDocument/2006/relationships/hyperlink" Target="https://share.hdrinc.com/sites/CoW_FRLP/_layouts/DocIdRedir.aspx?ID=COWFRLPHDR-5-868" TargetMode="External"/><Relationship Id="rId1243" Type="http://schemas.openxmlformats.org/officeDocument/2006/relationships/hyperlink" Target="https://share.hdrinc.com/sites/CoW_FRLP/_layouts/DocIdRedir.aspx?ID=COWFRLPHDR-5-494" TargetMode="External"/><Relationship Id="rId1590" Type="http://schemas.openxmlformats.org/officeDocument/2006/relationships/hyperlink" Target="https://share.hdrinc.com/sites/CoW_FRLP/_layouts/DocIdRedir.aspx?ID=COWFRLPHDR-5-1346" TargetMode="External"/><Relationship Id="rId1688" Type="http://schemas.openxmlformats.org/officeDocument/2006/relationships/hyperlink" Target="https://share.hdrinc.com/sites/CoW_FRLP/_layouts/DocIdRedir.aspx?ID=COWFRLPHDR-5-722" TargetMode="External"/><Relationship Id="rId1895" Type="http://schemas.openxmlformats.org/officeDocument/2006/relationships/hyperlink" Target="https://share.hdrinc.com/sites/CoW_FRLP/_layouts/DocIdRedir.aspx?ID=COWFRLPHDR-5-960" TargetMode="External"/><Relationship Id="rId613" Type="http://schemas.openxmlformats.org/officeDocument/2006/relationships/hyperlink" Target="https://share.hdrinc.com/sites/CoW_FRLP/ACQUISITION/COW-FRMP_TR-316%20CONTACT%20Initial%20Interview%20-%20Residential.pdf" TargetMode="External"/><Relationship Id="rId820" Type="http://schemas.openxmlformats.org/officeDocument/2006/relationships/hyperlink" Target="https://share.hdrinc.com/sites/CoW_FRLP/ACQUISITION/COW-FRMP_TR-T186%20ENVIRONMENTAL%20Right-of-Entry%20Executed.pdf" TargetMode="External"/><Relationship Id="rId918" Type="http://schemas.openxmlformats.org/officeDocument/2006/relationships/hyperlink" Target="https://share.hdrinc.com/sites/CoW_FRLP/ACQUISITION/COW-FRMP_TR-T228%20ENVIRONMENTAL%20Right-of-Entry%20Executed.pdf" TargetMode="External"/><Relationship Id="rId1450" Type="http://schemas.openxmlformats.org/officeDocument/2006/relationships/hyperlink" Target="https://share.hdrinc.com/sites/CoW_FRLP/_layouts/DocIdRedir.aspx?ID=COWFRLPHDR-5-768" TargetMode="External"/><Relationship Id="rId1548" Type="http://schemas.openxmlformats.org/officeDocument/2006/relationships/hyperlink" Target="https://share.hdrinc.com/sites/CoW_FRLP/_layouts/DocIdRedir.aspx?ID=COWFRLPHDR-5-847" TargetMode="External"/><Relationship Id="rId1755" Type="http://schemas.openxmlformats.org/officeDocument/2006/relationships/hyperlink" Target="https://share.hdrinc.com/sites/CoW_FRLP/_layouts/DocIdRedir.aspx?ID=COWFRLPHDR-5-1304" TargetMode="External"/><Relationship Id="rId1103" Type="http://schemas.openxmlformats.org/officeDocument/2006/relationships/hyperlink" Target="https://share.hdrinc.com/sites/CoW_FRLP/_layouts/DocIdRedir.aspx?ID=COWFRLPHDR-5-190" TargetMode="External"/><Relationship Id="rId1310" Type="http://schemas.openxmlformats.org/officeDocument/2006/relationships/hyperlink" Target="https://share.hdrinc.com/sites/CoW_FRLP/_layouts/DocIdRedir.aspx?ID=COWFRLPHDR-5-29" TargetMode="External"/><Relationship Id="rId1408" Type="http://schemas.openxmlformats.org/officeDocument/2006/relationships/hyperlink" Target="https://share.hdrinc.com/sites/CoW_FRLP/_layouts/DocIdRedir.aspx?ID=COWFRLPHDR-5-801" TargetMode="External"/><Relationship Id="rId1962" Type="http://schemas.openxmlformats.org/officeDocument/2006/relationships/hyperlink" Target="https://share.hdrinc.com/sites/CoW_FRLP/_layouts/DocIdRedir.aspx?ID=COWFRLPHDR-5-1002" TargetMode="External"/><Relationship Id="rId47" Type="http://schemas.openxmlformats.org/officeDocument/2006/relationships/hyperlink" Target="https://share.hdrinc.com/sites/CoW_FRLP/ACQUISITION/COW-FRMP_TR-200%20SURVEY%20Description-Plat_USACOE.pdf" TargetMode="External"/><Relationship Id="rId1615" Type="http://schemas.openxmlformats.org/officeDocument/2006/relationships/hyperlink" Target="https://share.hdrinc.com/sites/CoW_FRLP/_layouts/DocIdRedir.aspx?ID=COWFRLPHDR-5-739" TargetMode="External"/><Relationship Id="rId1822" Type="http://schemas.openxmlformats.org/officeDocument/2006/relationships/hyperlink" Target="https://share.hdrinc.com/sites/CoW_FRLP/_layouts/DocIdRedir.aspx?ID=COWFRLPHDR-5-1105" TargetMode="External"/><Relationship Id="rId196" Type="http://schemas.openxmlformats.org/officeDocument/2006/relationships/hyperlink" Target="https://share.hdrinc.com/sites/CoW_FRLP/ACQUISITION/COW-FRMP_TR-213%20APPRAISAL%20USACOE%20Authorization%20to%20Proceed%20with%20Offer%20Approval.pdf" TargetMode="External"/><Relationship Id="rId263" Type="http://schemas.openxmlformats.org/officeDocument/2006/relationships/hyperlink" Target="https://share.hdrinc.com/sites/CoW_FRLP/ACQUISITION/COW-FRMP_TR-217%20APPRAISAL%20USACOE%20Authorization%20to%20Proceed%20with%20Offer.pdf" TargetMode="External"/><Relationship Id="rId470" Type="http://schemas.openxmlformats.org/officeDocument/2006/relationships/hyperlink" Target="https://share.hdrinc.com/sites/CoW_FRLP/ACQUISITION/COW-FRMP_TR-307%20TITLE%20Commitment%20Backup%20Docs.pdf" TargetMode="External"/><Relationship Id="rId123" Type="http://schemas.openxmlformats.org/officeDocument/2006/relationships/hyperlink" Target="https://share.hdrinc.com/sites/CoW_FRLP/ACQUISITION/COW-FRMP_TR-207%20CONTACT%20Pre-Appraisal%20Contact%20with%20Owner.pdf" TargetMode="External"/><Relationship Id="rId330" Type="http://schemas.openxmlformats.org/officeDocument/2006/relationships/hyperlink" Target="https://share.hdrinc.com/sites/CoW_FRLP/ACQUISITION/COW-FRMP_TR-223%20CONTACT%20Letter%20of%20Intent-HDR.pdf" TargetMode="External"/><Relationship Id="rId568" Type="http://schemas.openxmlformats.org/officeDocument/2006/relationships/hyperlink" Target="https://share.hdrinc.com/sites/CoW_FRLP/ACQUISITION/COW-FRMP_TR-313%20NEGOTIATION%20Landowner%20Bill%20of%20Rights%20Letter.pdf" TargetMode="External"/><Relationship Id="rId775" Type="http://schemas.openxmlformats.org/officeDocument/2006/relationships/hyperlink" Target="https://share.hdrinc.com/sites/CoW_FRLP/ACQUISITION/COW-FRMP_TR-T163%20CONTACT%20Negotiator%20Report.docx" TargetMode="External"/><Relationship Id="rId982" Type="http://schemas.openxmlformats.org/officeDocument/2006/relationships/hyperlink" Target="https://share.hdrinc.com/sites/CoW_FRLP/ACQUISITION/COW-FRMP_TR-T263%20CONTACT%20Negotiator%20Report.docx" TargetMode="External"/><Relationship Id="rId1198" Type="http://schemas.openxmlformats.org/officeDocument/2006/relationships/hyperlink" Target="https://share.hdrinc.com/sites/CoW_FRLP/_layouts/DocIdRedir.aspx?ID=COWFRLPHDR-5-427" TargetMode="External"/><Relationship Id="rId2011" Type="http://schemas.openxmlformats.org/officeDocument/2006/relationships/hyperlink" Target="https://share.hdrinc.com/sites/CoW_FRLP/_layouts/DocIdRedir.aspx?ID=COWFRLPHDR-5-1246" TargetMode="External"/><Relationship Id="rId428" Type="http://schemas.openxmlformats.org/officeDocument/2006/relationships/hyperlink" Target="https://share.hdrinc.com/sites/CoW_FRLP/ACQUISITION/COW-FRMP_TR-304%20CONTACT%20Initial%20Interview%20-%20Residential%20-%20Manlongat.pdf" TargetMode="External"/><Relationship Id="rId635" Type="http://schemas.openxmlformats.org/officeDocument/2006/relationships/hyperlink" Target="https://share.hdrinc.com/sites/CoW_FRLP/ACQUISITION/COW-FRMP_TR-317%20TITLE%20Commitment%20Backup%20Docs.pdf" TargetMode="External"/><Relationship Id="rId842" Type="http://schemas.openxmlformats.org/officeDocument/2006/relationships/hyperlink" Target="https://share.hdrinc.com/sites/CoW_FRLP/ACQUISITION/COW-FRMP_TR-T190%20ROE%20Right-of-Entry%20Package.pdf" TargetMode="External"/><Relationship Id="rId1058" Type="http://schemas.openxmlformats.org/officeDocument/2006/relationships/hyperlink" Target="https://share.hdrinc.com/sites/CoW_FRLP/_layouts/DocIdRedir.aspx?ID=COWFRLPHDR-5-1300" TargetMode="External"/><Relationship Id="rId1265" Type="http://schemas.openxmlformats.org/officeDocument/2006/relationships/hyperlink" Target="https://share.hdrinc.com/sites/CoW_FRLP/_layouts/DocIdRedir.aspx?ID=COWFRLPHDR-5-363" TargetMode="External"/><Relationship Id="rId1472" Type="http://schemas.openxmlformats.org/officeDocument/2006/relationships/hyperlink" Target="https://share.hdrinc.com/sites/CoW_FRLP/_layouts/DocIdRedir.aspx?ID=COWFRLPHDR-5-260" TargetMode="External"/><Relationship Id="rId702" Type="http://schemas.openxmlformats.org/officeDocument/2006/relationships/hyperlink" Target="https://share.hdrinc.com/sites/CoW_FRLP/ACQUISITION/COW-FRMP_TR-421A%20SURVEY%20Right-of-Entry.pdf" TargetMode="External"/><Relationship Id="rId1125" Type="http://schemas.openxmlformats.org/officeDocument/2006/relationships/hyperlink" Target="https://share.hdrinc.com/sites/CoW_FRLP/_layouts/DocIdRedir.aspx?ID=COWFRLPHDR-5-579" TargetMode="External"/><Relationship Id="rId1332" Type="http://schemas.openxmlformats.org/officeDocument/2006/relationships/hyperlink" Target="https://share.hdrinc.com/sites/CoW_FRLP/_layouts/DocIdRedir.aspx?ID=COWFRLPHDR-5-436" TargetMode="External"/><Relationship Id="rId1777" Type="http://schemas.openxmlformats.org/officeDocument/2006/relationships/hyperlink" Target="https://share.hdrinc.com/sites/CoW_FRLP/_layouts/DocIdRedir.aspx?ID=COWFRLPHDR-5-1096" TargetMode="External"/><Relationship Id="rId1984" Type="http://schemas.openxmlformats.org/officeDocument/2006/relationships/hyperlink" Target="https://share.hdrinc.com/sites/CoW_FRLP/_layouts/DocIdRedir.aspx?ID=COWFRLPHDR-5-889" TargetMode="External"/><Relationship Id="rId69" Type="http://schemas.openxmlformats.org/officeDocument/2006/relationships/hyperlink" Target="https://share.hdrinc.com/sites/CoW_FRLP/ACQUISITION/COW-FRMP_TR-202%20APPRAISAL%20USACOE%20Appraisal%20Transmittal.pdf" TargetMode="External"/><Relationship Id="rId1637" Type="http://schemas.openxmlformats.org/officeDocument/2006/relationships/hyperlink" Target="https://share.hdrinc.com/sites/CoW_FRLP/_layouts/DocIdRedir.aspx?ID=COWFRLPHDR-5-660" TargetMode="External"/><Relationship Id="rId1844" Type="http://schemas.openxmlformats.org/officeDocument/2006/relationships/hyperlink" Target="https://share.hdrinc.com/sites/CoW_FRLP/_layouts/DocIdRedir.aspx?ID=COWFRLPHDR-5-1070" TargetMode="External"/><Relationship Id="rId1704" Type="http://schemas.openxmlformats.org/officeDocument/2006/relationships/hyperlink" Target="https://share.hdrinc.com/sites/CoW_FRLP/_layouts/DocIdRedir.aspx?ID=COWFRLPHDR-5-811" TargetMode="External"/><Relationship Id="rId285" Type="http://schemas.openxmlformats.org/officeDocument/2006/relationships/hyperlink" Target="https://share.hdrinc.com/sites/CoW_FRLP/ACQUISITION/COW-FRMP_TR-218%20TITLE%20Curative%20Plan.docx" TargetMode="External"/><Relationship Id="rId1911" Type="http://schemas.openxmlformats.org/officeDocument/2006/relationships/hyperlink" Target="https://share.hdrinc.com/sites/CoW_FRLP/_layouts/DocIdRedir.aspx?ID=COWFRLPHDR-5-1138" TargetMode="External"/><Relationship Id="rId492" Type="http://schemas.openxmlformats.org/officeDocument/2006/relationships/hyperlink" Target="https://share.hdrinc.com/sites/CoW_FRLP/ACQUISITION/COW-FRMP_TR-309%20APPRAISAL%20USACOE%20Authorization%20to%20Proceed%20with%20Offer.pdf" TargetMode="External"/><Relationship Id="rId797" Type="http://schemas.openxmlformats.org/officeDocument/2006/relationships/hyperlink" Target="https://share.hdrinc.com/sites/CoW_FRLP/ACQUISITION/COW-FRMP_TR-T169%20TITLE%20Tax%20Card.pdf" TargetMode="External"/><Relationship Id="rId145" Type="http://schemas.openxmlformats.org/officeDocument/2006/relationships/hyperlink" Target="https://share.hdrinc.com/sites/CoW_FRLP/ACQUISITION/COW-FRMP_TR-208%20SURVEY%20Description-Plat_USACOE.pdf" TargetMode="External"/><Relationship Id="rId352" Type="http://schemas.openxmlformats.org/officeDocument/2006/relationships/hyperlink" Target="https://share.hdrinc.com/sites/CoW_FRLP/ACQUISITION/COW-FRMP_TR-226%20SURVEY%20Description-Plat_USACOE.pdf" TargetMode="External"/><Relationship Id="rId1287" Type="http://schemas.openxmlformats.org/officeDocument/2006/relationships/hyperlink" Target="https://share.hdrinc.com/sites/CoW_FRLP/_layouts/DocIdRedir.aspx?ID=COWFRLPHDR-5-394" TargetMode="External"/><Relationship Id="rId212" Type="http://schemas.openxmlformats.org/officeDocument/2006/relationships/hyperlink" Target="https://share.hdrinc.com/sites/CoW_FRLP/ACQUISITION/COW-FRMP_TR-214%20APPRAISAL%20Just%20Compensation%20Memo.pdf" TargetMode="External"/><Relationship Id="rId657" Type="http://schemas.openxmlformats.org/officeDocument/2006/relationships/hyperlink" Target="https://share.hdrinc.com/sites/CoW_FRLP/ACQUISITION/COW-FRMP_TR-320%20SURVEY%20Description-Plat_USACOE.pdf" TargetMode="External"/><Relationship Id="rId864" Type="http://schemas.openxmlformats.org/officeDocument/2006/relationships/hyperlink" Target="https://share.hdrinc.com/sites/CoW_FRLP/ACQUISITION/COW-FRMP_TR-T198%20CONTACT%20Negotiator%20Report.docx" TargetMode="External"/><Relationship Id="rId1494" Type="http://schemas.openxmlformats.org/officeDocument/2006/relationships/hyperlink" Target="https://share.hdrinc.com/sites/CoW_FRLP/_layouts/DocIdRedir.aspx?ID=COWFRLPHDR-5-1194" TargetMode="External"/><Relationship Id="rId1799" Type="http://schemas.openxmlformats.org/officeDocument/2006/relationships/hyperlink" Target="https://share.hdrinc.com/sites/CoW_FRLP/_layouts/DocIdRedir.aspx?ID=COWFRLPHDR-5-918" TargetMode="External"/><Relationship Id="rId517" Type="http://schemas.openxmlformats.org/officeDocument/2006/relationships/hyperlink" Target="https://share.hdrinc.com/sites/CoW_FRLP/ACQUISITION/COW-FRMP_TR-310%20SURVEY%20Description-Plat_USACOE.pdf" TargetMode="External"/><Relationship Id="rId724" Type="http://schemas.openxmlformats.org/officeDocument/2006/relationships/hyperlink" Target="https://share.hdrinc.com/sites/CoW_FRLP/ACQUISITION/COW-FRMP_TR-T067%20ROE%20Right-of-Entry%20Executed.pdf" TargetMode="External"/><Relationship Id="rId931" Type="http://schemas.openxmlformats.org/officeDocument/2006/relationships/hyperlink" Target="https://share.hdrinc.com/sites/CoW_FRLP/ACQUISITION/COW-FRMP_TR-T236%20TITLE%20Tax%20Card.pdf" TargetMode="External"/><Relationship Id="rId1147" Type="http://schemas.openxmlformats.org/officeDocument/2006/relationships/hyperlink" Target="https://share.hdrinc.com/sites/CoW_FRLP/_layouts/DocIdRedir.aspx?ID=COWFRLPHDR-5-753" TargetMode="External"/><Relationship Id="rId1354" Type="http://schemas.openxmlformats.org/officeDocument/2006/relationships/hyperlink" Target="https://share.hdrinc.com/sites/CoW_FRLP/_layouts/DocIdRedir.aspx?ID=COWFRLPHDR-5-524" TargetMode="External"/><Relationship Id="rId1561" Type="http://schemas.openxmlformats.org/officeDocument/2006/relationships/hyperlink" Target="https://share.hdrinc.com/sites/CoW_FRLP/_layouts/DocIdRedir.aspx?ID=COWFRLPHDR-5-451" TargetMode="External"/><Relationship Id="rId60" Type="http://schemas.openxmlformats.org/officeDocument/2006/relationships/hyperlink" Target="https://share.hdrinc.com/sites/CoW_FRLP/ACQUISITION/COW-FRMP_TR-201%20TITLE%20Commitment.pdf" TargetMode="External"/><Relationship Id="rId1007" Type="http://schemas.openxmlformats.org/officeDocument/2006/relationships/hyperlink" Target="https://share.hdrinc.com/sites/CoW_FRLP/ACQUISITION/COW-FRMP_TR-T278%20ROE%20Right-of-Entry%20Executed.pdf" TargetMode="External"/><Relationship Id="rId1214" Type="http://schemas.openxmlformats.org/officeDocument/2006/relationships/hyperlink" Target="https://share.hdrinc.com/sites/CoW_FRLP/_layouts/DocIdRedir.aspx?ID=COWFRLPHDR-5-748" TargetMode="External"/><Relationship Id="rId1421" Type="http://schemas.openxmlformats.org/officeDocument/2006/relationships/hyperlink" Target="https://share.hdrinc.com/sites/CoW_FRLP/_layouts/DocIdRedir.aspx?ID=COWFRLPHDR-5-231" TargetMode="External"/><Relationship Id="rId1659" Type="http://schemas.openxmlformats.org/officeDocument/2006/relationships/hyperlink" Target="https://share.hdrinc.com/sites/CoW_FRLP/_layouts/DocIdRedir.aspx?ID=COWFRLPHDR-5-74" TargetMode="External"/><Relationship Id="rId1866" Type="http://schemas.openxmlformats.org/officeDocument/2006/relationships/hyperlink" Target="https://share.hdrinc.com/sites/CoW_FRLP/_layouts/DocIdRedir.aspx?ID=COWFRLPHDR-5-1132" TargetMode="External"/><Relationship Id="rId1519" Type="http://schemas.openxmlformats.org/officeDocument/2006/relationships/hyperlink" Target="https://share.hdrinc.com/sites/CoW_FRLP/_layouts/DocIdRedir.aspx?ID=COWFRLPHDR-5-194" TargetMode="External"/><Relationship Id="rId1726" Type="http://schemas.openxmlformats.org/officeDocument/2006/relationships/hyperlink" Target="https://share.hdrinc.com/sites/CoW_FRLP/_layouts/DocIdRedir.aspx?ID=COWFRLPHDR-5-218" TargetMode="External"/><Relationship Id="rId1933" Type="http://schemas.openxmlformats.org/officeDocument/2006/relationships/hyperlink" Target="https://share.hdrinc.com/sites/CoW_FRLP/_layouts/DocIdRedir.aspx?ID=COWFRLPHDR-5-1281" TargetMode="External"/><Relationship Id="rId18" Type="http://schemas.openxmlformats.org/officeDocument/2006/relationships/hyperlink" Target="https://share.hdrinc.com/sites/CoW_FRLP/ACQUISITION/COW-FRMP_TR-100%20APPRAISAL%20USACOE%20Authorization%20to%20Proceed%20with%20Offer.pdf" TargetMode="External"/><Relationship Id="rId167" Type="http://schemas.openxmlformats.org/officeDocument/2006/relationships/hyperlink" Target="https://share.hdrinc.com/sites/CoW_FRLP/ACQUISITION/COW-FRMP_TR-210%20TITLE%20Commitment.pdf" TargetMode="External"/><Relationship Id="rId374" Type="http://schemas.openxmlformats.org/officeDocument/2006/relationships/hyperlink" Target="https://share.hdrinc.com/sites/CoW_FRLP/ACQUISITION/COW-FRMP_TR-300%20CONTACT%20Letter%20of%20Intent-HDR%20Mattews.pdf" TargetMode="External"/><Relationship Id="rId581" Type="http://schemas.openxmlformats.org/officeDocument/2006/relationships/hyperlink" Target="https://share.hdrinc.com/sites/CoW_FRLP/ACQUISITION/ContactRecords/COW-FRMP_TR-314%20CONTACT%20Negotiator%20Report.docx" TargetMode="External"/><Relationship Id="rId234" Type="http://schemas.openxmlformats.org/officeDocument/2006/relationships/hyperlink" Target="https://share.hdrinc.com/sites/CoW_FRLP/ACQUISITION/COW-FRMP_TR-215%20CONTACT%20Letter%20of%20Intent-HDR%20O.%20Ramirez.pdf" TargetMode="External"/><Relationship Id="rId679" Type="http://schemas.openxmlformats.org/officeDocument/2006/relationships/hyperlink" Target="https://share.hdrinc.com/sites/CoW_FRLP/ACQUISITION/COW-FRMP_TR-324%20SURVEY%20Description-Plat_USACOE.pdf" TargetMode="External"/><Relationship Id="rId886" Type="http://schemas.openxmlformats.org/officeDocument/2006/relationships/hyperlink" Target="https://share.hdrinc.com/sites/CoW_FRLP/ACQUISITION/COW-FRMP_TR-T210%20CONTACT%20Negotiator%20Report.docx" TargetMode="External"/><Relationship Id="rId2" Type="http://schemas.openxmlformats.org/officeDocument/2006/relationships/hyperlink" Target="https://share.hdrinc.com/sites/CoW_FRLP/ACQUISITION/COW-FRMP_R027673%20SURVEY%20Right-of-Entry.pdf" TargetMode="External"/><Relationship Id="rId441" Type="http://schemas.openxmlformats.org/officeDocument/2006/relationships/hyperlink" Target="https://share.hdrinc.com/sites/CoW_FRLP/ACQUISITION/COW-FRMP_TR-304%20TITLE%20Curative%20Plan.docx" TargetMode="External"/><Relationship Id="rId539" Type="http://schemas.openxmlformats.org/officeDocument/2006/relationships/hyperlink" Target="https://share.hdrinc.com/sites/CoW_FRLP/ACQUISITION/COW-FRMP_TR-311%20TITLE%20Commitment%20Backup%20Docs.pdf" TargetMode="External"/><Relationship Id="rId746" Type="http://schemas.openxmlformats.org/officeDocument/2006/relationships/hyperlink" Target="https://share.hdrinc.com/sites/CoW_FRLP/ACQUISITION/COW-FRMP_TR-T072%20CONTACT%20Negotiator%20Report.docx" TargetMode="External"/><Relationship Id="rId1071" Type="http://schemas.openxmlformats.org/officeDocument/2006/relationships/hyperlink" Target="https://share.hdrinc.com/sites/CoW_FRLP/_layouts/DocIdRedir.aspx?ID=COWFRLPHDR-5-1182" TargetMode="External"/><Relationship Id="rId1169" Type="http://schemas.openxmlformats.org/officeDocument/2006/relationships/hyperlink" Target="https://share.hdrinc.com/sites/CoW_FRLP/_layouts/DocIdRedir.aspx?ID=COWFRLPHDR-5-1262" TargetMode="External"/><Relationship Id="rId1376" Type="http://schemas.openxmlformats.org/officeDocument/2006/relationships/hyperlink" Target="https://share.hdrinc.com/sites/CoW_FRLP/_layouts/DocIdRedir.aspx?ID=COWFRLPHDR-5-822" TargetMode="External"/><Relationship Id="rId1583" Type="http://schemas.openxmlformats.org/officeDocument/2006/relationships/hyperlink" Target="https://share.hdrinc.com/sites/CoW_FRLP/_layouts/DocIdRedir.aspx?ID=COWFRLPHDR-5-737" TargetMode="External"/><Relationship Id="rId301" Type="http://schemas.openxmlformats.org/officeDocument/2006/relationships/hyperlink" Target="https://share.hdrinc.com/sites/CoW_FRLP/ACQUISITION/COW-FRMP_TR-220%20APPRAISAL%20Final%20Appraisal.pdf" TargetMode="External"/><Relationship Id="rId953" Type="http://schemas.openxmlformats.org/officeDocument/2006/relationships/hyperlink" Target="https://share.hdrinc.com/sites/CoW_FRLP/ACQUISITION/COW-FRMP_TR-T242%20TITLE%20Tax%20Card.pdf" TargetMode="External"/><Relationship Id="rId1029" Type="http://schemas.openxmlformats.org/officeDocument/2006/relationships/hyperlink" Target="https://share.hdrinc.com/sites/CoW_FRLP/_layouts/DocIdRedir.aspx?ID=COWFRLPHDR-5-1338" TargetMode="External"/><Relationship Id="rId1236" Type="http://schemas.openxmlformats.org/officeDocument/2006/relationships/hyperlink" Target="https://share.hdrinc.com/sites/CoW_FRLP/_layouts/DocIdRedir.aspx?ID=COWFRLPHDR-5-238" TargetMode="External"/><Relationship Id="rId1790" Type="http://schemas.openxmlformats.org/officeDocument/2006/relationships/hyperlink" Target="https://share.hdrinc.com/sites/CoW_FRLP/_layouts/DocIdRedir.aspx?ID=COWFRLPHDR-5-1099" TargetMode="External"/><Relationship Id="rId1888" Type="http://schemas.openxmlformats.org/officeDocument/2006/relationships/hyperlink" Target="https://share.hdrinc.com/sites/CoW_FRLP/_layouts/DocIdRedir.aspx?ID=COWFRLPHDR-5-954" TargetMode="External"/><Relationship Id="rId82" Type="http://schemas.openxmlformats.org/officeDocument/2006/relationships/hyperlink" Target="https://share.hdrinc.com/sites/CoW_FRLP/ACQUISITION/COW-FRMP_TR-202%20TITLE%20Curative%20Plan.docx" TargetMode="External"/><Relationship Id="rId606" Type="http://schemas.openxmlformats.org/officeDocument/2006/relationships/hyperlink" Target="https://share.hdrinc.com/sites/CoW_FRLP/ACQUISITION/COW-FRMP_TR-315%20TITLE%20Commitment.pdf" TargetMode="External"/><Relationship Id="rId813" Type="http://schemas.openxmlformats.org/officeDocument/2006/relationships/hyperlink" Target="https://share.hdrinc.com/sites/CoW_FRLP/ACQUISITION/COW-FRMP_TR-T184%20ENVIRONMENTAL%20Right-of-Entry%20Package.pdf" TargetMode="External"/><Relationship Id="rId1443" Type="http://schemas.openxmlformats.org/officeDocument/2006/relationships/hyperlink" Target="https://share.hdrinc.com/sites/CoW_FRLP/_layouts/DocIdRedir.aspx?ID=COWFRLPHDR-5-542" TargetMode="External"/><Relationship Id="rId1650" Type="http://schemas.openxmlformats.org/officeDocument/2006/relationships/hyperlink" Target="https://share.hdrinc.com/sites/CoW_FRLP/_layouts/DocIdRedir.aspx?ID=COWFRLPHDR-5-779" TargetMode="External"/><Relationship Id="rId1748" Type="http://schemas.openxmlformats.org/officeDocument/2006/relationships/hyperlink" Target="https://share.hdrinc.com/sites/CoW_FRLP/_layouts/DocIdRedir.aspx?ID=COWFRLPHDR-5-1090" TargetMode="External"/><Relationship Id="rId1303" Type="http://schemas.openxmlformats.org/officeDocument/2006/relationships/hyperlink" Target="https://share.hdrinc.com/sites/CoW_FRLP/_layouts/DocIdRedir.aspx?ID=COWFRLPHDR-5-759" TargetMode="External"/><Relationship Id="rId1510" Type="http://schemas.openxmlformats.org/officeDocument/2006/relationships/hyperlink" Target="https://share.hdrinc.com/sites/CoW_FRLP/_layouts/DocIdRedir.aspx?ID=COWFRLPHDR-5-1366" TargetMode="External"/><Relationship Id="rId1955" Type="http://schemas.openxmlformats.org/officeDocument/2006/relationships/hyperlink" Target="https://share.hdrinc.com/sites/CoW_FRLP/_layouts/DocIdRedir.aspx?ID=COWFRLPHDR-5-997" TargetMode="External"/><Relationship Id="rId1608" Type="http://schemas.openxmlformats.org/officeDocument/2006/relationships/hyperlink" Target="https://share.hdrinc.com/sites/CoW_FRLP/_layouts/DocIdRedir.aspx?ID=COWFRLPHDR-5-1314" TargetMode="External"/><Relationship Id="rId1815" Type="http://schemas.openxmlformats.org/officeDocument/2006/relationships/hyperlink" Target="https://share.hdrinc.com/sites/CoW_FRLP/_layouts/DocIdRedir.aspx?ID=COWFRLPHDR-5-929" TargetMode="External"/><Relationship Id="rId189" Type="http://schemas.openxmlformats.org/officeDocument/2006/relationships/hyperlink" Target="https://share.hdrinc.com/sites/CoW_FRLP/ACQUISITION/COW-FRMP_TR-212%20TITLE%20Curative%20Plan.docx" TargetMode="External"/><Relationship Id="rId396" Type="http://schemas.openxmlformats.org/officeDocument/2006/relationships/hyperlink" Target="https://share.hdrinc.com/sites/CoW_FRLP/ACQUISITION/COW-FRMP_TR-301%20TITLE%20Tax%20Card.pdf" TargetMode="External"/><Relationship Id="rId256" Type="http://schemas.openxmlformats.org/officeDocument/2006/relationships/hyperlink" Target="https://share.hdrinc.com/sites/CoW_FRLP/ACQUISITION/COW-FRMP_TR-216%20SURVEY%20Right-of-Entry.pdf" TargetMode="External"/><Relationship Id="rId463" Type="http://schemas.openxmlformats.org/officeDocument/2006/relationships/hyperlink" Target="https://share.hdrinc.com/sites/CoW_FRLP/ACQUISITION/COW-FRMP_TR-306%20NEGOTIATION%20Landowner%20Bill%20of%20Rights%20Letter.pdf" TargetMode="External"/><Relationship Id="rId670" Type="http://schemas.openxmlformats.org/officeDocument/2006/relationships/hyperlink" Target="https://share.hdrinc.com/sites/CoW_FRLP/ACQUISITION/COW-FRMP_TR-322%20CONTACT%20Letter%20of%20Intent-HDR.pdf" TargetMode="External"/><Relationship Id="rId1093" Type="http://schemas.openxmlformats.org/officeDocument/2006/relationships/hyperlink" Target="https://share.hdrinc.com/sites/CoW_FRLP/_layouts/DocIdRedir.aspx?ID=COWFRLPHDR-5-33" TargetMode="External"/><Relationship Id="rId116" Type="http://schemas.openxmlformats.org/officeDocument/2006/relationships/hyperlink" Target="https://share.hdrinc.com/sites/CoW_FRLP/ACQUISITION/COW-FRMP_TR-207%20APPRAISAL%20Just%20Compensation%20Approval.pdf" TargetMode="External"/><Relationship Id="rId323" Type="http://schemas.openxmlformats.org/officeDocument/2006/relationships/hyperlink" Target="https://share.hdrinc.com/sites/CoW_FRLP/ACQUISITION/COW-FRMP_TR-222%20TITLE%20Commitment.pdf" TargetMode="External"/><Relationship Id="rId530" Type="http://schemas.openxmlformats.org/officeDocument/2006/relationships/hyperlink" Target="https://share.hdrinc.com/sites/CoW_FRLP/ACQUISITION/ContactRecords/COW-FRMP_TR-311%20CONTACT%20Negotiator%20Report.docx" TargetMode="External"/><Relationship Id="rId768" Type="http://schemas.openxmlformats.org/officeDocument/2006/relationships/hyperlink" Target="https://share.hdrinc.com/sites/CoW_FRLP/ACQUISITION/COW-FRMP_TR-T159%20ROE%20Right-of-Entry%20Package.pdf" TargetMode="External"/><Relationship Id="rId975" Type="http://schemas.openxmlformats.org/officeDocument/2006/relationships/hyperlink" Target="https://share.hdrinc.com/sites/CoW_FRLP/ACQUISITION/COW-FRMP_TR-T261%20CONTACT%20Negotiator%20Report.docx" TargetMode="External"/><Relationship Id="rId1160" Type="http://schemas.openxmlformats.org/officeDocument/2006/relationships/hyperlink" Target="https://share.hdrinc.com/sites/CoW_FRLP/_layouts/DocIdRedir.aspx?ID=COWFRLPHDR-5-201" TargetMode="External"/><Relationship Id="rId1398" Type="http://schemas.openxmlformats.org/officeDocument/2006/relationships/hyperlink" Target="https://share.hdrinc.com/sites/CoW_FRLP/_layouts/DocIdRedir.aspx?ID=COWFRLPHDR-5-1343" TargetMode="External"/><Relationship Id="rId2004" Type="http://schemas.openxmlformats.org/officeDocument/2006/relationships/hyperlink" Target="https://share.hdrinc.com/sites/CoW_FRLP/_layouts/DocIdRedir.aspx?ID=COWFRLPHDR-5-1335" TargetMode="External"/><Relationship Id="rId628" Type="http://schemas.openxmlformats.org/officeDocument/2006/relationships/hyperlink" Target="https://share.hdrinc.com/sites/CoW_FRLP/ACQUISITION/ContactRecords/COW-FRMP_TR-317%20CONTACT%20Negotiator%20Report.docx" TargetMode="External"/><Relationship Id="rId835" Type="http://schemas.openxmlformats.org/officeDocument/2006/relationships/hyperlink" Target="https://share.hdrinc.com/sites/CoW_FRLP/ACQUISITION/COW-FRMP_TR-T189%20ENVIRONMENTAL%20Right-of-Entry%20Executed.pdf" TargetMode="External"/><Relationship Id="rId1258" Type="http://schemas.openxmlformats.org/officeDocument/2006/relationships/hyperlink" Target="https://share.hdrinc.com/sites/CoW_FRLP/_layouts/DocIdRedir.aspx?ID=COWFRLPHDR-5-32" TargetMode="External"/><Relationship Id="rId1465" Type="http://schemas.openxmlformats.org/officeDocument/2006/relationships/hyperlink" Target="https://share.hdrinc.com/sites/CoW_FRLP/_layouts/DocIdRedir.aspx?ID=COWFRLPHDR-5-876" TargetMode="External"/><Relationship Id="rId1672" Type="http://schemas.openxmlformats.org/officeDocument/2006/relationships/hyperlink" Target="https://share.hdrinc.com/sites/CoW_FRLP/_layouts/DocIdRedir.aspx?ID=COWFRLPHDR-5-236" TargetMode="External"/><Relationship Id="rId1020" Type="http://schemas.openxmlformats.org/officeDocument/2006/relationships/hyperlink" Target="https://share.hdrinc.com/sites/CoW_FRLP/_layouts/DocIdRedir.aspx?ID=COWFRLPHDR-5-133" TargetMode="External"/><Relationship Id="rId1118" Type="http://schemas.openxmlformats.org/officeDocument/2006/relationships/hyperlink" Target="https://share.hdrinc.com/sites/CoW_FRLP/_layouts/DocIdRedir.aspx?ID=COWFRLPHDR-5-422" TargetMode="External"/><Relationship Id="rId1325" Type="http://schemas.openxmlformats.org/officeDocument/2006/relationships/hyperlink" Target="https://share.hdrinc.com/sites/CoW_FRLP/_layouts/DocIdRedir.aspx?ID=COWFRLPHDR-5-387" TargetMode="External"/><Relationship Id="rId1532" Type="http://schemas.openxmlformats.org/officeDocument/2006/relationships/hyperlink" Target="https://share.hdrinc.com/sites/CoW_FRLP/_layouts/DocIdRedir.aspx?ID=COWFRLPHDR-5-179" TargetMode="External"/><Relationship Id="rId1977" Type="http://schemas.openxmlformats.org/officeDocument/2006/relationships/hyperlink" Target="https://share.hdrinc.com/sites/CoW_FRLP/_layouts/DocIdRedir.aspx?ID=COWFRLPHDR-5-887" TargetMode="External"/><Relationship Id="rId902" Type="http://schemas.openxmlformats.org/officeDocument/2006/relationships/hyperlink" Target="https://share.hdrinc.com/sites/CoW_FRLP/ACQUISITION/COW-FRMP_TR-T213%20ENVIRONMENTAL%20Right-of-Entry%20Package.pdf" TargetMode="External"/><Relationship Id="rId1837" Type="http://schemas.openxmlformats.org/officeDocument/2006/relationships/hyperlink" Target="https://share.hdrinc.com/sites/CoA_Buyout_6500/_layouts/DocIdRedir.aspx?ID=COABUYOUT65-9-40" TargetMode="External"/><Relationship Id="rId31" Type="http://schemas.openxmlformats.org/officeDocument/2006/relationships/hyperlink" Target="https://share.hdrinc.com/sites/CoW_FRLP/ACQUISITION/COW-FRMP_TR-101%20TITLE%20Curative%20Plan.docx" TargetMode="External"/><Relationship Id="rId180" Type="http://schemas.openxmlformats.org/officeDocument/2006/relationships/hyperlink" Target="https://share.hdrinc.com/sites/CoW_FRLP/ACQUISITION/COW-FRMP_TR-211%20TITLE%20Commitment%20Backup%20Docs.pdf" TargetMode="External"/><Relationship Id="rId278" Type="http://schemas.openxmlformats.org/officeDocument/2006/relationships/hyperlink" Target="https://share.hdrinc.com/sites/CoW_FRLP/ACQUISITION/ContactRecords/COW-FRMP_TR-218%20CONTACT%20Negotiator%20Report.docx" TargetMode="External"/><Relationship Id="rId1904" Type="http://schemas.openxmlformats.org/officeDocument/2006/relationships/hyperlink" Target="https://share.hdrinc.com/sites/CoW_FRLP/_layouts/DocIdRedir.aspx?ID=COWFRLPHDR-5-967" TargetMode="External"/><Relationship Id="rId485" Type="http://schemas.openxmlformats.org/officeDocument/2006/relationships/hyperlink" Target="https://share.hdrinc.com/sites/CoW_FRLP/ACQUISITION/COW-FRMP_TR-308%20TITLE%20Commitment%20Backup%20Docs.pdf" TargetMode="External"/><Relationship Id="rId692" Type="http://schemas.openxmlformats.org/officeDocument/2006/relationships/hyperlink" Target="https://share.hdrinc.com/sites/CoW_FRLP/ACQUISITION/COW-FRMP_TR-421A%20APPRAISAL%20Just%20Compensation%20Approval.pdf" TargetMode="External"/><Relationship Id="rId138" Type="http://schemas.openxmlformats.org/officeDocument/2006/relationships/hyperlink" Target="https://share.hdrinc.com/sites/CoW_FRLP/ACQUISITION/COW-FRMP_TR-208%20CONTACT%20Initial%20Interview%20-%20Business.pdf" TargetMode="External"/><Relationship Id="rId345" Type="http://schemas.openxmlformats.org/officeDocument/2006/relationships/hyperlink" Target="https://share.hdrinc.com/sites/CoW_FRLP/ACQUISITION/COW-FRMP_TR-224%20TITLE%20Commitment.pdf" TargetMode="External"/><Relationship Id="rId552" Type="http://schemas.openxmlformats.org/officeDocument/2006/relationships/hyperlink" Target="https://share.hdrinc.com/sites/CoW_FRLP/ACQUISITION/COW-FRMP_TR-312%20SURVEY%20Right-of-Entry.pdf" TargetMode="External"/><Relationship Id="rId997" Type="http://schemas.openxmlformats.org/officeDocument/2006/relationships/hyperlink" Target="https://share.hdrinc.com/sites/CoW_FRLP/ACQUISITION/COW-FRMP_TR-T272%20ROE%20Right-of-Entry%20Executed.pdf" TargetMode="External"/><Relationship Id="rId1182" Type="http://schemas.openxmlformats.org/officeDocument/2006/relationships/hyperlink" Target="https://share.hdrinc.com/sites/CoW_FRLP/_layouts/DocIdRedir.aspx?ID=COWFRLPHDR-5-386" TargetMode="External"/><Relationship Id="rId2026" Type="http://schemas.openxmlformats.org/officeDocument/2006/relationships/hyperlink" Target="https://share.hdrinc.com/sites/CoW_FRLP/_layouts/DocIdRedir.aspx?ID=COWFRLPHDR-5-1121" TargetMode="External"/><Relationship Id="rId205" Type="http://schemas.openxmlformats.org/officeDocument/2006/relationships/hyperlink" Target="https://share.hdrinc.com/sites/CoW_FRLP/ACQUISITION/COW-FRMP_TR-213%20TITLE%20Commitment.pdf" TargetMode="External"/><Relationship Id="rId412" Type="http://schemas.openxmlformats.org/officeDocument/2006/relationships/hyperlink" Target="https://share.hdrinc.com/sites/CoW_FRLP/ACQUISITION/COW-FRMP_TR-303%20APPRAISAL%20Just%20Compensation%20Memo.pdf" TargetMode="External"/><Relationship Id="rId857" Type="http://schemas.openxmlformats.org/officeDocument/2006/relationships/hyperlink" Target="https://share.hdrinc.com/sites/CoW_FRLP/ACQUISITION/COW-FRMP_TR-T194%20TITLE%20Tax%20Card.pdf" TargetMode="External"/><Relationship Id="rId1042" Type="http://schemas.openxmlformats.org/officeDocument/2006/relationships/hyperlink" Target="https://share.hdrinc.com/sites/CoW_FRLP/_layouts/DocIdRedir.aspx?ID=COWFRLPHDR-5-751" TargetMode="External"/><Relationship Id="rId1487" Type="http://schemas.openxmlformats.org/officeDocument/2006/relationships/hyperlink" Target="https://share.hdrinc.com/sites/CoW_FRLP/_layouts/DocIdRedir.aspx?ID=COWFRLPHDR-5-1375" TargetMode="External"/><Relationship Id="rId1694" Type="http://schemas.openxmlformats.org/officeDocument/2006/relationships/hyperlink" Target="https://share.hdrinc.com/sites/CoW_FRLP/_layouts/DocIdRedir.aspx?ID=COWFRLPHDR-5-829" TargetMode="External"/><Relationship Id="rId717" Type="http://schemas.openxmlformats.org/officeDocument/2006/relationships/hyperlink" Target="https://share.hdrinc.com/sites/CoW_FRLP/ACQUISITION/COW-FRMP_TR-T066%20ENVIRONMENTAL%20Right-of-Entry%20Executed.pdf" TargetMode="External"/><Relationship Id="rId924" Type="http://schemas.openxmlformats.org/officeDocument/2006/relationships/hyperlink" Target="https://share.hdrinc.com/sites/CoW_FRLP/ACQUISITION/COW-FRMP_TR-T234%20ENVIRONMENTAL%20Right-of-Entry%20Executed.pdf" TargetMode="External"/><Relationship Id="rId1347" Type="http://schemas.openxmlformats.org/officeDocument/2006/relationships/hyperlink" Target="https://share.hdrinc.com/sites/CoW_FRLP/_layouts/DocIdRedir.aspx?ID=COWFRLPHDR-5-853" TargetMode="External"/><Relationship Id="rId1554" Type="http://schemas.openxmlformats.org/officeDocument/2006/relationships/hyperlink" Target="https://share.hdrinc.com/sites/CoW_FRLP/_layouts/DocIdRedir.aspx?ID=COWFRLPHDR-5-653" TargetMode="External"/><Relationship Id="rId1761" Type="http://schemas.openxmlformats.org/officeDocument/2006/relationships/hyperlink" Target="https://share.hdrinc.com/sites/CoW_FRLP/_layouts/DocIdRedir.aspx?ID=COWFRLPHDR-5-1093" TargetMode="External"/><Relationship Id="rId1999" Type="http://schemas.openxmlformats.org/officeDocument/2006/relationships/hyperlink" Target="https://share.hdrinc.com/sites/CoW_FRLP/_layouts/DocIdRedir.aspx?ID=COWFRLPHDR-5-1116" TargetMode="External"/><Relationship Id="rId53" Type="http://schemas.openxmlformats.org/officeDocument/2006/relationships/hyperlink" Target="https://share.hdrinc.com/sites/CoW_FRLP/ACQUISITION/COW-FRMP_TR-200%20TITLE%20Tax%20Card.pdf" TargetMode="External"/><Relationship Id="rId1207" Type="http://schemas.openxmlformats.org/officeDocument/2006/relationships/hyperlink" Target="https://share.hdrinc.com/sites/CoW_FRLP/_layouts/DocIdRedir.aspx?ID=COWFRLPHDR-5-1216" TargetMode="External"/><Relationship Id="rId1414" Type="http://schemas.openxmlformats.org/officeDocument/2006/relationships/hyperlink" Target="https://share.hdrinc.com/sites/CoW_FRLP/_layouts/DocIdRedir.aspx?ID=COWFRLPHDR-5-367" TargetMode="External"/><Relationship Id="rId1621" Type="http://schemas.openxmlformats.org/officeDocument/2006/relationships/hyperlink" Target="https://share.hdrinc.com/sites/CoW_FRLP/_layouts/DocIdRedir.aspx?ID=COWFRLPHDR-5-227" TargetMode="External"/><Relationship Id="rId1859" Type="http://schemas.openxmlformats.org/officeDocument/2006/relationships/hyperlink" Target="https://share.hdrinc.com/sites/CoW_FRLP/_layouts/DocIdRedir.aspx?ID=COWFRLPHDR-5-1232" TargetMode="External"/><Relationship Id="rId1719" Type="http://schemas.openxmlformats.org/officeDocument/2006/relationships/hyperlink" Target="https://share.hdrinc.com/sites/CoW_FRLP/_layouts/DocIdRedir.aspx?ID=COWFRLPHDR-5-545" TargetMode="External"/><Relationship Id="rId1926" Type="http://schemas.openxmlformats.org/officeDocument/2006/relationships/hyperlink" Target="https://share.hdrinc.com/sites/CoW_FRLP/_layouts/DocIdRedir.aspx?ID=COWFRLPHDR-5-982" TargetMode="External"/><Relationship Id="rId367" Type="http://schemas.openxmlformats.org/officeDocument/2006/relationships/hyperlink" Target="https://share.hdrinc.com/sites/CoW_FRLP/ACQUISITION/COW-FRMP_TR-231%20SURVEY%20Right-of-Entry.pdf" TargetMode="External"/><Relationship Id="rId574" Type="http://schemas.openxmlformats.org/officeDocument/2006/relationships/hyperlink" Target="https://share.hdrinc.com/sites/CoW_FRLP/ACQUISITION/COW-FRMP_TR-313%20TITLE%20Commitment%20Backup%20Docs.pdf" TargetMode="External"/><Relationship Id="rId227" Type="http://schemas.openxmlformats.org/officeDocument/2006/relationships/hyperlink" Target="https://share.hdrinc.com/sites/CoW_FRLP/ACQUISITION/COW-FRMP_TR-215%20APPRAISAL%20Just%20Compensation%20Memo.pdf" TargetMode="External"/><Relationship Id="rId781" Type="http://schemas.openxmlformats.org/officeDocument/2006/relationships/hyperlink" Target="https://share.hdrinc.com/sites/CoW_FRLP/ACQUISITION/COW-FRMP_TR-T164%20ENVIRONMENTAL%20Right-of-Entry%20Package.pdf" TargetMode="External"/><Relationship Id="rId879" Type="http://schemas.openxmlformats.org/officeDocument/2006/relationships/hyperlink" Target="https://share.hdrinc.com/sites/CoW_FRLP/ACQUISITION/COW-FRMP_TR-T206%20ENVIRONMENTAL%20Right-of-Entry%20Executed.pdf" TargetMode="External"/><Relationship Id="rId434" Type="http://schemas.openxmlformats.org/officeDocument/2006/relationships/hyperlink" Target="https://share.hdrinc.com/sites/CoW_FRLP/ACQUISITION/COW-FRMP_TR-304%20NEGOTIATION%20Landowner%20Bill%20of%20Rights%20Letter.pdf" TargetMode="External"/><Relationship Id="rId641" Type="http://schemas.openxmlformats.org/officeDocument/2006/relationships/hyperlink" Target="https://share.hdrinc.com/sites/CoW_FRLP/ACQUISITION/COW-FRMP_TR-319%20CONTACT%20Letter%20of%20Intent-HDR.pdf" TargetMode="External"/><Relationship Id="rId739" Type="http://schemas.openxmlformats.org/officeDocument/2006/relationships/hyperlink" Target="https://share.hdrinc.com/sites/CoW_FRLP/ACQUISITION/COW-FRMP_TR-T070%20ENVIRONMENTAL%20Right-of-Entry%20Package.pdf" TargetMode="External"/><Relationship Id="rId1064" Type="http://schemas.openxmlformats.org/officeDocument/2006/relationships/hyperlink" Target="https://share.hdrinc.com/sites/CoW_FRLP/_layouts/DocIdRedir.aspx?ID=COWFRLPHDR-5-216" TargetMode="External"/><Relationship Id="rId1271" Type="http://schemas.openxmlformats.org/officeDocument/2006/relationships/hyperlink" Target="https://share.hdrinc.com/sites/CoW_FRLP/_layouts/DocIdRedir.aspx?ID=COWFRLPHDR-5-43" TargetMode="External"/><Relationship Id="rId1369" Type="http://schemas.openxmlformats.org/officeDocument/2006/relationships/hyperlink" Target="https://share.hdrinc.com/sites/CoW_FRLP/_layouts/DocIdRedir.aspx?ID=COWFRLPHDR-5-809" TargetMode="External"/><Relationship Id="rId1576" Type="http://schemas.openxmlformats.org/officeDocument/2006/relationships/hyperlink" Target="https://share.hdrinc.com/sites/CoW_FRLP/_layouts/DocIdRedir.aspx?ID=COWFRLPHDR-5-96" TargetMode="External"/><Relationship Id="rId501" Type="http://schemas.openxmlformats.org/officeDocument/2006/relationships/hyperlink" Target="https://share.hdrinc.com/sites/CoW_FRLP/ACQUISITION/COW-FRMP_TR-309%20NEGOTIATION%20Landowner%20Bill%20of%20Rights%20Letter.pdf" TargetMode="External"/><Relationship Id="rId946" Type="http://schemas.openxmlformats.org/officeDocument/2006/relationships/hyperlink" Target="https://share.hdrinc.com/sites/CoW_FRLP/ACQUISITION/COW-FRMP_TR-T241%20ROE%20Right-of-Entry%20Package.pdf" TargetMode="External"/><Relationship Id="rId1131" Type="http://schemas.openxmlformats.org/officeDocument/2006/relationships/hyperlink" Target="https://share.hdrinc.com/sites/CoW_FRLP/_layouts/DocIdRedir.aspx?ID=COWFRLPHDR-5-1214" TargetMode="External"/><Relationship Id="rId1229" Type="http://schemas.openxmlformats.org/officeDocument/2006/relationships/hyperlink" Target="https://share.hdrinc.com/sites/CoW_FRLP/_layouts/DocIdRedir.aspx?ID=COWFRLPHDR-5-501" TargetMode="External"/><Relationship Id="rId1783" Type="http://schemas.openxmlformats.org/officeDocument/2006/relationships/hyperlink" Target="https://share.hdrinc.com/sites/CoW_FRLP/_layouts/DocIdRedir.aspx?ID=COWFRLPHDR-5-906" TargetMode="External"/><Relationship Id="rId1990" Type="http://schemas.openxmlformats.org/officeDocument/2006/relationships/hyperlink" Target="https://share.hdrinc.com/sites/CoW_FRLP/_layouts/DocIdRedir.aspx?ID=COWFRLPHDR-5-892" TargetMode="External"/><Relationship Id="rId75" Type="http://schemas.openxmlformats.org/officeDocument/2006/relationships/hyperlink" Target="https://share.hdrinc.com/sites/CoW_FRLP/ACQUISITION/COW-FRMP_TR-202%20NEGOTIATION%20Initial%20Offer%20Package%20CMRR.pdf" TargetMode="External"/><Relationship Id="rId806" Type="http://schemas.openxmlformats.org/officeDocument/2006/relationships/hyperlink" Target="https://share.hdrinc.com/sites/CoW_FRLP/ACQUISITION/COW-FRMP_TR-T182%20ROE%20Right-of-Entry%20Package.pdf" TargetMode="External"/><Relationship Id="rId1436" Type="http://schemas.openxmlformats.org/officeDocument/2006/relationships/hyperlink" Target="https://share.hdrinc.com/sites/CoW_FRLP/_layouts/DocIdRedir.aspx?ID=COWFRLPHDR-5-642" TargetMode="External"/><Relationship Id="rId1643" Type="http://schemas.openxmlformats.org/officeDocument/2006/relationships/hyperlink" Target="https://share.hdrinc.com/sites/CoW_FRLP/_layouts/DocIdRedir.aspx?ID=COWFRLPHDR-5-805" TargetMode="External"/><Relationship Id="rId1850" Type="http://schemas.openxmlformats.org/officeDocument/2006/relationships/hyperlink" Target="https://share.hdrinc.com/sites/CoW_FRLP/_layouts/DocIdRedir.aspx?ID=COWFRLPHDR-5-1129" TargetMode="External"/><Relationship Id="rId1503" Type="http://schemas.openxmlformats.org/officeDocument/2006/relationships/hyperlink" Target="https://share.hdrinc.com/sites/CoW_FRLP/_layouts/DocIdRedir.aspx?ID=COWFRLPHDR-5-1273" TargetMode="External"/><Relationship Id="rId1710" Type="http://schemas.openxmlformats.org/officeDocument/2006/relationships/hyperlink" Target="https://share.hdrinc.com/sites/CoW_FRLP/_layouts/DocIdRedir.aspx?ID=COWFRLPHDR-5-379" TargetMode="External"/><Relationship Id="rId1948" Type="http://schemas.openxmlformats.org/officeDocument/2006/relationships/hyperlink" Target="https://share.hdrinc.com/sites/CoW_FRLP/_layouts/DocIdRedir.aspx?ID=COWFRLPHDR-5-1126" TargetMode="External"/><Relationship Id="rId291" Type="http://schemas.openxmlformats.org/officeDocument/2006/relationships/hyperlink" Target="https://share.hdrinc.com/sites/CoW_FRLP/ACQUISITION/ContactRecords/COW-FRMP_TR-219%20CONTACT%20Negotiator%20Report.docx" TargetMode="External"/><Relationship Id="rId1808" Type="http://schemas.openxmlformats.org/officeDocument/2006/relationships/hyperlink" Target="https://share.hdrinc.com/sites/CoW_FRLP/_layouts/DocIdRedir.aspx?ID=COWFRLPHDR-5-924" TargetMode="External"/><Relationship Id="rId151" Type="http://schemas.openxmlformats.org/officeDocument/2006/relationships/hyperlink" Target="https://share.hdrinc.com/sites/CoW_FRLP/ACQUISITION/COW-FRMP_TR-208%20TITLE%20Tax%20Card.pdf" TargetMode="External"/><Relationship Id="rId389" Type="http://schemas.openxmlformats.org/officeDocument/2006/relationships/hyperlink" Target="https://share.hdrinc.com/sites/CoW_FRLP/ACQUISITION/COW-FRMP_TR-301%20NEGOTIATION%20Landowner%20Bill%20of%20Rights%20Letter.pdf" TargetMode="External"/><Relationship Id="rId596" Type="http://schemas.openxmlformats.org/officeDocument/2006/relationships/hyperlink" Target="https://share.hdrinc.com/sites/CoW_FRLP/ACQUISITION/COW-FRMP_TR-315%20CONTACT%20Initial%20Interview%20-%20Residential.pdf" TargetMode="External"/><Relationship Id="rId249" Type="http://schemas.openxmlformats.org/officeDocument/2006/relationships/hyperlink" Target="https://share.hdrinc.com/sites/CoW_FRLP/ACQUISITION/COW-FRMP_TR-216%20APPRAISAL%20Just%20Compensation%20Memo.pdf" TargetMode="External"/><Relationship Id="rId456" Type="http://schemas.openxmlformats.org/officeDocument/2006/relationships/hyperlink" Target="https://share.hdrinc.com/sites/CoW_FRLP/ACQUISITION/COW-FRMP_TR-305%20TITLE%20Curative%20Plan.docx" TargetMode="External"/><Relationship Id="rId663" Type="http://schemas.openxmlformats.org/officeDocument/2006/relationships/hyperlink" Target="https://share.hdrinc.com/sites/CoW_FRLP/ACQUISITION/ContactRecords/COW-FRMP_TR-321%20CONTACT%20Negotiator%20Report.docx" TargetMode="External"/><Relationship Id="rId870" Type="http://schemas.openxmlformats.org/officeDocument/2006/relationships/hyperlink" Target="https://share.hdrinc.com/sites/CoW_FRLP/ACQUISITION/COW-FRMP_TR-T200%20ENVIRONMENTAL%20Right-of-Entry%20Package.pdf" TargetMode="External"/><Relationship Id="rId1086" Type="http://schemas.openxmlformats.org/officeDocument/2006/relationships/hyperlink" Target="https://share.hdrinc.com/sites/CoW_FRLP/_layouts/DocIdRedir.aspx?ID=COWFRLPHDR-5-708" TargetMode="External"/><Relationship Id="rId1293" Type="http://schemas.openxmlformats.org/officeDocument/2006/relationships/hyperlink" Target="https://share.hdrinc.com/sites/CoW_FRLP/_layouts/DocIdRedir.aspx?ID=COWFRLPHDR-5-433" TargetMode="External"/><Relationship Id="rId109" Type="http://schemas.openxmlformats.org/officeDocument/2006/relationships/hyperlink" Target="https://share.hdrinc.com/sites/CoW_FRLP/ACQUISITION/COW-FRMP_TR-205%20TITLE%20Commitment.pdf" TargetMode="External"/><Relationship Id="rId316" Type="http://schemas.openxmlformats.org/officeDocument/2006/relationships/hyperlink" Target="https://share.hdrinc.com/sites/CoW_FRLP/ACQUISITION/COW-FRMP_TR-222%20APPRAISAL%20USACOE%20Authorization%20to%20Proceed%20with%20Offer.pdf" TargetMode="External"/><Relationship Id="rId523" Type="http://schemas.openxmlformats.org/officeDocument/2006/relationships/hyperlink" Target="https://share.hdrinc.com/sites/CoW_FRLP/ACQUISITION/COW-FRMP_TR-311%20APPRAISAL%20Appraisal%20Review.pdf" TargetMode="External"/><Relationship Id="rId968" Type="http://schemas.openxmlformats.org/officeDocument/2006/relationships/hyperlink" Target="https://share.hdrinc.com/sites/CoW_FRLP/ACQUISITION/COW-FRMP_TR-T256%20TITLE%20Tax%20Card.pdf" TargetMode="External"/><Relationship Id="rId1153" Type="http://schemas.openxmlformats.org/officeDocument/2006/relationships/hyperlink" Target="https://share.hdrinc.com/sites/CoW_FRLP/_layouts/DocIdRedir.aspx?ID=COWFRLPHDR-5-754" TargetMode="External"/><Relationship Id="rId1598" Type="http://schemas.openxmlformats.org/officeDocument/2006/relationships/hyperlink" Target="https://share.hdrinc.com/sites/CoW_FRLP/_layouts/DocIdRedir.aspx?ID=COWFRLPHDR-5-775" TargetMode="External"/><Relationship Id="rId97" Type="http://schemas.openxmlformats.org/officeDocument/2006/relationships/hyperlink" Target="https://share.hdrinc.com/sites/CoW_FRLP/ACQUISITION/COW-FRMP_TR-205%20APPRAISAL%20USACOE%20Authorization%20to%20Proceed%20with%20Offer.pdf" TargetMode="External"/><Relationship Id="rId730" Type="http://schemas.openxmlformats.org/officeDocument/2006/relationships/hyperlink" Target="https://share.hdrinc.com/sites/CoW_FRLP/ACQUISITION/COW-FRMP_TR-T068%20ROE%20Right-of-Entry%20Executed.pdf" TargetMode="External"/><Relationship Id="rId828" Type="http://schemas.openxmlformats.org/officeDocument/2006/relationships/hyperlink" Target="https://share.hdrinc.com/sites/CoW_FRLP/ACQUISITION/COW-FRMP_TR-T187%20TITLE%20Tax%20Card.pdf" TargetMode="External"/><Relationship Id="rId1013" Type="http://schemas.openxmlformats.org/officeDocument/2006/relationships/hyperlink" Target="https://share.hdrinc.com/sites/CoW_FRLP/ACQUISITION/COW-FRMP_TR-T281%20ROE%20Right-of-Entry%20Package.pdf" TargetMode="External"/><Relationship Id="rId1360" Type="http://schemas.openxmlformats.org/officeDocument/2006/relationships/hyperlink" Target="https://share.hdrinc.com/sites/CoW_FRLP/_layouts/DocIdRedir.aspx?ID=COWFRLPHDR-5-401" TargetMode="External"/><Relationship Id="rId1458" Type="http://schemas.openxmlformats.org/officeDocument/2006/relationships/hyperlink" Target="https://share.hdrinc.com/sites/CoW_FRLP/_layouts/DocIdRedir.aspx?ID=COWFRLPHDR-5-1229" TargetMode="External"/><Relationship Id="rId1665" Type="http://schemas.openxmlformats.org/officeDocument/2006/relationships/hyperlink" Target="https://share.hdrinc.com/sites/CoW_FRLP/_layouts/DocIdRedir.aspx?ID=COWFRLPHDR-5-563" TargetMode="External"/><Relationship Id="rId1872" Type="http://schemas.openxmlformats.org/officeDocument/2006/relationships/hyperlink" Target="https://share.hdrinc.com/sites/CoW_FRLP/_layouts/DocIdRedir.aspx?ID=COWFRLPHDR-5-102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  <pageSetUpPr autoPageBreaks="0" fitToPage="1"/>
  </sheetPr>
  <dimension ref="A1:BN166"/>
  <sheetViews>
    <sheetView showZeros="0" tabSelected="1" zoomScaleNormal="100" workbookViewId="0">
      <pane xSplit="3" ySplit="5" topLeftCell="D6" activePane="bottomRight" state="frozen"/>
      <selection activeCell="A3" sqref="A3"/>
      <selection pane="topRight" activeCell="D3" sqref="D3"/>
      <selection pane="bottomLeft" activeCell="A6" sqref="A6"/>
      <selection pane="bottomRight" activeCell="R6" sqref="R6"/>
    </sheetView>
  </sheetViews>
  <sheetFormatPr defaultRowHeight="12.75" outlineLevelRow="1" outlineLevelCol="1" x14ac:dyDescent="0.2"/>
  <cols>
    <col min="1" max="1" width="9.5703125" bestFit="1" customWidth="1"/>
    <col min="2" max="2" width="9" style="1" customWidth="1"/>
    <col min="3" max="3" width="10.140625" bestFit="1" customWidth="1"/>
    <col min="4" max="4" width="14.140625" bestFit="1" customWidth="1"/>
    <col min="5" max="5" width="17" bestFit="1" customWidth="1"/>
    <col min="6" max="6" width="14.140625" style="1" customWidth="1" outlineLevel="1"/>
    <col min="7" max="7" width="16" style="1" customWidth="1" outlineLevel="1"/>
    <col min="8" max="8" width="15" bestFit="1" customWidth="1"/>
    <col min="9" max="9" width="33" style="1" bestFit="1" customWidth="1" outlineLevel="1"/>
    <col min="10" max="10" width="14.140625" style="1" bestFit="1" customWidth="1" outlineLevel="1"/>
    <col min="11" max="11" width="26.140625" style="1" customWidth="1" outlineLevel="1"/>
    <col min="12" max="12" width="12.7109375" style="1" bestFit="1" customWidth="1" outlineLevel="1"/>
    <col min="13" max="13" width="29.28515625" bestFit="1" customWidth="1" outlineLevel="1"/>
    <col min="14" max="14" width="26.42578125" style="1" customWidth="1" outlineLevel="1"/>
    <col min="15" max="15" width="46" style="1" bestFit="1" customWidth="1" outlineLevel="1"/>
    <col min="16" max="16" width="12.42578125" style="1" bestFit="1" customWidth="1" outlineLevel="1"/>
    <col min="17" max="17" width="16.28515625" bestFit="1" customWidth="1" outlineLevel="1"/>
    <col min="18" max="18" width="16" bestFit="1" customWidth="1"/>
    <col min="19" max="19" width="15" bestFit="1" customWidth="1"/>
    <col min="20" max="20" width="17.140625" bestFit="1" customWidth="1"/>
    <col min="21" max="21" width="13.140625" bestFit="1" customWidth="1"/>
    <col min="22" max="22" width="14.7109375" bestFit="1" customWidth="1"/>
    <col min="23" max="23" width="15.28515625" customWidth="1"/>
    <col min="24" max="24" width="15.140625" customWidth="1" outlineLevel="1"/>
    <col min="25" max="25" width="11.85546875" bestFit="1" customWidth="1" outlineLevel="1"/>
    <col min="26" max="26" width="11.85546875" style="65" customWidth="1" outlineLevel="1"/>
    <col min="27" max="27" width="15.85546875" style="65" customWidth="1" outlineLevel="1"/>
    <col min="28" max="28" width="11.85546875" bestFit="1" customWidth="1"/>
    <col min="29" max="29" width="14.85546875" bestFit="1" customWidth="1"/>
    <col min="30" max="30" width="13.28515625" style="65" customWidth="1" outlineLevel="1"/>
    <col min="31" max="32" width="14.85546875" bestFit="1" customWidth="1"/>
    <col min="33" max="33" width="17.85546875" bestFit="1" customWidth="1"/>
    <col min="34" max="34" width="14" bestFit="1" customWidth="1"/>
    <col min="35" max="37" width="17.85546875" bestFit="1" customWidth="1"/>
    <col min="38" max="38" width="14.140625" customWidth="1" outlineLevel="1"/>
    <col min="39" max="39" width="14.28515625" style="1" customWidth="1" outlineLevel="1"/>
    <col min="40" max="40" width="14.140625" style="1" customWidth="1" outlineLevel="1"/>
    <col min="41" max="41" width="10.85546875" customWidth="1" outlineLevel="1"/>
    <col min="42" max="42" width="8.85546875" bestFit="1" customWidth="1"/>
    <col min="43" max="43" width="15.140625" hidden="1" customWidth="1"/>
    <col min="44" max="44" width="20.28515625" hidden="1" customWidth="1"/>
    <col min="45" max="45" width="19.5703125" hidden="1" customWidth="1"/>
    <col min="46" max="46" width="18.140625" bestFit="1" customWidth="1"/>
    <col min="47" max="47" width="14.28515625" bestFit="1" customWidth="1"/>
    <col min="48" max="48" width="18.5703125" style="91" bestFit="1" customWidth="1"/>
    <col min="49" max="49" width="20" bestFit="1" customWidth="1"/>
    <col min="50" max="50" width="14.42578125" bestFit="1" customWidth="1"/>
    <col min="51" max="51" width="16.42578125" bestFit="1" customWidth="1"/>
    <col min="52" max="52" width="19.140625" bestFit="1" customWidth="1"/>
    <col min="53" max="53" width="20.42578125" bestFit="1" customWidth="1"/>
    <col min="54" max="54" width="15.7109375" hidden="1" customWidth="1"/>
    <col min="55" max="55" width="15.5703125" style="1" bestFit="1" customWidth="1" outlineLevel="1"/>
    <col min="56" max="56" width="18.5703125" style="1" bestFit="1" customWidth="1" outlineLevel="1"/>
    <col min="57" max="57" width="18.85546875" bestFit="1" customWidth="1"/>
    <col min="58" max="58" width="18.85546875" customWidth="1"/>
    <col min="59" max="61" width="20.140625" customWidth="1"/>
    <col min="62" max="62" width="19.42578125" customWidth="1"/>
    <col min="63" max="63" width="18.42578125" customWidth="1"/>
    <col min="64" max="64" width="23.85546875" bestFit="1" customWidth="1"/>
    <col min="65" max="65" width="18.85546875" customWidth="1"/>
    <col min="66" max="66" width="18.85546875" bestFit="1" customWidth="1"/>
  </cols>
  <sheetData>
    <row r="1" spans="1:66" ht="36.75" hidden="1" customHeight="1" outlineLevel="1" x14ac:dyDescent="0.2">
      <c r="H1" s="38" t="s">
        <v>516</v>
      </c>
      <c r="R1" s="38" t="s">
        <v>240</v>
      </c>
      <c r="S1" s="38" t="s">
        <v>240</v>
      </c>
      <c r="T1" s="38" t="s">
        <v>242</v>
      </c>
      <c r="U1" s="38" t="s">
        <v>243</v>
      </c>
      <c r="V1" s="58" t="s">
        <v>579</v>
      </c>
      <c r="W1" s="40" t="s">
        <v>577</v>
      </c>
      <c r="AB1" s="38" t="s">
        <v>1412</v>
      </c>
      <c r="AC1" s="38" t="s">
        <v>1412</v>
      </c>
      <c r="AE1" s="38" t="s">
        <v>1419</v>
      </c>
      <c r="AF1" s="38" t="s">
        <v>1419</v>
      </c>
      <c r="AG1" s="38" t="s">
        <v>224</v>
      </c>
      <c r="AH1" s="38" t="s">
        <v>217</v>
      </c>
      <c r="AI1" s="38" t="s">
        <v>2430</v>
      </c>
      <c r="AJ1" s="38" t="s">
        <v>2431</v>
      </c>
      <c r="AK1" s="38" t="s">
        <v>2431</v>
      </c>
      <c r="AP1" s="37"/>
      <c r="AQ1" s="39" t="s">
        <v>249</v>
      </c>
      <c r="AR1" s="38" t="s">
        <v>244</v>
      </c>
      <c r="AS1" s="38" t="s">
        <v>759</v>
      </c>
      <c r="AT1" s="39" t="s">
        <v>1726</v>
      </c>
      <c r="AU1" s="39" t="s">
        <v>1723</v>
      </c>
      <c r="AV1" s="86" t="s">
        <v>1726</v>
      </c>
      <c r="AW1" s="39" t="s">
        <v>1728</v>
      </c>
      <c r="AX1" s="39" t="s">
        <v>1785</v>
      </c>
      <c r="AY1" s="39" t="s">
        <v>1728</v>
      </c>
      <c r="AZ1" s="39" t="s">
        <v>1736</v>
      </c>
      <c r="BA1" s="39" t="s">
        <v>1799</v>
      </c>
      <c r="BB1" s="39" t="s">
        <v>1783</v>
      </c>
      <c r="BE1" s="38" t="s">
        <v>1054</v>
      </c>
      <c r="BF1" s="38" t="s">
        <v>1055</v>
      </c>
      <c r="BG1" s="38" t="s">
        <v>3115</v>
      </c>
      <c r="BH1" s="38" t="s">
        <v>3144</v>
      </c>
      <c r="BI1" s="38" t="s">
        <v>3144</v>
      </c>
      <c r="BJ1" s="38" t="s">
        <v>762</v>
      </c>
      <c r="BK1" s="38" t="s">
        <v>1078</v>
      </c>
      <c r="BL1" s="38" t="s">
        <v>3113</v>
      </c>
      <c r="BM1" s="38" t="s">
        <v>2969</v>
      </c>
      <c r="BN1" s="38" t="s">
        <v>570</v>
      </c>
    </row>
    <row r="2" spans="1:66" ht="16.5" hidden="1" customHeight="1" outlineLevel="1" x14ac:dyDescent="0.2">
      <c r="A2" s="53" t="s">
        <v>682</v>
      </c>
      <c r="B2" s="48" t="s">
        <v>1410</v>
      </c>
      <c r="C2" s="48" t="s">
        <v>62</v>
      </c>
      <c r="D2" s="48" t="s">
        <v>60</v>
      </c>
      <c r="E2" s="48" t="s">
        <v>1768</v>
      </c>
      <c r="F2" s="48" t="s">
        <v>61</v>
      </c>
      <c r="G2" s="48" t="s">
        <v>6</v>
      </c>
      <c r="H2" s="51" t="s">
        <v>16</v>
      </c>
      <c r="I2" s="48" t="s">
        <v>1</v>
      </c>
      <c r="J2" s="48" t="s">
        <v>63</v>
      </c>
      <c r="K2" s="48" t="s">
        <v>686</v>
      </c>
      <c r="L2" s="48" t="s">
        <v>2</v>
      </c>
      <c r="M2" s="48" t="s">
        <v>1067</v>
      </c>
      <c r="N2" s="48" t="s">
        <v>687</v>
      </c>
      <c r="O2" s="48" t="s">
        <v>1062</v>
      </c>
      <c r="P2" s="48" t="s">
        <v>678</v>
      </c>
      <c r="Q2" s="48" t="s">
        <v>8</v>
      </c>
      <c r="R2" s="51" t="s">
        <v>1068</v>
      </c>
      <c r="S2" s="51" t="s">
        <v>1069</v>
      </c>
      <c r="T2" s="51" t="s">
        <v>211</v>
      </c>
      <c r="U2" s="51" t="s">
        <v>1068</v>
      </c>
      <c r="V2" s="59" t="s">
        <v>211</v>
      </c>
      <c r="W2" s="52" t="s">
        <v>211</v>
      </c>
      <c r="X2" s="48" t="s">
        <v>752</v>
      </c>
      <c r="Y2" s="48" t="s">
        <v>13</v>
      </c>
      <c r="Z2" s="66" t="s">
        <v>12</v>
      </c>
      <c r="AA2" s="66" t="s">
        <v>1720</v>
      </c>
      <c r="AB2" s="51" t="s">
        <v>1068</v>
      </c>
      <c r="AC2" s="51" t="s">
        <v>1069</v>
      </c>
      <c r="AD2" s="66" t="s">
        <v>1721</v>
      </c>
      <c r="AE2" s="51" t="s">
        <v>1068</v>
      </c>
      <c r="AF2" s="51" t="s">
        <v>1069</v>
      </c>
      <c r="AG2" s="51" t="s">
        <v>1068</v>
      </c>
      <c r="AH2" s="51" t="s">
        <v>1068</v>
      </c>
      <c r="AI2" s="51" t="s">
        <v>1068</v>
      </c>
      <c r="AJ2" s="51" t="s">
        <v>1068</v>
      </c>
      <c r="AK2" s="51" t="s">
        <v>1069</v>
      </c>
      <c r="AL2" s="48" t="s">
        <v>9</v>
      </c>
      <c r="AM2" s="48" t="s">
        <v>10</v>
      </c>
      <c r="AN2" s="48" t="s">
        <v>11</v>
      </c>
      <c r="AO2" s="48" t="s">
        <v>5</v>
      </c>
      <c r="AP2" s="49" t="s">
        <v>4</v>
      </c>
      <c r="AQ2" s="50" t="s">
        <v>1068</v>
      </c>
      <c r="AR2" s="51" t="s">
        <v>1068</v>
      </c>
      <c r="AS2" s="51" t="s">
        <v>1068</v>
      </c>
      <c r="AT2" s="50" t="s">
        <v>1068</v>
      </c>
      <c r="AU2" s="50" t="s">
        <v>1068</v>
      </c>
      <c r="AV2" s="87" t="s">
        <v>212</v>
      </c>
      <c r="AW2" s="50" t="s">
        <v>1068</v>
      </c>
      <c r="AX2" s="50" t="s">
        <v>1068</v>
      </c>
      <c r="AY2" s="50" t="s">
        <v>1069</v>
      </c>
      <c r="AZ2" s="50" t="s">
        <v>1068</v>
      </c>
      <c r="BA2" s="50" t="s">
        <v>1068</v>
      </c>
      <c r="BB2" s="50" t="s">
        <v>211</v>
      </c>
      <c r="BC2" s="48" t="s">
        <v>2625</v>
      </c>
      <c r="BD2" s="48" t="s">
        <v>2626</v>
      </c>
      <c r="BE2" s="51" t="s">
        <v>1068</v>
      </c>
      <c r="BF2" s="51" t="s">
        <v>1069</v>
      </c>
      <c r="BG2" s="51" t="s">
        <v>1068</v>
      </c>
      <c r="BH2" s="51" t="s">
        <v>1068</v>
      </c>
      <c r="BI2" s="51" t="s">
        <v>212</v>
      </c>
      <c r="BJ2" s="51" t="s">
        <v>1068</v>
      </c>
      <c r="BK2" s="51" t="s">
        <v>1068</v>
      </c>
      <c r="BL2" s="51" t="s">
        <v>1068</v>
      </c>
      <c r="BM2" s="51" t="s">
        <v>1068</v>
      </c>
      <c r="BN2" s="51" t="s">
        <v>1068</v>
      </c>
    </row>
    <row r="3" spans="1:66" ht="15.75" collapsed="1" x14ac:dyDescent="0.2">
      <c r="A3" s="54">
        <f>IF(SUBTOTAL(103,A$6:A$144)-SUBTOTAL(102,A$6:A$144)=SP_AcqTract_DB[[#Totals],[Count in ACQ Status]],SUBTOTAL(103,A$6:A$144)-SUBTOTAL(102,A$6:A$144), "CHECK")</f>
        <v>139</v>
      </c>
      <c r="B3" s="107">
        <f>SUBTOTAL(103,B$6:B$144)</f>
        <v>129</v>
      </c>
      <c r="C3" s="107">
        <f>SUBTOTAL(103,C$6:C$144)</f>
        <v>139</v>
      </c>
      <c r="D3" s="107">
        <f>SUBTOTAL(103,D$6:D$144)</f>
        <v>139</v>
      </c>
      <c r="E3" s="122">
        <f>SUM(E6:E144)</f>
        <v>110</v>
      </c>
      <c r="F3" s="54">
        <f t="shared" ref="F3:I3" si="0">SUBTOTAL(103,F$6:F$144)-SUBTOTAL(102,F$6:F$144)</f>
        <v>70</v>
      </c>
      <c r="G3" s="54">
        <f t="shared" si="0"/>
        <v>104</v>
      </c>
      <c r="H3" s="42">
        <f>SUBTOTAL(102,H$6:H$144)</f>
        <v>106</v>
      </c>
      <c r="I3" s="54">
        <f t="shared" si="0"/>
        <v>138</v>
      </c>
      <c r="J3" s="54">
        <f>SUBTOTAL(103,J$6:J$144)-SUBTOTAL(102,J$6:J$144)</f>
        <v>20</v>
      </c>
      <c r="K3" s="54">
        <f t="shared" ref="K3:Q3" si="1">SUBTOTAL(103,K$6:K$144)-SUBTOTAL(102,K$6:K$144)</f>
        <v>58</v>
      </c>
      <c r="L3" s="54">
        <f t="shared" si="1"/>
        <v>65</v>
      </c>
      <c r="M3" s="54">
        <f t="shared" si="1"/>
        <v>63</v>
      </c>
      <c r="N3" s="54">
        <f t="shared" si="1"/>
        <v>126</v>
      </c>
      <c r="O3" s="54">
        <f>SUBTOTAL(103,O$6:O$144)-SUBTOTAL(102,O$6:O$144)</f>
        <v>11</v>
      </c>
      <c r="P3" s="54">
        <f t="shared" si="1"/>
        <v>20</v>
      </c>
      <c r="Q3" s="54">
        <f t="shared" si="1"/>
        <v>48</v>
      </c>
      <c r="R3" s="42">
        <f>SUBTOTAL(102,R$6:R$144)</f>
        <v>50</v>
      </c>
      <c r="S3" s="42">
        <f>SUBTOTAL(102,S$6:S$144)</f>
        <v>50</v>
      </c>
      <c r="T3" s="42">
        <f>SUBTOTAL(103,T$6:T$144)-SUBTOTAL(102,T$6:T$144)</f>
        <v>50</v>
      </c>
      <c r="U3" s="42">
        <f>SUBTOTAL(102,U$6:U$144)</f>
        <v>50</v>
      </c>
      <c r="V3" s="42">
        <f>SUBTOTAL(103,V$6:V$144)-SUBTOTAL(102,V$6:V$144)</f>
        <v>102</v>
      </c>
      <c r="W3" s="42">
        <f>SUBTOTAL(103,W$6:W$144)-SUBTOTAL(102,W$6:W$144)</f>
        <v>12</v>
      </c>
      <c r="X3" s="54">
        <f t="shared" ref="X3:Z3" si="2">SUBTOTAL(103,X$6:X$144)-SUBTOTAL(102,X$6:X$144)</f>
        <v>0</v>
      </c>
      <c r="Y3" s="54">
        <f t="shared" si="2"/>
        <v>0</v>
      </c>
      <c r="Z3" s="54">
        <f t="shared" si="2"/>
        <v>0</v>
      </c>
      <c r="AA3" s="106">
        <f>COUNTIF(AA$6:AA$144,"Yes")</f>
        <v>43</v>
      </c>
      <c r="AB3" s="42">
        <f>SUBTOTAL(102,AB$6:AB$144)</f>
        <v>39</v>
      </c>
      <c r="AC3" s="42">
        <f>SUBTOTAL(102,AC$6:AC$144)</f>
        <v>39</v>
      </c>
      <c r="AD3" s="106">
        <f>COUNTIF(AD$6:AD$144,"Yes")</f>
        <v>58</v>
      </c>
      <c r="AE3" s="42">
        <f t="shared" ref="AE3:AK3" si="3">SUBTOTAL(102,AE$6:AE$144)</f>
        <v>49</v>
      </c>
      <c r="AF3" s="42">
        <f t="shared" si="3"/>
        <v>49</v>
      </c>
      <c r="AG3" s="42">
        <f t="shared" si="3"/>
        <v>18</v>
      </c>
      <c r="AH3" s="42">
        <f t="shared" si="3"/>
        <v>41</v>
      </c>
      <c r="AI3" s="42">
        <f t="shared" si="3"/>
        <v>54</v>
      </c>
      <c r="AJ3" s="42">
        <f t="shared" si="3"/>
        <v>40</v>
      </c>
      <c r="AK3" s="42">
        <f t="shared" si="3"/>
        <v>38</v>
      </c>
      <c r="AL3" s="123">
        <f>SUBTOTAL(103,AL$6:AL$144)-SUBTOTAL(102,AL$6:AL$144)</f>
        <v>0</v>
      </c>
      <c r="AM3" s="123">
        <f>SUBTOTAL(103,AM$6:AM$144)-SUBTOTAL(102,AM$6:AM$144)</f>
        <v>49</v>
      </c>
      <c r="AN3" s="123">
        <f>SUBTOTAL(103,AN$6:AN$144)-SUBTOTAL(102,AN$6:AN$144)</f>
        <v>48</v>
      </c>
      <c r="AO3" s="123">
        <f>SUBTOTAL(103,AO$6:AO$144)-SUBTOTAL(102,AO$6:AO$144)</f>
        <v>4</v>
      </c>
      <c r="AP3" s="123">
        <f>SUBTOTAL(103,AP$6:AP$144)-SUBTOTAL(102,AP$6:AP$144)</f>
        <v>51</v>
      </c>
      <c r="AQ3" s="41">
        <f>SUBTOTAL(102,AQ$6:AQ$144)</f>
        <v>1</v>
      </c>
      <c r="AR3" s="42">
        <f>SUBTOTAL(102,AR$6:AR$144)</f>
        <v>20</v>
      </c>
      <c r="AS3" s="42">
        <f>SUBTOTAL(102,AS$6:AS$144)</f>
        <v>44</v>
      </c>
      <c r="AT3" s="41">
        <f t="shared" ref="AT3:BA3" si="4">SUBTOTAL(102,AT$6:AT$144)</f>
        <v>32</v>
      </c>
      <c r="AU3" s="41">
        <f t="shared" si="4"/>
        <v>12</v>
      </c>
      <c r="AV3" s="41">
        <f t="shared" si="4"/>
        <v>32</v>
      </c>
      <c r="AW3" s="41">
        <f t="shared" si="4"/>
        <v>32</v>
      </c>
      <c r="AX3" s="41">
        <f t="shared" si="4"/>
        <v>31</v>
      </c>
      <c r="AY3" s="41">
        <f t="shared" si="4"/>
        <v>31</v>
      </c>
      <c r="AZ3" s="41">
        <f>SUBTOTAL(102,AZ$6:AZ$144)</f>
        <v>12</v>
      </c>
      <c r="BA3" s="41">
        <f t="shared" si="4"/>
        <v>11</v>
      </c>
      <c r="BB3" s="41">
        <f>SUBTOTAL(103,BB$6:BB$144)-SUBTOTAL(102,BB$6:BB$144)</f>
        <v>3</v>
      </c>
      <c r="BC3" s="69"/>
      <c r="BD3" s="69"/>
      <c r="BE3" s="42">
        <f t="shared" ref="BE3:BL3" si="5">SUBTOTAL(102,BE$6:BE$144)</f>
        <v>10</v>
      </c>
      <c r="BF3" s="42">
        <f t="shared" si="5"/>
        <v>10</v>
      </c>
      <c r="BG3" s="42">
        <f t="shared" si="5"/>
        <v>1</v>
      </c>
      <c r="BH3" s="42"/>
      <c r="BI3" s="42"/>
      <c r="BJ3" s="42">
        <f>SUBTOTAL(102,BJ$6:BJ$144)</f>
        <v>5</v>
      </c>
      <c r="BK3" s="42">
        <f>SUBTOTAL(102,BK$6:BK$144)</f>
        <v>47</v>
      </c>
      <c r="BL3" s="42">
        <f t="shared" si="5"/>
        <v>1</v>
      </c>
      <c r="BM3" s="42">
        <f>SUBTOTAL(102,BM$6:BM$144)</f>
        <v>1</v>
      </c>
      <c r="BN3" s="42"/>
    </row>
    <row r="4" spans="1:66" x14ac:dyDescent="0.2">
      <c r="A4" s="33"/>
      <c r="B4" s="70"/>
      <c r="C4" s="33"/>
      <c r="D4" s="33"/>
      <c r="E4" s="33"/>
      <c r="F4" s="70"/>
      <c r="G4" s="70"/>
      <c r="H4" s="33"/>
      <c r="I4" s="70"/>
      <c r="J4" s="70"/>
      <c r="K4" s="70"/>
      <c r="L4" s="70"/>
      <c r="M4" s="33"/>
      <c r="N4" s="70"/>
      <c r="O4" s="70"/>
      <c r="P4" s="70"/>
      <c r="Q4" s="33"/>
      <c r="R4" s="33"/>
      <c r="S4" s="33"/>
      <c r="T4" s="33"/>
      <c r="U4" s="33"/>
      <c r="V4" s="33"/>
      <c r="W4" s="34"/>
      <c r="X4" s="33"/>
      <c r="Y4" s="33"/>
      <c r="Z4" s="67"/>
      <c r="AA4" s="67"/>
      <c r="AB4" s="33"/>
      <c r="AC4" s="33"/>
      <c r="AD4" s="67"/>
      <c r="AE4" s="33"/>
      <c r="AF4" s="33"/>
      <c r="AG4" s="33"/>
      <c r="AH4" s="33"/>
      <c r="AI4" s="33"/>
      <c r="AJ4" s="33"/>
      <c r="AK4" s="33"/>
      <c r="AL4" s="33"/>
      <c r="AM4" s="70"/>
      <c r="AN4" s="70"/>
      <c r="AO4" s="33"/>
      <c r="AP4" s="34"/>
      <c r="AQ4" s="35"/>
      <c r="AR4" s="33"/>
      <c r="AS4" s="33"/>
      <c r="AT4" s="35"/>
      <c r="AU4" s="35"/>
      <c r="AV4" s="88"/>
      <c r="AW4" s="35"/>
      <c r="AX4" s="35"/>
      <c r="AY4" s="35"/>
      <c r="AZ4" s="35"/>
      <c r="BA4" s="35"/>
      <c r="BB4" s="35"/>
      <c r="BC4" s="70"/>
      <c r="BD4" s="70"/>
      <c r="BE4" s="33"/>
      <c r="BF4" s="33"/>
      <c r="BG4" s="33"/>
      <c r="BH4" s="33"/>
      <c r="BI4" s="33"/>
      <c r="BJ4" s="33"/>
      <c r="BK4" s="33"/>
      <c r="BL4" s="33"/>
      <c r="BM4" s="33"/>
      <c r="BN4" s="33"/>
    </row>
    <row r="5" spans="1:66" ht="51.75" thickBot="1" x14ac:dyDescent="0.25">
      <c r="A5" s="44" t="s">
        <v>749</v>
      </c>
      <c r="B5" s="45" t="s">
        <v>3</v>
      </c>
      <c r="C5" s="55" t="s">
        <v>62</v>
      </c>
      <c r="D5" s="45" t="s">
        <v>757</v>
      </c>
      <c r="E5" s="45" t="s">
        <v>1722</v>
      </c>
      <c r="F5" s="45" t="s">
        <v>758</v>
      </c>
      <c r="G5" s="45" t="s">
        <v>6</v>
      </c>
      <c r="H5" s="45" t="s">
        <v>516</v>
      </c>
      <c r="I5" s="45" t="s">
        <v>1</v>
      </c>
      <c r="J5" s="45" t="s">
        <v>63</v>
      </c>
      <c r="K5" s="45" t="s">
        <v>686</v>
      </c>
      <c r="L5" s="45" t="s">
        <v>2</v>
      </c>
      <c r="M5" s="56" t="s">
        <v>1763</v>
      </c>
      <c r="N5" s="45" t="s">
        <v>687</v>
      </c>
      <c r="O5" s="45" t="s">
        <v>1062</v>
      </c>
      <c r="P5" s="45" t="s">
        <v>678</v>
      </c>
      <c r="Q5" s="45" t="s">
        <v>8</v>
      </c>
      <c r="R5" s="45" t="s">
        <v>1594</v>
      </c>
      <c r="S5" s="45" t="s">
        <v>1595</v>
      </c>
      <c r="T5" s="45" t="s">
        <v>1473</v>
      </c>
      <c r="U5" s="45" t="s">
        <v>243</v>
      </c>
      <c r="V5" s="60" t="s">
        <v>579</v>
      </c>
      <c r="W5" s="46" t="s">
        <v>1472</v>
      </c>
      <c r="X5" s="45" t="s">
        <v>752</v>
      </c>
      <c r="Y5" s="45" t="s">
        <v>13</v>
      </c>
      <c r="Z5" s="68" t="s">
        <v>12</v>
      </c>
      <c r="AA5" s="68" t="s">
        <v>1720</v>
      </c>
      <c r="AB5" s="45" t="s">
        <v>1770</v>
      </c>
      <c r="AC5" s="45" t="s">
        <v>1687</v>
      </c>
      <c r="AD5" s="68" t="s">
        <v>1721</v>
      </c>
      <c r="AE5" s="45" t="s">
        <v>1688</v>
      </c>
      <c r="AF5" s="45" t="s">
        <v>1689</v>
      </c>
      <c r="AG5" s="45" t="s">
        <v>2496</v>
      </c>
      <c r="AH5" s="45" t="s">
        <v>2494</v>
      </c>
      <c r="AI5" s="45" t="s">
        <v>2495</v>
      </c>
      <c r="AJ5" s="45" t="s">
        <v>2493</v>
      </c>
      <c r="AK5" s="45" t="s">
        <v>2666</v>
      </c>
      <c r="AL5" s="45" t="s">
        <v>1762</v>
      </c>
      <c r="AM5" s="45" t="s">
        <v>10</v>
      </c>
      <c r="AN5" s="45" t="s">
        <v>11</v>
      </c>
      <c r="AO5" s="55" t="s">
        <v>5</v>
      </c>
      <c r="AP5" s="46" t="s">
        <v>4</v>
      </c>
      <c r="AQ5" s="47" t="s">
        <v>249</v>
      </c>
      <c r="AR5" s="45" t="s">
        <v>244</v>
      </c>
      <c r="AS5" s="45" t="s">
        <v>759</v>
      </c>
      <c r="AT5" s="47" t="s">
        <v>1738</v>
      </c>
      <c r="AU5" s="47" t="s">
        <v>1739</v>
      </c>
      <c r="AV5" s="89" t="s">
        <v>1740</v>
      </c>
      <c r="AW5" s="47" t="s">
        <v>2806</v>
      </c>
      <c r="AX5" s="47" t="s">
        <v>2817</v>
      </c>
      <c r="AY5" s="47" t="s">
        <v>2807</v>
      </c>
      <c r="AZ5" s="47" t="s">
        <v>1782</v>
      </c>
      <c r="BA5" s="47" t="s">
        <v>2808</v>
      </c>
      <c r="BB5" s="47" t="s">
        <v>1784</v>
      </c>
      <c r="BC5" s="45" t="s">
        <v>2625</v>
      </c>
      <c r="BD5" s="45" t="s">
        <v>2626</v>
      </c>
      <c r="BE5" s="45" t="s">
        <v>2629</v>
      </c>
      <c r="BF5" s="45" t="s">
        <v>3112</v>
      </c>
      <c r="BG5" s="45" t="s">
        <v>3116</v>
      </c>
      <c r="BH5" s="45" t="s">
        <v>3145</v>
      </c>
      <c r="BI5" s="45" t="s">
        <v>3146</v>
      </c>
      <c r="BJ5" s="45" t="s">
        <v>762</v>
      </c>
      <c r="BK5" s="45" t="s">
        <v>583</v>
      </c>
      <c r="BL5" s="45" t="s">
        <v>3122</v>
      </c>
      <c r="BM5" s="45" t="s">
        <v>2970</v>
      </c>
      <c r="BN5" s="45" t="s">
        <v>572</v>
      </c>
    </row>
    <row r="6" spans="1:66" s="114" customFormat="1" ht="76.5" x14ac:dyDescent="0.2">
      <c r="A6" s="81" t="s">
        <v>21</v>
      </c>
      <c r="B6" s="108" t="str">
        <f>IFERROR(VLOOKUP($A6,SP_AcqTract_DB[],MATCH(B$2,SP_AcqTract_DB[#Headers],0),FALSE),"")</f>
        <v>R068875;R068876</v>
      </c>
      <c r="C6" s="116" t="str">
        <f>IFERROR(VLOOKUP($A6,SP_AcqTract_DB[],MATCH(C$2,SP_AcqTract_DB[#Headers],0),FALSE),"")</f>
        <v>PH1</v>
      </c>
      <c r="D6" s="92" t="str">
        <f>IFERROR(VLOOKUP($A6,SP_AcqTract_DB[],MATCH(D$2,SP_AcqTract_DB[#Headers],0),FALSE),"")</f>
        <v>Active</v>
      </c>
      <c r="E6" s="110">
        <f>IFERROR(VLOOKUP($A6,SP_AcqTract_DB[],MATCH(E$2,SP_AcqTract_DB[#Headers],0),FALSE),"")</f>
        <v>6</v>
      </c>
      <c r="F6" s="108" t="str">
        <f>IFERROR(VLOOKUP($A6,SP_AcqTract_DB[],MATCH(F$2,SP_AcqTract_DB[#Headers],0),FALSE),"")</f>
        <v>Sump Esmt/Levee Esmt/TCE</v>
      </c>
      <c r="G6" s="108" t="str">
        <f>IFERROR(VLOOKUP($A6,SP_AcqTract_DB[],MATCH(G$2,SP_AcqTract_DB[#Headers],0),FALSE),"")</f>
        <v>Erin Newberry</v>
      </c>
      <c r="H6" s="130">
        <f>IFERROR(IF(VLOOKUP(CONCATENATE($A6,"_",H$1),SP_ACQ_Lib[],MATCH(H$2,SP_ACQ_Lib[#Headers],0),FALSE)=0,"",VLOOKUP(CONCATENATE($A6,"_",H$1),SP_ACQ_Lib[],MATCH(H$2,SP_ACQ_Lib[#Headers],0),FALSE)),"")</f>
        <v>43990.959537037037</v>
      </c>
      <c r="I6" s="108" t="str">
        <f>IFERROR(VLOOKUP($A6,SP_AcqTract_DB[],MATCH(I$2,SP_AcqTract_DB[#Headers],0),FALSE),"")</f>
        <v>Lloyd G Rust Jr Family Limited Partnership, and TM Rust Family, LLC</v>
      </c>
      <c r="J6" s="108">
        <f>IFERROR(VLOOKUP($A6,SP_AcqTract_DB[],MATCH(J$2,SP_AcqTract_DB[#Headers],0),FALSE),"")</f>
        <v>0</v>
      </c>
      <c r="K6" s="108" t="str">
        <f>IFERROR(VLOOKUP($A6,SP_AcqTract_DB[],MATCH(K$2,SP_AcqTract_DB[#Headers],0),FALSE),"")</f>
        <v>Rust Lloyd Family Ltd Partnership &amp; TM Rust Family, LLC</v>
      </c>
      <c r="L6" s="108" t="str">
        <f>IFERROR(VLOOKUP($A6,SP_AcqTract_DB[],MATCH(L$2,SP_AcqTract_DB[#Headers],0),FALSE),"")</f>
        <v>616 Bob-O-Link Lane</v>
      </c>
      <c r="M6" s="92" t="str">
        <f>IFERROR(VLOOKUP($A6,SP_AcqTract_DB[],MATCH(M$2,SP_AcqTract_DB[#Headers],0),FALSE),"")</f>
        <v>Wharton, TX  77488-1027</v>
      </c>
      <c r="N6" s="108" t="str">
        <f>IFERROR(VLOOKUP($A6,SP_AcqTract_DB[],MATCH(N$2,SP_AcqTract_DB[#Headers],0),FALSE),"")</f>
        <v>FM 102</v>
      </c>
      <c r="O6" s="108" t="str">
        <f>IFERROR(VLOOKUP($A6,SP_AcqTract_DB[],MATCH(O$2,SP_AcqTract_DB[#Headers],0),FALSE),"")</f>
        <v xml:space="preserve">Transmission pipeline-Humble Pipeline
Transmission pipeline-Enterprise TX Pipeline
Transmission pipeline-HSC Pipeline
Transmission pipeline-Gulf South Pipeline
Transmission pipeline-Kinder Morgan
</v>
      </c>
      <c r="P6" s="108" t="str">
        <f>IFERROR(VLOOKUP($A6,SP_AcqTract_DB[],MATCH(P$2,SP_AcqTract_DB[#Headers],0),FALSE),"")</f>
        <v>X</v>
      </c>
      <c r="Q6" s="92" t="str">
        <f>IFERROR(VLOOKUP($A6,SP_AcqTract_DB[],MATCH(Q$2,SP_AcqTract_DB[#Headers],0),FALSE),"")</f>
        <v>2019-0754</v>
      </c>
      <c r="R6" s="130">
        <f>IFERROR(IF(VLOOKUP(CONCATENATE($A6,"_",R$1),SP_ACQ_Lib[],MATCH(R$2,SP_ACQ_Lib[#Headers],0),FALSE)=0,"",VLOOKUP(CONCATENATE($A6,"_",R$1),SP_ACQ_Lib[],MATCH(R$2,SP_ACQ_Lib[#Headers],0),FALSE)),"")</f>
        <v>43672</v>
      </c>
      <c r="S6" s="134">
        <f>IFERROR(IF(VLOOKUP(CONCATENATE($A6,"_",S$1),SP_ACQ_Lib[],MATCH(S$2,SP_ACQ_Lib[#Headers],0),FALSE)=0,"",VLOOKUP(CONCATENATE($A6,"_",S$1),SP_ACQ_Lib[],MATCH(S$2,SP_ACQ_Lib[#Headers],0),FALSE)),"")</f>
        <v>43684</v>
      </c>
      <c r="T6" s="93" t="str">
        <f>IFERROR(VLOOKUP(CONCATENATE($A6,"_",T$1),SP_ACQ_Lib[],MATCH(T$2,SP_ACQ_Lib[#Headers],0),FALSE),0)</f>
        <v>Accepted</v>
      </c>
      <c r="U6" s="130">
        <f>IFERROR(IF(VLOOKUP(CONCATENATE($A6,"_",U$1),SP_ACQ_Lib[],MATCH(U$2,SP_ACQ_Lib[#Headers],0),FALSE)=0,"",VLOOKUP(CONCATENATE($A6,"_",U$1),SP_ACQ_Lib[],MATCH(U$2,SP_ACQ_Lib[#Headers],0),FALSE)),"")</f>
        <v>43805</v>
      </c>
      <c r="V6" s="93" t="str">
        <f>IFERROR(VLOOKUP(CONCATENATE($A6,"_",V$1),SP_ACQ_Lib[],MATCH(V$2,SP_ACQ_Lib[#Headers],0),FALSE),0)</f>
        <v>Accepted</v>
      </c>
      <c r="W6" s="94" t="str">
        <f>IFERROR(VLOOKUP(CONCATENATE($A6,"_",W$1),SP_ACQ_Lib[],MATCH(W$2,SP_ACQ_Lib[#Headers],0),FALSE),0)</f>
        <v>Accepted</v>
      </c>
      <c r="X6" s="130">
        <f>IFERROR(VLOOKUP($A6,SP_AcqTract_DB[],MATCH(X$2,SP_AcqTract_DB[#Headers],0),FALSE),"")</f>
        <v>43693</v>
      </c>
      <c r="Y6" s="124">
        <f>IFERROR(VLOOKUP($A6,SP_AcqTract_DB[],MATCH(Y$2,SP_AcqTract_DB[#Headers],0),FALSE),"")</f>
        <v>61.080004591368201</v>
      </c>
      <c r="Z6" s="111">
        <f>IFERROR(VLOOKUP($A6,SP_AcqTract_DB[],MATCH(Z$2,SP_AcqTract_DB[#Headers],0),FALSE),"")</f>
        <v>2660645</v>
      </c>
      <c r="AA6" s="111" t="str">
        <f>IFERROR(VLOOKUP($A6,SP_AcqTract_DB[],MATCH(AA$2,SP_AcqTract_DB[#Headers],0),FALSE),"")</f>
        <v>No</v>
      </c>
      <c r="AB6" s="130" t="str">
        <f>IFERROR(IF(VLOOKUP(CONCATENATE($A6,"_",AB$1),SP_ACQ_Lib[],MATCH(AB$2,SP_ACQ_Lib[#Headers],0),FALSE)=0,"",VLOOKUP(CONCATENATE($A6,"_",AB$1),SP_ACQ_Lib[],MATCH(AB$2,SP_ACQ_Lib[#Headers],0),FALSE)),"")</f>
        <v/>
      </c>
      <c r="AC6" s="131" t="str">
        <f>IFERROR(IF(VLOOKUP(CONCATENATE($A6,"_",AC$1),SP_ACQ_Lib[],MATCH(AC$2,SP_ACQ_Lib[#Headers],0),FALSE)=0,"",VLOOKUP(CONCATENATE($A6,"_",AC$1),SP_ACQ_Lib[],MATCH(AC$2,SP_ACQ_Lib[#Headers],0),FALSE)),"")</f>
        <v/>
      </c>
      <c r="AD6" s="111" t="str">
        <f>IFERROR(VLOOKUP($A6,SP_AcqTract_DB[],MATCH(AD$2,SP_AcqTract_DB[#Headers],0),FALSE),"")</f>
        <v>Yes</v>
      </c>
      <c r="AE6" s="131">
        <f>IFERROR(IF(VLOOKUP(CONCATENATE($A6,"_",AE$1),SP_ACQ_Lib[],MATCH(AE$2,SP_ACQ_Lib[#Headers],0),FALSE)=0,"",VLOOKUP(CONCATENATE($A6,"_",AE$1),SP_ACQ_Lib[],MATCH(AE$2,SP_ACQ_Lib[#Headers],0),FALSE)),"")</f>
        <v>43720</v>
      </c>
      <c r="AF6" s="131">
        <f>IFERROR(IF(VLOOKUP(CONCATENATE($A6,"_",AF$1),SP_ACQ_Lib[],MATCH(AF$2,SP_ACQ_Lib[#Headers],0),FALSE)=0,"",VLOOKUP(CONCATENATE($A6,"_",AF$1),SP_ACQ_Lib[],MATCH(AF$2,SP_ACQ_Lib[#Headers],0),FALSE)),"")</f>
        <v>43958</v>
      </c>
      <c r="AG6" s="130" t="str">
        <f>IFERROR(IF(VLOOKUP(CONCATENATE($A6,"_",AG$1),SP_ACQ_Lib[],MATCH(AG$2,SP_ACQ_Lib[#Headers],0),FALSE)=0,"",VLOOKUP(CONCATENATE($A6,"_",AG$1),SP_ACQ_Lib[],MATCH(AG$2,SP_ACQ_Lib[#Headers],0),FALSE)),"")</f>
        <v/>
      </c>
      <c r="AH6" s="130">
        <f>IFERROR(IF(VLOOKUP(CONCATENATE($A6,"_",AH$1),SP_ACQ_Lib[],MATCH(AH$2,SP_ACQ_Lib[#Headers],0),FALSE)=0,"",VLOOKUP(CONCATENATE($A6,"_",AH$1),SP_ACQ_Lib[],MATCH(AH$2,SP_ACQ_Lib[#Headers],0),FALSE)),"")</f>
        <v>43600</v>
      </c>
      <c r="AI6" s="130" t="str">
        <f>IFERROR(IF(VLOOKUP(CONCATENATE($A6,"_",AI$1),SP_ACQ_Lib[],MATCH(AI$2,SP_ACQ_Lib[#Headers],0),FALSE)=0,"",VLOOKUP(CONCATENATE($A6,"_",AI$1),SP_ACQ_Lib[],MATCH(AI$2,SP_ACQ_Lib[#Headers],0),FALSE)),"")</f>
        <v/>
      </c>
      <c r="AJ6" s="130" t="str">
        <f>IFERROR(IF(VLOOKUP(CONCATENATE($A6,"_",AJ$1),SP_ACQ_Lib[],MATCH(AJ$2,SP_ACQ_Lib[#Headers],0),FALSE)=0,"",VLOOKUP(CONCATENATE($A6,"_",AJ$1),SP_ACQ_Lib[],MATCH(AJ$2,SP_ACQ_Lib[#Headers],0),FALSE)),"")</f>
        <v/>
      </c>
      <c r="AK6" s="130" t="str">
        <f>IFERROR(IF(VLOOKUP(CONCATENATE($A6,"_",AK$1),SP_ACQ_Lib[],MATCH(AK$2,SP_ACQ_Lib[#Headers],0),FALSE)=0,"",VLOOKUP(CONCATENATE($A6,"_",AK$1),SP_ACQ_Lib[],MATCH(AK$2,SP_ACQ_Lib[#Headers],0),FALSE)),"")</f>
        <v/>
      </c>
      <c r="AL6" s="130">
        <f>IFERROR(VLOOKUP($A6,SP_AcqTract_DB[],MATCH(AL$2,SP_AcqTract_DB[#Headers],0),FALSE),"")</f>
        <v>43957</v>
      </c>
      <c r="AM6" s="108" t="str">
        <f>IFERROR(VLOOKUP($A6,SP_AcqTract_DB[],MATCH(AM$2,SP_AcqTract_DB[#Headers],0),FALSE),"")</f>
        <v>David Ambrose</v>
      </c>
      <c r="AN6" s="108" t="str">
        <f>IFERROR(VLOOKUP($A6,SP_AcqTract_DB[],MATCH(AN$2,SP_AcqTract_DB[#Headers],0),FALSE),"")</f>
        <v>Lory Johnson, Atrium</v>
      </c>
      <c r="AO6" s="109">
        <f>IFERROR(VLOOKUP($A6,SP_AcqTract_DB[],MATCH(AO$2,SP_AcqTract_DB[#Headers],0),FALSE),"")</f>
        <v>0</v>
      </c>
      <c r="AP6" s="95" t="str">
        <f>IFERROR(VLOOKUP($A6,SP_AcqTract_DB[],MATCH(AP$2,SP_AcqTract_DB[#Headers],0),FALSE),"")</f>
        <v>A</v>
      </c>
      <c r="AQ6" s="132" t="str">
        <f>IFERROR(IF(VLOOKUP(CONCATENATE($A6,"_",AQ$1),SP_ACQ_Lib[],MATCH(AQ$2,SP_ACQ_Lib[#Headers],0),FALSE)=0,"",VLOOKUP(CONCATENATE($A6,"_",AQ$1),SP_ACQ_Lib[],MATCH(AQ$2,SP_ACQ_Lib[#Headers],0),FALSE)),"")</f>
        <v/>
      </c>
      <c r="AR6" s="130">
        <f>IFERROR(IF(VLOOKUP(CONCATENATE($A6,"_",AR$1),SP_ACQ_Lib[],MATCH(AR$2,SP_ACQ_Lib[#Headers],0),FALSE)=0,"",VLOOKUP(CONCATENATE($A6,"_",AR$1),SP_ACQ_Lib[],MATCH(AR$2,SP_ACQ_Lib[#Headers],0),FALSE)),"")</f>
        <v>43685</v>
      </c>
      <c r="AS6" s="130">
        <f>IFERROR(IF(VLOOKUP(CONCATENATE($A6,"_",AS$1),SP_ACQ_Lib[],MATCH(AS$2,SP_ACQ_Lib[#Headers],0),FALSE)=0,"",VLOOKUP(CONCATENATE($A6,"_",AS$1),SP_ACQ_Lib[],MATCH(AS$2,SP_ACQ_Lib[#Headers],0),FALSE)),"")</f>
        <v>43765</v>
      </c>
      <c r="AT6" s="132">
        <f>IFERROR(IF(VLOOKUP(CONCATENATE($A6,"_",AT$1),SP_ACQ_Lib[],MATCH(AT$2,SP_ACQ_Lib[#Headers],0),FALSE)=0,"",VLOOKUP(CONCATENATE($A6,"_",AT$1),SP_ACQ_Lib[],MATCH(AT$2,SP_ACQ_Lib[#Headers],0),FALSE)),"")</f>
        <v>43992</v>
      </c>
      <c r="AU6" s="132" t="str">
        <f>IFERROR(IF(VLOOKUP(CONCATENATE($A6,"_",AU$1),SP_ACQ_Lib[],MATCH(AU$2,SP_ACQ_Lib[#Headers],0),FALSE)=0,"",VLOOKUP(CONCATENATE($A6,"_",AU$1),SP_ACQ_Lib[],MATCH(AU$2,SP_ACQ_Lib[#Headers],0),FALSE)),"")</f>
        <v/>
      </c>
      <c r="AV6" s="113">
        <f>IFERROR(IF(VLOOKUP(CONCATENATE($A6,"_",AV$1),SP_ACQ_Lib[],MATCH(AV$2,SP_ACQ_Lib[#Headers],0),FALSE)=0,"",VLOOKUP(CONCATENATE($A6,"_",AV$1),SP_ACQ_Lib[],MATCH(AV$2,SP_ACQ_Lib[#Headers],0),FALSE)),"")</f>
        <v>835549</v>
      </c>
      <c r="AW6" s="132">
        <f>IFERROR(IF(VLOOKUP(CONCATENATE($A6,"_",AW$1),SP_ACQ_Lib[],MATCH(AW$2,SP_ACQ_Lib[#Headers],0),FALSE)=0,"",VLOOKUP(CONCATENATE($A6,"_",AW$1),SP_ACQ_Lib[],MATCH(AW$2,SP_ACQ_Lib[#Headers],0),FALSE)),"")</f>
        <v>44018</v>
      </c>
      <c r="AX6" s="132">
        <f>IFERROR(IF(VLOOKUP(CONCATENATE($A6,"_",AX$1),SP_ACQ_Lib[],MATCH(AX$2,SP_ACQ_Lib[#Headers],0),FALSE)=0,"",VLOOKUP(CONCATENATE($A6,"_",AX$1),SP_ACQ_Lib[],MATCH(AX$2,SP_ACQ_Lib[#Headers],0),FALSE)),"")</f>
        <v>44018</v>
      </c>
      <c r="AY6" s="132">
        <f>IFERROR(IF(VLOOKUP(CONCATENATE($A6,"_",AY$1),SP_ACQ_Lib[],MATCH(AY$2,SP_ACQ_Lib[#Headers],0),FALSE)=0,"",VLOOKUP(CONCATENATE($A6,"_",AY$1),SP_ACQ_Lib[],MATCH(AY$2,SP_ACQ_Lib[#Headers],0),FALSE)),"")</f>
        <v>44018</v>
      </c>
      <c r="AZ6" s="132" t="str">
        <f>IFERROR(IF(VLOOKUP(CONCATENATE($A6,"_",AZ$1),SP_ACQ_Lib[],MATCH(AZ$2,SP_ACQ_Lib[#Headers],0),FALSE)=0,"",VLOOKUP(CONCATENATE($A6,"_",AZ$1),SP_ACQ_Lib[],MATCH(AZ$2,SP_ACQ_Lib[#Headers],0),FALSE)),"")</f>
        <v/>
      </c>
      <c r="BA6" s="132" t="str">
        <f>IFERROR(IF(VLOOKUP(CONCATENATE($A6,"_",BA$1),SP_ACQ_Lib[],MATCH(BA$2,SP_ACQ_Lib[#Headers],0),FALSE)=0,"",VLOOKUP(CONCATENATE($A6,"_",BA$1),SP_ACQ_Lib[],MATCH(BA$2,SP_ACQ_Lib[#Headers],0),FALSE)),"")</f>
        <v/>
      </c>
      <c r="BB6" s="112">
        <f>IFERROR(VLOOKUP(CONCATENATE($A6,"_",BB$1),SP_ACQ_Lib[],MATCH(BB$2,SP_ACQ_Lib[#Headers],0),FALSE),0)</f>
        <v>0</v>
      </c>
      <c r="BC6" s="119">
        <f>IFERROR(VLOOKUP($A6,SP_AcqTract_DB[],MATCH(BC$2,SP_AcqTract_DB[#Headers],0),FALSE),"")</f>
        <v>0</v>
      </c>
      <c r="BD6" s="119">
        <f>IFERROR(VLOOKUP($A6,SP_AcqTract_DB[],MATCH(BD$2,SP_AcqTract_DB[#Headers],0),FALSE),"")</f>
        <v>0</v>
      </c>
      <c r="BE6" s="130" t="str">
        <f>IFERROR(IF(VLOOKUP(CONCATENATE($A6,"_",BE$1),SP_ACQ_Lib[],MATCH(BE$2,SP_ACQ_Lib[#Headers],0),FALSE)=0,"",VLOOKUP(CONCATENATE($A6,"_",BE$1),SP_ACQ_Lib[],MATCH(BE$2,SP_ACQ_Lib[#Headers],0),FALSE)),"")</f>
        <v/>
      </c>
      <c r="BF6" s="130" t="str">
        <f>IFERROR(IF(VLOOKUP(CONCATENATE($A6,"_",BF$1),SP_ACQ_Lib[],MATCH(BF$2,SP_ACQ_Lib[#Headers],0),FALSE)=0,"",VLOOKUP(CONCATENATE($A6,"_",BF$1),SP_ACQ_Lib[],MATCH(BF$2,SP_ACQ_Lib[#Headers],0),FALSE)),"")</f>
        <v/>
      </c>
      <c r="BG6" s="130" t="str">
        <f>IFERROR(IF(VLOOKUP(CONCATENATE($A6,"_",BG$1),SP_ACQ_Lib[],MATCH(BG$2,SP_ACQ_Lib[#Headers],0),FALSE)=0,"",VLOOKUP(CONCATENATE($A6,"_",BG$1),SP_ACQ_Lib[],MATCH(BG$2,SP_ACQ_Lib[#Headers],0),FALSE)),"")</f>
        <v/>
      </c>
      <c r="BH6" s="130" t="str">
        <f>IFERROR(IF(VLOOKUP(CONCATENATE($A6,"_",BH$1),SP_ACQ_Lib[],MATCH(BH$2,SP_ACQ_Lib[#Headers],0),FALSE)=0,"",VLOOKUP(CONCATENATE($A6,"_",BH$1),SP_ACQ_Lib[],MATCH(BH$2,SP_ACQ_Lib[#Headers],0),FALSE)),"")</f>
        <v/>
      </c>
      <c r="BI6" s="130" t="str">
        <f>IFERROR(IF(VLOOKUP(CONCATENATE($A6,"_",BI$1),SP_ACQ_Lib[],MATCH(BI$2,SP_ACQ_Lib[#Headers],0),FALSE)=0,"",VLOOKUP(CONCATENATE($A6,"_",BI$1),SP_ACQ_Lib[],MATCH(BI$2,SP_ACQ_Lib[#Headers],0),FALSE)),"")</f>
        <v/>
      </c>
      <c r="BJ6" s="130" t="str">
        <f>IFERROR(IF(VLOOKUP(CONCATENATE($A6,"_",BJ$1),SP_ACQ_Lib[],MATCH(BJ$2,SP_ACQ_Lib[#Headers],0),FALSE)=0,"",VLOOKUP(CONCATENATE($A6,"_",BJ$1),SP_ACQ_Lib[],MATCH(BJ$2,SP_ACQ_Lib[#Headers],0),FALSE)),"")</f>
        <v/>
      </c>
      <c r="BK6" s="130">
        <f>IFERROR(IF(VLOOKUP(CONCATENATE($A6,"_",BK$1),SP_ACQ_Lib[],MATCH(BK$2,SP_ACQ_Lib[#Headers],0),FALSE)=0,"",VLOOKUP(CONCATENATE($A6,"_",BK$1),SP_ACQ_Lib[],MATCH(BK$2,SP_ACQ_Lib[#Headers],0),FALSE)),"")</f>
        <v>43748</v>
      </c>
      <c r="BL6" s="130" t="str">
        <f>IFERROR(IF(VLOOKUP(CONCATENATE($A6,"_",BL$1),SP_ACQ_Lib[],MATCH(BL$2,SP_ACQ_Lib[#Headers],0),FALSE)=0,"",VLOOKUP(CONCATENATE($A6,"_",BL$1),SP_ACQ_Lib[],MATCH(BL$2,SP_ACQ_Lib[#Headers],0),FALSE)),"")</f>
        <v/>
      </c>
      <c r="BM6" s="130" t="str">
        <f>IFERROR(IF(VLOOKUP(CONCATENATE($A6,"_",BM$1),SP_ACQ_Lib[],MATCH(BM$2,SP_ACQ_Lib[#Headers],0),FALSE)=0,"",VLOOKUP(CONCATENATE($A6,"_",BM$1),SP_ACQ_Lib[],MATCH(BM$2,SP_ACQ_Lib[#Headers],0),FALSE)),"")</f>
        <v/>
      </c>
      <c r="BN6" s="130" t="str">
        <f>IFERROR(IF(VLOOKUP(CONCATENATE($A6,"_",BN$1),SP_ACQ_Lib[],MATCH(BN$2,SP_ACQ_Lib[#Headers],0),FALSE)=0,"",VLOOKUP(CONCATENATE($A6,"_",BN$1),SP_ACQ_Lib[],MATCH(BN$2,SP_ACQ_Lib[#Headers],0),FALSE)),"")</f>
        <v/>
      </c>
    </row>
    <row r="7" spans="1:66" s="114" customFormat="1" ht="38.25" x14ac:dyDescent="0.2">
      <c r="A7" s="82" t="s">
        <v>1664</v>
      </c>
      <c r="B7" s="115"/>
      <c r="C7" s="116" t="str">
        <f>IFERROR(VLOOKUP($A7,SP_AcqTract_DB[],MATCH(C$2,SP_AcqTract_DB[#Headers],0),FALSE),"")</f>
        <v>PH1</v>
      </c>
      <c r="D7" s="96" t="str">
        <f>IFERROR(VLOOKUP($A7,SP_AcqTract_DB[],MATCH(D$2,SP_AcqTract_DB[#Headers],0),FALSE),"")</f>
        <v>Active</v>
      </c>
      <c r="E7" s="96">
        <f>IFERROR(VLOOKUP($A7,SP_AcqTract_DB[],MATCH(E$2,SP_AcqTract_DB[#Headers],0),FALSE),"")</f>
        <v>3</v>
      </c>
      <c r="F7" s="115" t="str">
        <f>IFERROR(VLOOKUP($A7,SP_AcqTract_DB[],MATCH(F$2,SP_AcqTract_DB[#Headers],0),FALSE),"")</f>
        <v>Levee Esmt/Road Esmt</v>
      </c>
      <c r="G7" s="115">
        <f>IFERROR(VLOOKUP($A7,SP_AcqTract_DB[],MATCH(G$2,SP_AcqTract_DB[#Headers],0),FALSE),"")</f>
        <v>0</v>
      </c>
      <c r="H7" s="131" t="str">
        <f>IFERROR(IF(VLOOKUP(CONCATENATE($A7,"_",H$1),SP_ACQ_Lib[],MATCH(H$2,SP_ACQ_Lib[#Headers],0),FALSE)=0,"",VLOOKUP(CONCATENATE($A7,"_",H$1),SP_ACQ_Lib[],MATCH(H$2,SP_ACQ_Lib[#Headers],0),FALSE)),"")</f>
        <v/>
      </c>
      <c r="I7" s="115" t="str">
        <f>IFERROR(VLOOKUP($A7,SP_AcqTract_DB[],MATCH(I$2,SP_AcqTract_DB[#Headers],0),FALSE),"")</f>
        <v>Texas Department of Transportation</v>
      </c>
      <c r="J7" s="115" t="str">
        <f>IFERROR(VLOOKUP($A7,SP_AcqTract_DB[],MATCH(J$2,SP_AcqTract_DB[#Headers],0),FALSE),"")</f>
        <v>Texas Department of Transportation</v>
      </c>
      <c r="K7" s="115" t="str">
        <f>IFERROR(VLOOKUP($A7,SP_AcqTract_DB[],MATCH(K$2,SP_AcqTract_DB[#Headers],0),FALSE),"")</f>
        <v>Texas Department of Transportation</v>
      </c>
      <c r="L7" s="115">
        <f>IFERROR(VLOOKUP($A7,SP_AcqTract_DB[],MATCH(L$2,SP_AcqTract_DB[#Headers],0),FALSE),"")</f>
        <v>0</v>
      </c>
      <c r="M7" s="96">
        <f>IFERROR(VLOOKUP($A7,SP_AcqTract_DB[],MATCH(M$2,SP_AcqTract_DB[#Headers],0),FALSE),"")</f>
        <v>0</v>
      </c>
      <c r="N7" s="115">
        <f>IFERROR(VLOOKUP($A7,SP_AcqTract_DB[],MATCH(N$2,SP_AcqTract_DB[#Headers],0),FALSE),"")</f>
        <v>0</v>
      </c>
      <c r="O7" s="108">
        <f>IFERROR(VLOOKUP($A7,SP_AcqTract_DB[],MATCH(O$2,SP_AcqTract_DB[#Headers],0),FALSE),"")</f>
        <v>0</v>
      </c>
      <c r="P7" s="108">
        <f>IFERROR(VLOOKUP($A7,SP_AcqTract_DB[],MATCH(P$2,SP_AcqTract_DB[#Headers],0),FALSE),"")</f>
        <v>0</v>
      </c>
      <c r="Q7" s="96" t="str">
        <f>IFERROR(VLOOKUP($A7,SP_AcqTract_DB[],MATCH(Q$2,SP_AcqTract_DB[#Headers],0),FALSE),"")</f>
        <v>2020-0643</v>
      </c>
      <c r="R7" s="131">
        <f>IFERROR(IF(VLOOKUP(CONCATENATE($A7,"_",R$1),SP_ACQ_Lib[],MATCH(R$2,SP_ACQ_Lib[#Headers],0),FALSE)=0,"",VLOOKUP(CONCATENATE($A7,"_",R$1),SP_ACQ_Lib[],MATCH(R$2,SP_ACQ_Lib[#Headers],0),FALSE)),"")</f>
        <v>43994</v>
      </c>
      <c r="S7" s="134">
        <f>IFERROR(IF(VLOOKUP(CONCATENATE($A7,"_",S$1),SP_ACQ_Lib[],MATCH(S$2,SP_ACQ_Lib[#Headers],0),FALSE)=0,"",VLOOKUP(CONCATENATE($A7,"_",S$1),SP_ACQ_Lib[],MATCH(S$2,SP_ACQ_Lib[#Headers],0),FALSE)),"")</f>
        <v>44001</v>
      </c>
      <c r="T7" s="93">
        <f>IFERROR(VLOOKUP(CONCATENATE($A7,"_",T$1),SP_ACQ_Lib[],MATCH(T$2,SP_ACQ_Lib[#Headers],0),FALSE),0)</f>
        <v>0</v>
      </c>
      <c r="U7" s="131">
        <f>IFERROR(IF(VLOOKUP(CONCATENATE($A7,"_",U$1),SP_ACQ_Lib[],MATCH(U$2,SP_ACQ_Lib[#Headers],0),FALSE)=0,"",VLOOKUP(CONCATENATE($A7,"_",U$1),SP_ACQ_Lib[],MATCH(U$2,SP_ACQ_Lib[#Headers],0),FALSE)),"")</f>
        <v>44004</v>
      </c>
      <c r="V7" s="93">
        <f>IFERROR(VLOOKUP(CONCATENATE($A7,"_",V$1),SP_ACQ_Lib[],MATCH(V$2,SP_ACQ_Lib[#Headers],0),FALSE),0)</f>
        <v>0</v>
      </c>
      <c r="W7" s="97">
        <f>IFERROR(VLOOKUP(CONCATENATE($A7,"_",W$1),SP_ACQ_Lib[],MATCH(W$2,SP_ACQ_Lib[#Headers],0),FALSE),0)</f>
        <v>0</v>
      </c>
      <c r="X7" s="131">
        <f>IFERROR(VLOOKUP($A7,SP_AcqTract_DB[],MATCH(X$2,SP_AcqTract_DB[#Headers],0),FALSE),"")</f>
        <v>43922</v>
      </c>
      <c r="Y7" s="125">
        <f>IFERROR(VLOOKUP($A7,SP_AcqTract_DB[],MATCH(Y$2,SP_AcqTract_DB[#Headers],0),FALSE),"")</f>
        <v>0</v>
      </c>
      <c r="Z7" s="117">
        <f>IFERROR(VLOOKUP($A7,SP_AcqTract_DB[],MATCH(Z$2,SP_AcqTract_DB[#Headers],0),FALSE),"")</f>
        <v>0</v>
      </c>
      <c r="AA7" s="117" t="str">
        <f>IFERROR(VLOOKUP($A7,SP_AcqTract_DB[],MATCH(AA$2,SP_AcqTract_DB[#Headers],0),FALSE),"")</f>
        <v>No</v>
      </c>
      <c r="AB7" s="131" t="str">
        <f>IFERROR(IF(VLOOKUP(CONCATENATE($A7,"_",AB$1),SP_ACQ_Lib[],MATCH(AB$2,SP_ACQ_Lib[#Headers],0),FALSE)=0,"",VLOOKUP(CONCATENATE($A7,"_",AB$1),SP_ACQ_Lib[],MATCH(AB$2,SP_ACQ_Lib[#Headers],0),FALSE)),"")</f>
        <v/>
      </c>
      <c r="AC7" s="131" t="str">
        <f>IFERROR(IF(VLOOKUP(CONCATENATE($A7,"_",AC$1),SP_ACQ_Lib[],MATCH(AC$2,SP_ACQ_Lib[#Headers],0),FALSE)=0,"",VLOOKUP(CONCATENATE($A7,"_",AC$1),SP_ACQ_Lib[],MATCH(AC$2,SP_ACQ_Lib[#Headers],0),FALSE)),"")</f>
        <v/>
      </c>
      <c r="AD7" s="117" t="str">
        <f>IFERROR(VLOOKUP($A7,SP_AcqTract_DB[],MATCH(AD$2,SP_AcqTract_DB[#Headers],0),FALSE),"")</f>
        <v>Yes</v>
      </c>
      <c r="AE7" s="131" t="str">
        <f>IFERROR(IF(VLOOKUP(CONCATENATE($A7,"_",AE$1),SP_ACQ_Lib[],MATCH(AE$2,SP_ACQ_Lib[#Headers],0),FALSE)=0,"",VLOOKUP(CONCATENATE($A7,"_",AE$1),SP_ACQ_Lib[],MATCH(AE$2,SP_ACQ_Lib[#Headers],0),FALSE)),"")</f>
        <v/>
      </c>
      <c r="AF7" s="131" t="str">
        <f>IFERROR(IF(VLOOKUP(CONCATENATE($A7,"_",AF$1),SP_ACQ_Lib[],MATCH(AF$2,SP_ACQ_Lib[#Headers],0),FALSE)=0,"",VLOOKUP(CONCATENATE($A7,"_",AF$1),SP_ACQ_Lib[],MATCH(AF$2,SP_ACQ_Lib[#Headers],0),FALSE)),"")</f>
        <v/>
      </c>
      <c r="AG7" s="131" t="str">
        <f>IFERROR(IF(VLOOKUP(CONCATENATE($A7,"_",AG$1),SP_ACQ_Lib[],MATCH(AG$2,SP_ACQ_Lib[#Headers],0),FALSE)=0,"",VLOOKUP(CONCATENATE($A7,"_",AG$1),SP_ACQ_Lib[],MATCH(AG$2,SP_ACQ_Lib[#Headers],0),FALSE)),"")</f>
        <v/>
      </c>
      <c r="AH7" s="131" t="str">
        <f>IFERROR(IF(VLOOKUP(CONCATENATE($A7,"_",AH$1),SP_ACQ_Lib[],MATCH(AH$2,SP_ACQ_Lib[#Headers],0),FALSE)=0,"",VLOOKUP(CONCATENATE($A7,"_",AH$1),SP_ACQ_Lib[],MATCH(AH$2,SP_ACQ_Lib[#Headers],0),FALSE)),"")</f>
        <v/>
      </c>
      <c r="AI7" s="130" t="str">
        <f>IFERROR(IF(VLOOKUP(CONCATENATE($A7,"_",AI$1),SP_ACQ_Lib[],MATCH(AI$2,SP_ACQ_Lib[#Headers],0),FALSE)=0,"",VLOOKUP(CONCATENATE($A7,"_",AI$1),SP_ACQ_Lib[],MATCH(AI$2,SP_ACQ_Lib[#Headers],0),FALSE)),"")</f>
        <v/>
      </c>
      <c r="AJ7" s="130" t="str">
        <f>IFERROR(IF(VLOOKUP(CONCATENATE($A7,"_",AJ$1),SP_ACQ_Lib[],MATCH(AJ$2,SP_ACQ_Lib[#Headers],0),FALSE)=0,"",VLOOKUP(CONCATENATE($A7,"_",AJ$1),SP_ACQ_Lib[],MATCH(AJ$2,SP_ACQ_Lib[#Headers],0),FALSE)),"")</f>
        <v/>
      </c>
      <c r="AK7" s="130" t="str">
        <f>IFERROR(IF(VLOOKUP(CONCATENATE($A7,"_",AK$1),SP_ACQ_Lib[],MATCH(AK$2,SP_ACQ_Lib[#Headers],0),FALSE)=0,"",VLOOKUP(CONCATENATE($A7,"_",AK$1),SP_ACQ_Lib[],MATCH(AK$2,SP_ACQ_Lib[#Headers],0),FALSE)),"")</f>
        <v/>
      </c>
      <c r="AL7" s="130">
        <f>IFERROR(VLOOKUP($A7,SP_AcqTract_DB[],MATCH(AL$2,SP_AcqTract_DB[#Headers],0),FALSE),"")</f>
        <v>0</v>
      </c>
      <c r="AM7" s="115" t="str">
        <f>IFERROR(VLOOKUP($A7,SP_AcqTract_DB[],MATCH(AM$2,SP_AcqTract_DB[#Headers],0),FALSE),"")</f>
        <v>David Ambrose</v>
      </c>
      <c r="AN7" s="115" t="str">
        <f>IFERROR(VLOOKUP($A7,SP_AcqTract_DB[],MATCH(AN$2,SP_AcqTract_DB[#Headers],0),FALSE),"")</f>
        <v>Lory Johnson, Atrium</v>
      </c>
      <c r="AO7" s="116">
        <f>IFERROR(VLOOKUP($A7,SP_AcqTract_DB[],MATCH(AO$2,SP_AcqTract_DB[#Headers],0),FALSE),"")</f>
        <v>0</v>
      </c>
      <c r="AP7" s="98">
        <f>IFERROR(VLOOKUP($A7,SP_AcqTract_DB[],MATCH(AP$2,SP_AcqTract_DB[#Headers],0),FALSE),"")</f>
        <v>0</v>
      </c>
      <c r="AQ7" s="133" t="str">
        <f>IFERROR(IF(VLOOKUP(CONCATENATE($A7,"_",AQ$1),SP_ACQ_Lib[],MATCH(AQ$2,SP_ACQ_Lib[#Headers],0),FALSE)=0,"",VLOOKUP(CONCATENATE($A7,"_",AQ$1),SP_ACQ_Lib[],MATCH(AQ$2,SP_ACQ_Lib[#Headers],0),FALSE)),"")</f>
        <v/>
      </c>
      <c r="AR7" s="131" t="str">
        <f>IFERROR(IF(VLOOKUP(CONCATENATE($A7,"_",AR$1),SP_ACQ_Lib[],MATCH(AR$2,SP_ACQ_Lib[#Headers],0),FALSE)=0,"",VLOOKUP(CONCATENATE($A7,"_",AR$1),SP_ACQ_Lib[],MATCH(AR$2,SP_ACQ_Lib[#Headers],0),FALSE)),"")</f>
        <v/>
      </c>
      <c r="AS7" s="130" t="str">
        <f>IFERROR(IF(VLOOKUP(CONCATENATE($A7,"_",AS$1),SP_ACQ_Lib[],MATCH(AS$2,SP_ACQ_Lib[#Headers],0),FALSE)=0,"",VLOOKUP(CONCATENATE($A7,"_",AS$1),SP_ACQ_Lib[],MATCH(AS$2,SP_ACQ_Lib[#Headers],0),FALSE)),"")</f>
        <v/>
      </c>
      <c r="AT7" s="132" t="str">
        <f>IFERROR(IF(VLOOKUP(CONCATENATE($A7,"_",AT$1),SP_ACQ_Lib[],MATCH(AT$2,SP_ACQ_Lib[#Headers],0),FALSE)=0,"",VLOOKUP(CONCATENATE($A7,"_",AT$1),SP_ACQ_Lib[],MATCH(AT$2,SP_ACQ_Lib[#Headers],0),FALSE)),"")</f>
        <v/>
      </c>
      <c r="AU7" s="132" t="str">
        <f>IFERROR(IF(VLOOKUP(CONCATENATE($A7,"_",AU$1),SP_ACQ_Lib[],MATCH(AU$2,SP_ACQ_Lib[#Headers],0),FALSE)=0,"",VLOOKUP(CONCATENATE($A7,"_",AU$1),SP_ACQ_Lib[],MATCH(AU$2,SP_ACQ_Lib[#Headers],0),FALSE)),"")</f>
        <v/>
      </c>
      <c r="AV7" s="113" t="str">
        <f>IFERROR(IF(VLOOKUP(CONCATENATE($A7,"_",AV$1),SP_ACQ_Lib[],MATCH(AV$2,SP_ACQ_Lib[#Headers],0),FALSE)=0,"",VLOOKUP(CONCATENATE($A7,"_",AV$1),SP_ACQ_Lib[],MATCH(AV$2,SP_ACQ_Lib[#Headers],0),FALSE)),"")</f>
        <v/>
      </c>
      <c r="AW7" s="132" t="str">
        <f>IFERROR(IF(VLOOKUP(CONCATENATE($A7,"_",AW$1),SP_ACQ_Lib[],MATCH(AW$2,SP_ACQ_Lib[#Headers],0),FALSE)=0,"",VLOOKUP(CONCATENATE($A7,"_",AW$1),SP_ACQ_Lib[],MATCH(AW$2,SP_ACQ_Lib[#Headers],0),FALSE)),"")</f>
        <v/>
      </c>
      <c r="AX7" s="132" t="str">
        <f>IFERROR(IF(VLOOKUP(CONCATENATE($A7,"_",AX$1),SP_ACQ_Lib[],MATCH(AX$2,SP_ACQ_Lib[#Headers],0),FALSE)=0,"",VLOOKUP(CONCATENATE($A7,"_",AX$1),SP_ACQ_Lib[],MATCH(AX$2,SP_ACQ_Lib[#Headers],0),FALSE)),"")</f>
        <v/>
      </c>
      <c r="AY7" s="132" t="str">
        <f>IFERROR(IF(VLOOKUP(CONCATENATE($A7,"_",AY$1),SP_ACQ_Lib[],MATCH(AY$2,SP_ACQ_Lib[#Headers],0),FALSE)=0,"",VLOOKUP(CONCATENATE($A7,"_",AY$1),SP_ACQ_Lib[],MATCH(AY$2,SP_ACQ_Lib[#Headers],0),FALSE)),"")</f>
        <v/>
      </c>
      <c r="AZ7" s="132" t="str">
        <f>IFERROR(IF(VLOOKUP(CONCATENATE($A7,"_",AZ$1),SP_ACQ_Lib[],MATCH(AZ$2,SP_ACQ_Lib[#Headers],0),FALSE)=0,"",VLOOKUP(CONCATENATE($A7,"_",AZ$1),SP_ACQ_Lib[],MATCH(AZ$2,SP_ACQ_Lib[#Headers],0),FALSE)),"")</f>
        <v/>
      </c>
      <c r="BA7" s="132" t="str">
        <f>IFERROR(IF(VLOOKUP(CONCATENATE($A7,"_",BA$1),SP_ACQ_Lib[],MATCH(BA$2,SP_ACQ_Lib[#Headers],0),FALSE)=0,"",VLOOKUP(CONCATENATE($A7,"_",BA$1),SP_ACQ_Lib[],MATCH(BA$2,SP_ACQ_Lib[#Headers],0),FALSE)),"")</f>
        <v/>
      </c>
      <c r="BB7" s="112">
        <f>IFERROR(VLOOKUP(CONCATENATE($A7,"_",BB$1),SP_ACQ_Lib[],MATCH(BB$2,SP_ACQ_Lib[#Headers],0),FALSE),0)</f>
        <v>0</v>
      </c>
      <c r="BC7" s="119">
        <f>IFERROR(VLOOKUP($A7,SP_AcqTract_DB[],MATCH(BC$2,SP_AcqTract_DB[#Headers],0),FALSE),"")</f>
        <v>0</v>
      </c>
      <c r="BD7" s="119">
        <f>IFERROR(VLOOKUP($A7,SP_AcqTract_DB[],MATCH(BD$2,SP_AcqTract_DB[#Headers],0),FALSE),"")</f>
        <v>0</v>
      </c>
      <c r="BE7" s="130" t="str">
        <f>IFERROR(IF(VLOOKUP(CONCATENATE($A7,"_",BE$1),SP_ACQ_Lib[],MATCH(BE$2,SP_ACQ_Lib[#Headers],0),FALSE)=0,"",VLOOKUP(CONCATENATE($A7,"_",BE$1),SP_ACQ_Lib[],MATCH(BE$2,SP_ACQ_Lib[#Headers],0),FALSE)),"")</f>
        <v/>
      </c>
      <c r="BF7" s="130" t="str">
        <f>IFERROR(IF(VLOOKUP(CONCATENATE($A7,"_",BF$1),SP_ACQ_Lib[],MATCH(BF$2,SP_ACQ_Lib[#Headers],0),FALSE)=0,"",VLOOKUP(CONCATENATE($A7,"_",BF$1),SP_ACQ_Lib[],MATCH(BF$2,SP_ACQ_Lib[#Headers],0),FALSE)),"")</f>
        <v/>
      </c>
      <c r="BG7" s="130" t="str">
        <f>IFERROR(IF(VLOOKUP(CONCATENATE($A7,"_",BG$1),SP_ACQ_Lib[],MATCH(BG$2,SP_ACQ_Lib[#Headers],0),FALSE)=0,"",VLOOKUP(CONCATENATE($A7,"_",BG$1),SP_ACQ_Lib[],MATCH(BG$2,SP_ACQ_Lib[#Headers],0),FALSE)),"")</f>
        <v/>
      </c>
      <c r="BH7" s="130" t="str">
        <f>IFERROR(IF(VLOOKUP(CONCATENATE($A7,"_",BH$1),SP_ACQ_Lib[],MATCH(BH$2,SP_ACQ_Lib[#Headers],0),FALSE)=0,"",VLOOKUP(CONCATENATE($A7,"_",BH$1),SP_ACQ_Lib[],MATCH(BH$2,SP_ACQ_Lib[#Headers],0),FALSE)),"")</f>
        <v/>
      </c>
      <c r="BI7" s="130" t="str">
        <f>IFERROR(IF(VLOOKUP(CONCATENATE($A7,"_",BI$1),SP_ACQ_Lib[],MATCH(BI$2,SP_ACQ_Lib[#Headers],0),FALSE)=0,"",VLOOKUP(CONCATENATE($A7,"_",BI$1),SP_ACQ_Lib[],MATCH(BI$2,SP_ACQ_Lib[#Headers],0),FALSE)),"")</f>
        <v/>
      </c>
      <c r="BJ7" s="130" t="str">
        <f>IFERROR(IF(VLOOKUP(CONCATENATE($A7,"_",BJ$1),SP_ACQ_Lib[],MATCH(BJ$2,SP_ACQ_Lib[#Headers],0),FALSE)=0,"",VLOOKUP(CONCATENATE($A7,"_",BJ$1),SP_ACQ_Lib[],MATCH(BJ$2,SP_ACQ_Lib[#Headers],0),FALSE)),"")</f>
        <v/>
      </c>
      <c r="BK7" s="131" t="str">
        <f>IFERROR(IF(VLOOKUP(CONCATENATE($A7,"_",BK$1),SP_ACQ_Lib[],MATCH(BK$2,SP_ACQ_Lib[#Headers],0),FALSE)=0,"",VLOOKUP(CONCATENATE($A7,"_",BK$1),SP_ACQ_Lib[],MATCH(BK$2,SP_ACQ_Lib[#Headers],0),FALSE)),"")</f>
        <v/>
      </c>
      <c r="BL7" s="130" t="str">
        <f>IFERROR(IF(VLOOKUP(CONCATENATE($A7,"_",BL$1),SP_ACQ_Lib[],MATCH(BL$2,SP_ACQ_Lib[#Headers],0),FALSE)=0,"",VLOOKUP(CONCATENATE($A7,"_",BL$1),SP_ACQ_Lib[],MATCH(BL$2,SP_ACQ_Lib[#Headers],0),FALSE)),"")</f>
        <v/>
      </c>
      <c r="BM7" s="130" t="str">
        <f>IFERROR(IF(VLOOKUP(CONCATENATE($A7,"_",BM$1),SP_ACQ_Lib[],MATCH(BM$2,SP_ACQ_Lib[#Headers],0),FALSE)=0,"",VLOOKUP(CONCATENATE($A7,"_",BM$1),SP_ACQ_Lib[],MATCH(BM$2,SP_ACQ_Lib[#Headers],0),FALSE)),"")</f>
        <v/>
      </c>
      <c r="BN7" s="130" t="str">
        <f>IFERROR(IF(VLOOKUP(CONCATENATE($A7,"_",BN$1),SP_ACQ_Lib[],MATCH(BN$2,SP_ACQ_Lib[#Headers],0),FALSE)=0,"",VLOOKUP(CONCATENATE($A7,"_",BN$1),SP_ACQ_Lib[],MATCH(BN$2,SP_ACQ_Lib[#Headers],0),FALSE)),"")</f>
        <v/>
      </c>
    </row>
    <row r="8" spans="1:66" s="114" customFormat="1" ht="38.25" x14ac:dyDescent="0.2">
      <c r="A8" s="82" t="s">
        <v>1208</v>
      </c>
      <c r="B8" s="115"/>
      <c r="C8" s="116" t="str">
        <f>IFERROR(VLOOKUP($A8,SP_AcqTract_DB[],MATCH(C$2,SP_AcqTract_DB[#Headers],0),FALSE),"")</f>
        <v>PH1</v>
      </c>
      <c r="D8" s="96" t="str">
        <f>IFERROR(VLOOKUP($A8,SP_AcqTract_DB[],MATCH(D$2,SP_AcqTract_DB[#Headers],0),FALSE),"")</f>
        <v>Active</v>
      </c>
      <c r="E8" s="96">
        <f>IFERROR(VLOOKUP($A8,SP_AcqTract_DB[],MATCH(E$2,SP_AcqTract_DB[#Headers],0),FALSE),"")</f>
        <v>1</v>
      </c>
      <c r="F8" s="115" t="str">
        <f>IFERROR(VLOOKUP($A8,SP_AcqTract_DB[],MATCH(F$2,SP_AcqTract_DB[#Headers],0),FALSE),"")</f>
        <v>Road Esmt</v>
      </c>
      <c r="G8" s="115">
        <f>IFERROR(VLOOKUP($A8,SP_AcqTract_DB[],MATCH(G$2,SP_AcqTract_DB[#Headers],0),FALSE),"")</f>
        <v>0</v>
      </c>
      <c r="H8" s="131" t="str">
        <f>IFERROR(IF(VLOOKUP(CONCATENATE($A8,"_",H$1),SP_ACQ_Lib[],MATCH(H$2,SP_ACQ_Lib[#Headers],0),FALSE)=0,"",VLOOKUP(CONCATENATE($A8,"_",H$1),SP_ACQ_Lib[],MATCH(H$2,SP_ACQ_Lib[#Headers],0),FALSE)),"")</f>
        <v/>
      </c>
      <c r="I8" s="115" t="str">
        <f>IFERROR(VLOOKUP($A8,SP_AcqTract_DB[],MATCH(I$2,SP_AcqTract_DB[#Headers],0),FALSE),"")</f>
        <v>Texas Department of Transportation</v>
      </c>
      <c r="J8" s="115" t="str">
        <f>IFERROR(VLOOKUP($A8,SP_AcqTract_DB[],MATCH(J$2,SP_AcqTract_DB[#Headers],0),FALSE),"")</f>
        <v>Texas Department of Transportation</v>
      </c>
      <c r="K8" s="115" t="str">
        <f>IFERROR(VLOOKUP($A8,SP_AcqTract_DB[],MATCH(K$2,SP_AcqTract_DB[#Headers],0),FALSE),"")</f>
        <v>Texas Department of Transportation</v>
      </c>
      <c r="L8" s="115">
        <f>IFERROR(VLOOKUP($A8,SP_AcqTract_DB[],MATCH(L$2,SP_AcqTract_DB[#Headers],0),FALSE),"")</f>
        <v>0</v>
      </c>
      <c r="M8" s="96">
        <f>IFERROR(VLOOKUP($A8,SP_AcqTract_DB[],MATCH(M$2,SP_AcqTract_DB[#Headers],0),FALSE),"")</f>
        <v>0</v>
      </c>
      <c r="N8" s="115">
        <f>IFERROR(VLOOKUP($A8,SP_AcqTract_DB[],MATCH(N$2,SP_AcqTract_DB[#Headers],0),FALSE),"")</f>
        <v>0</v>
      </c>
      <c r="O8" s="108">
        <f>IFERROR(VLOOKUP($A8,SP_AcqTract_DB[],MATCH(O$2,SP_AcqTract_DB[#Headers],0),FALSE),"")</f>
        <v>0</v>
      </c>
      <c r="P8" s="108">
        <f>IFERROR(VLOOKUP($A8,SP_AcqTract_DB[],MATCH(P$2,SP_AcqTract_DB[#Headers],0),FALSE),"")</f>
        <v>0</v>
      </c>
      <c r="Q8" s="96">
        <f>IFERROR(VLOOKUP($A8,SP_AcqTract_DB[],MATCH(Q$2,SP_AcqTract_DB[#Headers],0),FALSE),"")</f>
        <v>0</v>
      </c>
      <c r="R8" s="131">
        <f>IFERROR(IF(VLOOKUP(CONCATENATE($A8,"_",R$1),SP_ACQ_Lib[],MATCH(R$2,SP_ACQ_Lib[#Headers],0),FALSE)=0,"",VLOOKUP(CONCATENATE($A8,"_",R$1),SP_ACQ_Lib[],MATCH(R$2,SP_ACQ_Lib[#Headers],0),FALSE)),"")</f>
        <v>43994</v>
      </c>
      <c r="S8" s="134">
        <f>IFERROR(IF(VLOOKUP(CONCATENATE($A8,"_",S$1),SP_ACQ_Lib[],MATCH(S$2,SP_ACQ_Lib[#Headers],0),FALSE)=0,"",VLOOKUP(CONCATENATE($A8,"_",S$1),SP_ACQ_Lib[],MATCH(S$2,SP_ACQ_Lib[#Headers],0),FALSE)),"")</f>
        <v>44001</v>
      </c>
      <c r="T8" s="93">
        <f>IFERROR(VLOOKUP(CONCATENATE($A8,"_",T$1),SP_ACQ_Lib[],MATCH(T$2,SP_ACQ_Lib[#Headers],0),FALSE),0)</f>
        <v>0</v>
      </c>
      <c r="U8" s="131">
        <f>IFERROR(IF(VLOOKUP(CONCATENATE($A8,"_",U$1),SP_ACQ_Lib[],MATCH(U$2,SP_ACQ_Lib[#Headers],0),FALSE)=0,"",VLOOKUP(CONCATENATE($A8,"_",U$1),SP_ACQ_Lib[],MATCH(U$2,SP_ACQ_Lib[#Headers],0),FALSE)),"")</f>
        <v>44004</v>
      </c>
      <c r="V8" s="93">
        <f>IFERROR(VLOOKUP(CONCATENATE($A8,"_",V$1),SP_ACQ_Lib[],MATCH(V$2,SP_ACQ_Lib[#Headers],0),FALSE),0)</f>
        <v>0</v>
      </c>
      <c r="W8" s="97">
        <f>IFERROR(VLOOKUP(CONCATENATE($A8,"_",W$1),SP_ACQ_Lib[],MATCH(W$2,SP_ACQ_Lib[#Headers],0),FALSE),0)</f>
        <v>0</v>
      </c>
      <c r="X8" s="131">
        <f>IFERROR(VLOOKUP($A8,SP_AcqTract_DB[],MATCH(X$2,SP_AcqTract_DB[#Headers],0),FALSE),"")</f>
        <v>43922</v>
      </c>
      <c r="Y8" s="125">
        <f>IFERROR(VLOOKUP($A8,SP_AcqTract_DB[],MATCH(Y$2,SP_AcqTract_DB[#Headers],0),FALSE),"")</f>
        <v>4.7910927456382001E-2</v>
      </c>
      <c r="Z8" s="117">
        <f>IFERROR(VLOOKUP($A8,SP_AcqTract_DB[],MATCH(Z$2,SP_AcqTract_DB[#Headers],0),FALSE),"")</f>
        <v>2087</v>
      </c>
      <c r="AA8" s="117" t="str">
        <f>IFERROR(VLOOKUP($A8,SP_AcqTract_DB[],MATCH(AA$2,SP_AcqTract_DB[#Headers],0),FALSE),"")</f>
        <v>No</v>
      </c>
      <c r="AB8" s="131" t="str">
        <f>IFERROR(IF(VLOOKUP(CONCATENATE($A8,"_",AB$1),SP_ACQ_Lib[],MATCH(AB$2,SP_ACQ_Lib[#Headers],0),FALSE)=0,"",VLOOKUP(CONCATENATE($A8,"_",AB$1),SP_ACQ_Lib[],MATCH(AB$2,SP_ACQ_Lib[#Headers],0),FALSE)),"")</f>
        <v/>
      </c>
      <c r="AC8" s="131" t="str">
        <f>IFERROR(IF(VLOOKUP(CONCATENATE($A8,"_",AC$1),SP_ACQ_Lib[],MATCH(AC$2,SP_ACQ_Lib[#Headers],0),FALSE)=0,"",VLOOKUP(CONCATENATE($A8,"_",AC$1),SP_ACQ_Lib[],MATCH(AC$2,SP_ACQ_Lib[#Headers],0),FALSE)),"")</f>
        <v/>
      </c>
      <c r="AD8" s="117" t="str">
        <f>IFERROR(VLOOKUP($A8,SP_AcqTract_DB[],MATCH(AD$2,SP_AcqTract_DB[#Headers],0),FALSE),"")</f>
        <v>Yes</v>
      </c>
      <c r="AE8" s="131">
        <f>IFERROR(IF(VLOOKUP(CONCATENATE($A8,"_",AE$1),SP_ACQ_Lib[],MATCH(AE$2,SP_ACQ_Lib[#Headers],0),FALSE)=0,"",VLOOKUP(CONCATENATE($A8,"_",AE$1),SP_ACQ_Lib[],MATCH(AE$2,SP_ACQ_Lib[#Headers],0),FALSE)),"")</f>
        <v>43991</v>
      </c>
      <c r="AF8" s="131">
        <f>IFERROR(IF(VLOOKUP(CONCATENATE($A8,"_",AF$1),SP_ACQ_Lib[],MATCH(AF$2,SP_ACQ_Lib[#Headers],0),FALSE)=0,"",VLOOKUP(CONCATENATE($A8,"_",AF$1),SP_ACQ_Lib[],MATCH(AF$2,SP_ACQ_Lib[#Headers],0),FALSE)),"")</f>
        <v>43993</v>
      </c>
      <c r="AG8" s="131" t="str">
        <f>IFERROR(IF(VLOOKUP(CONCATENATE($A8,"_",AG$1),SP_ACQ_Lib[],MATCH(AG$2,SP_ACQ_Lib[#Headers],0),FALSE)=0,"",VLOOKUP(CONCATENATE($A8,"_",AG$1),SP_ACQ_Lib[],MATCH(AG$2,SP_ACQ_Lib[#Headers],0),FALSE)),"")</f>
        <v/>
      </c>
      <c r="AH8" s="131" t="str">
        <f>IFERROR(IF(VLOOKUP(CONCATENATE($A8,"_",AH$1),SP_ACQ_Lib[],MATCH(AH$2,SP_ACQ_Lib[#Headers],0),FALSE)=0,"",VLOOKUP(CONCATENATE($A8,"_",AH$1),SP_ACQ_Lib[],MATCH(AH$2,SP_ACQ_Lib[#Headers],0),FALSE)),"")</f>
        <v/>
      </c>
      <c r="AI8" s="130" t="str">
        <f>IFERROR(IF(VLOOKUP(CONCATENATE($A8,"_",AI$1),SP_ACQ_Lib[],MATCH(AI$2,SP_ACQ_Lib[#Headers],0),FALSE)=0,"",VLOOKUP(CONCATENATE($A8,"_",AI$1),SP_ACQ_Lib[],MATCH(AI$2,SP_ACQ_Lib[#Headers],0),FALSE)),"")</f>
        <v/>
      </c>
      <c r="AJ8" s="130" t="str">
        <f>IFERROR(IF(VLOOKUP(CONCATENATE($A8,"_",AJ$1),SP_ACQ_Lib[],MATCH(AJ$2,SP_ACQ_Lib[#Headers],0),FALSE)=0,"",VLOOKUP(CONCATENATE($A8,"_",AJ$1),SP_ACQ_Lib[],MATCH(AJ$2,SP_ACQ_Lib[#Headers],0),FALSE)),"")</f>
        <v/>
      </c>
      <c r="AK8" s="130" t="str">
        <f>IFERROR(IF(VLOOKUP(CONCATENATE($A8,"_",AK$1),SP_ACQ_Lib[],MATCH(AK$2,SP_ACQ_Lib[#Headers],0),FALSE)=0,"",VLOOKUP(CONCATENATE($A8,"_",AK$1),SP_ACQ_Lib[],MATCH(AK$2,SP_ACQ_Lib[#Headers],0),FALSE)),"")</f>
        <v/>
      </c>
      <c r="AL8" s="130">
        <f>IFERROR(VLOOKUP($A8,SP_AcqTract_DB[],MATCH(AL$2,SP_AcqTract_DB[#Headers],0),FALSE),"")</f>
        <v>43994</v>
      </c>
      <c r="AM8" s="115" t="str">
        <f>IFERROR(VLOOKUP($A8,SP_AcqTract_DB[],MATCH(AM$2,SP_AcqTract_DB[#Headers],0),FALSE),"")</f>
        <v>David Ambrose</v>
      </c>
      <c r="AN8" s="115" t="str">
        <f>IFERROR(VLOOKUP($A8,SP_AcqTract_DB[],MATCH(AN$2,SP_AcqTract_DB[#Headers],0),FALSE),"")</f>
        <v>Lory Johnson, Atrium</v>
      </c>
      <c r="AO8" s="116">
        <f>IFERROR(VLOOKUP($A8,SP_AcqTract_DB[],MATCH(AO$2,SP_AcqTract_DB[#Headers],0),FALSE),"")</f>
        <v>0</v>
      </c>
      <c r="AP8" s="98">
        <f>IFERROR(VLOOKUP($A8,SP_AcqTract_DB[],MATCH(AP$2,SP_AcqTract_DB[#Headers],0),FALSE),"")</f>
        <v>0</v>
      </c>
      <c r="AQ8" s="133" t="str">
        <f>IFERROR(IF(VLOOKUP(CONCATENATE($A8,"_",AQ$1),SP_ACQ_Lib[],MATCH(AQ$2,SP_ACQ_Lib[#Headers],0),FALSE)=0,"",VLOOKUP(CONCATENATE($A8,"_",AQ$1),SP_ACQ_Lib[],MATCH(AQ$2,SP_ACQ_Lib[#Headers],0),FALSE)),"")</f>
        <v/>
      </c>
      <c r="AR8" s="131" t="str">
        <f>IFERROR(IF(VLOOKUP(CONCATENATE($A8,"_",AR$1),SP_ACQ_Lib[],MATCH(AR$2,SP_ACQ_Lib[#Headers],0),FALSE)=0,"",VLOOKUP(CONCATENATE($A8,"_",AR$1),SP_ACQ_Lib[],MATCH(AR$2,SP_ACQ_Lib[#Headers],0),FALSE)),"")</f>
        <v/>
      </c>
      <c r="AS8" s="130" t="str">
        <f>IFERROR(IF(VLOOKUP(CONCATENATE($A8,"_",AS$1),SP_ACQ_Lib[],MATCH(AS$2,SP_ACQ_Lib[#Headers],0),FALSE)=0,"",VLOOKUP(CONCATENATE($A8,"_",AS$1),SP_ACQ_Lib[],MATCH(AS$2,SP_ACQ_Lib[#Headers],0),FALSE)),"")</f>
        <v/>
      </c>
      <c r="AT8" s="132" t="str">
        <f>IFERROR(IF(VLOOKUP(CONCATENATE($A8,"_",AT$1),SP_ACQ_Lib[],MATCH(AT$2,SP_ACQ_Lib[#Headers],0),FALSE)=0,"",VLOOKUP(CONCATENATE($A8,"_",AT$1),SP_ACQ_Lib[],MATCH(AT$2,SP_ACQ_Lib[#Headers],0),FALSE)),"")</f>
        <v/>
      </c>
      <c r="AU8" s="132" t="str">
        <f>IFERROR(IF(VLOOKUP(CONCATENATE($A8,"_",AU$1),SP_ACQ_Lib[],MATCH(AU$2,SP_ACQ_Lib[#Headers],0),FALSE)=0,"",VLOOKUP(CONCATENATE($A8,"_",AU$1),SP_ACQ_Lib[],MATCH(AU$2,SP_ACQ_Lib[#Headers],0),FALSE)),"")</f>
        <v/>
      </c>
      <c r="AV8" s="113" t="str">
        <f>IFERROR(IF(VLOOKUP(CONCATENATE($A8,"_",AV$1),SP_ACQ_Lib[],MATCH(AV$2,SP_ACQ_Lib[#Headers],0),FALSE)=0,"",VLOOKUP(CONCATENATE($A8,"_",AV$1),SP_ACQ_Lib[],MATCH(AV$2,SP_ACQ_Lib[#Headers],0),FALSE)),"")</f>
        <v/>
      </c>
      <c r="AW8" s="132" t="str">
        <f>IFERROR(IF(VLOOKUP(CONCATENATE($A8,"_",AW$1),SP_ACQ_Lib[],MATCH(AW$2,SP_ACQ_Lib[#Headers],0),FALSE)=0,"",VLOOKUP(CONCATENATE($A8,"_",AW$1),SP_ACQ_Lib[],MATCH(AW$2,SP_ACQ_Lib[#Headers],0),FALSE)),"")</f>
        <v/>
      </c>
      <c r="AX8" s="132" t="str">
        <f>IFERROR(IF(VLOOKUP(CONCATENATE($A8,"_",AX$1),SP_ACQ_Lib[],MATCH(AX$2,SP_ACQ_Lib[#Headers],0),FALSE)=0,"",VLOOKUP(CONCATENATE($A8,"_",AX$1),SP_ACQ_Lib[],MATCH(AX$2,SP_ACQ_Lib[#Headers],0),FALSE)),"")</f>
        <v/>
      </c>
      <c r="AY8" s="132" t="str">
        <f>IFERROR(IF(VLOOKUP(CONCATENATE($A8,"_",AY$1),SP_ACQ_Lib[],MATCH(AY$2,SP_ACQ_Lib[#Headers],0),FALSE)=0,"",VLOOKUP(CONCATENATE($A8,"_",AY$1),SP_ACQ_Lib[],MATCH(AY$2,SP_ACQ_Lib[#Headers],0),FALSE)),"")</f>
        <v/>
      </c>
      <c r="AZ8" s="132" t="str">
        <f>IFERROR(IF(VLOOKUP(CONCATENATE($A8,"_",AZ$1),SP_ACQ_Lib[],MATCH(AZ$2,SP_ACQ_Lib[#Headers],0),FALSE)=0,"",VLOOKUP(CONCATENATE($A8,"_",AZ$1),SP_ACQ_Lib[],MATCH(AZ$2,SP_ACQ_Lib[#Headers],0),FALSE)),"")</f>
        <v/>
      </c>
      <c r="BA8" s="132" t="str">
        <f>IFERROR(IF(VLOOKUP(CONCATENATE($A8,"_",BA$1),SP_ACQ_Lib[],MATCH(BA$2,SP_ACQ_Lib[#Headers],0),FALSE)=0,"",VLOOKUP(CONCATENATE($A8,"_",BA$1),SP_ACQ_Lib[],MATCH(BA$2,SP_ACQ_Lib[#Headers],0),FALSE)),"")</f>
        <v/>
      </c>
      <c r="BB8" s="112">
        <f>IFERROR(VLOOKUP(CONCATENATE($A8,"_",BB$1),SP_ACQ_Lib[],MATCH(BB$2,SP_ACQ_Lib[#Headers],0),FALSE),0)</f>
        <v>0</v>
      </c>
      <c r="BC8" s="119">
        <f>IFERROR(VLOOKUP($A8,SP_AcqTract_DB[],MATCH(BC$2,SP_AcqTract_DB[#Headers],0),FALSE),"")</f>
        <v>0</v>
      </c>
      <c r="BD8" s="119">
        <f>IFERROR(VLOOKUP($A8,SP_AcqTract_DB[],MATCH(BD$2,SP_AcqTract_DB[#Headers],0),FALSE),"")</f>
        <v>0</v>
      </c>
      <c r="BE8" s="130" t="str">
        <f>IFERROR(IF(VLOOKUP(CONCATENATE($A8,"_",BE$1),SP_ACQ_Lib[],MATCH(BE$2,SP_ACQ_Lib[#Headers],0),FALSE)=0,"",VLOOKUP(CONCATENATE($A8,"_",BE$1),SP_ACQ_Lib[],MATCH(BE$2,SP_ACQ_Lib[#Headers],0),FALSE)),"")</f>
        <v/>
      </c>
      <c r="BF8" s="130" t="str">
        <f>IFERROR(IF(VLOOKUP(CONCATENATE($A8,"_",BF$1),SP_ACQ_Lib[],MATCH(BF$2,SP_ACQ_Lib[#Headers],0),FALSE)=0,"",VLOOKUP(CONCATENATE($A8,"_",BF$1),SP_ACQ_Lib[],MATCH(BF$2,SP_ACQ_Lib[#Headers],0),FALSE)),"")</f>
        <v/>
      </c>
      <c r="BG8" s="130" t="str">
        <f>IFERROR(IF(VLOOKUP(CONCATENATE($A8,"_",BG$1),SP_ACQ_Lib[],MATCH(BG$2,SP_ACQ_Lib[#Headers],0),FALSE)=0,"",VLOOKUP(CONCATENATE($A8,"_",BG$1),SP_ACQ_Lib[],MATCH(BG$2,SP_ACQ_Lib[#Headers],0),FALSE)),"")</f>
        <v/>
      </c>
      <c r="BH8" s="130" t="str">
        <f>IFERROR(IF(VLOOKUP(CONCATENATE($A8,"_",BH$1),SP_ACQ_Lib[],MATCH(BH$2,SP_ACQ_Lib[#Headers],0),FALSE)=0,"",VLOOKUP(CONCATENATE($A8,"_",BH$1),SP_ACQ_Lib[],MATCH(BH$2,SP_ACQ_Lib[#Headers],0),FALSE)),"")</f>
        <v/>
      </c>
      <c r="BI8" s="130" t="str">
        <f>IFERROR(IF(VLOOKUP(CONCATENATE($A8,"_",BI$1),SP_ACQ_Lib[],MATCH(BI$2,SP_ACQ_Lib[#Headers],0),FALSE)=0,"",VLOOKUP(CONCATENATE($A8,"_",BI$1),SP_ACQ_Lib[],MATCH(BI$2,SP_ACQ_Lib[#Headers],0),FALSE)),"")</f>
        <v/>
      </c>
      <c r="BJ8" s="130" t="str">
        <f>IFERROR(IF(VLOOKUP(CONCATENATE($A8,"_",BJ$1),SP_ACQ_Lib[],MATCH(BJ$2,SP_ACQ_Lib[#Headers],0),FALSE)=0,"",VLOOKUP(CONCATENATE($A8,"_",BJ$1),SP_ACQ_Lib[],MATCH(BJ$2,SP_ACQ_Lib[#Headers],0),FALSE)),"")</f>
        <v/>
      </c>
      <c r="BK8" s="131" t="str">
        <f>IFERROR(IF(VLOOKUP(CONCATENATE($A8,"_",BK$1),SP_ACQ_Lib[],MATCH(BK$2,SP_ACQ_Lib[#Headers],0),FALSE)=0,"",VLOOKUP(CONCATENATE($A8,"_",BK$1),SP_ACQ_Lib[],MATCH(BK$2,SP_ACQ_Lib[#Headers],0),FALSE)),"")</f>
        <v/>
      </c>
      <c r="BL8" s="130" t="str">
        <f>IFERROR(IF(VLOOKUP(CONCATENATE($A8,"_",BL$1),SP_ACQ_Lib[],MATCH(BL$2,SP_ACQ_Lib[#Headers],0),FALSE)=0,"",VLOOKUP(CONCATENATE($A8,"_",BL$1),SP_ACQ_Lib[],MATCH(BL$2,SP_ACQ_Lib[#Headers],0),FALSE)),"")</f>
        <v/>
      </c>
      <c r="BM8" s="130" t="str">
        <f>IFERROR(IF(VLOOKUP(CONCATENATE($A8,"_",BM$1),SP_ACQ_Lib[],MATCH(BM$2,SP_ACQ_Lib[#Headers],0),FALSE)=0,"",VLOOKUP(CONCATENATE($A8,"_",BM$1),SP_ACQ_Lib[],MATCH(BM$2,SP_ACQ_Lib[#Headers],0),FALSE)),"")</f>
        <v/>
      </c>
      <c r="BN8" s="130" t="str">
        <f>IFERROR(IF(VLOOKUP(CONCATENATE($A8,"_",BN$1),SP_ACQ_Lib[],MATCH(BN$2,SP_ACQ_Lib[#Headers],0),FALSE)=0,"",VLOOKUP(CONCATENATE($A8,"_",BN$1),SP_ACQ_Lib[],MATCH(BN$2,SP_ACQ_Lib[#Headers],0),FALSE)),"")</f>
        <v/>
      </c>
    </row>
    <row r="9" spans="1:66" s="114" customFormat="1" ht="51" x14ac:dyDescent="0.2">
      <c r="A9" s="82" t="s">
        <v>23</v>
      </c>
      <c r="B9" s="115" t="str">
        <f>IFERROR(VLOOKUP($A9,SP_AcqTract_DB[],MATCH(B$2,SP_AcqTract_DB[#Headers],0),FALSE),"")</f>
        <v>R061083</v>
      </c>
      <c r="C9" s="116" t="str">
        <f>IFERROR(VLOOKUP($A9,SP_AcqTract_DB[],MATCH(C$2,SP_AcqTract_DB[#Headers],0),FALSE),"")</f>
        <v>PH1</v>
      </c>
      <c r="D9" s="96" t="str">
        <f>IFERROR(VLOOKUP($A9,SP_AcqTract_DB[],MATCH(D$2,SP_AcqTract_DB[#Headers],0),FALSE),"")</f>
        <v>Active</v>
      </c>
      <c r="E9" s="96">
        <f>IFERROR(VLOOKUP($A9,SP_AcqTract_DB[],MATCH(E$2,SP_AcqTract_DB[#Headers],0),FALSE),"")</f>
        <v>3</v>
      </c>
      <c r="F9" s="115" t="str">
        <f>IFERROR(VLOOKUP($A9,SP_AcqTract_DB[],MATCH(F$2,SP_AcqTract_DB[#Headers],0),FALSE),"")</f>
        <v>Fee Acq/Flowage Esmt/Levee Esmt</v>
      </c>
      <c r="G9" s="115" t="str">
        <f>IFERROR(VLOOKUP($A9,SP_AcqTract_DB[],MATCH(G$2,SP_AcqTract_DB[#Headers],0),FALSE),"")</f>
        <v>Melissa DeLeon</v>
      </c>
      <c r="H9" s="131">
        <f>IFERROR(IF(VLOOKUP(CONCATENATE($A9,"_",H$1),SP_ACQ_Lib[],MATCH(H$2,SP_ACQ_Lib[#Headers],0),FALSE)=0,"",VLOOKUP(CONCATENATE($A9,"_",H$1),SP_ACQ_Lib[],MATCH(H$2,SP_ACQ_Lib[#Headers],0),FALSE)),"")</f>
        <v>44014.69908564815</v>
      </c>
      <c r="I9" s="115" t="str">
        <f>IFERROR(VLOOKUP($A9,SP_AcqTract_DB[],MATCH(I$2,SP_AcqTract_DB[#Headers],0),FALSE),"")</f>
        <v>Nan Ya Plastics Corp., USA</v>
      </c>
      <c r="J9" s="115">
        <f>IFERROR(VLOOKUP($A9,SP_AcqTract_DB[],MATCH(J$2,SP_AcqTract_DB[#Headers],0),FALSE),"")</f>
        <v>0</v>
      </c>
      <c r="K9" s="115" t="str">
        <f>IFERROR(VLOOKUP($A9,SP_AcqTract_DB[],MATCH(K$2,SP_AcqTract_DB[#Headers],0),FALSE),"")</f>
        <v>Nan Ya Plastics Corporation U.S.A.</v>
      </c>
      <c r="L9" s="115" t="str">
        <f>IFERROR(VLOOKUP($A9,SP_AcqTract_DB[],MATCH(L$2,SP_AcqTract_DB[#Headers],0),FALSE),"")</f>
        <v>9 Peach Tree Hill Road</v>
      </c>
      <c r="M9" s="96" t="str">
        <f>IFERROR(VLOOKUP($A9,SP_AcqTract_DB[],MATCH(M$2,SP_AcqTract_DB[#Headers],0),FALSE),"")</f>
        <v>Livingston, NH 07039</v>
      </c>
      <c r="N9" s="115" t="str">
        <f>IFERROR(VLOOKUP($A9,SP_AcqTract_DB[],MATCH(N$2,SP_AcqTract_DB[#Headers],0),FALSE),"")</f>
        <v>HWY 59</v>
      </c>
      <c r="O9" s="108" t="str">
        <f>IFERROR(VLOOKUP($A9,SP_AcqTract_DB[],MATCH(O$2,SP_AcqTract_DB[#Headers],0),FALSE),"")</f>
        <v>Power transmission-Houston Power &amp; Lighting
Power Transmission-Houston Power &amp; Lighting</v>
      </c>
      <c r="P9" s="108" t="str">
        <f>IFERROR(VLOOKUP($A9,SP_AcqTract_DB[],MATCH(P$2,SP_AcqTract_DB[#Headers],0),FALSE),"")</f>
        <v>X</v>
      </c>
      <c r="Q9" s="96" t="str">
        <f>IFERROR(VLOOKUP($A9,SP_AcqTract_DB[],MATCH(Q$2,SP_AcqTract_DB[#Headers],0),FALSE),"")</f>
        <v>2019-0820</v>
      </c>
      <c r="R9" s="131">
        <f>IFERROR(IF(VLOOKUP(CONCATENATE($A9,"_",R$1),SP_ACQ_Lib[],MATCH(R$2,SP_ACQ_Lib[#Headers],0),FALSE)=0,"",VLOOKUP(CONCATENATE($A9,"_",R$1),SP_ACQ_Lib[],MATCH(R$2,SP_ACQ_Lib[#Headers],0),FALSE)),"")</f>
        <v>43943</v>
      </c>
      <c r="S9" s="134">
        <f>IFERROR(IF(VLOOKUP(CONCATENATE($A9,"_",S$1),SP_ACQ_Lib[],MATCH(S$2,SP_ACQ_Lib[#Headers],0),FALSE)=0,"",VLOOKUP(CONCATENATE($A9,"_",S$1),SP_ACQ_Lib[],MATCH(S$2,SP_ACQ_Lib[#Headers],0),FALSE)),"")</f>
        <v>43951</v>
      </c>
      <c r="T9" s="93" t="str">
        <f>IFERROR(VLOOKUP(CONCATENATE($A9,"_",T$1),SP_ACQ_Lib[],MATCH(T$2,SP_ACQ_Lib[#Headers],0),FALSE),0)</f>
        <v>Accepted</v>
      </c>
      <c r="U9" s="131">
        <f>IFERROR(IF(VLOOKUP(CONCATENATE($A9,"_",U$1),SP_ACQ_Lib[],MATCH(U$2,SP_ACQ_Lib[#Headers],0),FALSE)=0,"",VLOOKUP(CONCATENATE($A9,"_",U$1),SP_ACQ_Lib[],MATCH(U$2,SP_ACQ_Lib[#Headers],0),FALSE)),"")</f>
        <v>43805</v>
      </c>
      <c r="V9" s="93" t="str">
        <f>IFERROR(VLOOKUP(CONCATENATE($A9,"_",V$1),SP_ACQ_Lib[],MATCH(V$2,SP_ACQ_Lib[#Headers],0),FALSE),0)</f>
        <v>Accepted</v>
      </c>
      <c r="W9" s="97" t="str">
        <f>IFERROR(VLOOKUP(CONCATENATE($A9,"_",W$1),SP_ACQ_Lib[],MATCH(W$2,SP_ACQ_Lib[#Headers],0),FALSE),0)</f>
        <v>Accepted</v>
      </c>
      <c r="X9" s="131">
        <f>IFERROR(VLOOKUP($A9,SP_AcqTract_DB[],MATCH(X$2,SP_AcqTract_DB[#Headers],0),FALSE),"")</f>
        <v>43689</v>
      </c>
      <c r="Y9" s="125">
        <f>IFERROR(VLOOKUP($A9,SP_AcqTract_DB[],MATCH(Y$2,SP_AcqTract_DB[#Headers],0),FALSE),"")</f>
        <v>26.5839990817264</v>
      </c>
      <c r="Z9" s="117">
        <f>IFERROR(VLOOKUP($A9,SP_AcqTract_DB[],MATCH(Z$2,SP_AcqTract_DB[#Headers],0),FALSE),"")</f>
        <v>1157999</v>
      </c>
      <c r="AA9" s="117" t="str">
        <f>IFERROR(VLOOKUP($A9,SP_AcqTract_DB[],MATCH(AA$2,SP_AcqTract_DB[#Headers],0),FALSE),"")</f>
        <v>No</v>
      </c>
      <c r="AB9" s="131" t="str">
        <f>IFERROR(IF(VLOOKUP(CONCATENATE($A9,"_",AB$1),SP_ACQ_Lib[],MATCH(AB$2,SP_ACQ_Lib[#Headers],0),FALSE)=0,"",VLOOKUP(CONCATENATE($A9,"_",AB$1),SP_ACQ_Lib[],MATCH(AB$2,SP_ACQ_Lib[#Headers],0),FALSE)),"")</f>
        <v/>
      </c>
      <c r="AC9" s="131" t="str">
        <f>IFERROR(IF(VLOOKUP(CONCATENATE($A9,"_",AC$1),SP_ACQ_Lib[],MATCH(AC$2,SP_ACQ_Lib[#Headers],0),FALSE)=0,"",VLOOKUP(CONCATENATE($A9,"_",AC$1),SP_ACQ_Lib[],MATCH(AC$2,SP_ACQ_Lib[#Headers],0),FALSE)),"")</f>
        <v/>
      </c>
      <c r="AD9" s="117" t="str">
        <f>IFERROR(VLOOKUP($A9,SP_AcqTract_DB[],MATCH(AD$2,SP_AcqTract_DB[#Headers],0),FALSE),"")</f>
        <v>Yes</v>
      </c>
      <c r="AE9" s="131">
        <f>IFERROR(IF(VLOOKUP(CONCATENATE($A9,"_",AE$1),SP_ACQ_Lib[],MATCH(AE$2,SP_ACQ_Lib[#Headers],0),FALSE)=0,"",VLOOKUP(CONCATENATE($A9,"_",AE$1),SP_ACQ_Lib[],MATCH(AE$2,SP_ACQ_Lib[#Headers],0),FALSE)),"")</f>
        <v>43781</v>
      </c>
      <c r="AF9" s="131">
        <f>IFERROR(IF(VLOOKUP(CONCATENATE($A9,"_",AF$1),SP_ACQ_Lib[],MATCH(AF$2,SP_ACQ_Lib[#Headers],0),FALSE)=0,"",VLOOKUP(CONCATENATE($A9,"_",AF$1),SP_ACQ_Lib[],MATCH(AF$2,SP_ACQ_Lib[#Headers],0),FALSE)),"")</f>
        <v>43913</v>
      </c>
      <c r="AG9" s="131" t="str">
        <f>IFERROR(IF(VLOOKUP(CONCATENATE($A9,"_",AG$1),SP_ACQ_Lib[],MATCH(AG$2,SP_ACQ_Lib[#Headers],0),FALSE)=0,"",VLOOKUP(CONCATENATE($A9,"_",AG$1),SP_ACQ_Lib[],MATCH(AG$2,SP_ACQ_Lib[#Headers],0),FALSE)),"")</f>
        <v/>
      </c>
      <c r="AH9" s="131">
        <f>IFERROR(IF(VLOOKUP(CONCATENATE($A9,"_",AH$1),SP_ACQ_Lib[],MATCH(AH$2,SP_ACQ_Lib[#Headers],0),FALSE)=0,"",VLOOKUP(CONCATENATE($A9,"_",AH$1),SP_ACQ_Lib[],MATCH(AH$2,SP_ACQ_Lib[#Headers],0),FALSE)),"")</f>
        <v>43693</v>
      </c>
      <c r="AI9" s="130" t="str">
        <f>IFERROR(IF(VLOOKUP(CONCATENATE($A9,"_",AI$1),SP_ACQ_Lib[],MATCH(AI$2,SP_ACQ_Lib[#Headers],0),FALSE)=0,"",VLOOKUP(CONCATENATE($A9,"_",AI$1),SP_ACQ_Lib[],MATCH(AI$2,SP_ACQ_Lib[#Headers],0),FALSE)),"")</f>
        <v/>
      </c>
      <c r="AJ9" s="130" t="str">
        <f>IFERROR(IF(VLOOKUP(CONCATENATE($A9,"_",AJ$1),SP_ACQ_Lib[],MATCH(AJ$2,SP_ACQ_Lib[#Headers],0),FALSE)=0,"",VLOOKUP(CONCATENATE($A9,"_",AJ$1),SP_ACQ_Lib[],MATCH(AJ$2,SP_ACQ_Lib[#Headers],0),FALSE)),"")</f>
        <v/>
      </c>
      <c r="AK9" s="130" t="str">
        <f>IFERROR(IF(VLOOKUP(CONCATENATE($A9,"_",AK$1),SP_ACQ_Lib[],MATCH(AK$2,SP_ACQ_Lib[#Headers],0),FALSE)=0,"",VLOOKUP(CONCATENATE($A9,"_",AK$1),SP_ACQ_Lib[],MATCH(AK$2,SP_ACQ_Lib[#Headers],0),FALSE)),"")</f>
        <v/>
      </c>
      <c r="AL9" s="130">
        <f>IFERROR(VLOOKUP($A9,SP_AcqTract_DB[],MATCH(AL$2,SP_AcqTract_DB[#Headers],0),FALSE),"")</f>
        <v>43914</v>
      </c>
      <c r="AM9" s="115" t="str">
        <f>IFERROR(VLOOKUP($A9,SP_AcqTract_DB[],MATCH(AM$2,SP_AcqTract_DB[#Headers],0),FALSE),"")</f>
        <v>Cameron Boone</v>
      </c>
      <c r="AN9" s="115" t="str">
        <f>IFERROR(VLOOKUP($A9,SP_AcqTract_DB[],MATCH(AN$2,SP_AcqTract_DB[#Headers],0),FALSE),"")</f>
        <v>Richard McGee</v>
      </c>
      <c r="AO9" s="116">
        <f>IFERROR(VLOOKUP($A9,SP_AcqTract_DB[],MATCH(AO$2,SP_AcqTract_DB[#Headers],0),FALSE),"")</f>
        <v>0</v>
      </c>
      <c r="AP9" s="98" t="str">
        <f>IFERROR(VLOOKUP($A9,SP_AcqTract_DB[],MATCH(AP$2,SP_AcqTract_DB[#Headers],0),FALSE),"")</f>
        <v>V</v>
      </c>
      <c r="AQ9" s="133" t="str">
        <f>IFERROR(IF(VLOOKUP(CONCATENATE($A9,"_",AQ$1),SP_ACQ_Lib[],MATCH(AQ$2,SP_ACQ_Lib[#Headers],0),FALSE)=0,"",VLOOKUP(CONCATENATE($A9,"_",AQ$1),SP_ACQ_Lib[],MATCH(AQ$2,SP_ACQ_Lib[#Headers],0),FALSE)),"")</f>
        <v/>
      </c>
      <c r="AR9" s="131" t="str">
        <f>IFERROR(IF(VLOOKUP(CONCATENATE($A9,"_",AR$1),SP_ACQ_Lib[],MATCH(AR$2,SP_ACQ_Lib[#Headers],0),FALSE)=0,"",VLOOKUP(CONCATENATE($A9,"_",AR$1),SP_ACQ_Lib[],MATCH(AR$2,SP_ACQ_Lib[#Headers],0),FALSE)),"")</f>
        <v/>
      </c>
      <c r="AS9" s="130">
        <f>IFERROR(IF(VLOOKUP(CONCATENATE($A9,"_",AS$1),SP_ACQ_Lib[],MATCH(AS$2,SP_ACQ_Lib[#Headers],0),FALSE)=0,"",VLOOKUP(CONCATENATE($A9,"_",AS$1),SP_ACQ_Lib[],MATCH(AS$2,SP_ACQ_Lib[#Headers],0),FALSE)),"")</f>
        <v>43765</v>
      </c>
      <c r="AT9" s="132">
        <f>IFERROR(IF(VLOOKUP(CONCATENATE($A9,"_",AT$1),SP_ACQ_Lib[],MATCH(AT$2,SP_ACQ_Lib[#Headers],0),FALSE)=0,"",VLOOKUP(CONCATENATE($A9,"_",AT$1),SP_ACQ_Lib[],MATCH(AT$2,SP_ACQ_Lib[#Headers],0),FALSE)),"")</f>
        <v>43912</v>
      </c>
      <c r="AU9" s="132">
        <f>IFERROR(IF(VLOOKUP(CONCATENATE($A9,"_",AU$1),SP_ACQ_Lib[],MATCH(AU$2,SP_ACQ_Lib[#Headers],0),FALSE)=0,"",VLOOKUP(CONCATENATE($A9,"_",AU$1),SP_ACQ_Lib[],MATCH(AU$2,SP_ACQ_Lib[#Headers],0),FALSE)),"")</f>
        <v>43985</v>
      </c>
      <c r="AV9" s="113">
        <f>IFERROR(IF(VLOOKUP(CONCATENATE($A9,"_",AV$1),SP_ACQ_Lib[],MATCH(AV$2,SP_ACQ_Lib[#Headers],0),FALSE)=0,"",VLOOKUP(CONCATENATE($A9,"_",AV$1),SP_ACQ_Lib[],MATCH(AV$2,SP_ACQ_Lib[#Headers],0),FALSE)),"")</f>
        <v>122482</v>
      </c>
      <c r="AW9" s="132">
        <f>IFERROR(IF(VLOOKUP(CONCATENATE($A9,"_",AW$1),SP_ACQ_Lib[],MATCH(AW$2,SP_ACQ_Lib[#Headers],0),FALSE)=0,"",VLOOKUP(CONCATENATE($A9,"_",AW$1),SP_ACQ_Lib[],MATCH(AW$2,SP_ACQ_Lib[#Headers],0),FALSE)),"")</f>
        <v>43991</v>
      </c>
      <c r="AX9" s="132">
        <f>IFERROR(IF(VLOOKUP(CONCATENATE($A9,"_",AX$1),SP_ACQ_Lib[],MATCH(AX$2,SP_ACQ_Lib[#Headers],0),FALSE)=0,"",VLOOKUP(CONCATENATE($A9,"_",AX$1),SP_ACQ_Lib[],MATCH(AX$2,SP_ACQ_Lib[#Headers],0),FALSE)),"")</f>
        <v>43991</v>
      </c>
      <c r="AY9" s="132">
        <f>IFERROR(IF(VLOOKUP(CONCATENATE($A9,"_",AY$1),SP_ACQ_Lib[],MATCH(AY$2,SP_ACQ_Lib[#Headers],0),FALSE)=0,"",VLOOKUP(CONCATENATE($A9,"_",AY$1),SP_ACQ_Lib[],MATCH(AY$2,SP_ACQ_Lib[#Headers],0),FALSE)),"")</f>
        <v>43991</v>
      </c>
      <c r="AZ9" s="132">
        <f>IFERROR(IF(VLOOKUP(CONCATENATE($A9,"_",AZ$1),SP_ACQ_Lib[],MATCH(AZ$2,SP_ACQ_Lib[#Headers],0),FALSE)=0,"",VLOOKUP(CONCATENATE($A9,"_",AZ$1),SP_ACQ_Lib[],MATCH(AZ$2,SP_ACQ_Lib[#Headers],0),FALSE)),"")</f>
        <v>44004</v>
      </c>
      <c r="BA9" s="132">
        <f>IFERROR(IF(VLOOKUP(CONCATENATE($A9,"_",BA$1),SP_ACQ_Lib[],MATCH(BA$2,SP_ACQ_Lib[#Headers],0),FALSE)=0,"",VLOOKUP(CONCATENATE($A9,"_",BA$1),SP_ACQ_Lib[],MATCH(BA$2,SP_ACQ_Lib[#Headers],0),FALSE)),"")</f>
        <v>44000</v>
      </c>
      <c r="BB9" s="112">
        <f>IFERROR(VLOOKUP(CONCATENATE($A9,"_",BB$1),SP_ACQ_Lib[],MATCH(BB$2,SP_ACQ_Lib[#Headers],0),FALSE),0)</f>
        <v>0</v>
      </c>
      <c r="BC9" s="119">
        <f>IFERROR(VLOOKUP($A9,SP_AcqTract_DB[],MATCH(BC$2,SP_AcqTract_DB[#Headers],0),FALSE),"")</f>
        <v>43994</v>
      </c>
      <c r="BD9" s="119">
        <f>IFERROR(VLOOKUP($A9,SP_AcqTract_DB[],MATCH(BD$2,SP_AcqTract_DB[#Headers],0),FALSE),"")</f>
        <v>0</v>
      </c>
      <c r="BE9" s="130">
        <f>IFERROR(IF(VLOOKUP(CONCATENATE($A9,"_",BE$1),SP_ACQ_Lib[],MATCH(BE$2,SP_ACQ_Lib[#Headers],0),FALSE)=0,"",VLOOKUP(CONCATENATE($A9,"_",BE$1),SP_ACQ_Lib[],MATCH(BE$2,SP_ACQ_Lib[#Headers],0),FALSE)),"")</f>
        <v>44008</v>
      </c>
      <c r="BF9" s="130">
        <f>IFERROR(IF(VLOOKUP(CONCATENATE($A9,"_",BF$1),SP_ACQ_Lib[],MATCH(BF$2,SP_ACQ_Lib[#Headers],0),FALSE)=0,"",VLOOKUP(CONCATENATE($A9,"_",BF$1),SP_ACQ_Lib[],MATCH(BF$2,SP_ACQ_Lib[#Headers],0),FALSE)),"")</f>
        <v>44011</v>
      </c>
      <c r="BG9" s="130" t="str">
        <f>IFERROR(IF(VLOOKUP(CONCATENATE($A9,"_",BG$1),SP_ACQ_Lib[],MATCH(BG$2,SP_ACQ_Lib[#Headers],0),FALSE)=0,"",VLOOKUP(CONCATENATE($A9,"_",BG$1),SP_ACQ_Lib[],MATCH(BG$2,SP_ACQ_Lib[#Headers],0),FALSE)),"")</f>
        <v/>
      </c>
      <c r="BH9" s="130" t="str">
        <f>IFERROR(IF(VLOOKUP(CONCATENATE($A9,"_",BH$1),SP_ACQ_Lib[],MATCH(BH$2,SP_ACQ_Lib[#Headers],0),FALSE)=0,"",VLOOKUP(CONCATENATE($A9,"_",BH$1),SP_ACQ_Lib[],MATCH(BH$2,SP_ACQ_Lib[#Headers],0),FALSE)),"")</f>
        <v/>
      </c>
      <c r="BI9" s="130" t="str">
        <f>IFERROR(IF(VLOOKUP(CONCATENATE($A9,"_",BI$1),SP_ACQ_Lib[],MATCH(BI$2,SP_ACQ_Lib[#Headers],0),FALSE)=0,"",VLOOKUP(CONCATENATE($A9,"_",BI$1),SP_ACQ_Lib[],MATCH(BI$2,SP_ACQ_Lib[#Headers],0),FALSE)),"")</f>
        <v/>
      </c>
      <c r="BJ9" s="130" t="str">
        <f>IFERROR(IF(VLOOKUP(CONCATENATE($A9,"_",BJ$1),SP_ACQ_Lib[],MATCH(BJ$2,SP_ACQ_Lib[#Headers],0),FALSE)=0,"",VLOOKUP(CONCATENATE($A9,"_",BJ$1),SP_ACQ_Lib[],MATCH(BJ$2,SP_ACQ_Lib[#Headers],0),FALSE)),"")</f>
        <v/>
      </c>
      <c r="BK9" s="131">
        <f>IFERROR(IF(VLOOKUP(CONCATENATE($A9,"_",BK$1),SP_ACQ_Lib[],MATCH(BK$2,SP_ACQ_Lib[#Headers],0),FALSE)=0,"",VLOOKUP(CONCATENATE($A9,"_",BK$1),SP_ACQ_Lib[],MATCH(BK$2,SP_ACQ_Lib[#Headers],0),FALSE)),"")</f>
        <v>43748</v>
      </c>
      <c r="BL9" s="130" t="str">
        <f>IFERROR(IF(VLOOKUP(CONCATENATE($A9,"_",BL$1),SP_ACQ_Lib[],MATCH(BL$2,SP_ACQ_Lib[#Headers],0),FALSE)=0,"",VLOOKUP(CONCATENATE($A9,"_",BL$1),SP_ACQ_Lib[],MATCH(BL$2,SP_ACQ_Lib[#Headers],0),FALSE)),"")</f>
        <v/>
      </c>
      <c r="BM9" s="130" t="str">
        <f>IFERROR(IF(VLOOKUP(CONCATENATE($A9,"_",BM$1),SP_ACQ_Lib[],MATCH(BM$2,SP_ACQ_Lib[#Headers],0),FALSE)=0,"",VLOOKUP(CONCATENATE($A9,"_",BM$1),SP_ACQ_Lib[],MATCH(BM$2,SP_ACQ_Lib[#Headers],0),FALSE)),"")</f>
        <v/>
      </c>
      <c r="BN9" s="130" t="str">
        <f>IFERROR(IF(VLOOKUP(CONCATENATE($A9,"_",BN$1),SP_ACQ_Lib[],MATCH(BN$2,SP_ACQ_Lib[#Headers],0),FALSE)=0,"",VLOOKUP(CONCATENATE($A9,"_",BN$1),SP_ACQ_Lib[],MATCH(BN$2,SP_ACQ_Lib[#Headers],0),FALSE)),"")</f>
        <v/>
      </c>
    </row>
    <row r="10" spans="1:66" s="114" customFormat="1" ht="51" x14ac:dyDescent="0.2">
      <c r="A10" s="82" t="s">
        <v>25</v>
      </c>
      <c r="B10" s="115" t="str">
        <f>IFERROR(VLOOKUP($A10,SP_AcqTract_DB[],MATCH(B$2,SP_AcqTract_DB[#Headers],0),FALSE),"")</f>
        <v>R015961</v>
      </c>
      <c r="C10" s="116" t="str">
        <f>IFERROR(VLOOKUP($A10,SP_AcqTract_DB[],MATCH(C$2,SP_AcqTract_DB[#Headers],0),FALSE),"")</f>
        <v>PH1</v>
      </c>
      <c r="D10" s="96" t="str">
        <f>IFERROR(VLOOKUP($A10,SP_AcqTract_DB[],MATCH(D$2,SP_AcqTract_DB[#Headers],0),FALSE),"")</f>
        <v>Active</v>
      </c>
      <c r="E10" s="96">
        <f>IFERROR(VLOOKUP($A10,SP_AcqTract_DB[],MATCH(E$2,SP_AcqTract_DB[#Headers],0),FALSE),"")</f>
        <v>4</v>
      </c>
      <c r="F10" s="115" t="str">
        <f>IFERROR(VLOOKUP($A10,SP_AcqTract_DB[],MATCH(F$2,SP_AcqTract_DB[#Headers],0),FALSE),"")</f>
        <v>Flowage Esmt/Levee Esmt/Drainage Esmt/TCE</v>
      </c>
      <c r="G10" s="115" t="str">
        <f>IFERROR(VLOOKUP($A10,SP_AcqTract_DB[],MATCH(G$2,SP_AcqTract_DB[#Headers],0),FALSE),"")</f>
        <v>Melissa DeLeon</v>
      </c>
      <c r="H10" s="131">
        <f>IFERROR(IF(VLOOKUP(CONCATENATE($A10,"_",H$1),SP_ACQ_Lib[],MATCH(H$2,SP_ACQ_Lib[#Headers],0),FALSE)=0,"",VLOOKUP(CONCATENATE($A10,"_",H$1),SP_ACQ_Lib[],MATCH(H$2,SP_ACQ_Lib[#Headers],0),FALSE)),"")</f>
        <v>43872.543182870373</v>
      </c>
      <c r="I10" s="115" t="str">
        <f>IFERROR(VLOOKUP($A10,SP_AcqTract_DB[],MATCH(I$2,SP_AcqTract_DB[#Headers],0),FALSE),"")</f>
        <v>J-M Manufacturing Company, Inc.</v>
      </c>
      <c r="J10" s="115">
        <f>IFERROR(VLOOKUP($A10,SP_AcqTract_DB[],MATCH(J$2,SP_AcqTract_DB[#Headers],0),FALSE),"")</f>
        <v>0</v>
      </c>
      <c r="K10" s="115" t="str">
        <f>IFERROR(VLOOKUP($A10,SP_AcqTract_DB[],MATCH(K$2,SP_AcqTract_DB[#Headers],0),FALSE),"")</f>
        <v>J-M Manufacturing Company, Inc.</v>
      </c>
      <c r="L10" s="115" t="str">
        <f>IFERROR(VLOOKUP($A10,SP_AcqTract_DB[],MATCH(L$2,SP_AcqTract_DB[#Headers],0),FALSE),"")</f>
        <v>P.O. Box 1240</v>
      </c>
      <c r="M10" s="96" t="str">
        <f>IFERROR(VLOOKUP($A10,SP_AcqTract_DB[],MATCH(M$2,SP_AcqTract_DB[#Headers],0),FALSE),"")</f>
        <v>Wharton, TX 77488</v>
      </c>
      <c r="N10" s="115" t="str">
        <f>IFERROR(VLOOKUP($A10,SP_AcqTract_DB[],MATCH(N$2,SP_AcqTract_DB[#Headers],0),FALSE),"")</f>
        <v>0 WILKES</v>
      </c>
      <c r="O10" s="108">
        <f>IFERROR(VLOOKUP($A10,SP_AcqTract_DB[],MATCH(O$2,SP_AcqTract_DB[#Headers],0),FALSE),"")</f>
        <v>0</v>
      </c>
      <c r="P10" s="108" t="str">
        <f>IFERROR(VLOOKUP($A10,SP_AcqTract_DB[],MATCH(P$2,SP_AcqTract_DB[#Headers],0),FALSE),"")</f>
        <v>X</v>
      </c>
      <c r="Q10" s="96" t="str">
        <f>IFERROR(VLOOKUP($A10,SP_AcqTract_DB[],MATCH(Q$2,SP_AcqTract_DB[#Headers],0),FALSE),"")</f>
        <v>2019-0755</v>
      </c>
      <c r="R10" s="131">
        <f>IFERROR(IF(VLOOKUP(CONCATENATE($A10,"_",R$1),SP_ACQ_Lib[],MATCH(R$2,SP_ACQ_Lib[#Headers],0),FALSE)=0,"",VLOOKUP(CONCATENATE($A10,"_",R$1),SP_ACQ_Lib[],MATCH(R$2,SP_ACQ_Lib[#Headers],0),FALSE)),"")</f>
        <v>43875</v>
      </c>
      <c r="S10" s="134">
        <f>IFERROR(IF(VLOOKUP(CONCATENATE($A10,"_",S$1),SP_ACQ_Lib[],MATCH(S$2,SP_ACQ_Lib[#Headers],0),FALSE)=0,"",VLOOKUP(CONCATENATE($A10,"_",S$1),SP_ACQ_Lib[],MATCH(S$2,SP_ACQ_Lib[#Headers],0),FALSE)),"")</f>
        <v>43887</v>
      </c>
      <c r="T10" s="93" t="str">
        <f>IFERROR(VLOOKUP(CONCATENATE($A10,"_",T$1),SP_ACQ_Lib[],MATCH(T$2,SP_ACQ_Lib[#Headers],0),FALSE),0)</f>
        <v>Accepted</v>
      </c>
      <c r="U10" s="131">
        <f>IFERROR(IF(VLOOKUP(CONCATENATE($A10,"_",U$1),SP_ACQ_Lib[],MATCH(U$2,SP_ACQ_Lib[#Headers],0),FALSE)=0,"",VLOOKUP(CONCATENATE($A10,"_",U$1),SP_ACQ_Lib[],MATCH(U$2,SP_ACQ_Lib[#Headers],0),FALSE)),"")</f>
        <v>43808</v>
      </c>
      <c r="V10" s="93" t="str">
        <f>IFERROR(VLOOKUP(CONCATENATE($A10,"_",V$1),SP_ACQ_Lib[],MATCH(V$2,SP_ACQ_Lib[#Headers],0),FALSE),0)</f>
        <v>Accepted</v>
      </c>
      <c r="W10" s="97" t="str">
        <f>IFERROR(VLOOKUP(CONCATENATE($A10,"_",W$1),SP_ACQ_Lib[],MATCH(W$2,SP_ACQ_Lib[#Headers],0),FALSE),0)</f>
        <v>Accepted</v>
      </c>
      <c r="X10" s="131">
        <f>IFERROR(VLOOKUP($A10,SP_AcqTract_DB[],MATCH(X$2,SP_AcqTract_DB[#Headers],0),FALSE),"")</f>
        <v>43704</v>
      </c>
      <c r="Y10" s="125">
        <f>IFERROR(VLOOKUP($A10,SP_AcqTract_DB[],MATCH(Y$2,SP_AcqTract_DB[#Headers],0),FALSE),"")</f>
        <v>7.7747015610651999</v>
      </c>
      <c r="Z10" s="117">
        <f>IFERROR(VLOOKUP($A10,SP_AcqTract_DB[],MATCH(Z$2,SP_AcqTract_DB[#Headers],0),FALSE),"")</f>
        <v>338666</v>
      </c>
      <c r="AA10" s="117" t="str">
        <f>IFERROR(VLOOKUP($A10,SP_AcqTract_DB[],MATCH(AA$2,SP_AcqTract_DB[#Headers],0),FALSE),"")</f>
        <v>Yes</v>
      </c>
      <c r="AB10" s="131">
        <f>IFERROR(IF(VLOOKUP(CONCATENATE($A10,"_",AB$1),SP_ACQ_Lib[],MATCH(AB$2,SP_ACQ_Lib[#Headers],0),FALSE)=0,"",VLOOKUP(CONCATENATE($A10,"_",AB$1),SP_ACQ_Lib[],MATCH(AB$2,SP_ACQ_Lib[#Headers],0),FALSE)),"")</f>
        <v>43781</v>
      </c>
      <c r="AC10" s="131">
        <f>IFERROR(IF(VLOOKUP(CONCATENATE($A10,"_",AC$1),SP_ACQ_Lib[],MATCH(AC$2,SP_ACQ_Lib[#Headers],0),FALSE)=0,"",VLOOKUP(CONCATENATE($A10,"_",AC$1),SP_ACQ_Lib[],MATCH(AC$2,SP_ACQ_Lib[#Headers],0),FALSE)),"")</f>
        <v>43886</v>
      </c>
      <c r="AD10" s="117" t="str">
        <f>IFERROR(VLOOKUP($A10,SP_AcqTract_DB[],MATCH(AD$2,SP_AcqTract_DB[#Headers],0),FALSE),"")</f>
        <v>Yes</v>
      </c>
      <c r="AE10" s="131">
        <f>IFERROR(IF(VLOOKUP(CONCATENATE($A10,"_",AE$1),SP_ACQ_Lib[],MATCH(AE$2,SP_ACQ_Lib[#Headers],0),FALSE)=0,"",VLOOKUP(CONCATENATE($A10,"_",AE$1),SP_ACQ_Lib[],MATCH(AE$2,SP_ACQ_Lib[#Headers],0),FALSE)),"")</f>
        <v>43991</v>
      </c>
      <c r="AF10" s="131">
        <f>IFERROR(IF(VLOOKUP(CONCATENATE($A10,"_",AF$1),SP_ACQ_Lib[],MATCH(AF$2,SP_ACQ_Lib[#Headers],0),FALSE)=0,"",VLOOKUP(CONCATENATE($A10,"_",AF$1),SP_ACQ_Lib[],MATCH(AF$2,SP_ACQ_Lib[#Headers],0),FALSE)),"")</f>
        <v>43993</v>
      </c>
      <c r="AG10" s="131" t="str">
        <f>IFERROR(IF(VLOOKUP(CONCATENATE($A10,"_",AG$1),SP_ACQ_Lib[],MATCH(AG$2,SP_ACQ_Lib[#Headers],0),FALSE)=0,"",VLOOKUP(CONCATENATE($A10,"_",AG$1),SP_ACQ_Lib[],MATCH(AG$2,SP_ACQ_Lib[#Headers],0),FALSE)),"")</f>
        <v/>
      </c>
      <c r="AH10" s="131">
        <f>IFERROR(IF(VLOOKUP(CONCATENATE($A10,"_",AH$1),SP_ACQ_Lib[],MATCH(AH$2,SP_ACQ_Lib[#Headers],0),FALSE)=0,"",VLOOKUP(CONCATENATE($A10,"_",AH$1),SP_ACQ_Lib[],MATCH(AH$2,SP_ACQ_Lib[#Headers],0),FALSE)),"")</f>
        <v>43697</v>
      </c>
      <c r="AI10" s="130" t="str">
        <f>IFERROR(IF(VLOOKUP(CONCATENATE($A10,"_",AI$1),SP_ACQ_Lib[],MATCH(AI$2,SP_ACQ_Lib[#Headers],0),FALSE)=0,"",VLOOKUP(CONCATENATE($A10,"_",AI$1),SP_ACQ_Lib[],MATCH(AI$2,SP_ACQ_Lib[#Headers],0),FALSE)),"")</f>
        <v/>
      </c>
      <c r="AJ10" s="130" t="str">
        <f>IFERROR(IF(VLOOKUP(CONCATENATE($A10,"_",AJ$1),SP_ACQ_Lib[],MATCH(AJ$2,SP_ACQ_Lib[#Headers],0),FALSE)=0,"",VLOOKUP(CONCATENATE($A10,"_",AJ$1),SP_ACQ_Lib[],MATCH(AJ$2,SP_ACQ_Lib[#Headers],0),FALSE)),"")</f>
        <v/>
      </c>
      <c r="AK10" s="130" t="str">
        <f>IFERROR(IF(VLOOKUP(CONCATENATE($A10,"_",AK$1),SP_ACQ_Lib[],MATCH(AK$2,SP_ACQ_Lib[#Headers],0),FALSE)=0,"",VLOOKUP(CONCATENATE($A10,"_",AK$1),SP_ACQ_Lib[],MATCH(AK$2,SP_ACQ_Lib[#Headers],0),FALSE)),"")</f>
        <v/>
      </c>
      <c r="AL10" s="130">
        <f>IFERROR(VLOOKUP($A10,SP_AcqTract_DB[],MATCH(AL$2,SP_AcqTract_DB[#Headers],0),FALSE),"")</f>
        <v>43994</v>
      </c>
      <c r="AM10" s="115" t="str">
        <f>IFERROR(VLOOKUP($A10,SP_AcqTract_DB[],MATCH(AM$2,SP_AcqTract_DB[#Headers],0),FALSE),"")</f>
        <v>Cameron Boone</v>
      </c>
      <c r="AN10" s="115" t="str">
        <f>IFERROR(VLOOKUP($A10,SP_AcqTract_DB[],MATCH(AN$2,SP_AcqTract_DB[#Headers],0),FALSE),"")</f>
        <v>Lory Johnson, Atrium</v>
      </c>
      <c r="AO10" s="116">
        <f>IFERROR(VLOOKUP($A10,SP_AcqTract_DB[],MATCH(AO$2,SP_AcqTract_DB[#Headers],0),FALSE),"")</f>
        <v>0</v>
      </c>
      <c r="AP10" s="98" t="str">
        <f>IFERROR(VLOOKUP($A10,SP_AcqTract_DB[],MATCH(AP$2,SP_AcqTract_DB[#Headers],0),FALSE),"")</f>
        <v>V</v>
      </c>
      <c r="AQ10" s="133" t="str">
        <f>IFERROR(IF(VLOOKUP(CONCATENATE($A10,"_",AQ$1),SP_ACQ_Lib[],MATCH(AQ$2,SP_ACQ_Lib[#Headers],0),FALSE)=0,"",VLOOKUP(CONCATENATE($A10,"_",AQ$1),SP_ACQ_Lib[],MATCH(AQ$2,SP_ACQ_Lib[#Headers],0),FALSE)),"")</f>
        <v/>
      </c>
      <c r="AR10" s="131" t="str">
        <f>IFERROR(IF(VLOOKUP(CONCATENATE($A10,"_",AR$1),SP_ACQ_Lib[],MATCH(AR$2,SP_ACQ_Lib[#Headers],0),FALSE)=0,"",VLOOKUP(CONCATENATE($A10,"_",AR$1),SP_ACQ_Lib[],MATCH(AR$2,SP_ACQ_Lib[#Headers],0),FALSE)),"")</f>
        <v/>
      </c>
      <c r="AS10" s="130">
        <f>IFERROR(IF(VLOOKUP(CONCATENATE($A10,"_",AS$1),SP_ACQ_Lib[],MATCH(AS$2,SP_ACQ_Lib[#Headers],0),FALSE)=0,"",VLOOKUP(CONCATENATE($A10,"_",AS$1),SP_ACQ_Lib[],MATCH(AS$2,SP_ACQ_Lib[#Headers],0),FALSE)),"")</f>
        <v>43765</v>
      </c>
      <c r="AT10" s="132" t="str">
        <f>IFERROR(IF(VLOOKUP(CONCATENATE($A10,"_",AT$1),SP_ACQ_Lib[],MATCH(AT$2,SP_ACQ_Lib[#Headers],0),FALSE)=0,"",VLOOKUP(CONCATENATE($A10,"_",AT$1),SP_ACQ_Lib[],MATCH(AT$2,SP_ACQ_Lib[#Headers],0),FALSE)),"")</f>
        <v/>
      </c>
      <c r="AU10" s="132" t="str">
        <f>IFERROR(IF(VLOOKUP(CONCATENATE($A10,"_",AU$1),SP_ACQ_Lib[],MATCH(AU$2,SP_ACQ_Lib[#Headers],0),FALSE)=0,"",VLOOKUP(CONCATENATE($A10,"_",AU$1),SP_ACQ_Lib[],MATCH(AU$2,SP_ACQ_Lib[#Headers],0),FALSE)),"")</f>
        <v/>
      </c>
      <c r="AV10" s="113" t="str">
        <f>IFERROR(IF(VLOOKUP(CONCATENATE($A10,"_",AV$1),SP_ACQ_Lib[],MATCH(AV$2,SP_ACQ_Lib[#Headers],0),FALSE)=0,"",VLOOKUP(CONCATENATE($A10,"_",AV$1),SP_ACQ_Lib[],MATCH(AV$2,SP_ACQ_Lib[#Headers],0),FALSE)),"")</f>
        <v/>
      </c>
      <c r="AW10" s="132" t="str">
        <f>IFERROR(IF(VLOOKUP(CONCATENATE($A10,"_",AW$1),SP_ACQ_Lib[],MATCH(AW$2,SP_ACQ_Lib[#Headers],0),FALSE)=0,"",VLOOKUP(CONCATENATE($A10,"_",AW$1),SP_ACQ_Lib[],MATCH(AW$2,SP_ACQ_Lib[#Headers],0),FALSE)),"")</f>
        <v/>
      </c>
      <c r="AX10" s="132" t="str">
        <f>IFERROR(IF(VLOOKUP(CONCATENATE($A10,"_",AX$1),SP_ACQ_Lib[],MATCH(AX$2,SP_ACQ_Lib[#Headers],0),FALSE)=0,"",VLOOKUP(CONCATENATE($A10,"_",AX$1),SP_ACQ_Lib[],MATCH(AX$2,SP_ACQ_Lib[#Headers],0),FALSE)),"")</f>
        <v/>
      </c>
      <c r="AY10" s="132" t="str">
        <f>IFERROR(IF(VLOOKUP(CONCATENATE($A10,"_",AY$1),SP_ACQ_Lib[],MATCH(AY$2,SP_ACQ_Lib[#Headers],0),FALSE)=0,"",VLOOKUP(CONCATENATE($A10,"_",AY$1),SP_ACQ_Lib[],MATCH(AY$2,SP_ACQ_Lib[#Headers],0),FALSE)),"")</f>
        <v/>
      </c>
      <c r="AZ10" s="132" t="str">
        <f>IFERROR(IF(VLOOKUP(CONCATENATE($A10,"_",AZ$1),SP_ACQ_Lib[],MATCH(AZ$2,SP_ACQ_Lib[#Headers],0),FALSE)=0,"",VLOOKUP(CONCATENATE($A10,"_",AZ$1),SP_ACQ_Lib[],MATCH(AZ$2,SP_ACQ_Lib[#Headers],0),FALSE)),"")</f>
        <v/>
      </c>
      <c r="BA10" s="132" t="str">
        <f>IFERROR(IF(VLOOKUP(CONCATENATE($A10,"_",BA$1),SP_ACQ_Lib[],MATCH(BA$2,SP_ACQ_Lib[#Headers],0),FALSE)=0,"",VLOOKUP(CONCATENATE($A10,"_",BA$1),SP_ACQ_Lib[],MATCH(BA$2,SP_ACQ_Lib[#Headers],0),FALSE)),"")</f>
        <v/>
      </c>
      <c r="BB10" s="112">
        <f>IFERROR(VLOOKUP(CONCATENATE($A10,"_",BB$1),SP_ACQ_Lib[],MATCH(BB$2,SP_ACQ_Lib[#Headers],0),FALSE),0)</f>
        <v>0</v>
      </c>
      <c r="BC10" s="119">
        <f>IFERROR(VLOOKUP($A10,SP_AcqTract_DB[],MATCH(BC$2,SP_AcqTract_DB[#Headers],0),FALSE),"")</f>
        <v>0</v>
      </c>
      <c r="BD10" s="119">
        <f>IFERROR(VLOOKUP($A10,SP_AcqTract_DB[],MATCH(BD$2,SP_AcqTract_DB[#Headers],0),FALSE),"")</f>
        <v>0</v>
      </c>
      <c r="BE10" s="130" t="str">
        <f>IFERROR(IF(VLOOKUP(CONCATENATE($A10,"_",BE$1),SP_ACQ_Lib[],MATCH(BE$2,SP_ACQ_Lib[#Headers],0),FALSE)=0,"",VLOOKUP(CONCATENATE($A10,"_",BE$1),SP_ACQ_Lib[],MATCH(BE$2,SP_ACQ_Lib[#Headers],0),FALSE)),"")</f>
        <v/>
      </c>
      <c r="BF10" s="130" t="str">
        <f>IFERROR(IF(VLOOKUP(CONCATENATE($A10,"_",BF$1),SP_ACQ_Lib[],MATCH(BF$2,SP_ACQ_Lib[#Headers],0),FALSE)=0,"",VLOOKUP(CONCATENATE($A10,"_",BF$1),SP_ACQ_Lib[],MATCH(BF$2,SP_ACQ_Lib[#Headers],0),FALSE)),"")</f>
        <v/>
      </c>
      <c r="BG10" s="130" t="str">
        <f>IFERROR(IF(VLOOKUP(CONCATENATE($A10,"_",BG$1),SP_ACQ_Lib[],MATCH(BG$2,SP_ACQ_Lib[#Headers],0),FALSE)=0,"",VLOOKUP(CONCATENATE($A10,"_",BG$1),SP_ACQ_Lib[],MATCH(BG$2,SP_ACQ_Lib[#Headers],0),FALSE)),"")</f>
        <v/>
      </c>
      <c r="BH10" s="130" t="str">
        <f>IFERROR(IF(VLOOKUP(CONCATENATE($A10,"_",BH$1),SP_ACQ_Lib[],MATCH(BH$2,SP_ACQ_Lib[#Headers],0),FALSE)=0,"",VLOOKUP(CONCATENATE($A10,"_",BH$1),SP_ACQ_Lib[],MATCH(BH$2,SP_ACQ_Lib[#Headers],0),FALSE)),"")</f>
        <v/>
      </c>
      <c r="BI10" s="130" t="str">
        <f>IFERROR(IF(VLOOKUP(CONCATENATE($A10,"_",BI$1),SP_ACQ_Lib[],MATCH(BI$2,SP_ACQ_Lib[#Headers],0),FALSE)=0,"",VLOOKUP(CONCATENATE($A10,"_",BI$1),SP_ACQ_Lib[],MATCH(BI$2,SP_ACQ_Lib[#Headers],0),FALSE)),"")</f>
        <v/>
      </c>
      <c r="BJ10" s="130" t="str">
        <f>IFERROR(IF(VLOOKUP(CONCATENATE($A10,"_",BJ$1),SP_ACQ_Lib[],MATCH(BJ$2,SP_ACQ_Lib[#Headers],0),FALSE)=0,"",VLOOKUP(CONCATENATE($A10,"_",BJ$1),SP_ACQ_Lib[],MATCH(BJ$2,SP_ACQ_Lib[#Headers],0),FALSE)),"")</f>
        <v/>
      </c>
      <c r="BK10" s="131">
        <f>IFERROR(IF(VLOOKUP(CONCATENATE($A10,"_",BK$1),SP_ACQ_Lib[],MATCH(BK$2,SP_ACQ_Lib[#Headers],0),FALSE)=0,"",VLOOKUP(CONCATENATE($A10,"_",BK$1),SP_ACQ_Lib[],MATCH(BK$2,SP_ACQ_Lib[#Headers],0),FALSE)),"")</f>
        <v>43748</v>
      </c>
      <c r="BL10" s="130" t="str">
        <f>IFERROR(IF(VLOOKUP(CONCATENATE($A10,"_",BL$1),SP_ACQ_Lib[],MATCH(BL$2,SP_ACQ_Lib[#Headers],0),FALSE)=0,"",VLOOKUP(CONCATENATE($A10,"_",BL$1),SP_ACQ_Lib[],MATCH(BL$2,SP_ACQ_Lib[#Headers],0),FALSE)),"")</f>
        <v/>
      </c>
      <c r="BM10" s="130" t="str">
        <f>IFERROR(IF(VLOOKUP(CONCATENATE($A10,"_",BM$1),SP_ACQ_Lib[],MATCH(BM$2,SP_ACQ_Lib[#Headers],0),FALSE)=0,"",VLOOKUP(CONCATENATE($A10,"_",BM$1),SP_ACQ_Lib[],MATCH(BM$2,SP_ACQ_Lib[#Headers],0),FALSE)),"")</f>
        <v/>
      </c>
      <c r="BN10" s="130" t="str">
        <f>IFERROR(IF(VLOOKUP(CONCATENATE($A10,"_",BN$1),SP_ACQ_Lib[],MATCH(BN$2,SP_ACQ_Lib[#Headers],0),FALSE)=0,"",VLOOKUP(CONCATENATE($A10,"_",BN$1),SP_ACQ_Lib[],MATCH(BN$2,SP_ACQ_Lib[#Headers],0),FALSE)),"")</f>
        <v/>
      </c>
    </row>
    <row r="11" spans="1:66" s="114" customFormat="1" ht="51" x14ac:dyDescent="0.2">
      <c r="A11" s="82" t="s">
        <v>26</v>
      </c>
      <c r="B11" s="115" t="str">
        <f>IFERROR(VLOOKUP($A11,SP_AcqTract_DB[],MATCH(B$2,SP_AcqTract_DB[#Headers],0),FALSE),"")</f>
        <v>R031245</v>
      </c>
      <c r="C11" s="116" t="str">
        <f>IFERROR(VLOOKUP($A11,SP_AcqTract_DB[],MATCH(C$2,SP_AcqTract_DB[#Headers],0),FALSE),"")</f>
        <v>PH1</v>
      </c>
      <c r="D11" s="96" t="str">
        <f>IFERROR(VLOOKUP($A11,SP_AcqTract_DB[],MATCH(D$2,SP_AcqTract_DB[#Headers],0),FALSE),"")</f>
        <v>Active</v>
      </c>
      <c r="E11" s="96">
        <f>IFERROR(VLOOKUP($A11,SP_AcqTract_DB[],MATCH(E$2,SP_AcqTract_DB[#Headers],0),FALSE),"")</f>
        <v>3</v>
      </c>
      <c r="F11" s="115" t="str">
        <f>IFERROR(VLOOKUP($A11,SP_AcqTract_DB[],MATCH(F$2,SP_AcqTract_DB[#Headers],0),FALSE),"")</f>
        <v>Fee Acq/Sump Esmt/Levee Esmt</v>
      </c>
      <c r="G11" s="115" t="str">
        <f>IFERROR(VLOOKUP($A11,SP_AcqTract_DB[],MATCH(G$2,SP_AcqTract_DB[#Headers],0),FALSE),"")</f>
        <v>Erin Newberry</v>
      </c>
      <c r="H11" s="131">
        <f>IFERROR(IF(VLOOKUP(CONCATENATE($A11,"_",H$1),SP_ACQ_Lib[],MATCH(H$2,SP_ACQ_Lib[#Headers],0),FALSE)=0,"",VLOOKUP(CONCATENATE($A11,"_",H$1),SP_ACQ_Lib[],MATCH(H$2,SP_ACQ_Lib[#Headers],0),FALSE)),"")</f>
        <v>44006.625034722223</v>
      </c>
      <c r="I11" s="115" t="str">
        <f>IFERROR(VLOOKUP($A11,SP_AcqTract_DB[],MATCH(I$2,SP_AcqTract_DB[#Headers],0),FALSE),"")</f>
        <v>Robert S Vineyard, and Vineyard Cattle Company, Inc.</v>
      </c>
      <c r="J11" s="115" t="str">
        <f>IFERROR(VLOOKUP($A11,SP_AcqTract_DB[],MATCH(J$2,SP_AcqTract_DB[#Headers],0),FALSE),"")</f>
        <v>Robert S. Vineyard and Vineyard Cattle Company, Inc.</v>
      </c>
      <c r="K11" s="115" t="str">
        <f>IFERROR(VLOOKUP($A11,SP_AcqTract_DB[],MATCH(K$2,SP_AcqTract_DB[#Headers],0),FALSE),"")</f>
        <v>Robert S. Vineyard and Vineyard Cattle Company, Inc.</v>
      </c>
      <c r="L11" s="115" t="str">
        <f>IFERROR(VLOOKUP($A11,SP_AcqTract_DB[],MATCH(L$2,SP_AcqTract_DB[#Headers],0),FALSE),"")</f>
        <v>PO Box 430</v>
      </c>
      <c r="M11" s="96" t="str">
        <f>IFERROR(VLOOKUP($A11,SP_AcqTract_DB[],MATCH(M$2,SP_AcqTract_DB[#Headers],0),FALSE),"")</f>
        <v>Wharton, TX</v>
      </c>
      <c r="N11" s="115" t="str">
        <f>IFERROR(VLOOKUP($A11,SP_AcqTract_DB[],MATCH(N$2,SP_AcqTract_DB[#Headers],0),FALSE),"")</f>
        <v>MLK Blvd</v>
      </c>
      <c r="O11" s="108" t="str">
        <f>IFERROR(VLOOKUP($A11,SP_AcqTract_DB[],MATCH(O$2,SP_AcqTract_DB[#Headers],0),FALSE),"")</f>
        <v>Oil &amp; Gas Lease-Dal-Long Oil Co.
Oil &amp; Gas Lease-Dal-Long Oil Co.</v>
      </c>
      <c r="P11" s="108" t="str">
        <f>IFERROR(VLOOKUP($A11,SP_AcqTract_DB[],MATCH(P$2,SP_AcqTract_DB[#Headers],0),FALSE),"")</f>
        <v>X</v>
      </c>
      <c r="Q11" s="96" t="str">
        <f>IFERROR(VLOOKUP($A11,SP_AcqTract_DB[],MATCH(Q$2,SP_AcqTract_DB[#Headers],0),FALSE),"")</f>
        <v>2019-0756</v>
      </c>
      <c r="R11" s="131">
        <f>IFERROR(IF(VLOOKUP(CONCATENATE($A11,"_",R$1),SP_ACQ_Lib[],MATCH(R$2,SP_ACQ_Lib[#Headers],0),FALSE)=0,"",VLOOKUP(CONCATENATE($A11,"_",R$1),SP_ACQ_Lib[],MATCH(R$2,SP_ACQ_Lib[#Headers],0),FALSE)),"")</f>
        <v>43943</v>
      </c>
      <c r="S11" s="134">
        <f>IFERROR(IF(VLOOKUP(CONCATENATE($A11,"_",S$1),SP_ACQ_Lib[],MATCH(S$2,SP_ACQ_Lib[#Headers],0),FALSE)=0,"",VLOOKUP(CONCATENATE($A11,"_",S$1),SP_ACQ_Lib[],MATCH(S$2,SP_ACQ_Lib[#Headers],0),FALSE)),"")</f>
        <v>43950</v>
      </c>
      <c r="T11" s="93" t="str">
        <f>IFERROR(VLOOKUP(CONCATENATE($A11,"_",T$1),SP_ACQ_Lib[],MATCH(T$2,SP_ACQ_Lib[#Headers],0),FALSE),0)</f>
        <v>Accepted</v>
      </c>
      <c r="U11" s="131">
        <f>IFERROR(IF(VLOOKUP(CONCATENATE($A11,"_",U$1),SP_ACQ_Lib[],MATCH(U$2,SP_ACQ_Lib[#Headers],0),FALSE)=0,"",VLOOKUP(CONCATENATE($A11,"_",U$1),SP_ACQ_Lib[],MATCH(U$2,SP_ACQ_Lib[#Headers],0),FALSE)),"")</f>
        <v>43808</v>
      </c>
      <c r="V11" s="93" t="str">
        <f>IFERROR(VLOOKUP(CONCATENATE($A11,"_",V$1),SP_ACQ_Lib[],MATCH(V$2,SP_ACQ_Lib[#Headers],0),FALSE),0)</f>
        <v>Accepted</v>
      </c>
      <c r="W11" s="97" t="str">
        <f>IFERROR(VLOOKUP(CONCATENATE($A11,"_",W$1),SP_ACQ_Lib[],MATCH(W$2,SP_ACQ_Lib[#Headers],0),FALSE),0)</f>
        <v>Accepted</v>
      </c>
      <c r="X11" s="131">
        <f>IFERROR(VLOOKUP($A11,SP_AcqTract_DB[],MATCH(X$2,SP_AcqTract_DB[#Headers],0),FALSE),"")</f>
        <v>43693</v>
      </c>
      <c r="Y11" s="125">
        <f>IFERROR(VLOOKUP($A11,SP_AcqTract_DB[],MATCH(Y$2,SP_AcqTract_DB[#Headers],0),FALSE),"")</f>
        <v>31.880004591368198</v>
      </c>
      <c r="Z11" s="117">
        <f>IFERROR(VLOOKUP($A11,SP_AcqTract_DB[],MATCH(Z$2,SP_AcqTract_DB[#Headers],0),FALSE),"")</f>
        <v>1388693</v>
      </c>
      <c r="AA11" s="117" t="str">
        <f>IFERROR(VLOOKUP($A11,SP_AcqTract_DB[],MATCH(AA$2,SP_AcqTract_DB[#Headers],0),FALSE),"")</f>
        <v>Yes</v>
      </c>
      <c r="AB11" s="131">
        <f>IFERROR(IF(VLOOKUP(CONCATENATE($A11,"_",AB$1),SP_ACQ_Lib[],MATCH(AB$2,SP_ACQ_Lib[#Headers],0),FALSE)=0,"",VLOOKUP(CONCATENATE($A11,"_",AB$1),SP_ACQ_Lib[],MATCH(AB$2,SP_ACQ_Lib[#Headers],0),FALSE)),"")</f>
        <v>43781</v>
      </c>
      <c r="AC11" s="131">
        <f>IFERROR(IF(VLOOKUP(CONCATENATE($A11,"_",AC$1),SP_ACQ_Lib[],MATCH(AC$2,SP_ACQ_Lib[#Headers],0),FALSE)=0,"",VLOOKUP(CONCATENATE($A11,"_",AC$1),SP_ACQ_Lib[],MATCH(AC$2,SP_ACQ_Lib[#Headers],0),FALSE)),"")</f>
        <v>43886</v>
      </c>
      <c r="AD11" s="117" t="str">
        <f>IFERROR(VLOOKUP($A11,SP_AcqTract_DB[],MATCH(AD$2,SP_AcqTract_DB[#Headers],0),FALSE),"")</f>
        <v>Yes</v>
      </c>
      <c r="AE11" s="131">
        <f>IFERROR(IF(VLOOKUP(CONCATENATE($A11,"_",AE$1),SP_ACQ_Lib[],MATCH(AE$2,SP_ACQ_Lib[#Headers],0),FALSE)=0,"",VLOOKUP(CONCATENATE($A11,"_",AE$1),SP_ACQ_Lib[],MATCH(AE$2,SP_ACQ_Lib[#Headers],0),FALSE)),"")</f>
        <v>43781</v>
      </c>
      <c r="AF11" s="131">
        <f>IFERROR(IF(VLOOKUP(CONCATENATE($A11,"_",AF$1),SP_ACQ_Lib[],MATCH(AF$2,SP_ACQ_Lib[#Headers],0),FALSE)=0,"",VLOOKUP(CONCATENATE($A11,"_",AF$1),SP_ACQ_Lib[],MATCH(AF$2,SP_ACQ_Lib[#Headers],0),FALSE)),"")</f>
        <v>43926</v>
      </c>
      <c r="AG11" s="131" t="str">
        <f>IFERROR(IF(VLOOKUP(CONCATENATE($A11,"_",AG$1),SP_ACQ_Lib[],MATCH(AG$2,SP_ACQ_Lib[#Headers],0),FALSE)=0,"",VLOOKUP(CONCATENATE($A11,"_",AG$1),SP_ACQ_Lib[],MATCH(AG$2,SP_ACQ_Lib[#Headers],0),FALSE)),"")</f>
        <v/>
      </c>
      <c r="AH11" s="131">
        <f>IFERROR(IF(VLOOKUP(CONCATENATE($A11,"_",AH$1),SP_ACQ_Lib[],MATCH(AH$2,SP_ACQ_Lib[#Headers],0),FALSE)=0,"",VLOOKUP(CONCATENATE($A11,"_",AH$1),SP_ACQ_Lib[],MATCH(AH$2,SP_ACQ_Lib[#Headers],0),FALSE)),"")</f>
        <v>43552</v>
      </c>
      <c r="AI11" s="130" t="str">
        <f>IFERROR(IF(VLOOKUP(CONCATENATE($A11,"_",AI$1),SP_ACQ_Lib[],MATCH(AI$2,SP_ACQ_Lib[#Headers],0),FALSE)=0,"",VLOOKUP(CONCATENATE($A11,"_",AI$1),SP_ACQ_Lib[],MATCH(AI$2,SP_ACQ_Lib[#Headers],0),FALSE)),"")</f>
        <v/>
      </c>
      <c r="AJ11" s="130" t="str">
        <f>IFERROR(IF(VLOOKUP(CONCATENATE($A11,"_",AJ$1),SP_ACQ_Lib[],MATCH(AJ$2,SP_ACQ_Lib[#Headers],0),FALSE)=0,"",VLOOKUP(CONCATENATE($A11,"_",AJ$1),SP_ACQ_Lib[],MATCH(AJ$2,SP_ACQ_Lib[#Headers],0),FALSE)),"")</f>
        <v/>
      </c>
      <c r="AK11" s="130" t="str">
        <f>IFERROR(IF(VLOOKUP(CONCATENATE($A11,"_",AK$1),SP_ACQ_Lib[],MATCH(AK$2,SP_ACQ_Lib[#Headers],0),FALSE)=0,"",VLOOKUP(CONCATENATE($A11,"_",AK$1),SP_ACQ_Lib[],MATCH(AK$2,SP_ACQ_Lib[#Headers],0),FALSE)),"")</f>
        <v/>
      </c>
      <c r="AL11" s="130">
        <f>IFERROR(VLOOKUP($A11,SP_AcqTract_DB[],MATCH(AL$2,SP_AcqTract_DB[#Headers],0),FALSE),"")</f>
        <v>43927</v>
      </c>
      <c r="AM11" s="115" t="str">
        <f>IFERROR(VLOOKUP($A11,SP_AcqTract_DB[],MATCH(AM$2,SP_AcqTract_DB[#Headers],0),FALSE),"")</f>
        <v>Richard Hudgins</v>
      </c>
      <c r="AN11" s="115" t="str">
        <f>IFERROR(VLOOKUP($A11,SP_AcqTract_DB[],MATCH(AN$2,SP_AcqTract_DB[#Headers],0),FALSE),"")</f>
        <v>Richard McGee</v>
      </c>
      <c r="AO11" s="116">
        <f>IFERROR(VLOOKUP($A11,SP_AcqTract_DB[],MATCH(AO$2,SP_AcqTract_DB[#Headers],0),FALSE),"")</f>
        <v>0</v>
      </c>
      <c r="AP11" s="98" t="str">
        <f>IFERROR(VLOOKUP($A11,SP_AcqTract_DB[],MATCH(AP$2,SP_AcqTract_DB[#Headers],0),FALSE),"")</f>
        <v>A</v>
      </c>
      <c r="AQ11" s="133" t="str">
        <f>IFERROR(IF(VLOOKUP(CONCATENATE($A11,"_",AQ$1),SP_ACQ_Lib[],MATCH(AQ$2,SP_ACQ_Lib[#Headers],0),FALSE)=0,"",VLOOKUP(CONCATENATE($A11,"_",AQ$1),SP_ACQ_Lib[],MATCH(AQ$2,SP_ACQ_Lib[#Headers],0),FALSE)),"")</f>
        <v/>
      </c>
      <c r="AR11" s="131" t="str">
        <f>IFERROR(IF(VLOOKUP(CONCATENATE($A11,"_",AR$1),SP_ACQ_Lib[],MATCH(AR$2,SP_ACQ_Lib[#Headers],0),FALSE)=0,"",VLOOKUP(CONCATENATE($A11,"_",AR$1),SP_ACQ_Lib[],MATCH(AR$2,SP_ACQ_Lib[#Headers],0),FALSE)),"")</f>
        <v/>
      </c>
      <c r="AS11" s="130">
        <f>IFERROR(IF(VLOOKUP(CONCATENATE($A11,"_",AS$1),SP_ACQ_Lib[],MATCH(AS$2,SP_ACQ_Lib[#Headers],0),FALSE)=0,"",VLOOKUP(CONCATENATE($A11,"_",AS$1),SP_ACQ_Lib[],MATCH(AS$2,SP_ACQ_Lib[#Headers],0),FALSE)),"")</f>
        <v>43765</v>
      </c>
      <c r="AT11" s="132">
        <f>IFERROR(IF(VLOOKUP(CONCATENATE($A11,"_",AT$1),SP_ACQ_Lib[],MATCH(AT$2,SP_ACQ_Lib[#Headers],0),FALSE)=0,"",VLOOKUP(CONCATENATE($A11,"_",AT$1),SP_ACQ_Lib[],MATCH(AT$2,SP_ACQ_Lib[#Headers],0),FALSE)),"")</f>
        <v>43922</v>
      </c>
      <c r="AU11" s="132">
        <f>IFERROR(IF(VLOOKUP(CONCATENATE($A11,"_",AU$1),SP_ACQ_Lib[],MATCH(AU$2,SP_ACQ_Lib[#Headers],0),FALSE)=0,"",VLOOKUP(CONCATENATE($A11,"_",AU$1),SP_ACQ_Lib[],MATCH(AU$2,SP_ACQ_Lib[#Headers],0),FALSE)),"")</f>
        <v>43980</v>
      </c>
      <c r="AV11" s="113">
        <f>IFERROR(IF(VLOOKUP(CONCATENATE($A11,"_",AV$1),SP_ACQ_Lib[],MATCH(AV$2,SP_ACQ_Lib[#Headers],0),FALSE)=0,"",VLOOKUP(CONCATENATE($A11,"_",AV$1),SP_ACQ_Lib[],MATCH(AV$2,SP_ACQ_Lib[#Headers],0),FALSE)),"")</f>
        <v>284484</v>
      </c>
      <c r="AW11" s="132">
        <f>IFERROR(IF(VLOOKUP(CONCATENATE($A11,"_",AW$1),SP_ACQ_Lib[],MATCH(AW$2,SP_ACQ_Lib[#Headers],0),FALSE)=0,"",VLOOKUP(CONCATENATE($A11,"_",AW$1),SP_ACQ_Lib[],MATCH(AW$2,SP_ACQ_Lib[#Headers],0),FALSE)),"")</f>
        <v>43983</v>
      </c>
      <c r="AX11" s="132">
        <f>IFERROR(IF(VLOOKUP(CONCATENATE($A11,"_",AX$1),SP_ACQ_Lib[],MATCH(AX$2,SP_ACQ_Lib[#Headers],0),FALSE)=0,"",VLOOKUP(CONCATENATE($A11,"_",AX$1),SP_ACQ_Lib[],MATCH(AX$2,SP_ACQ_Lib[#Headers],0),FALSE)),"")</f>
        <v>43983</v>
      </c>
      <c r="AY11" s="132">
        <f>IFERROR(IF(VLOOKUP(CONCATENATE($A11,"_",AY$1),SP_ACQ_Lib[],MATCH(AY$2,SP_ACQ_Lib[#Headers],0),FALSE)=0,"",VLOOKUP(CONCATENATE($A11,"_",AY$1),SP_ACQ_Lib[],MATCH(AY$2,SP_ACQ_Lib[#Headers],0),FALSE)),"")</f>
        <v>43983</v>
      </c>
      <c r="AZ11" s="132">
        <f>IFERROR(IF(VLOOKUP(CONCATENATE($A11,"_",AZ$1),SP_ACQ_Lib[],MATCH(AZ$2,SP_ACQ_Lib[#Headers],0),FALSE)=0,"",VLOOKUP(CONCATENATE($A11,"_",AZ$1),SP_ACQ_Lib[],MATCH(AZ$2,SP_ACQ_Lib[#Headers],0),FALSE)),"")</f>
        <v>44004</v>
      </c>
      <c r="BA11" s="132">
        <f>IFERROR(IF(VLOOKUP(CONCATENATE($A11,"_",BA$1),SP_ACQ_Lib[],MATCH(BA$2,SP_ACQ_Lib[#Headers],0),FALSE)=0,"",VLOOKUP(CONCATENATE($A11,"_",BA$1),SP_ACQ_Lib[],MATCH(BA$2,SP_ACQ_Lib[#Headers],0),FALSE)),"")</f>
        <v>44000</v>
      </c>
      <c r="BB11" s="112" t="str">
        <f>IFERROR(VLOOKUP(CONCATENATE($A11,"_",BB$1),SP_ACQ_Lib[],MATCH(BB$2,SP_ACQ_Lib[#Headers],0),FALSE),0)</f>
        <v>Accepted</v>
      </c>
      <c r="BC11" s="119">
        <f>IFERROR(VLOOKUP($A11,SP_AcqTract_DB[],MATCH(BC$2,SP_AcqTract_DB[#Headers],0),FALSE),"")</f>
        <v>43984</v>
      </c>
      <c r="BD11" s="119">
        <f>IFERROR(VLOOKUP($A11,SP_AcqTract_DB[],MATCH(BD$2,SP_AcqTract_DB[#Headers],0),FALSE),"")</f>
        <v>0</v>
      </c>
      <c r="BE11" s="130">
        <f>IFERROR(IF(VLOOKUP(CONCATENATE($A11,"_",BE$1),SP_ACQ_Lib[],MATCH(BE$2,SP_ACQ_Lib[#Headers],0),FALSE)=0,"",VLOOKUP(CONCATENATE($A11,"_",BE$1),SP_ACQ_Lib[],MATCH(BE$2,SP_ACQ_Lib[#Headers],0),FALSE)),"")</f>
        <v>44008</v>
      </c>
      <c r="BF11" s="130">
        <f>IFERROR(IF(VLOOKUP(CONCATENATE($A11,"_",BF$1),SP_ACQ_Lib[],MATCH(BF$2,SP_ACQ_Lib[#Headers],0),FALSE)=0,"",VLOOKUP(CONCATENATE($A11,"_",BF$1),SP_ACQ_Lib[],MATCH(BF$2,SP_ACQ_Lib[#Headers],0),FALSE)),"")</f>
        <v>44011</v>
      </c>
      <c r="BG11" s="130" t="str">
        <f>IFERROR(IF(VLOOKUP(CONCATENATE($A11,"_",BG$1),SP_ACQ_Lib[],MATCH(BG$2,SP_ACQ_Lib[#Headers],0),FALSE)=0,"",VLOOKUP(CONCATENATE($A11,"_",BG$1),SP_ACQ_Lib[],MATCH(BG$2,SP_ACQ_Lib[#Headers],0),FALSE)),"")</f>
        <v/>
      </c>
      <c r="BH11" s="130" t="str">
        <f>IFERROR(IF(VLOOKUP(CONCATENATE($A11,"_",BH$1),SP_ACQ_Lib[],MATCH(BH$2,SP_ACQ_Lib[#Headers],0),FALSE)=0,"",VLOOKUP(CONCATENATE($A11,"_",BH$1),SP_ACQ_Lib[],MATCH(BH$2,SP_ACQ_Lib[#Headers],0),FALSE)),"")</f>
        <v/>
      </c>
      <c r="BI11" s="130" t="str">
        <f>IFERROR(IF(VLOOKUP(CONCATENATE($A11,"_",BI$1),SP_ACQ_Lib[],MATCH(BI$2,SP_ACQ_Lib[#Headers],0),FALSE)=0,"",VLOOKUP(CONCATENATE($A11,"_",BI$1),SP_ACQ_Lib[],MATCH(BI$2,SP_ACQ_Lib[#Headers],0),FALSE)),"")</f>
        <v/>
      </c>
      <c r="BJ11" s="130" t="str">
        <f>IFERROR(IF(VLOOKUP(CONCATENATE($A11,"_",BJ$1),SP_ACQ_Lib[],MATCH(BJ$2,SP_ACQ_Lib[#Headers],0),FALSE)=0,"",VLOOKUP(CONCATENATE($A11,"_",BJ$1),SP_ACQ_Lib[],MATCH(BJ$2,SP_ACQ_Lib[#Headers],0),FALSE)),"")</f>
        <v/>
      </c>
      <c r="BK11" s="131">
        <f>IFERROR(IF(VLOOKUP(CONCATENATE($A11,"_",BK$1),SP_ACQ_Lib[],MATCH(BK$2,SP_ACQ_Lib[#Headers],0),FALSE)=0,"",VLOOKUP(CONCATENATE($A11,"_",BK$1),SP_ACQ_Lib[],MATCH(BK$2,SP_ACQ_Lib[#Headers],0),FALSE)),"")</f>
        <v>43748</v>
      </c>
      <c r="BL11" s="130" t="str">
        <f>IFERROR(IF(VLOOKUP(CONCATENATE($A11,"_",BL$1),SP_ACQ_Lib[],MATCH(BL$2,SP_ACQ_Lib[#Headers],0),FALSE)=0,"",VLOOKUP(CONCATENATE($A11,"_",BL$1),SP_ACQ_Lib[],MATCH(BL$2,SP_ACQ_Lib[#Headers],0),FALSE)),"")</f>
        <v/>
      </c>
      <c r="BM11" s="130" t="str">
        <f>IFERROR(IF(VLOOKUP(CONCATENATE($A11,"_",BM$1),SP_ACQ_Lib[],MATCH(BM$2,SP_ACQ_Lib[#Headers],0),FALSE)=0,"",VLOOKUP(CONCATENATE($A11,"_",BM$1),SP_ACQ_Lib[],MATCH(BM$2,SP_ACQ_Lib[#Headers],0),FALSE)),"")</f>
        <v/>
      </c>
      <c r="BN11" s="130" t="str">
        <f>IFERROR(IF(VLOOKUP(CONCATENATE($A11,"_",BN$1),SP_ACQ_Lib[],MATCH(BN$2,SP_ACQ_Lib[#Headers],0),FALSE)=0,"",VLOOKUP(CONCATENATE($A11,"_",BN$1),SP_ACQ_Lib[],MATCH(BN$2,SP_ACQ_Lib[#Headers],0),FALSE)),"")</f>
        <v/>
      </c>
    </row>
    <row r="12" spans="1:66" s="114" customFormat="1" ht="76.5" x14ac:dyDescent="0.2">
      <c r="A12" s="82" t="s">
        <v>27</v>
      </c>
      <c r="B12" s="115" t="str">
        <f>IFERROR(VLOOKUP($A12,SP_AcqTract_DB[],MATCH(B$2,SP_AcqTract_DB[#Headers],0),FALSE),"")</f>
        <v>R023653</v>
      </c>
      <c r="C12" s="116" t="str">
        <f>IFERROR(VLOOKUP($A12,SP_AcqTract_DB[],MATCH(C$2,SP_AcqTract_DB[#Headers],0),FALSE),"")</f>
        <v>PH1</v>
      </c>
      <c r="D12" s="96" t="str">
        <f>IFERROR(VLOOKUP($A12,SP_AcqTract_DB[],MATCH(D$2,SP_AcqTract_DB[#Headers],0),FALSE),"")</f>
        <v>Active</v>
      </c>
      <c r="E12" s="96">
        <f>IFERROR(VLOOKUP($A12,SP_AcqTract_DB[],MATCH(E$2,SP_AcqTract_DB[#Headers],0),FALSE),"")</f>
        <v>8</v>
      </c>
      <c r="F12" s="115" t="str">
        <f>IFERROR(VLOOKUP($A12,SP_AcqTract_DB[],MATCH(F$2,SP_AcqTract_DB[#Headers],0),FALSE),"")</f>
        <v>Fee Acq/Flowage Esmt/Levee Esmt/Drainage Esmt/Road Esmt/TCE</v>
      </c>
      <c r="G12" s="115" t="str">
        <f>IFERROR(VLOOKUP($A12,SP_AcqTract_DB[],MATCH(G$2,SP_AcqTract_DB[#Headers],0),FALSE),"")</f>
        <v>Melissa DeLeon</v>
      </c>
      <c r="H12" s="131">
        <f>IFERROR(IF(VLOOKUP(CONCATENATE($A12,"_",H$1),SP_ACQ_Lib[],MATCH(H$2,SP_ACQ_Lib[#Headers],0),FALSE)=0,"",VLOOKUP(CONCATENATE($A12,"_",H$1),SP_ACQ_Lib[],MATCH(H$2,SP_ACQ_Lib[#Headers],0),FALSE)),"")</f>
        <v>43872.543425925927</v>
      </c>
      <c r="I12" s="115" t="str">
        <f>IFERROR(VLOOKUP($A12,SP_AcqTract_DB[],MATCH(I$2,SP_AcqTract_DB[#Headers],0),FALSE),"")</f>
        <v>Wharton Independent School District</v>
      </c>
      <c r="J12" s="115" t="str">
        <f>IFERROR(VLOOKUP($A12,SP_AcqTract_DB[],MATCH(J$2,SP_AcqTract_DB[#Headers],0),FALSE),"")</f>
        <v>Wharton ISD</v>
      </c>
      <c r="K12" s="115" t="str">
        <f>IFERROR(VLOOKUP($A12,SP_AcqTract_DB[],MATCH(K$2,SP_AcqTract_DB[#Headers],0),FALSE),"")</f>
        <v>Wharton ISD</v>
      </c>
      <c r="L12" s="115" t="str">
        <f>IFERROR(VLOOKUP($A12,SP_AcqTract_DB[],MATCH(L$2,SP_AcqTract_DB[#Headers],0),FALSE),"")</f>
        <v>2100 N Fulton</v>
      </c>
      <c r="M12" s="96" t="str">
        <f>IFERROR(VLOOKUP($A12,SP_AcqTract_DB[],MATCH(M$2,SP_AcqTract_DB[#Headers],0),FALSE),"")</f>
        <v>Wharton, Texas  77488</v>
      </c>
      <c r="N12" s="115" t="str">
        <f>IFERROR(VLOOKUP($A12,SP_AcqTract_DB[],MATCH(N$2,SP_AcqTract_DB[#Headers],0),FALSE),"")</f>
        <v>1717 Bailey</v>
      </c>
      <c r="O12" s="108" t="str">
        <f>IFERROR(VLOOKUP($A12,SP_AcqTract_DB[],MATCH(O$2,SP_AcqTract_DB[#Headers],0),FALSE),"")</f>
        <v>ROW for pipeline const./maint.-Natural Gas Pipeline Co.
ROW for pipeline const./maint.-Natural Gas Pipeline Co.
Gas &amp; Mineral Lease-Dal-Long Oil Co.</v>
      </c>
      <c r="P12" s="108" t="str">
        <f>IFERROR(VLOOKUP($A12,SP_AcqTract_DB[],MATCH(P$2,SP_AcqTract_DB[#Headers],0),FALSE),"")</f>
        <v>X</v>
      </c>
      <c r="Q12" s="96" t="str">
        <f>IFERROR(VLOOKUP($A12,SP_AcqTract_DB[],MATCH(Q$2,SP_AcqTract_DB[#Headers],0),FALSE),"")</f>
        <v>2019-0806</v>
      </c>
      <c r="R12" s="131">
        <f>IFERROR(IF(VLOOKUP(CONCATENATE($A12,"_",R$1),SP_ACQ_Lib[],MATCH(R$2,SP_ACQ_Lib[#Headers],0),FALSE)=0,"",VLOOKUP(CONCATENATE($A12,"_",R$1),SP_ACQ_Lib[],MATCH(R$2,SP_ACQ_Lib[#Headers],0),FALSE)),"")</f>
        <v>43714</v>
      </c>
      <c r="S12" s="134">
        <f>IFERROR(IF(VLOOKUP(CONCATENATE($A12,"_",S$1),SP_ACQ_Lib[],MATCH(S$2,SP_ACQ_Lib[#Headers],0),FALSE)=0,"",VLOOKUP(CONCATENATE($A12,"_",S$1),SP_ACQ_Lib[],MATCH(S$2,SP_ACQ_Lib[#Headers],0),FALSE)),"")</f>
        <v>43724</v>
      </c>
      <c r="T12" s="93" t="str">
        <f>IFERROR(VLOOKUP(CONCATENATE($A12,"_",T$1),SP_ACQ_Lib[],MATCH(T$2,SP_ACQ_Lib[#Headers],0),FALSE),0)</f>
        <v>Accepted</v>
      </c>
      <c r="U12" s="131">
        <f>IFERROR(IF(VLOOKUP(CONCATENATE($A12,"_",U$1),SP_ACQ_Lib[],MATCH(U$2,SP_ACQ_Lib[#Headers],0),FALSE)=0,"",VLOOKUP(CONCATENATE($A12,"_",U$1),SP_ACQ_Lib[],MATCH(U$2,SP_ACQ_Lib[#Headers],0),FALSE)),"")</f>
        <v>43809</v>
      </c>
      <c r="V12" s="93" t="str">
        <f>IFERROR(VLOOKUP(CONCATENATE($A12,"_",V$1),SP_ACQ_Lib[],MATCH(V$2,SP_ACQ_Lib[#Headers],0),FALSE),0)</f>
        <v>Accepted</v>
      </c>
      <c r="W12" s="97">
        <f>IFERROR(VLOOKUP(CONCATENATE($A12,"_",W$1),SP_ACQ_Lib[],MATCH(W$2,SP_ACQ_Lib[#Headers],0),FALSE),0)</f>
        <v>0</v>
      </c>
      <c r="X12" s="131">
        <f>IFERROR(VLOOKUP($A12,SP_AcqTract_DB[],MATCH(X$2,SP_AcqTract_DB[#Headers],0),FALSE),"")</f>
        <v>43697</v>
      </c>
      <c r="Y12" s="125">
        <f>IFERROR(VLOOKUP($A12,SP_AcqTract_DB[],MATCH(Y$2,SP_AcqTract_DB[#Headers],0),FALSE),"")</f>
        <v>0</v>
      </c>
      <c r="Z12" s="117">
        <f>IFERROR(VLOOKUP($A12,SP_AcqTract_DB[],MATCH(Z$2,SP_AcqTract_DB[#Headers],0),FALSE),"")</f>
        <v>0</v>
      </c>
      <c r="AA12" s="117" t="str">
        <f>IFERROR(VLOOKUP($A12,SP_AcqTract_DB[],MATCH(AA$2,SP_AcqTract_DB[#Headers],0),FALSE),"")</f>
        <v>Yes</v>
      </c>
      <c r="AB12" s="131" t="str">
        <f>IFERROR(IF(VLOOKUP(CONCATENATE($A12,"_",AB$1),SP_ACQ_Lib[],MATCH(AB$2,SP_ACQ_Lib[#Headers],0),FALSE)=0,"",VLOOKUP(CONCATENATE($A12,"_",AB$1),SP_ACQ_Lib[],MATCH(AB$2,SP_ACQ_Lib[#Headers],0),FALSE)),"")</f>
        <v/>
      </c>
      <c r="AC12" s="131"/>
      <c r="AD12" s="117" t="str">
        <f>IFERROR(VLOOKUP($A12,SP_AcqTract_DB[],MATCH(AD$2,SP_AcqTract_DB[#Headers],0),FALSE),"")</f>
        <v>Yes</v>
      </c>
      <c r="AE12" s="131" t="str">
        <f>IFERROR(IF(VLOOKUP(CONCATENATE($A12,"_",AE$1),SP_ACQ_Lib[],MATCH(AE$2,SP_ACQ_Lib[#Headers],0),FALSE)=0,"",VLOOKUP(CONCATENATE($A12,"_",AE$1),SP_ACQ_Lib[],MATCH(AE$2,SP_ACQ_Lib[#Headers],0),FALSE)),"")</f>
        <v/>
      </c>
      <c r="AF12" s="131" t="str">
        <f>IFERROR(IF(VLOOKUP(CONCATENATE($A12,"_",AF$1),SP_ACQ_Lib[],MATCH(AF$2,SP_ACQ_Lib[#Headers],0),FALSE)=0,"",VLOOKUP(CONCATENATE($A12,"_",AF$1),SP_ACQ_Lib[],MATCH(AF$2,SP_ACQ_Lib[#Headers],0),FALSE)),"")</f>
        <v/>
      </c>
      <c r="AG12" s="131" t="str">
        <f>IFERROR(IF(VLOOKUP(CONCATENATE($A12,"_",AG$1),SP_ACQ_Lib[],MATCH(AG$2,SP_ACQ_Lib[#Headers],0),FALSE)=0,"",VLOOKUP(CONCATENATE($A12,"_",AG$1),SP_ACQ_Lib[],MATCH(AG$2,SP_ACQ_Lib[#Headers],0),FALSE)),"")</f>
        <v/>
      </c>
      <c r="AH12" s="131">
        <f>IFERROR(IF(VLOOKUP(CONCATENATE($A12,"_",AH$1),SP_ACQ_Lib[],MATCH(AH$2,SP_ACQ_Lib[#Headers],0),FALSE)=0,"",VLOOKUP(CONCATENATE($A12,"_",AH$1),SP_ACQ_Lib[],MATCH(AH$2,SP_ACQ_Lib[#Headers],0),FALSE)),"")</f>
        <v>43697</v>
      </c>
      <c r="AI12" s="130" t="str">
        <f>IFERROR(IF(VLOOKUP(CONCATENATE($A12,"_",AI$1),SP_ACQ_Lib[],MATCH(AI$2,SP_ACQ_Lib[#Headers],0),FALSE)=0,"",VLOOKUP(CONCATENATE($A12,"_",AI$1),SP_ACQ_Lib[],MATCH(AI$2,SP_ACQ_Lib[#Headers],0),FALSE)),"")</f>
        <v/>
      </c>
      <c r="AJ12" s="130" t="str">
        <f>IFERROR(IF(VLOOKUP(CONCATENATE($A12,"_",AJ$1),SP_ACQ_Lib[],MATCH(AJ$2,SP_ACQ_Lib[#Headers],0),FALSE)=0,"",VLOOKUP(CONCATENATE($A12,"_",AJ$1),SP_ACQ_Lib[],MATCH(AJ$2,SP_ACQ_Lib[#Headers],0),FALSE)),"")</f>
        <v/>
      </c>
      <c r="AK12" s="130" t="str">
        <f>IFERROR(IF(VLOOKUP(CONCATENATE($A12,"_",AK$1),SP_ACQ_Lib[],MATCH(AK$2,SP_ACQ_Lib[#Headers],0),FALSE)=0,"",VLOOKUP(CONCATENATE($A12,"_",AK$1),SP_ACQ_Lib[],MATCH(AK$2,SP_ACQ_Lib[#Headers],0),FALSE)),"")</f>
        <v/>
      </c>
      <c r="AL12" s="130">
        <f>IFERROR(VLOOKUP($A12,SP_AcqTract_DB[],MATCH(AL$2,SP_AcqTract_DB[#Headers],0),FALSE),"")</f>
        <v>0</v>
      </c>
      <c r="AM12" s="115" t="str">
        <f>IFERROR(VLOOKUP($A12,SP_AcqTract_DB[],MATCH(AM$2,SP_AcqTract_DB[#Headers],0),FALSE),"")</f>
        <v>David Ambrose</v>
      </c>
      <c r="AN12" s="115" t="str">
        <f>IFERROR(VLOOKUP($A12,SP_AcqTract_DB[],MATCH(AN$2,SP_AcqTract_DB[#Headers],0),FALSE),"")</f>
        <v>Lory Johnson, Atrium</v>
      </c>
      <c r="AO12" s="116">
        <f>IFERROR(VLOOKUP($A12,SP_AcqTract_DB[],MATCH(AO$2,SP_AcqTract_DB[#Headers],0),FALSE),"")</f>
        <v>0</v>
      </c>
      <c r="AP12" s="98">
        <f>IFERROR(VLOOKUP($A12,SP_AcqTract_DB[],MATCH(AP$2,SP_AcqTract_DB[#Headers],0),FALSE),"")</f>
        <v>0</v>
      </c>
      <c r="AQ12" s="133" t="str">
        <f>IFERROR(IF(VLOOKUP(CONCATENATE($A12,"_",AQ$1),SP_ACQ_Lib[],MATCH(AQ$2,SP_ACQ_Lib[#Headers],0),FALSE)=0,"",VLOOKUP(CONCATENATE($A12,"_",AQ$1),SP_ACQ_Lib[],MATCH(AQ$2,SP_ACQ_Lib[#Headers],0),FALSE)),"")</f>
        <v/>
      </c>
      <c r="AR12" s="131" t="str">
        <f>IFERROR(IF(VLOOKUP(CONCATENATE($A12,"_",AR$1),SP_ACQ_Lib[],MATCH(AR$2,SP_ACQ_Lib[#Headers],0),FALSE)=0,"",VLOOKUP(CONCATENATE($A12,"_",AR$1),SP_ACQ_Lib[],MATCH(AR$2,SP_ACQ_Lib[#Headers],0),FALSE)),"")</f>
        <v/>
      </c>
      <c r="AS12" s="130">
        <f>IFERROR(IF(VLOOKUP(CONCATENATE($A12,"_",AS$1),SP_ACQ_Lib[],MATCH(AS$2,SP_ACQ_Lib[#Headers],0),FALSE)=0,"",VLOOKUP(CONCATENATE($A12,"_",AS$1),SP_ACQ_Lib[],MATCH(AS$2,SP_ACQ_Lib[#Headers],0),FALSE)),"")</f>
        <v>43765</v>
      </c>
      <c r="AT12" s="132" t="str">
        <f>IFERROR(IF(VLOOKUP(CONCATENATE($A12,"_",AT$1),SP_ACQ_Lib[],MATCH(AT$2,SP_ACQ_Lib[#Headers],0),FALSE)=0,"",VLOOKUP(CONCATENATE($A12,"_",AT$1),SP_ACQ_Lib[],MATCH(AT$2,SP_ACQ_Lib[#Headers],0),FALSE)),"")</f>
        <v/>
      </c>
      <c r="AU12" s="132" t="str">
        <f>IFERROR(IF(VLOOKUP(CONCATENATE($A12,"_",AU$1),SP_ACQ_Lib[],MATCH(AU$2,SP_ACQ_Lib[#Headers],0),FALSE)=0,"",VLOOKUP(CONCATENATE($A12,"_",AU$1),SP_ACQ_Lib[],MATCH(AU$2,SP_ACQ_Lib[#Headers],0),FALSE)),"")</f>
        <v/>
      </c>
      <c r="AV12" s="113" t="str">
        <f>IFERROR(IF(VLOOKUP(CONCATENATE($A12,"_",AV$1),SP_ACQ_Lib[],MATCH(AV$2,SP_ACQ_Lib[#Headers],0),FALSE)=0,"",VLOOKUP(CONCATENATE($A12,"_",AV$1),SP_ACQ_Lib[],MATCH(AV$2,SP_ACQ_Lib[#Headers],0),FALSE)),"")</f>
        <v/>
      </c>
      <c r="AW12" s="132" t="str">
        <f>IFERROR(IF(VLOOKUP(CONCATENATE($A12,"_",AW$1),SP_ACQ_Lib[],MATCH(AW$2,SP_ACQ_Lib[#Headers],0),FALSE)=0,"",VLOOKUP(CONCATENATE($A12,"_",AW$1),SP_ACQ_Lib[],MATCH(AW$2,SP_ACQ_Lib[#Headers],0),FALSE)),"")</f>
        <v/>
      </c>
      <c r="AX12" s="132" t="str">
        <f>IFERROR(IF(VLOOKUP(CONCATENATE($A12,"_",AX$1),SP_ACQ_Lib[],MATCH(AX$2,SP_ACQ_Lib[#Headers],0),FALSE)=0,"",VLOOKUP(CONCATENATE($A12,"_",AX$1),SP_ACQ_Lib[],MATCH(AX$2,SP_ACQ_Lib[#Headers],0),FALSE)),"")</f>
        <v/>
      </c>
      <c r="AY12" s="132" t="str">
        <f>IFERROR(IF(VLOOKUP(CONCATENATE($A12,"_",AY$1),SP_ACQ_Lib[],MATCH(AY$2,SP_ACQ_Lib[#Headers],0),FALSE)=0,"",VLOOKUP(CONCATENATE($A12,"_",AY$1),SP_ACQ_Lib[],MATCH(AY$2,SP_ACQ_Lib[#Headers],0),FALSE)),"")</f>
        <v/>
      </c>
      <c r="AZ12" s="132" t="str">
        <f>IFERROR(IF(VLOOKUP(CONCATENATE($A12,"_",AZ$1),SP_ACQ_Lib[],MATCH(AZ$2,SP_ACQ_Lib[#Headers],0),FALSE)=0,"",VLOOKUP(CONCATENATE($A12,"_",AZ$1),SP_ACQ_Lib[],MATCH(AZ$2,SP_ACQ_Lib[#Headers],0),FALSE)),"")</f>
        <v/>
      </c>
      <c r="BA12" s="132" t="str">
        <f>IFERROR(IF(VLOOKUP(CONCATENATE($A12,"_",BA$1),SP_ACQ_Lib[],MATCH(BA$2,SP_ACQ_Lib[#Headers],0),FALSE)=0,"",VLOOKUP(CONCATENATE($A12,"_",BA$1),SP_ACQ_Lib[],MATCH(BA$2,SP_ACQ_Lib[#Headers],0),FALSE)),"")</f>
        <v/>
      </c>
      <c r="BB12" s="112">
        <f>IFERROR(VLOOKUP(CONCATENATE($A12,"_",BB$1),SP_ACQ_Lib[],MATCH(BB$2,SP_ACQ_Lib[#Headers],0),FALSE),0)</f>
        <v>0</v>
      </c>
      <c r="BC12" s="119">
        <f>IFERROR(VLOOKUP($A12,SP_AcqTract_DB[],MATCH(BC$2,SP_AcqTract_DB[#Headers],0),FALSE),"")</f>
        <v>0</v>
      </c>
      <c r="BD12" s="119">
        <f>IFERROR(VLOOKUP($A12,SP_AcqTract_DB[],MATCH(BD$2,SP_AcqTract_DB[#Headers],0),FALSE),"")</f>
        <v>0</v>
      </c>
      <c r="BE12" s="130" t="str">
        <f>IFERROR(IF(VLOOKUP(CONCATENATE($A12,"_",BE$1),SP_ACQ_Lib[],MATCH(BE$2,SP_ACQ_Lib[#Headers],0),FALSE)=0,"",VLOOKUP(CONCATENATE($A12,"_",BE$1),SP_ACQ_Lib[],MATCH(BE$2,SP_ACQ_Lib[#Headers],0),FALSE)),"")</f>
        <v/>
      </c>
      <c r="BF12" s="130" t="str">
        <f>IFERROR(IF(VLOOKUP(CONCATENATE($A12,"_",BF$1),SP_ACQ_Lib[],MATCH(BF$2,SP_ACQ_Lib[#Headers],0),FALSE)=0,"",VLOOKUP(CONCATENATE($A12,"_",BF$1),SP_ACQ_Lib[],MATCH(BF$2,SP_ACQ_Lib[#Headers],0),FALSE)),"")</f>
        <v/>
      </c>
      <c r="BG12" s="130" t="str">
        <f>IFERROR(IF(VLOOKUP(CONCATENATE($A12,"_",BG$1),SP_ACQ_Lib[],MATCH(BG$2,SP_ACQ_Lib[#Headers],0),FALSE)=0,"",VLOOKUP(CONCATENATE($A12,"_",BG$1),SP_ACQ_Lib[],MATCH(BG$2,SP_ACQ_Lib[#Headers],0),FALSE)),"")</f>
        <v/>
      </c>
      <c r="BH12" s="130" t="str">
        <f>IFERROR(IF(VLOOKUP(CONCATENATE($A12,"_",BH$1),SP_ACQ_Lib[],MATCH(BH$2,SP_ACQ_Lib[#Headers],0),FALSE)=0,"",VLOOKUP(CONCATENATE($A12,"_",BH$1),SP_ACQ_Lib[],MATCH(BH$2,SP_ACQ_Lib[#Headers],0),FALSE)),"")</f>
        <v/>
      </c>
      <c r="BI12" s="130" t="str">
        <f>IFERROR(IF(VLOOKUP(CONCATENATE($A12,"_",BI$1),SP_ACQ_Lib[],MATCH(BI$2,SP_ACQ_Lib[#Headers],0),FALSE)=0,"",VLOOKUP(CONCATENATE($A12,"_",BI$1),SP_ACQ_Lib[],MATCH(BI$2,SP_ACQ_Lib[#Headers],0),FALSE)),"")</f>
        <v/>
      </c>
      <c r="BJ12" s="130" t="str">
        <f>IFERROR(IF(VLOOKUP(CONCATENATE($A12,"_",BJ$1),SP_ACQ_Lib[],MATCH(BJ$2,SP_ACQ_Lib[#Headers],0),FALSE)=0,"",VLOOKUP(CONCATENATE($A12,"_",BJ$1),SP_ACQ_Lib[],MATCH(BJ$2,SP_ACQ_Lib[#Headers],0),FALSE)),"")</f>
        <v/>
      </c>
      <c r="BK12" s="131">
        <f>IFERROR(IF(VLOOKUP(CONCATENATE($A12,"_",BK$1),SP_ACQ_Lib[],MATCH(BK$2,SP_ACQ_Lib[#Headers],0),FALSE)=0,"",VLOOKUP(CONCATENATE($A12,"_",BK$1),SP_ACQ_Lib[],MATCH(BK$2,SP_ACQ_Lib[#Headers],0),FALSE)),"")</f>
        <v>43748</v>
      </c>
      <c r="BL12" s="130" t="str">
        <f>IFERROR(IF(VLOOKUP(CONCATENATE($A12,"_",BL$1),SP_ACQ_Lib[],MATCH(BL$2,SP_ACQ_Lib[#Headers],0),FALSE)=0,"",VLOOKUP(CONCATENATE($A12,"_",BL$1),SP_ACQ_Lib[],MATCH(BL$2,SP_ACQ_Lib[#Headers],0),FALSE)),"")</f>
        <v/>
      </c>
      <c r="BM12" s="130" t="str">
        <f>IFERROR(IF(VLOOKUP(CONCATENATE($A12,"_",BM$1),SP_ACQ_Lib[],MATCH(BM$2,SP_ACQ_Lib[#Headers],0),FALSE)=0,"",VLOOKUP(CONCATENATE($A12,"_",BM$1),SP_ACQ_Lib[],MATCH(BM$2,SP_ACQ_Lib[#Headers],0),FALSE)),"")</f>
        <v/>
      </c>
      <c r="BN12" s="130" t="str">
        <f>IFERROR(IF(VLOOKUP(CONCATENATE($A12,"_",BN$1),SP_ACQ_Lib[],MATCH(BN$2,SP_ACQ_Lib[#Headers],0),FALSE)=0,"",VLOOKUP(CONCATENATE($A12,"_",BN$1),SP_ACQ_Lib[],MATCH(BN$2,SP_ACQ_Lib[#Headers],0),FALSE)),"")</f>
        <v/>
      </c>
    </row>
    <row r="13" spans="1:66" s="114" customFormat="1" ht="25.5" x14ac:dyDescent="0.2">
      <c r="A13" s="82" t="s">
        <v>684</v>
      </c>
      <c r="B13" s="115" t="str">
        <f>IFERROR(VLOOKUP($A13,SP_AcqTract_DB[],MATCH(B$2,SP_AcqTract_DB[#Headers],0),FALSE),"")</f>
        <v>UNKN001</v>
      </c>
      <c r="C13" s="116" t="str">
        <f>IFERROR(VLOOKUP($A13,SP_AcqTract_DB[],MATCH(C$2,SP_AcqTract_DB[#Headers],0),FALSE),"")</f>
        <v>PH1</v>
      </c>
      <c r="D13" s="96" t="str">
        <f>IFERROR(VLOOKUP($A13,SP_AcqTract_DB[],MATCH(D$2,SP_AcqTract_DB[#Headers],0),FALSE),"")</f>
        <v>Inactive</v>
      </c>
      <c r="E13" s="96">
        <f>IFERROR(VLOOKUP($A13,SP_AcqTract_DB[],MATCH(E$2,SP_AcqTract_DB[#Headers],0),FALSE),"")</f>
        <v>0</v>
      </c>
      <c r="F13" s="115">
        <f>IFERROR(VLOOKUP($A13,SP_AcqTract_DB[],MATCH(F$2,SP_AcqTract_DB[#Headers],0),FALSE),"")</f>
        <v>0</v>
      </c>
      <c r="G13" s="115">
        <f>IFERROR(VLOOKUP($A13,SP_AcqTract_DB[],MATCH(G$2,SP_AcqTract_DB[#Headers],0),FALSE),"")</f>
        <v>0</v>
      </c>
      <c r="H13" s="131" t="str">
        <f>IFERROR(IF(VLOOKUP(CONCATENATE($A13,"_",H$1),SP_ACQ_Lib[],MATCH(H$2,SP_ACQ_Lib[#Headers],0),FALSE)=0,"",VLOOKUP(CONCATENATE($A13,"_",H$1),SP_ACQ_Lib[],MATCH(H$2,SP_ACQ_Lib[#Headers],0),FALSE)),"")</f>
        <v/>
      </c>
      <c r="I13" s="115" t="str">
        <f>IFERROR(VLOOKUP($A13,SP_AcqTract_DB[],MATCH(I$2,SP_AcqTract_DB[#Headers],0),FALSE),"")</f>
        <v>City of Wharton</v>
      </c>
      <c r="J13" s="115">
        <f>IFERROR(VLOOKUP($A13,SP_AcqTract_DB[],MATCH(J$2,SP_AcqTract_DB[#Headers],0),FALSE),"")</f>
        <v>0</v>
      </c>
      <c r="K13" s="115" t="str">
        <f>IFERROR(VLOOKUP($A13,SP_AcqTract_DB[],MATCH(K$2,SP_AcqTract_DB[#Headers],0),FALSE),"")</f>
        <v>City of Wharton</v>
      </c>
      <c r="L13" s="115">
        <f>IFERROR(VLOOKUP($A13,SP_AcqTract_DB[],MATCH(L$2,SP_AcqTract_DB[#Headers],0),FALSE),"")</f>
        <v>0</v>
      </c>
      <c r="M13" s="96">
        <f>IFERROR(VLOOKUP($A13,SP_AcqTract_DB[],MATCH(M$2,SP_AcqTract_DB[#Headers],0),FALSE),"")</f>
        <v>0</v>
      </c>
      <c r="N13" s="115" t="str">
        <f>IFERROR(VLOOKUP($A13,SP_AcqTract_DB[],MATCH(N$2,SP_AcqTract_DB[#Headers],0),FALSE),"")</f>
        <v>Colorado River Bank</v>
      </c>
      <c r="O13" s="108">
        <f>IFERROR(VLOOKUP($A13,SP_AcqTract_DB[],MATCH(O$2,SP_AcqTract_DB[#Headers],0),FALSE),"")</f>
        <v>0</v>
      </c>
      <c r="P13" s="108">
        <f>IFERROR(VLOOKUP($A13,SP_AcqTract_DB[],MATCH(P$2,SP_AcqTract_DB[#Headers],0),FALSE),"")</f>
        <v>0</v>
      </c>
      <c r="Q13" s="96">
        <f>IFERROR(VLOOKUP($A13,SP_AcqTract_DB[],MATCH(Q$2,SP_AcqTract_DB[#Headers],0),FALSE),"")</f>
        <v>0</v>
      </c>
      <c r="R13" s="131" t="str">
        <f>IFERROR(IF(VLOOKUP(CONCATENATE($A13,"_",R$1),SP_ACQ_Lib[],MATCH(R$2,SP_ACQ_Lib[#Headers],0),FALSE)=0,"",VLOOKUP(CONCATENATE($A13,"_",R$1),SP_ACQ_Lib[],MATCH(R$2,SP_ACQ_Lib[#Headers],0),FALSE)),"")</f>
        <v/>
      </c>
      <c r="S13" s="134" t="str">
        <f>IFERROR(IF(VLOOKUP(CONCATENATE($A13,"_",S$1),SP_ACQ_Lib[],MATCH(S$2,SP_ACQ_Lib[#Headers],0),FALSE)=0,"",VLOOKUP(CONCATENATE($A13,"_",S$1),SP_ACQ_Lib[],MATCH(S$2,SP_ACQ_Lib[#Headers],0),FALSE)),"")</f>
        <v/>
      </c>
      <c r="T13" s="93">
        <f>IFERROR(VLOOKUP(CONCATENATE($A13,"_",T$1),SP_ACQ_Lib[],MATCH(T$2,SP_ACQ_Lib[#Headers],0),FALSE),0)</f>
        <v>0</v>
      </c>
      <c r="U13" s="131" t="str">
        <f>IFERROR(IF(VLOOKUP(CONCATENATE($A13,"_",U$1),SP_ACQ_Lib[],MATCH(U$2,SP_ACQ_Lib[#Headers],0),FALSE)=0,"",VLOOKUP(CONCATENATE($A13,"_",U$1),SP_ACQ_Lib[],MATCH(U$2,SP_ACQ_Lib[#Headers],0),FALSE)),"")</f>
        <v/>
      </c>
      <c r="V13" s="93">
        <f>IFERROR(VLOOKUP(CONCATENATE($A13,"_",V$1),SP_ACQ_Lib[],MATCH(V$2,SP_ACQ_Lib[#Headers],0),FALSE),0)</f>
        <v>0</v>
      </c>
      <c r="W13" s="97">
        <f>IFERROR(VLOOKUP(CONCATENATE($A13,"_",W$1),SP_ACQ_Lib[],MATCH(W$2,SP_ACQ_Lib[#Headers],0),FALSE),0)</f>
        <v>0</v>
      </c>
      <c r="X13" s="131">
        <f>IFERROR(VLOOKUP($A13,SP_AcqTract_DB[],MATCH(X$2,SP_AcqTract_DB[#Headers],0),FALSE),"")</f>
        <v>0</v>
      </c>
      <c r="Y13" s="125">
        <f>IFERROR(VLOOKUP($A13,SP_AcqTract_DB[],MATCH(Y$2,SP_AcqTract_DB[#Headers],0),FALSE),"")</f>
        <v>0</v>
      </c>
      <c r="Z13" s="117">
        <f>IFERROR(VLOOKUP($A13,SP_AcqTract_DB[],MATCH(Z$2,SP_AcqTract_DB[#Headers],0),FALSE),"")</f>
        <v>0</v>
      </c>
      <c r="AA13" s="117" t="str">
        <f>IFERROR(VLOOKUP($A13,SP_AcqTract_DB[],MATCH(AA$2,SP_AcqTract_DB[#Headers],0),FALSE),"")</f>
        <v>No</v>
      </c>
      <c r="AB13" s="131" t="str">
        <f>IFERROR(IF(VLOOKUP(CONCATENATE($A13,"_",AB$1),SP_ACQ_Lib[],MATCH(AB$2,SP_ACQ_Lib[#Headers],0),FALSE)=0,"",VLOOKUP(CONCATENATE($A13,"_",AB$1),SP_ACQ_Lib[],MATCH(AB$2,SP_ACQ_Lib[#Headers],0),FALSE)),"")</f>
        <v/>
      </c>
      <c r="AC13" s="131"/>
      <c r="AD13" s="117" t="str">
        <f>IFERROR(VLOOKUP($A13,SP_AcqTract_DB[],MATCH(AD$2,SP_AcqTract_DB[#Headers],0),FALSE),"")</f>
        <v>Yes</v>
      </c>
      <c r="AE13" s="131" t="str">
        <f>IFERROR(IF(VLOOKUP(CONCATENATE($A13,"_",AE$1),SP_ACQ_Lib[],MATCH(AE$2,SP_ACQ_Lib[#Headers],0),FALSE)=0,"",VLOOKUP(CONCATENATE($A13,"_",AE$1),SP_ACQ_Lib[],MATCH(AE$2,SP_ACQ_Lib[#Headers],0),FALSE)),"")</f>
        <v/>
      </c>
      <c r="AF13" s="131" t="str">
        <f>IFERROR(IF(VLOOKUP(CONCATENATE($A13,"_",AF$1),SP_ACQ_Lib[],MATCH(AF$2,SP_ACQ_Lib[#Headers],0),FALSE)=0,"",VLOOKUP(CONCATENATE($A13,"_",AF$1),SP_ACQ_Lib[],MATCH(AF$2,SP_ACQ_Lib[#Headers],0),FALSE)),"")</f>
        <v/>
      </c>
      <c r="AG13" s="131" t="str">
        <f>IFERROR(IF(VLOOKUP(CONCATENATE($A13,"_",AG$1),SP_ACQ_Lib[],MATCH(AG$2,SP_ACQ_Lib[#Headers],0),FALSE)=0,"",VLOOKUP(CONCATENATE($A13,"_",AG$1),SP_ACQ_Lib[],MATCH(AG$2,SP_ACQ_Lib[#Headers],0),FALSE)),"")</f>
        <v/>
      </c>
      <c r="AH13" s="131" t="str">
        <f>IFERROR(IF(VLOOKUP(CONCATENATE($A13,"_",AH$1),SP_ACQ_Lib[],MATCH(AH$2,SP_ACQ_Lib[#Headers],0),FALSE)=0,"",VLOOKUP(CONCATENATE($A13,"_",AH$1),SP_ACQ_Lib[],MATCH(AH$2,SP_ACQ_Lib[#Headers],0),FALSE)),"")</f>
        <v/>
      </c>
      <c r="AI13" s="130" t="str">
        <f>IFERROR(IF(VLOOKUP(CONCATENATE($A13,"_",AI$1),SP_ACQ_Lib[],MATCH(AI$2,SP_ACQ_Lib[#Headers],0),FALSE)=0,"",VLOOKUP(CONCATENATE($A13,"_",AI$1),SP_ACQ_Lib[],MATCH(AI$2,SP_ACQ_Lib[#Headers],0),FALSE)),"")</f>
        <v/>
      </c>
      <c r="AJ13" s="130" t="str">
        <f>IFERROR(IF(VLOOKUP(CONCATENATE($A13,"_",AJ$1),SP_ACQ_Lib[],MATCH(AJ$2,SP_ACQ_Lib[#Headers],0),FALSE)=0,"",VLOOKUP(CONCATENATE($A13,"_",AJ$1),SP_ACQ_Lib[],MATCH(AJ$2,SP_ACQ_Lib[#Headers],0),FALSE)),"")</f>
        <v/>
      </c>
      <c r="AK13" s="130" t="str">
        <f>IFERROR(IF(VLOOKUP(CONCATENATE($A13,"_",AK$1),SP_ACQ_Lib[],MATCH(AK$2,SP_ACQ_Lib[#Headers],0),FALSE)=0,"",VLOOKUP(CONCATENATE($A13,"_",AK$1),SP_ACQ_Lib[],MATCH(AK$2,SP_ACQ_Lib[#Headers],0),FALSE)),"")</f>
        <v/>
      </c>
      <c r="AL13" s="130">
        <f>IFERROR(VLOOKUP($A13,SP_AcqTract_DB[],MATCH(AL$2,SP_AcqTract_DB[#Headers],0),FALSE),"")</f>
        <v>0</v>
      </c>
      <c r="AM13" s="115">
        <f>IFERROR(VLOOKUP($A13,SP_AcqTract_DB[],MATCH(AM$2,SP_AcqTract_DB[#Headers],0),FALSE),"")</f>
        <v>0</v>
      </c>
      <c r="AN13" s="115">
        <f>IFERROR(VLOOKUP($A13,SP_AcqTract_DB[],MATCH(AN$2,SP_AcqTract_DB[#Headers],0),FALSE),"")</f>
        <v>0</v>
      </c>
      <c r="AO13" s="116">
        <f>IFERROR(VLOOKUP($A13,SP_AcqTract_DB[],MATCH(AO$2,SP_AcqTract_DB[#Headers],0),FALSE),"")</f>
        <v>0</v>
      </c>
      <c r="AP13" s="98">
        <f>IFERROR(VLOOKUP($A13,SP_AcqTract_DB[],MATCH(AP$2,SP_AcqTract_DB[#Headers],0),FALSE),"")</f>
        <v>0</v>
      </c>
      <c r="AQ13" s="133" t="str">
        <f>IFERROR(IF(VLOOKUP(CONCATENATE($A13,"_",AQ$1),SP_ACQ_Lib[],MATCH(AQ$2,SP_ACQ_Lib[#Headers],0),FALSE)=0,"",VLOOKUP(CONCATENATE($A13,"_",AQ$1),SP_ACQ_Lib[],MATCH(AQ$2,SP_ACQ_Lib[#Headers],0),FALSE)),"")</f>
        <v/>
      </c>
      <c r="AR13" s="131" t="str">
        <f>IFERROR(IF(VLOOKUP(CONCATENATE($A13,"_",AR$1),SP_ACQ_Lib[],MATCH(AR$2,SP_ACQ_Lib[#Headers],0),FALSE)=0,"",VLOOKUP(CONCATENATE($A13,"_",AR$1),SP_ACQ_Lib[],MATCH(AR$2,SP_ACQ_Lib[#Headers],0),FALSE)),"")</f>
        <v/>
      </c>
      <c r="AS13" s="130" t="str">
        <f>IFERROR(IF(VLOOKUP(CONCATENATE($A13,"_",AS$1),SP_ACQ_Lib[],MATCH(AS$2,SP_ACQ_Lib[#Headers],0),FALSE)=0,"",VLOOKUP(CONCATENATE($A13,"_",AS$1),SP_ACQ_Lib[],MATCH(AS$2,SP_ACQ_Lib[#Headers],0),FALSE)),"")</f>
        <v/>
      </c>
      <c r="AT13" s="132" t="str">
        <f>IFERROR(IF(VLOOKUP(CONCATENATE($A13,"_",AT$1),SP_ACQ_Lib[],MATCH(AT$2,SP_ACQ_Lib[#Headers],0),FALSE)=0,"",VLOOKUP(CONCATENATE($A13,"_",AT$1),SP_ACQ_Lib[],MATCH(AT$2,SP_ACQ_Lib[#Headers],0),FALSE)),"")</f>
        <v/>
      </c>
      <c r="AU13" s="132" t="str">
        <f>IFERROR(IF(VLOOKUP(CONCATENATE($A13,"_",AU$1),SP_ACQ_Lib[],MATCH(AU$2,SP_ACQ_Lib[#Headers],0),FALSE)=0,"",VLOOKUP(CONCATENATE($A13,"_",AU$1),SP_ACQ_Lib[],MATCH(AU$2,SP_ACQ_Lib[#Headers],0),FALSE)),"")</f>
        <v/>
      </c>
      <c r="AV13" s="113" t="str">
        <f>IFERROR(IF(VLOOKUP(CONCATENATE($A13,"_",AV$1),SP_ACQ_Lib[],MATCH(AV$2,SP_ACQ_Lib[#Headers],0),FALSE)=0,"",VLOOKUP(CONCATENATE($A13,"_",AV$1),SP_ACQ_Lib[],MATCH(AV$2,SP_ACQ_Lib[#Headers],0),FALSE)),"")</f>
        <v/>
      </c>
      <c r="AW13" s="132" t="str">
        <f>IFERROR(IF(VLOOKUP(CONCATENATE($A13,"_",AW$1),SP_ACQ_Lib[],MATCH(AW$2,SP_ACQ_Lib[#Headers],0),FALSE)=0,"",VLOOKUP(CONCATENATE($A13,"_",AW$1),SP_ACQ_Lib[],MATCH(AW$2,SP_ACQ_Lib[#Headers],0),FALSE)),"")</f>
        <v/>
      </c>
      <c r="AX13" s="132" t="str">
        <f>IFERROR(IF(VLOOKUP(CONCATENATE($A13,"_",AX$1),SP_ACQ_Lib[],MATCH(AX$2,SP_ACQ_Lib[#Headers],0),FALSE)=0,"",VLOOKUP(CONCATENATE($A13,"_",AX$1),SP_ACQ_Lib[],MATCH(AX$2,SP_ACQ_Lib[#Headers],0),FALSE)),"")</f>
        <v/>
      </c>
      <c r="AY13" s="132" t="str">
        <f>IFERROR(IF(VLOOKUP(CONCATENATE($A13,"_",AY$1),SP_ACQ_Lib[],MATCH(AY$2,SP_ACQ_Lib[#Headers],0),FALSE)=0,"",VLOOKUP(CONCATENATE($A13,"_",AY$1),SP_ACQ_Lib[],MATCH(AY$2,SP_ACQ_Lib[#Headers],0),FALSE)),"")</f>
        <v/>
      </c>
      <c r="AZ13" s="132" t="str">
        <f>IFERROR(IF(VLOOKUP(CONCATENATE($A13,"_",AZ$1),SP_ACQ_Lib[],MATCH(AZ$2,SP_ACQ_Lib[#Headers],0),FALSE)=0,"",VLOOKUP(CONCATENATE($A13,"_",AZ$1),SP_ACQ_Lib[],MATCH(AZ$2,SP_ACQ_Lib[#Headers],0),FALSE)),"")</f>
        <v/>
      </c>
      <c r="BA13" s="132" t="str">
        <f>IFERROR(IF(VLOOKUP(CONCATENATE($A13,"_",BA$1),SP_ACQ_Lib[],MATCH(BA$2,SP_ACQ_Lib[#Headers],0),FALSE)=0,"",VLOOKUP(CONCATENATE($A13,"_",BA$1),SP_ACQ_Lib[],MATCH(BA$2,SP_ACQ_Lib[#Headers],0),FALSE)),"")</f>
        <v/>
      </c>
      <c r="BB13" s="112">
        <f>IFERROR(VLOOKUP(CONCATENATE($A13,"_",BB$1),SP_ACQ_Lib[],MATCH(BB$2,SP_ACQ_Lib[#Headers],0),FALSE),0)</f>
        <v>0</v>
      </c>
      <c r="BC13" s="119">
        <f>IFERROR(VLOOKUP($A13,SP_AcqTract_DB[],MATCH(BC$2,SP_AcqTract_DB[#Headers],0),FALSE),"")</f>
        <v>0</v>
      </c>
      <c r="BD13" s="119">
        <f>IFERROR(VLOOKUP($A13,SP_AcqTract_DB[],MATCH(BD$2,SP_AcqTract_DB[#Headers],0),FALSE),"")</f>
        <v>0</v>
      </c>
      <c r="BE13" s="130" t="str">
        <f>IFERROR(IF(VLOOKUP(CONCATENATE($A13,"_",BE$1),SP_ACQ_Lib[],MATCH(BE$2,SP_ACQ_Lib[#Headers],0),FALSE)=0,"",VLOOKUP(CONCATENATE($A13,"_",BE$1),SP_ACQ_Lib[],MATCH(BE$2,SP_ACQ_Lib[#Headers],0),FALSE)),"")</f>
        <v/>
      </c>
      <c r="BF13" s="130" t="str">
        <f>IFERROR(IF(VLOOKUP(CONCATENATE($A13,"_",BF$1),SP_ACQ_Lib[],MATCH(BF$2,SP_ACQ_Lib[#Headers],0),FALSE)=0,"",VLOOKUP(CONCATENATE($A13,"_",BF$1),SP_ACQ_Lib[],MATCH(BF$2,SP_ACQ_Lib[#Headers],0),FALSE)),"")</f>
        <v/>
      </c>
      <c r="BG13" s="130" t="str">
        <f>IFERROR(IF(VLOOKUP(CONCATENATE($A13,"_",BG$1),SP_ACQ_Lib[],MATCH(BG$2,SP_ACQ_Lib[#Headers],0),FALSE)=0,"",VLOOKUP(CONCATENATE($A13,"_",BG$1),SP_ACQ_Lib[],MATCH(BG$2,SP_ACQ_Lib[#Headers],0),FALSE)),"")</f>
        <v/>
      </c>
      <c r="BH13" s="130" t="str">
        <f>IFERROR(IF(VLOOKUP(CONCATENATE($A13,"_",BH$1),SP_ACQ_Lib[],MATCH(BH$2,SP_ACQ_Lib[#Headers],0),FALSE)=0,"",VLOOKUP(CONCATENATE($A13,"_",BH$1),SP_ACQ_Lib[],MATCH(BH$2,SP_ACQ_Lib[#Headers],0),FALSE)),"")</f>
        <v/>
      </c>
      <c r="BI13" s="130" t="str">
        <f>IFERROR(IF(VLOOKUP(CONCATENATE($A13,"_",BI$1),SP_ACQ_Lib[],MATCH(BI$2,SP_ACQ_Lib[#Headers],0),FALSE)=0,"",VLOOKUP(CONCATENATE($A13,"_",BI$1),SP_ACQ_Lib[],MATCH(BI$2,SP_ACQ_Lib[#Headers],0),FALSE)),"")</f>
        <v/>
      </c>
      <c r="BJ13" s="130" t="str">
        <f>IFERROR(IF(VLOOKUP(CONCATENATE($A13,"_",BJ$1),SP_ACQ_Lib[],MATCH(BJ$2,SP_ACQ_Lib[#Headers],0),FALSE)=0,"",VLOOKUP(CONCATENATE($A13,"_",BJ$1),SP_ACQ_Lib[],MATCH(BJ$2,SP_ACQ_Lib[#Headers],0),FALSE)),"")</f>
        <v/>
      </c>
      <c r="BK13" s="131" t="str">
        <f>IFERROR(IF(VLOOKUP(CONCATENATE($A13,"_",BK$1),SP_ACQ_Lib[],MATCH(BK$2,SP_ACQ_Lib[#Headers],0),FALSE)=0,"",VLOOKUP(CONCATENATE($A13,"_",BK$1),SP_ACQ_Lib[],MATCH(BK$2,SP_ACQ_Lib[#Headers],0),FALSE)),"")</f>
        <v/>
      </c>
      <c r="BL13" s="130" t="str">
        <f>IFERROR(IF(VLOOKUP(CONCATENATE($A13,"_",BL$1),SP_ACQ_Lib[],MATCH(BL$2,SP_ACQ_Lib[#Headers],0),FALSE)=0,"",VLOOKUP(CONCATENATE($A13,"_",BL$1),SP_ACQ_Lib[],MATCH(BL$2,SP_ACQ_Lib[#Headers],0),FALSE)),"")</f>
        <v/>
      </c>
      <c r="BM13" s="130" t="str">
        <f>IFERROR(IF(VLOOKUP(CONCATENATE($A13,"_",BM$1),SP_ACQ_Lib[],MATCH(BM$2,SP_ACQ_Lib[#Headers],0),FALSE)=0,"",VLOOKUP(CONCATENATE($A13,"_",BM$1),SP_ACQ_Lib[],MATCH(BM$2,SP_ACQ_Lib[#Headers],0),FALSE)),"")</f>
        <v/>
      </c>
      <c r="BN13" s="130" t="str">
        <f>IFERROR(IF(VLOOKUP(CONCATENATE($A13,"_",BN$1),SP_ACQ_Lib[],MATCH(BN$2,SP_ACQ_Lib[#Headers],0),FALSE)=0,"",VLOOKUP(CONCATENATE($A13,"_",BN$1),SP_ACQ_Lib[],MATCH(BN$2,SP_ACQ_Lib[#Headers],0),FALSE)),"")</f>
        <v/>
      </c>
    </row>
    <row r="14" spans="1:66" s="114" customFormat="1" ht="25.5" x14ac:dyDescent="0.2">
      <c r="A14" s="82" t="s">
        <v>28</v>
      </c>
      <c r="B14" s="115" t="str">
        <f>IFERROR(VLOOKUP($A14,SP_AcqTract_DB[],MATCH(B$2,SP_AcqTract_DB[#Headers],0),FALSE),"")</f>
        <v>R023654</v>
      </c>
      <c r="C14" s="116" t="str">
        <f>IFERROR(VLOOKUP($A14,SP_AcqTract_DB[],MATCH(C$2,SP_AcqTract_DB[#Headers],0),FALSE),"")</f>
        <v>PH1</v>
      </c>
      <c r="D14" s="96" t="str">
        <f>IFERROR(VLOOKUP($A14,SP_AcqTract_DB[],MATCH(D$2,SP_AcqTract_DB[#Headers],0),FALSE),"")</f>
        <v>Active</v>
      </c>
      <c r="E14" s="96">
        <f>IFERROR(VLOOKUP($A14,SP_AcqTract_DB[],MATCH(E$2,SP_AcqTract_DB[#Headers],0),FALSE),"")</f>
        <v>1</v>
      </c>
      <c r="F14" s="115" t="str">
        <f>IFERROR(VLOOKUP($A14,SP_AcqTract_DB[],MATCH(F$2,SP_AcqTract_DB[#Headers],0),FALSE),"")</f>
        <v>Levee Esmt</v>
      </c>
      <c r="G14" s="115" t="str">
        <f>IFERROR(VLOOKUP($A14,SP_AcqTract_DB[],MATCH(G$2,SP_AcqTract_DB[#Headers],0),FALSE),"")</f>
        <v>Lily Khan</v>
      </c>
      <c r="H14" s="131">
        <f>IFERROR(IF(VLOOKUP(CONCATENATE($A14,"_",H$1),SP_ACQ_Lib[],MATCH(H$2,SP_ACQ_Lib[#Headers],0),FALSE)=0,"",VLOOKUP(CONCATENATE($A14,"_",H$1),SP_ACQ_Lib[],MATCH(H$2,SP_ACQ_Lib[#Headers],0),FALSE)),"")</f>
        <v>44021.721331018518</v>
      </c>
      <c r="I14" s="115" t="str">
        <f>IFERROR(VLOOKUP($A14,SP_AcqTract_DB[],MATCH(I$2,SP_AcqTract_DB[#Headers],0),FALSE),"")</f>
        <v>Alma Curtis Life Estate, and Sandra Curtis</v>
      </c>
      <c r="J14" s="115">
        <f>IFERROR(VLOOKUP($A14,SP_AcqTract_DB[],MATCH(J$2,SP_AcqTract_DB[#Headers],0),FALSE),"")</f>
        <v>0</v>
      </c>
      <c r="K14" s="115" t="str">
        <f>IFERROR(VLOOKUP($A14,SP_AcqTract_DB[],MATCH(K$2,SP_AcqTract_DB[#Headers],0),FALSE),"")</f>
        <v>Alma Curtis Life Estate, and Sandra Curtis</v>
      </c>
      <c r="L14" s="115" t="str">
        <f>IFERROR(VLOOKUP($A14,SP_AcqTract_DB[],MATCH(L$2,SP_AcqTract_DB[#Headers],0),FALSE),"")</f>
        <v>1816 Azalea Dr.</v>
      </c>
      <c r="M14" s="96" t="str">
        <f>IFERROR(VLOOKUP($A14,SP_AcqTract_DB[],MATCH(M$2,SP_AcqTract_DB[#Headers],0),FALSE),"")</f>
        <v>Wharton, TX</v>
      </c>
      <c r="N14" s="115" t="str">
        <f>IFERROR(VLOOKUP($A14,SP_AcqTract_DB[],MATCH(N$2,SP_AcqTract_DB[#Headers],0),FALSE),"")</f>
        <v>1816 Azalea Dr.</v>
      </c>
      <c r="O14" s="108">
        <f>IFERROR(VLOOKUP($A14,SP_AcqTract_DB[],MATCH(O$2,SP_AcqTract_DB[#Headers],0),FALSE),"")</f>
        <v>0</v>
      </c>
      <c r="P14" s="108">
        <f>IFERROR(VLOOKUP($A14,SP_AcqTract_DB[],MATCH(P$2,SP_AcqTract_DB[#Headers],0),FALSE),"")</f>
        <v>0</v>
      </c>
      <c r="Q14" s="96" t="str">
        <f>IFERROR(VLOOKUP($A14,SP_AcqTract_DB[],MATCH(Q$2,SP_AcqTract_DB[#Headers],0),FALSE),"")</f>
        <v>2019-0807</v>
      </c>
      <c r="R14" s="131">
        <f>IFERROR(IF(VLOOKUP(CONCATENATE($A14,"_",R$1),SP_ACQ_Lib[],MATCH(R$2,SP_ACQ_Lib[#Headers],0),FALSE)=0,"",VLOOKUP(CONCATENATE($A14,"_",R$1),SP_ACQ_Lib[],MATCH(R$2,SP_ACQ_Lib[#Headers],0),FALSE)),"")</f>
        <v>43943</v>
      </c>
      <c r="S14" s="134">
        <f>IFERROR(IF(VLOOKUP(CONCATENATE($A14,"_",S$1),SP_ACQ_Lib[],MATCH(S$2,SP_ACQ_Lib[#Headers],0),FALSE)=0,"",VLOOKUP(CONCATENATE($A14,"_",S$1),SP_ACQ_Lib[],MATCH(S$2,SP_ACQ_Lib[#Headers],0),FALSE)),"")</f>
        <v>43951</v>
      </c>
      <c r="T14" s="93" t="str">
        <f>IFERROR(VLOOKUP(CONCATENATE($A14,"_",T$1),SP_ACQ_Lib[],MATCH(T$2,SP_ACQ_Lib[#Headers],0),FALSE),0)</f>
        <v>Accepted</v>
      </c>
      <c r="U14" s="131">
        <f>IFERROR(IF(VLOOKUP(CONCATENATE($A14,"_",U$1),SP_ACQ_Lib[],MATCH(U$2,SP_ACQ_Lib[#Headers],0),FALSE)=0,"",VLOOKUP(CONCATENATE($A14,"_",U$1),SP_ACQ_Lib[],MATCH(U$2,SP_ACQ_Lib[#Headers],0),FALSE)),"")</f>
        <v>43809</v>
      </c>
      <c r="V14" s="93" t="str">
        <f>IFERROR(VLOOKUP(CONCATENATE($A14,"_",V$1),SP_ACQ_Lib[],MATCH(V$2,SP_ACQ_Lib[#Headers],0),FALSE),0)</f>
        <v>Accepted</v>
      </c>
      <c r="W14" s="97">
        <f>IFERROR(VLOOKUP(CONCATENATE($A14,"_",W$1),SP_ACQ_Lib[],MATCH(W$2,SP_ACQ_Lib[#Headers],0),FALSE),0)</f>
        <v>0</v>
      </c>
      <c r="X14" s="131">
        <f>IFERROR(VLOOKUP($A14,SP_AcqTract_DB[],MATCH(X$2,SP_AcqTract_DB[#Headers],0),FALSE),"")</f>
        <v>43693</v>
      </c>
      <c r="Y14" s="125">
        <f>IFERROR(VLOOKUP($A14,SP_AcqTract_DB[],MATCH(Y$2,SP_AcqTract_DB[#Headers],0),FALSE),"")</f>
        <v>0.13810835629017401</v>
      </c>
      <c r="Z14" s="117">
        <f>IFERROR(VLOOKUP($A14,SP_AcqTract_DB[],MATCH(Z$2,SP_AcqTract_DB[#Headers],0),FALSE),"")</f>
        <v>6016</v>
      </c>
      <c r="AA14" s="117" t="str">
        <f>IFERROR(VLOOKUP($A14,SP_AcqTract_DB[],MATCH(AA$2,SP_AcqTract_DB[#Headers],0),FALSE),"")</f>
        <v>Yes</v>
      </c>
      <c r="AB14" s="131">
        <f>IFERROR(IF(VLOOKUP(CONCATENATE($A14,"_",AB$1),SP_ACQ_Lib[],MATCH(AB$2,SP_ACQ_Lib[#Headers],0),FALSE)=0,"",VLOOKUP(CONCATENATE($A14,"_",AB$1),SP_ACQ_Lib[],MATCH(AB$2,SP_ACQ_Lib[#Headers],0),FALSE)),"")</f>
        <v>43852</v>
      </c>
      <c r="AC14" s="131">
        <f>IFERROR(IF(VLOOKUP(CONCATENATE($A14,"_",AC$1),SP_ACQ_Lib[],MATCH(AC$2,SP_ACQ_Lib[#Headers],0),FALSE)=0,"",VLOOKUP(CONCATENATE($A14,"_",AC$1),SP_ACQ_Lib[],MATCH(AC$2,SP_ACQ_Lib[#Headers],0),FALSE)),"")</f>
        <v>43886</v>
      </c>
      <c r="AD14" s="117" t="str">
        <f>IFERROR(VLOOKUP($A14,SP_AcqTract_DB[],MATCH(AD$2,SP_AcqTract_DB[#Headers],0),FALSE),"")</f>
        <v>Yes</v>
      </c>
      <c r="AE14" s="131">
        <f>IFERROR(IF(VLOOKUP(CONCATENATE($A14,"_",AE$1),SP_ACQ_Lib[],MATCH(AE$2,SP_ACQ_Lib[#Headers],0),FALSE)=0,"",VLOOKUP(CONCATENATE($A14,"_",AE$1),SP_ACQ_Lib[],MATCH(AE$2,SP_ACQ_Lib[#Headers],0),FALSE)),"")</f>
        <v>43852</v>
      </c>
      <c r="AF14" s="131">
        <f>IFERROR(IF(VLOOKUP(CONCATENATE($A14,"_",AF$1),SP_ACQ_Lib[],MATCH(AF$2,SP_ACQ_Lib[#Headers],0),FALSE)=0,"",VLOOKUP(CONCATENATE($A14,"_",AF$1),SP_ACQ_Lib[],MATCH(AF$2,SP_ACQ_Lib[#Headers],0),FALSE)),"")</f>
        <v>43926</v>
      </c>
      <c r="AG14" s="131" t="str">
        <f>IFERROR(IF(VLOOKUP(CONCATENATE($A14,"_",AG$1),SP_ACQ_Lib[],MATCH(AG$2,SP_ACQ_Lib[#Headers],0),FALSE)=0,"",VLOOKUP(CONCATENATE($A14,"_",AG$1),SP_ACQ_Lib[],MATCH(AG$2,SP_ACQ_Lib[#Headers],0),FALSE)),"")</f>
        <v/>
      </c>
      <c r="AH14" s="131">
        <f>IFERROR(IF(VLOOKUP(CONCATENATE($A14,"_",AH$1),SP_ACQ_Lib[],MATCH(AH$2,SP_ACQ_Lib[#Headers],0),FALSE)=0,"",VLOOKUP(CONCATENATE($A14,"_",AH$1),SP_ACQ_Lib[],MATCH(AH$2,SP_ACQ_Lib[#Headers],0),FALSE)),"")</f>
        <v>43690</v>
      </c>
      <c r="AI14" s="130" t="str">
        <f>IFERROR(IF(VLOOKUP(CONCATENATE($A14,"_",AI$1),SP_ACQ_Lib[],MATCH(AI$2,SP_ACQ_Lib[#Headers],0),FALSE)=0,"",VLOOKUP(CONCATENATE($A14,"_",AI$1),SP_ACQ_Lib[],MATCH(AI$2,SP_ACQ_Lib[#Headers],0),FALSE)),"")</f>
        <v/>
      </c>
      <c r="AJ14" s="130" t="str">
        <f>IFERROR(IF(VLOOKUP(CONCATENATE($A14,"_",AJ$1),SP_ACQ_Lib[],MATCH(AJ$2,SP_ACQ_Lib[#Headers],0),FALSE)=0,"",VLOOKUP(CONCATENATE($A14,"_",AJ$1),SP_ACQ_Lib[],MATCH(AJ$2,SP_ACQ_Lib[#Headers],0),FALSE)),"")</f>
        <v/>
      </c>
      <c r="AK14" s="130" t="str">
        <f>IFERROR(IF(VLOOKUP(CONCATENATE($A14,"_",AK$1),SP_ACQ_Lib[],MATCH(AK$2,SP_ACQ_Lib[#Headers],0),FALSE)=0,"",VLOOKUP(CONCATENATE($A14,"_",AK$1),SP_ACQ_Lib[],MATCH(AK$2,SP_ACQ_Lib[#Headers],0),FALSE)),"")</f>
        <v/>
      </c>
      <c r="AL14" s="130">
        <f>IFERROR(VLOOKUP($A14,SP_AcqTract_DB[],MATCH(AL$2,SP_AcqTract_DB[#Headers],0),FALSE),"")</f>
        <v>43927</v>
      </c>
      <c r="AM14" s="115" t="str">
        <f>IFERROR(VLOOKUP($A14,SP_AcqTract_DB[],MATCH(AM$2,SP_AcqTract_DB[#Headers],0),FALSE),"")</f>
        <v>Cameron Boone</v>
      </c>
      <c r="AN14" s="115" t="str">
        <f>IFERROR(VLOOKUP($A14,SP_AcqTract_DB[],MATCH(AN$2,SP_AcqTract_DB[#Headers],0),FALSE),"")</f>
        <v>Richard McGee</v>
      </c>
      <c r="AO14" s="116" t="str">
        <f>IFERROR(VLOOKUP($A14,SP_AcqTract_DB[],MATCH(AO$2,SP_AcqTract_DB[#Headers],0),FALSE),"")</f>
        <v>Yes</v>
      </c>
      <c r="AP14" s="98" t="str">
        <f>IFERROR(VLOOKUP($A14,SP_AcqTract_DB[],MATCH(AP$2,SP_AcqTract_DB[#Headers],0),FALSE),"")</f>
        <v>R</v>
      </c>
      <c r="AQ14" s="133" t="str">
        <f>IFERROR(IF(VLOOKUP(CONCATENATE($A14,"_",AQ$1),SP_ACQ_Lib[],MATCH(AQ$2,SP_ACQ_Lib[#Headers],0),FALSE)=0,"",VLOOKUP(CONCATENATE($A14,"_",AQ$1),SP_ACQ_Lib[],MATCH(AQ$2,SP_ACQ_Lib[#Headers],0),FALSE)),"")</f>
        <v/>
      </c>
      <c r="AR14" s="131">
        <f>IFERROR(IF(VLOOKUP(CONCATENATE($A14,"_",AR$1),SP_ACQ_Lib[],MATCH(AR$2,SP_ACQ_Lib[#Headers],0),FALSE)=0,"",VLOOKUP(CONCATENATE($A14,"_",AR$1),SP_ACQ_Lib[],MATCH(AR$2,SP_ACQ_Lib[#Headers],0),FALSE)),"")</f>
        <v>43685</v>
      </c>
      <c r="AS14" s="130">
        <f>IFERROR(IF(VLOOKUP(CONCATENATE($A14,"_",AS$1),SP_ACQ_Lib[],MATCH(AS$2,SP_ACQ_Lib[#Headers],0),FALSE)=0,"",VLOOKUP(CONCATENATE($A14,"_",AS$1),SP_ACQ_Lib[],MATCH(AS$2,SP_ACQ_Lib[#Headers],0),FALSE)),"")</f>
        <v>43765</v>
      </c>
      <c r="AT14" s="132">
        <f>IFERROR(IF(VLOOKUP(CONCATENATE($A14,"_",AT$1),SP_ACQ_Lib[],MATCH(AT$2,SP_ACQ_Lib[#Headers],0),FALSE)=0,"",VLOOKUP(CONCATENATE($A14,"_",AT$1),SP_ACQ_Lib[],MATCH(AT$2,SP_ACQ_Lib[#Headers],0),FALSE)),"")</f>
        <v>43910</v>
      </c>
      <c r="AU14" s="132">
        <f>IFERROR(IF(VLOOKUP(CONCATENATE($A14,"_",AU$1),SP_ACQ_Lib[],MATCH(AU$2,SP_ACQ_Lib[#Headers],0),FALSE)=0,"",VLOOKUP(CONCATENATE($A14,"_",AU$1),SP_ACQ_Lib[],MATCH(AU$2,SP_ACQ_Lib[#Headers],0),FALSE)),"")</f>
        <v>43985</v>
      </c>
      <c r="AV14" s="113">
        <f>IFERROR(IF(VLOOKUP(CONCATENATE($A14,"_",AV$1),SP_ACQ_Lib[],MATCH(AV$2,SP_ACQ_Lib[#Headers],0),FALSE)=0,"",VLOOKUP(CONCATENATE($A14,"_",AV$1),SP_ACQ_Lib[],MATCH(AV$2,SP_ACQ_Lib[#Headers],0),FALSE)),"")</f>
        <v>82500</v>
      </c>
      <c r="AW14" s="132">
        <f>IFERROR(IF(VLOOKUP(CONCATENATE($A14,"_",AW$1),SP_ACQ_Lib[],MATCH(AW$2,SP_ACQ_Lib[#Headers],0),FALSE)=0,"",VLOOKUP(CONCATENATE($A14,"_",AW$1),SP_ACQ_Lib[],MATCH(AW$2,SP_ACQ_Lib[#Headers],0),FALSE)),"")</f>
        <v>43990</v>
      </c>
      <c r="AX14" s="132">
        <f>IFERROR(IF(VLOOKUP(CONCATENATE($A14,"_",AX$1),SP_ACQ_Lib[],MATCH(AX$2,SP_ACQ_Lib[#Headers],0),FALSE)=0,"",VLOOKUP(CONCATENATE($A14,"_",AX$1),SP_ACQ_Lib[],MATCH(AX$2,SP_ACQ_Lib[#Headers],0),FALSE)),"")</f>
        <v>43990</v>
      </c>
      <c r="AY14" s="132">
        <f>IFERROR(IF(VLOOKUP(CONCATENATE($A14,"_",AY$1),SP_ACQ_Lib[],MATCH(AY$2,SP_ACQ_Lib[#Headers],0),FALSE)=0,"",VLOOKUP(CONCATENATE($A14,"_",AY$1),SP_ACQ_Lib[],MATCH(AY$2,SP_ACQ_Lib[#Headers],0),FALSE)),"")</f>
        <v>43990</v>
      </c>
      <c r="AZ14" s="132">
        <f>IFERROR(IF(VLOOKUP(CONCATENATE($A14,"_",AZ$1),SP_ACQ_Lib[],MATCH(AZ$2,SP_ACQ_Lib[#Headers],0),FALSE)=0,"",VLOOKUP(CONCATENATE($A14,"_",AZ$1),SP_ACQ_Lib[],MATCH(AZ$2,SP_ACQ_Lib[#Headers],0),FALSE)),"")</f>
        <v>44004</v>
      </c>
      <c r="BA14" s="132">
        <f>IFERROR(IF(VLOOKUP(CONCATENATE($A14,"_",BA$1),SP_ACQ_Lib[],MATCH(BA$2,SP_ACQ_Lib[#Headers],0),FALSE)=0,"",VLOOKUP(CONCATENATE($A14,"_",BA$1),SP_ACQ_Lib[],MATCH(BA$2,SP_ACQ_Lib[#Headers],0),FALSE)),"")</f>
        <v>44000</v>
      </c>
      <c r="BB14" s="112">
        <f>IFERROR(VLOOKUP(CONCATENATE($A14,"_",BB$1),SP_ACQ_Lib[],MATCH(BB$2,SP_ACQ_Lib[#Headers],0),FALSE),0)</f>
        <v>0</v>
      </c>
      <c r="BC14" s="119">
        <f>IFERROR(VLOOKUP($A14,SP_AcqTract_DB[],MATCH(BC$2,SP_AcqTract_DB[#Headers],0),FALSE),"")</f>
        <v>43991</v>
      </c>
      <c r="BD14" s="119">
        <f>IFERROR(VLOOKUP($A14,SP_AcqTract_DB[],MATCH(BD$2,SP_AcqTract_DB[#Headers],0),FALSE),"")</f>
        <v>0</v>
      </c>
      <c r="BE14" s="130">
        <f>IFERROR(IF(VLOOKUP(CONCATENATE($A14,"_",BE$1),SP_ACQ_Lib[],MATCH(BE$2,SP_ACQ_Lib[#Headers],0),FALSE)=0,"",VLOOKUP(CONCATENATE($A14,"_",BE$1),SP_ACQ_Lib[],MATCH(BE$2,SP_ACQ_Lib[#Headers],0),FALSE)),"")</f>
        <v>44019</v>
      </c>
      <c r="BF14" s="130">
        <f>IFERROR(IF(VLOOKUP(CONCATENATE($A14,"_",BF$1),SP_ACQ_Lib[],MATCH(BF$2,SP_ACQ_Lib[#Headers],0),FALSE)=0,"",VLOOKUP(CONCATENATE($A14,"_",BF$1),SP_ACQ_Lib[],MATCH(BF$2,SP_ACQ_Lib[#Headers],0),FALSE)),"")</f>
        <v>44020</v>
      </c>
      <c r="BG14" s="130" t="str">
        <f>IFERROR(IF(VLOOKUP(CONCATENATE($A14,"_",BG$1),SP_ACQ_Lib[],MATCH(BG$2,SP_ACQ_Lib[#Headers],0),FALSE)=0,"",VLOOKUP(CONCATENATE($A14,"_",BG$1),SP_ACQ_Lib[],MATCH(BG$2,SP_ACQ_Lib[#Headers],0),FALSE)),"")</f>
        <v/>
      </c>
      <c r="BH14" s="130" t="str">
        <f>IFERROR(IF(VLOOKUP(CONCATENATE($A14,"_",BH$1),SP_ACQ_Lib[],MATCH(BH$2,SP_ACQ_Lib[#Headers],0),FALSE)=0,"",VLOOKUP(CONCATENATE($A14,"_",BH$1),SP_ACQ_Lib[],MATCH(BH$2,SP_ACQ_Lib[#Headers],0),FALSE)),"")</f>
        <v/>
      </c>
      <c r="BI14" s="130" t="str">
        <f>IFERROR(IF(VLOOKUP(CONCATENATE($A14,"_",BI$1),SP_ACQ_Lib[],MATCH(BI$2,SP_ACQ_Lib[#Headers],0),FALSE)=0,"",VLOOKUP(CONCATENATE($A14,"_",BI$1),SP_ACQ_Lib[],MATCH(BI$2,SP_ACQ_Lib[#Headers],0),FALSE)),"")</f>
        <v/>
      </c>
      <c r="BJ14" s="130" t="str">
        <f>IFERROR(IF(VLOOKUP(CONCATENATE($A14,"_",BJ$1),SP_ACQ_Lib[],MATCH(BJ$2,SP_ACQ_Lib[#Headers],0),FALSE)=0,"",VLOOKUP(CONCATENATE($A14,"_",BJ$1),SP_ACQ_Lib[],MATCH(BJ$2,SP_ACQ_Lib[#Headers],0),FALSE)),"")</f>
        <v/>
      </c>
      <c r="BK14" s="131">
        <f>IFERROR(IF(VLOOKUP(CONCATENATE($A14,"_",BK$1),SP_ACQ_Lib[],MATCH(BK$2,SP_ACQ_Lib[#Headers],0),FALSE)=0,"",VLOOKUP(CONCATENATE($A14,"_",BK$1),SP_ACQ_Lib[],MATCH(BK$2,SP_ACQ_Lib[#Headers],0),FALSE)),"")</f>
        <v>43748</v>
      </c>
      <c r="BL14" s="130" t="str">
        <f>IFERROR(IF(VLOOKUP(CONCATENATE($A14,"_",BL$1),SP_ACQ_Lib[],MATCH(BL$2,SP_ACQ_Lib[#Headers],0),FALSE)=0,"",VLOOKUP(CONCATENATE($A14,"_",BL$1),SP_ACQ_Lib[],MATCH(BL$2,SP_ACQ_Lib[#Headers],0),FALSE)),"")</f>
        <v/>
      </c>
      <c r="BM14" s="130" t="str">
        <f>IFERROR(IF(VLOOKUP(CONCATENATE($A14,"_",BM$1),SP_ACQ_Lib[],MATCH(BM$2,SP_ACQ_Lib[#Headers],0),FALSE)=0,"",VLOOKUP(CONCATENATE($A14,"_",BM$1),SP_ACQ_Lib[],MATCH(BM$2,SP_ACQ_Lib[#Headers],0),FALSE)),"")</f>
        <v/>
      </c>
      <c r="BN14" s="130" t="str">
        <f>IFERROR(IF(VLOOKUP(CONCATENATE($A14,"_",BN$1),SP_ACQ_Lib[],MATCH(BN$2,SP_ACQ_Lib[#Headers],0),FALSE)=0,"",VLOOKUP(CONCATENATE($A14,"_",BN$1),SP_ACQ_Lib[],MATCH(BN$2,SP_ACQ_Lib[#Headers],0),FALSE)),"")</f>
        <v/>
      </c>
    </row>
    <row r="15" spans="1:66" s="114" customFormat="1" ht="25.5" x14ac:dyDescent="0.2">
      <c r="A15" s="82" t="s">
        <v>676</v>
      </c>
      <c r="B15" s="115" t="str">
        <f>IFERROR(VLOOKUP($A15,SP_AcqTract_DB[],MATCH(B$2,SP_AcqTract_DB[#Headers],0),FALSE),"")</f>
        <v>UNKN002</v>
      </c>
      <c r="C15" s="116" t="str">
        <f>IFERROR(VLOOKUP($A15,SP_AcqTract_DB[],MATCH(C$2,SP_AcqTract_DB[#Headers],0),FALSE),"")</f>
        <v>PH1</v>
      </c>
      <c r="D15" s="96" t="str">
        <f>IFERROR(VLOOKUP($A15,SP_AcqTract_DB[],MATCH(D$2,SP_AcqTract_DB[#Headers],0),FALSE),"")</f>
        <v>Active</v>
      </c>
      <c r="E15" s="96">
        <f>IFERROR(VLOOKUP($A15,SP_AcqTract_DB[],MATCH(E$2,SP_AcqTract_DB[#Headers],0),FALSE),"")</f>
        <v>1</v>
      </c>
      <c r="F15" s="115" t="str">
        <f>IFERROR(VLOOKUP($A15,SP_AcqTract_DB[],MATCH(F$2,SP_AcqTract_DB[#Headers],0),FALSE),"")</f>
        <v>Levee Esmt</v>
      </c>
      <c r="G15" s="115">
        <f>IFERROR(VLOOKUP($A15,SP_AcqTract_DB[],MATCH(G$2,SP_AcqTract_DB[#Headers],0),FALSE),"")</f>
        <v>0</v>
      </c>
      <c r="H15" s="131" t="str">
        <f>IFERROR(IF(VLOOKUP(CONCATENATE($A15,"_",H$1),SP_ACQ_Lib[],MATCH(H$2,SP_ACQ_Lib[#Headers],0),FALSE)=0,"",VLOOKUP(CONCATENATE($A15,"_",H$1),SP_ACQ_Lib[],MATCH(H$2,SP_ACQ_Lib[#Headers],0),FALSE)),"")</f>
        <v/>
      </c>
      <c r="I15" s="115" t="str">
        <f>IFERROR(VLOOKUP($A15,SP_AcqTract_DB[],MATCH(I$2,SP_AcqTract_DB[#Headers],0),FALSE),"")</f>
        <v>City of Wharton</v>
      </c>
      <c r="J15" s="115">
        <f>IFERROR(VLOOKUP($A15,SP_AcqTract_DB[],MATCH(J$2,SP_AcqTract_DB[#Headers],0),FALSE),"")</f>
        <v>0</v>
      </c>
      <c r="K15" s="115" t="str">
        <f>IFERROR(VLOOKUP($A15,SP_AcqTract_DB[],MATCH(K$2,SP_AcqTract_DB[#Headers],0),FALSE),"")</f>
        <v>City of Wharton</v>
      </c>
      <c r="L15" s="115" t="str">
        <f>IFERROR(VLOOKUP($A15,SP_AcqTract_DB[],MATCH(L$2,SP_AcqTract_DB[#Headers],0),FALSE),"")</f>
        <v>120 E Caney</v>
      </c>
      <c r="M15" s="96" t="str">
        <f>IFERROR(VLOOKUP($A15,SP_AcqTract_DB[],MATCH(M$2,SP_AcqTract_DB[#Headers],0),FALSE),"")</f>
        <v>Wharton, TX  77488</v>
      </c>
      <c r="N15" s="115">
        <f>IFERROR(VLOOKUP($A15,SP_AcqTract_DB[],MATCH(N$2,SP_AcqTract_DB[#Headers],0),FALSE),"")</f>
        <v>0</v>
      </c>
      <c r="O15" s="108">
        <f>IFERROR(VLOOKUP($A15,SP_AcqTract_DB[],MATCH(O$2,SP_AcqTract_DB[#Headers],0),FALSE),"")</f>
        <v>0</v>
      </c>
      <c r="P15" s="108">
        <f>IFERROR(VLOOKUP($A15,SP_AcqTract_DB[],MATCH(P$2,SP_AcqTract_DB[#Headers],0),FALSE),"")</f>
        <v>0</v>
      </c>
      <c r="Q15" s="96">
        <f>IFERROR(VLOOKUP($A15,SP_AcqTract_DB[],MATCH(Q$2,SP_AcqTract_DB[#Headers],0),FALSE),"")</f>
        <v>0</v>
      </c>
      <c r="R15" s="131" t="str">
        <f>IFERROR(IF(VLOOKUP(CONCATENATE($A15,"_",R$1),SP_ACQ_Lib[],MATCH(R$2,SP_ACQ_Lib[#Headers],0),FALSE)=0,"",VLOOKUP(CONCATENATE($A15,"_",R$1),SP_ACQ_Lib[],MATCH(R$2,SP_ACQ_Lib[#Headers],0),FALSE)),"")</f>
        <v/>
      </c>
      <c r="S15" s="134" t="str">
        <f>IFERROR(IF(VLOOKUP(CONCATENATE($A15,"_",S$1),SP_ACQ_Lib[],MATCH(S$2,SP_ACQ_Lib[#Headers],0),FALSE)=0,"",VLOOKUP(CONCATENATE($A15,"_",S$1),SP_ACQ_Lib[],MATCH(S$2,SP_ACQ_Lib[#Headers],0),FALSE)),"")</f>
        <v/>
      </c>
      <c r="T15" s="93">
        <f>IFERROR(VLOOKUP(CONCATENATE($A15,"_",T$1),SP_ACQ_Lib[],MATCH(T$2,SP_ACQ_Lib[#Headers],0),FALSE),0)</f>
        <v>0</v>
      </c>
      <c r="U15" s="131" t="str">
        <f>IFERROR(IF(VLOOKUP(CONCATENATE($A15,"_",U$1),SP_ACQ_Lib[],MATCH(U$2,SP_ACQ_Lib[#Headers],0),FALSE)=0,"",VLOOKUP(CONCATENATE($A15,"_",U$1),SP_ACQ_Lib[],MATCH(U$2,SP_ACQ_Lib[#Headers],0),FALSE)),"")</f>
        <v/>
      </c>
      <c r="V15" s="93">
        <f>IFERROR(VLOOKUP(CONCATENATE($A15,"_",V$1),SP_ACQ_Lib[],MATCH(V$2,SP_ACQ_Lib[#Headers],0),FALSE),0)</f>
        <v>0</v>
      </c>
      <c r="W15" s="97">
        <f>IFERROR(VLOOKUP(CONCATENATE($A15,"_",W$1),SP_ACQ_Lib[],MATCH(W$2,SP_ACQ_Lib[#Headers],0),FALSE),0)</f>
        <v>0</v>
      </c>
      <c r="X15" s="131">
        <f>IFERROR(VLOOKUP($A15,SP_AcqTract_DB[],MATCH(X$2,SP_AcqTract_DB[#Headers],0),FALSE),"")</f>
        <v>0</v>
      </c>
      <c r="Y15" s="125">
        <f>IFERROR(VLOOKUP($A15,SP_AcqTract_DB[],MATCH(Y$2,SP_AcqTract_DB[#Headers],0),FALSE),"")</f>
        <v>0.377800734618916</v>
      </c>
      <c r="Z15" s="117">
        <f>IFERROR(VLOOKUP($A15,SP_AcqTract_DB[],MATCH(Z$2,SP_AcqTract_DB[#Headers],0),FALSE),"")</f>
        <v>16457</v>
      </c>
      <c r="AA15" s="117" t="str">
        <f>IFERROR(VLOOKUP($A15,SP_AcqTract_DB[],MATCH(AA$2,SP_AcqTract_DB[#Headers],0),FALSE),"")</f>
        <v>No</v>
      </c>
      <c r="AB15" s="131" t="str">
        <f>IFERROR(IF(VLOOKUP(CONCATENATE($A15,"_",AB$1),SP_ACQ_Lib[],MATCH(AB$2,SP_ACQ_Lib[#Headers],0),FALSE)=0,"",VLOOKUP(CONCATENATE($A15,"_",AB$1),SP_ACQ_Lib[],MATCH(AB$2,SP_ACQ_Lib[#Headers],0),FALSE)),"")</f>
        <v/>
      </c>
      <c r="AC15" s="131" t="str">
        <f>IFERROR(IF(VLOOKUP(CONCATENATE($A15,"_",AC$1),SP_ACQ_Lib[],MATCH(AC$2,SP_ACQ_Lib[#Headers],0),FALSE)=0,"",VLOOKUP(CONCATENATE($A15,"_",AC$1),SP_ACQ_Lib[],MATCH(AC$2,SP_ACQ_Lib[#Headers],0),FALSE)),"")</f>
        <v/>
      </c>
      <c r="AD15" s="117" t="str">
        <f>IFERROR(VLOOKUP($A15,SP_AcqTract_DB[],MATCH(AD$2,SP_AcqTract_DB[#Headers],0),FALSE),"")</f>
        <v>Yes</v>
      </c>
      <c r="AE15" s="131">
        <f>IFERROR(IF(VLOOKUP(CONCATENATE($A15,"_",AE$1),SP_ACQ_Lib[],MATCH(AE$2,SP_ACQ_Lib[#Headers],0),FALSE)=0,"",VLOOKUP(CONCATENATE($A15,"_",AE$1),SP_ACQ_Lib[],MATCH(AE$2,SP_ACQ_Lib[#Headers],0),FALSE)),"")</f>
        <v>43991</v>
      </c>
      <c r="AF15" s="131">
        <f>IFERROR(IF(VLOOKUP(CONCATENATE($A15,"_",AF$1),SP_ACQ_Lib[],MATCH(AF$2,SP_ACQ_Lib[#Headers],0),FALSE)=0,"",VLOOKUP(CONCATENATE($A15,"_",AF$1),SP_ACQ_Lib[],MATCH(AF$2,SP_ACQ_Lib[#Headers],0),FALSE)),"")</f>
        <v>43993</v>
      </c>
      <c r="AG15" s="131" t="str">
        <f>IFERROR(IF(VLOOKUP(CONCATENATE($A15,"_",AG$1),SP_ACQ_Lib[],MATCH(AG$2,SP_ACQ_Lib[#Headers],0),FALSE)=0,"",VLOOKUP(CONCATENATE($A15,"_",AG$1),SP_ACQ_Lib[],MATCH(AG$2,SP_ACQ_Lib[#Headers],0),FALSE)),"")</f>
        <v/>
      </c>
      <c r="AH15" s="131" t="str">
        <f>IFERROR(IF(VLOOKUP(CONCATENATE($A15,"_",AH$1),SP_ACQ_Lib[],MATCH(AH$2,SP_ACQ_Lib[#Headers],0),FALSE)=0,"",VLOOKUP(CONCATENATE($A15,"_",AH$1),SP_ACQ_Lib[],MATCH(AH$2,SP_ACQ_Lib[#Headers],0),FALSE)),"")</f>
        <v/>
      </c>
      <c r="AI15" s="130" t="str">
        <f>IFERROR(IF(VLOOKUP(CONCATENATE($A15,"_",AI$1),SP_ACQ_Lib[],MATCH(AI$2,SP_ACQ_Lib[#Headers],0),FALSE)=0,"",VLOOKUP(CONCATENATE($A15,"_",AI$1),SP_ACQ_Lib[],MATCH(AI$2,SP_ACQ_Lib[#Headers],0),FALSE)),"")</f>
        <v/>
      </c>
      <c r="AJ15" s="130" t="str">
        <f>IFERROR(IF(VLOOKUP(CONCATENATE($A15,"_",AJ$1),SP_ACQ_Lib[],MATCH(AJ$2,SP_ACQ_Lib[#Headers],0),FALSE)=0,"",VLOOKUP(CONCATENATE($A15,"_",AJ$1),SP_ACQ_Lib[],MATCH(AJ$2,SP_ACQ_Lib[#Headers],0),FALSE)),"")</f>
        <v/>
      </c>
      <c r="AK15" s="130" t="str">
        <f>IFERROR(IF(VLOOKUP(CONCATENATE($A15,"_",AK$1),SP_ACQ_Lib[],MATCH(AK$2,SP_ACQ_Lib[#Headers],0),FALSE)=0,"",VLOOKUP(CONCATENATE($A15,"_",AK$1),SP_ACQ_Lib[],MATCH(AK$2,SP_ACQ_Lib[#Headers],0),FALSE)),"")</f>
        <v/>
      </c>
      <c r="AL15" s="130">
        <f>IFERROR(VLOOKUP($A15,SP_AcqTract_DB[],MATCH(AL$2,SP_AcqTract_DB[#Headers],0),FALSE),"")</f>
        <v>0</v>
      </c>
      <c r="AM15" s="115">
        <f>IFERROR(VLOOKUP($A15,SP_AcqTract_DB[],MATCH(AM$2,SP_AcqTract_DB[#Headers],0),FALSE),"")</f>
        <v>0</v>
      </c>
      <c r="AN15" s="115">
        <f>IFERROR(VLOOKUP($A15,SP_AcqTract_DB[],MATCH(AN$2,SP_AcqTract_DB[#Headers],0),FALSE),"")</f>
        <v>0</v>
      </c>
      <c r="AO15" s="116">
        <f>IFERROR(VLOOKUP($A15,SP_AcqTract_DB[],MATCH(AO$2,SP_AcqTract_DB[#Headers],0),FALSE),"")</f>
        <v>0</v>
      </c>
      <c r="AP15" s="98">
        <f>IFERROR(VLOOKUP($A15,SP_AcqTract_DB[],MATCH(AP$2,SP_AcqTract_DB[#Headers],0),FALSE),"")</f>
        <v>0</v>
      </c>
      <c r="AQ15" s="133" t="str">
        <f>IFERROR(IF(VLOOKUP(CONCATENATE($A15,"_",AQ$1),SP_ACQ_Lib[],MATCH(AQ$2,SP_ACQ_Lib[#Headers],0),FALSE)=0,"",VLOOKUP(CONCATENATE($A15,"_",AQ$1),SP_ACQ_Lib[],MATCH(AQ$2,SP_ACQ_Lib[#Headers],0),FALSE)),"")</f>
        <v/>
      </c>
      <c r="AR15" s="131" t="str">
        <f>IFERROR(IF(VLOOKUP(CONCATENATE($A15,"_",AR$1),SP_ACQ_Lib[],MATCH(AR$2,SP_ACQ_Lib[#Headers],0),FALSE)=0,"",VLOOKUP(CONCATENATE($A15,"_",AR$1),SP_ACQ_Lib[],MATCH(AR$2,SP_ACQ_Lib[#Headers],0),FALSE)),"")</f>
        <v/>
      </c>
      <c r="AS15" s="130" t="str">
        <f>IFERROR(IF(VLOOKUP(CONCATENATE($A15,"_",AS$1),SP_ACQ_Lib[],MATCH(AS$2,SP_ACQ_Lib[#Headers],0),FALSE)=0,"",VLOOKUP(CONCATENATE($A15,"_",AS$1),SP_ACQ_Lib[],MATCH(AS$2,SP_ACQ_Lib[#Headers],0),FALSE)),"")</f>
        <v/>
      </c>
      <c r="AT15" s="132" t="str">
        <f>IFERROR(IF(VLOOKUP(CONCATENATE($A15,"_",AT$1),SP_ACQ_Lib[],MATCH(AT$2,SP_ACQ_Lib[#Headers],0),FALSE)=0,"",VLOOKUP(CONCATENATE($A15,"_",AT$1),SP_ACQ_Lib[],MATCH(AT$2,SP_ACQ_Lib[#Headers],0),FALSE)),"")</f>
        <v/>
      </c>
      <c r="AU15" s="132" t="str">
        <f>IFERROR(IF(VLOOKUP(CONCATENATE($A15,"_",AU$1),SP_ACQ_Lib[],MATCH(AU$2,SP_ACQ_Lib[#Headers],0),FALSE)=0,"",VLOOKUP(CONCATENATE($A15,"_",AU$1),SP_ACQ_Lib[],MATCH(AU$2,SP_ACQ_Lib[#Headers],0),FALSE)),"")</f>
        <v/>
      </c>
      <c r="AV15" s="113" t="str">
        <f>IFERROR(IF(VLOOKUP(CONCATENATE($A15,"_",AV$1),SP_ACQ_Lib[],MATCH(AV$2,SP_ACQ_Lib[#Headers],0),FALSE)=0,"",VLOOKUP(CONCATENATE($A15,"_",AV$1),SP_ACQ_Lib[],MATCH(AV$2,SP_ACQ_Lib[#Headers],0),FALSE)),"")</f>
        <v/>
      </c>
      <c r="AW15" s="132" t="str">
        <f>IFERROR(IF(VLOOKUP(CONCATENATE($A15,"_",AW$1),SP_ACQ_Lib[],MATCH(AW$2,SP_ACQ_Lib[#Headers],0),FALSE)=0,"",VLOOKUP(CONCATENATE($A15,"_",AW$1),SP_ACQ_Lib[],MATCH(AW$2,SP_ACQ_Lib[#Headers],0),FALSE)),"")</f>
        <v/>
      </c>
      <c r="AX15" s="132" t="str">
        <f>IFERROR(IF(VLOOKUP(CONCATENATE($A15,"_",AX$1),SP_ACQ_Lib[],MATCH(AX$2,SP_ACQ_Lib[#Headers],0),FALSE)=0,"",VLOOKUP(CONCATENATE($A15,"_",AX$1),SP_ACQ_Lib[],MATCH(AX$2,SP_ACQ_Lib[#Headers],0),FALSE)),"")</f>
        <v/>
      </c>
      <c r="AY15" s="132" t="str">
        <f>IFERROR(IF(VLOOKUP(CONCATENATE($A15,"_",AY$1),SP_ACQ_Lib[],MATCH(AY$2,SP_ACQ_Lib[#Headers],0),FALSE)=0,"",VLOOKUP(CONCATENATE($A15,"_",AY$1),SP_ACQ_Lib[],MATCH(AY$2,SP_ACQ_Lib[#Headers],0),FALSE)),"")</f>
        <v/>
      </c>
      <c r="AZ15" s="132" t="str">
        <f>IFERROR(IF(VLOOKUP(CONCATENATE($A15,"_",AZ$1),SP_ACQ_Lib[],MATCH(AZ$2,SP_ACQ_Lib[#Headers],0),FALSE)=0,"",VLOOKUP(CONCATENATE($A15,"_",AZ$1),SP_ACQ_Lib[],MATCH(AZ$2,SP_ACQ_Lib[#Headers],0),FALSE)),"")</f>
        <v/>
      </c>
      <c r="BA15" s="132" t="str">
        <f>IFERROR(IF(VLOOKUP(CONCATENATE($A15,"_",BA$1),SP_ACQ_Lib[],MATCH(BA$2,SP_ACQ_Lib[#Headers],0),FALSE)=0,"",VLOOKUP(CONCATENATE($A15,"_",BA$1),SP_ACQ_Lib[],MATCH(BA$2,SP_ACQ_Lib[#Headers],0),FALSE)),"")</f>
        <v/>
      </c>
      <c r="BB15" s="112">
        <f>IFERROR(VLOOKUP(CONCATENATE($A15,"_",BB$1),SP_ACQ_Lib[],MATCH(BB$2,SP_ACQ_Lib[#Headers],0),FALSE),0)</f>
        <v>0</v>
      </c>
      <c r="BC15" s="119">
        <f>IFERROR(VLOOKUP($A15,SP_AcqTract_DB[],MATCH(BC$2,SP_AcqTract_DB[#Headers],0),FALSE),"")</f>
        <v>0</v>
      </c>
      <c r="BD15" s="119">
        <f>IFERROR(VLOOKUP($A15,SP_AcqTract_DB[],MATCH(BD$2,SP_AcqTract_DB[#Headers],0),FALSE),"")</f>
        <v>0</v>
      </c>
      <c r="BE15" s="130" t="str">
        <f>IFERROR(IF(VLOOKUP(CONCATENATE($A15,"_",BE$1),SP_ACQ_Lib[],MATCH(BE$2,SP_ACQ_Lib[#Headers],0),FALSE)=0,"",VLOOKUP(CONCATENATE($A15,"_",BE$1),SP_ACQ_Lib[],MATCH(BE$2,SP_ACQ_Lib[#Headers],0),FALSE)),"")</f>
        <v/>
      </c>
      <c r="BF15" s="130" t="str">
        <f>IFERROR(IF(VLOOKUP(CONCATENATE($A15,"_",BF$1),SP_ACQ_Lib[],MATCH(BF$2,SP_ACQ_Lib[#Headers],0),FALSE)=0,"",VLOOKUP(CONCATENATE($A15,"_",BF$1),SP_ACQ_Lib[],MATCH(BF$2,SP_ACQ_Lib[#Headers],0),FALSE)),"")</f>
        <v/>
      </c>
      <c r="BG15" s="130" t="str">
        <f>IFERROR(IF(VLOOKUP(CONCATENATE($A15,"_",BG$1),SP_ACQ_Lib[],MATCH(BG$2,SP_ACQ_Lib[#Headers],0),FALSE)=0,"",VLOOKUP(CONCATENATE($A15,"_",BG$1),SP_ACQ_Lib[],MATCH(BG$2,SP_ACQ_Lib[#Headers],0),FALSE)),"")</f>
        <v/>
      </c>
      <c r="BH15" s="130" t="str">
        <f>IFERROR(IF(VLOOKUP(CONCATENATE($A15,"_",BH$1),SP_ACQ_Lib[],MATCH(BH$2,SP_ACQ_Lib[#Headers],0),FALSE)=0,"",VLOOKUP(CONCATENATE($A15,"_",BH$1),SP_ACQ_Lib[],MATCH(BH$2,SP_ACQ_Lib[#Headers],0),FALSE)),"")</f>
        <v/>
      </c>
      <c r="BI15" s="130" t="str">
        <f>IFERROR(IF(VLOOKUP(CONCATENATE($A15,"_",BI$1),SP_ACQ_Lib[],MATCH(BI$2,SP_ACQ_Lib[#Headers],0),FALSE)=0,"",VLOOKUP(CONCATENATE($A15,"_",BI$1),SP_ACQ_Lib[],MATCH(BI$2,SP_ACQ_Lib[#Headers],0),FALSE)),"")</f>
        <v/>
      </c>
      <c r="BJ15" s="130" t="str">
        <f>IFERROR(IF(VLOOKUP(CONCATENATE($A15,"_",BJ$1),SP_ACQ_Lib[],MATCH(BJ$2,SP_ACQ_Lib[#Headers],0),FALSE)=0,"",VLOOKUP(CONCATENATE($A15,"_",BJ$1),SP_ACQ_Lib[],MATCH(BJ$2,SP_ACQ_Lib[#Headers],0),FALSE)),"")</f>
        <v/>
      </c>
      <c r="BK15" s="131" t="str">
        <f>IFERROR(IF(VLOOKUP(CONCATENATE($A15,"_",BK$1),SP_ACQ_Lib[],MATCH(BK$2,SP_ACQ_Lib[#Headers],0),FALSE)=0,"",VLOOKUP(CONCATENATE($A15,"_",BK$1),SP_ACQ_Lib[],MATCH(BK$2,SP_ACQ_Lib[#Headers],0),FALSE)),"")</f>
        <v/>
      </c>
      <c r="BL15" s="130" t="str">
        <f>IFERROR(IF(VLOOKUP(CONCATENATE($A15,"_",BL$1),SP_ACQ_Lib[],MATCH(BL$2,SP_ACQ_Lib[#Headers],0),FALSE)=0,"",VLOOKUP(CONCATENATE($A15,"_",BL$1),SP_ACQ_Lib[],MATCH(BL$2,SP_ACQ_Lib[#Headers],0),FALSE)),"")</f>
        <v/>
      </c>
      <c r="BM15" s="130" t="str">
        <f>IFERROR(IF(VLOOKUP(CONCATENATE($A15,"_",BM$1),SP_ACQ_Lib[],MATCH(BM$2,SP_ACQ_Lib[#Headers],0),FALSE)=0,"",VLOOKUP(CONCATENATE($A15,"_",BM$1),SP_ACQ_Lib[],MATCH(BM$2,SP_ACQ_Lib[#Headers],0),FALSE)),"")</f>
        <v/>
      </c>
      <c r="BN15" s="130" t="str">
        <f>IFERROR(IF(VLOOKUP(CONCATENATE($A15,"_",BN$1),SP_ACQ_Lib[],MATCH(BN$2,SP_ACQ_Lib[#Headers],0),FALSE)=0,"",VLOOKUP(CONCATENATE($A15,"_",BN$1),SP_ACQ_Lib[],MATCH(BN$2,SP_ACQ_Lib[#Headers],0),FALSE)),"")</f>
        <v/>
      </c>
    </row>
    <row r="16" spans="1:66" s="114" customFormat="1" ht="38.25" x14ac:dyDescent="0.2">
      <c r="A16" s="82" t="s">
        <v>29</v>
      </c>
      <c r="B16" s="115" t="str">
        <f>IFERROR(VLOOKUP($A16,SP_AcqTract_DB[],MATCH(B$2,SP_AcqTract_DB[#Headers],0),FALSE),"")</f>
        <v>R023702;R023703;R023704</v>
      </c>
      <c r="C16" s="116" t="str">
        <f>IFERROR(VLOOKUP($A16,SP_AcqTract_DB[],MATCH(C$2,SP_AcqTract_DB[#Headers],0),FALSE),"")</f>
        <v>PH1</v>
      </c>
      <c r="D16" s="96" t="str">
        <f>IFERROR(VLOOKUP($A16,SP_AcqTract_DB[],MATCH(D$2,SP_AcqTract_DB[#Headers],0),FALSE),"")</f>
        <v>Active</v>
      </c>
      <c r="E16" s="96">
        <f>IFERROR(VLOOKUP($A16,SP_AcqTract_DB[],MATCH(E$2,SP_AcqTract_DB[#Headers],0),FALSE),"")</f>
        <v>1</v>
      </c>
      <c r="F16" s="115" t="str">
        <f>IFERROR(VLOOKUP($A16,SP_AcqTract_DB[],MATCH(F$2,SP_AcqTract_DB[#Headers],0),FALSE),"")</f>
        <v>Levee Esmt</v>
      </c>
      <c r="G16" s="115" t="str">
        <f>IFERROR(VLOOKUP($A16,SP_AcqTract_DB[],MATCH(G$2,SP_AcqTract_DB[#Headers],0),FALSE),"")</f>
        <v>Lily Khan</v>
      </c>
      <c r="H16" s="131">
        <f>IFERROR(IF(VLOOKUP(CONCATENATE($A16,"_",H$1),SP_ACQ_Lib[],MATCH(H$2,SP_ACQ_Lib[#Headers],0),FALSE)=0,"",VLOOKUP(CONCATENATE($A16,"_",H$1),SP_ACQ_Lib[],MATCH(H$2,SP_ACQ_Lib[#Headers],0),FALSE)),"")</f>
        <v>44021.664652777778</v>
      </c>
      <c r="I16" s="115" t="str">
        <f>IFERROR(VLOOKUP($A16,SP_AcqTract_DB[],MATCH(I$2,SP_AcqTract_DB[#Headers],0),FALSE),"")</f>
        <v>Marie Evelia Duran</v>
      </c>
      <c r="J16" s="115">
        <f>IFERROR(VLOOKUP($A16,SP_AcqTract_DB[],MATCH(J$2,SP_AcqTract_DB[#Headers],0),FALSE),"")</f>
        <v>0</v>
      </c>
      <c r="K16" s="115" t="str">
        <f>IFERROR(VLOOKUP($A16,SP_AcqTract_DB[],MATCH(K$2,SP_AcqTract_DB[#Headers],0),FALSE),"")</f>
        <v>Marie Evelia Duran</v>
      </c>
      <c r="L16" s="115" t="str">
        <f>IFERROR(VLOOKUP($A16,SP_AcqTract_DB[],MATCH(L$2,SP_AcqTract_DB[#Headers],0),FALSE),"")</f>
        <v>1715 Camellia</v>
      </c>
      <c r="M16" s="96" t="str">
        <f>IFERROR(VLOOKUP($A16,SP_AcqTract_DB[],MATCH(M$2,SP_AcqTract_DB[#Headers],0),FALSE),"")</f>
        <v>Wharton, TX  77488</v>
      </c>
      <c r="N16" s="115" t="str">
        <f>IFERROR(VLOOKUP($A16,SP_AcqTract_DB[],MATCH(N$2,SP_AcqTract_DB[#Headers],0),FALSE),"")</f>
        <v>0, 1713, 1715, 1819 Camelia Ave.</v>
      </c>
      <c r="O16" s="108">
        <f>IFERROR(VLOOKUP($A16,SP_AcqTract_DB[],MATCH(O$2,SP_AcqTract_DB[#Headers],0),FALSE),"")</f>
        <v>0</v>
      </c>
      <c r="P16" s="108">
        <f>IFERROR(VLOOKUP($A16,SP_AcqTract_DB[],MATCH(P$2,SP_AcqTract_DB[#Headers],0),FALSE),"")</f>
        <v>0</v>
      </c>
      <c r="Q16" s="96" t="str">
        <f>IFERROR(VLOOKUP($A16,SP_AcqTract_DB[],MATCH(Q$2,SP_AcqTract_DB[#Headers],0),FALSE),"")</f>
        <v>2019-0808</v>
      </c>
      <c r="R16" s="131">
        <f>IFERROR(IF(VLOOKUP(CONCATENATE($A16,"_",R$1),SP_ACQ_Lib[],MATCH(R$2,SP_ACQ_Lib[#Headers],0),FALSE)=0,"",VLOOKUP(CONCATENATE($A16,"_",R$1),SP_ACQ_Lib[],MATCH(R$2,SP_ACQ_Lib[#Headers],0),FALSE)),"")</f>
        <v>43943</v>
      </c>
      <c r="S16" s="134">
        <f>IFERROR(IF(VLOOKUP(CONCATENATE($A16,"_",S$1),SP_ACQ_Lib[],MATCH(S$2,SP_ACQ_Lib[#Headers],0),FALSE)=0,"",VLOOKUP(CONCATENATE($A16,"_",S$1),SP_ACQ_Lib[],MATCH(S$2,SP_ACQ_Lib[#Headers],0),FALSE)),"")</f>
        <v>43689</v>
      </c>
      <c r="T16" s="93" t="str">
        <f>IFERROR(VLOOKUP(CONCATENATE($A16,"_",T$1),SP_ACQ_Lib[],MATCH(T$2,SP_ACQ_Lib[#Headers],0),FALSE),0)</f>
        <v>Accepted</v>
      </c>
      <c r="U16" s="131">
        <f>IFERROR(IF(VLOOKUP(CONCATENATE($A16,"_",U$1),SP_ACQ_Lib[],MATCH(U$2,SP_ACQ_Lib[#Headers],0),FALSE)=0,"",VLOOKUP(CONCATENATE($A16,"_",U$1),SP_ACQ_Lib[],MATCH(U$2,SP_ACQ_Lib[#Headers],0),FALSE)),"")</f>
        <v>43809</v>
      </c>
      <c r="V16" s="93" t="str">
        <f>IFERROR(VLOOKUP(CONCATENATE($A16,"_",V$1),SP_ACQ_Lib[],MATCH(V$2,SP_ACQ_Lib[#Headers],0),FALSE),0)</f>
        <v>Accepted</v>
      </c>
      <c r="W16" s="97">
        <f>IFERROR(VLOOKUP(CONCATENATE($A16,"_",W$1),SP_ACQ_Lib[],MATCH(W$2,SP_ACQ_Lib[#Headers],0),FALSE),0)</f>
        <v>0</v>
      </c>
      <c r="X16" s="131">
        <f>IFERROR(VLOOKUP($A16,SP_AcqTract_DB[],MATCH(X$2,SP_AcqTract_DB[#Headers],0),FALSE),"")</f>
        <v>43693</v>
      </c>
      <c r="Y16" s="125">
        <f>IFERROR(VLOOKUP($A16,SP_AcqTract_DB[],MATCH(Y$2,SP_AcqTract_DB[#Headers],0),FALSE),"")</f>
        <v>0.99956382001836597</v>
      </c>
      <c r="Z16" s="117">
        <f>IFERROR(VLOOKUP($A16,SP_AcqTract_DB[],MATCH(Z$2,SP_AcqTract_DB[#Headers],0),FALSE),"")</f>
        <v>43541</v>
      </c>
      <c r="AA16" s="117" t="str">
        <f>IFERROR(VLOOKUP($A16,SP_AcqTract_DB[],MATCH(AA$2,SP_AcqTract_DB[#Headers],0),FALSE),"")</f>
        <v>Yes</v>
      </c>
      <c r="AB16" s="131">
        <f>IFERROR(IF(VLOOKUP(CONCATENATE($A16,"_",AB$1),SP_ACQ_Lib[],MATCH(AB$2,SP_ACQ_Lib[#Headers],0),FALSE)=0,"",VLOOKUP(CONCATENATE($A16,"_",AB$1),SP_ACQ_Lib[],MATCH(AB$2,SP_ACQ_Lib[#Headers],0),FALSE)),"")</f>
        <v>43767</v>
      </c>
      <c r="AC16" s="131">
        <f>IFERROR(IF(VLOOKUP(CONCATENATE($A16,"_",AC$1),SP_ACQ_Lib[],MATCH(AC$2,SP_ACQ_Lib[#Headers],0),FALSE)=0,"",VLOOKUP(CONCATENATE($A16,"_",AC$1),SP_ACQ_Lib[],MATCH(AC$2,SP_ACQ_Lib[#Headers],0),FALSE)),"")</f>
        <v>43886</v>
      </c>
      <c r="AD16" s="117" t="str">
        <f>IFERROR(VLOOKUP($A16,SP_AcqTract_DB[],MATCH(AD$2,SP_AcqTract_DB[#Headers],0),FALSE),"")</f>
        <v>Yes</v>
      </c>
      <c r="AE16" s="131">
        <f>IFERROR(IF(VLOOKUP(CONCATENATE($A16,"_",AE$1),SP_ACQ_Lib[],MATCH(AE$2,SP_ACQ_Lib[#Headers],0),FALSE)=0,"",VLOOKUP(CONCATENATE($A16,"_",AE$1),SP_ACQ_Lib[],MATCH(AE$2,SP_ACQ_Lib[#Headers],0),FALSE)),"")</f>
        <v>43767</v>
      </c>
      <c r="AF16" s="131">
        <f>IFERROR(IF(VLOOKUP(CONCATENATE($A16,"_",AF$1),SP_ACQ_Lib[],MATCH(AF$2,SP_ACQ_Lib[#Headers],0),FALSE)=0,"",VLOOKUP(CONCATENATE($A16,"_",AF$1),SP_ACQ_Lib[],MATCH(AF$2,SP_ACQ_Lib[#Headers],0),FALSE)),"")</f>
        <v>43937</v>
      </c>
      <c r="AG16" s="131">
        <f>IFERROR(IF(VLOOKUP(CONCATENATE($A16,"_",AG$1),SP_ACQ_Lib[],MATCH(AG$2,SP_ACQ_Lib[#Headers],0),FALSE)=0,"",VLOOKUP(CONCATENATE($A16,"_",AG$1),SP_ACQ_Lib[],MATCH(AG$2,SP_ACQ_Lib[#Headers],0),FALSE)),"")</f>
        <v>43680</v>
      </c>
      <c r="AH16" s="131">
        <f>IFERROR(IF(VLOOKUP(CONCATENATE($A16,"_",AH$1),SP_ACQ_Lib[],MATCH(AH$2,SP_ACQ_Lib[#Headers],0),FALSE)=0,"",VLOOKUP(CONCATENATE($A16,"_",AH$1),SP_ACQ_Lib[],MATCH(AH$2,SP_ACQ_Lib[#Headers],0),FALSE)),"")</f>
        <v>43678</v>
      </c>
      <c r="AI16" s="130" t="str">
        <f>IFERROR(IF(VLOOKUP(CONCATENATE($A16,"_",AI$1),SP_ACQ_Lib[],MATCH(AI$2,SP_ACQ_Lib[#Headers],0),FALSE)=0,"",VLOOKUP(CONCATENATE($A16,"_",AI$1),SP_ACQ_Lib[],MATCH(AI$2,SP_ACQ_Lib[#Headers],0),FALSE)),"")</f>
        <v/>
      </c>
      <c r="AJ16" s="130" t="str">
        <f>IFERROR(IF(VLOOKUP(CONCATENATE($A16,"_",AJ$1),SP_ACQ_Lib[],MATCH(AJ$2,SP_ACQ_Lib[#Headers],0),FALSE)=0,"",VLOOKUP(CONCATENATE($A16,"_",AJ$1),SP_ACQ_Lib[],MATCH(AJ$2,SP_ACQ_Lib[#Headers],0),FALSE)),"")</f>
        <v/>
      </c>
      <c r="AK16" s="130" t="str">
        <f>IFERROR(IF(VLOOKUP(CONCATENATE($A16,"_",AK$1),SP_ACQ_Lib[],MATCH(AK$2,SP_ACQ_Lib[#Headers],0),FALSE)=0,"",VLOOKUP(CONCATENATE($A16,"_",AK$1),SP_ACQ_Lib[],MATCH(AK$2,SP_ACQ_Lib[#Headers],0),FALSE)),"")</f>
        <v/>
      </c>
      <c r="AL16" s="130">
        <f>IFERROR(VLOOKUP($A16,SP_AcqTract_DB[],MATCH(AL$2,SP_AcqTract_DB[#Headers],0),FALSE),"")</f>
        <v>43937</v>
      </c>
      <c r="AM16" s="115" t="str">
        <f>IFERROR(VLOOKUP($A16,SP_AcqTract_DB[],MATCH(AM$2,SP_AcqTract_DB[#Headers],0),FALSE),"")</f>
        <v>Cameron Boone</v>
      </c>
      <c r="AN16" s="115" t="str">
        <f>IFERROR(VLOOKUP($A16,SP_AcqTract_DB[],MATCH(AN$2,SP_AcqTract_DB[#Headers],0),FALSE),"")</f>
        <v>Richard McGee</v>
      </c>
      <c r="AO16" s="116">
        <f>IFERROR(VLOOKUP($A16,SP_AcqTract_DB[],MATCH(AO$2,SP_AcqTract_DB[#Headers],0),FALSE),"")</f>
        <v>0</v>
      </c>
      <c r="AP16" s="98" t="str">
        <f>IFERROR(VLOOKUP($A16,SP_AcqTract_DB[],MATCH(AP$2,SP_AcqTract_DB[#Headers],0),FALSE),"")</f>
        <v>R</v>
      </c>
      <c r="AQ16" s="133" t="str">
        <f>IFERROR(IF(VLOOKUP(CONCATENATE($A16,"_",AQ$1),SP_ACQ_Lib[],MATCH(AQ$2,SP_ACQ_Lib[#Headers],0),FALSE)=0,"",VLOOKUP(CONCATENATE($A16,"_",AQ$1),SP_ACQ_Lib[],MATCH(AQ$2,SP_ACQ_Lib[#Headers],0),FALSE)),"")</f>
        <v/>
      </c>
      <c r="AR16" s="131">
        <f>IFERROR(IF(VLOOKUP(CONCATENATE($A16,"_",AR$1),SP_ACQ_Lib[],MATCH(AR$2,SP_ACQ_Lib[#Headers],0),FALSE)=0,"",VLOOKUP(CONCATENATE($A16,"_",AR$1),SP_ACQ_Lib[],MATCH(AR$2,SP_ACQ_Lib[#Headers],0),FALSE)),"")</f>
        <v>43685</v>
      </c>
      <c r="AS16" s="130">
        <f>IFERROR(IF(VLOOKUP(CONCATENATE($A16,"_",AS$1),SP_ACQ_Lib[],MATCH(AS$2,SP_ACQ_Lib[#Headers],0),FALSE)=0,"",VLOOKUP(CONCATENATE($A16,"_",AS$1),SP_ACQ_Lib[],MATCH(AS$2,SP_ACQ_Lib[#Headers],0),FALSE)),"")</f>
        <v>43765</v>
      </c>
      <c r="AT16" s="132">
        <f>IFERROR(IF(VLOOKUP(CONCATENATE($A16,"_",AT$1),SP_ACQ_Lib[],MATCH(AT$2,SP_ACQ_Lib[#Headers],0),FALSE)=0,"",VLOOKUP(CONCATENATE($A16,"_",AT$1),SP_ACQ_Lib[],MATCH(AT$2,SP_ACQ_Lib[#Headers],0),FALSE)),"")</f>
        <v>43912</v>
      </c>
      <c r="AU16" s="132">
        <f>IFERROR(IF(VLOOKUP(CONCATENATE($A16,"_",AU$1),SP_ACQ_Lib[],MATCH(AU$2,SP_ACQ_Lib[#Headers],0),FALSE)=0,"",VLOOKUP(CONCATENATE($A16,"_",AU$1),SP_ACQ_Lib[],MATCH(AU$2,SP_ACQ_Lib[#Headers],0),FALSE)),"")</f>
        <v>44013</v>
      </c>
      <c r="AV16" s="113">
        <f>IFERROR(IF(VLOOKUP(CONCATENATE($A16,"_",AV$1),SP_ACQ_Lib[],MATCH(AV$2,SP_ACQ_Lib[#Headers],0),FALSE)=0,"",VLOOKUP(CONCATENATE($A16,"_",AV$1),SP_ACQ_Lib[],MATCH(AV$2,SP_ACQ_Lib[#Headers],0),FALSE)),"")</f>
        <v>61924</v>
      </c>
      <c r="AW16" s="132">
        <f>IFERROR(IF(VLOOKUP(CONCATENATE($A16,"_",AW$1),SP_ACQ_Lib[],MATCH(AW$2,SP_ACQ_Lib[#Headers],0),FALSE)=0,"",VLOOKUP(CONCATENATE($A16,"_",AW$1),SP_ACQ_Lib[],MATCH(AW$2,SP_ACQ_Lib[#Headers],0),FALSE)),"")</f>
        <v>43998</v>
      </c>
      <c r="AX16" s="132">
        <f>IFERROR(IF(VLOOKUP(CONCATENATE($A16,"_",AX$1),SP_ACQ_Lib[],MATCH(AX$2,SP_ACQ_Lib[#Headers],0),FALSE)=0,"",VLOOKUP(CONCATENATE($A16,"_",AX$1),SP_ACQ_Lib[],MATCH(AX$2,SP_ACQ_Lib[#Headers],0),FALSE)),"")</f>
        <v>43998</v>
      </c>
      <c r="AY16" s="132">
        <f>IFERROR(IF(VLOOKUP(CONCATENATE($A16,"_",AY$1),SP_ACQ_Lib[],MATCH(AY$2,SP_ACQ_Lib[#Headers],0),FALSE)=0,"",VLOOKUP(CONCATENATE($A16,"_",AY$1),SP_ACQ_Lib[],MATCH(AY$2,SP_ACQ_Lib[#Headers],0),FALSE)),"")</f>
        <v>43998</v>
      </c>
      <c r="AZ16" s="132">
        <f>IFERROR(IF(VLOOKUP(CONCATENATE($A16,"_",AZ$1),SP_ACQ_Lib[],MATCH(AZ$2,SP_ACQ_Lib[#Headers],0),FALSE)=0,"",VLOOKUP(CONCATENATE($A16,"_",AZ$1),SP_ACQ_Lib[],MATCH(AZ$2,SP_ACQ_Lib[#Headers],0),FALSE)),"")</f>
        <v>44012</v>
      </c>
      <c r="BA16" s="132">
        <f>IFERROR(IF(VLOOKUP(CONCATENATE($A16,"_",BA$1),SP_ACQ_Lib[],MATCH(BA$2,SP_ACQ_Lib[#Headers],0),FALSE)=0,"",VLOOKUP(CONCATENATE($A16,"_",BA$1),SP_ACQ_Lib[],MATCH(BA$2,SP_ACQ_Lib[#Headers],0),FALSE)),"")</f>
        <v>44012</v>
      </c>
      <c r="BB16" s="112">
        <f>IFERROR(VLOOKUP(CONCATENATE($A16,"_",BB$1),SP_ACQ_Lib[],MATCH(BB$2,SP_ACQ_Lib[#Headers],0),FALSE),0)</f>
        <v>0</v>
      </c>
      <c r="BC16" s="119">
        <f>IFERROR(VLOOKUP($A16,SP_AcqTract_DB[],MATCH(BC$2,SP_AcqTract_DB[#Headers],0),FALSE),"")</f>
        <v>43999</v>
      </c>
      <c r="BD16" s="119">
        <f>IFERROR(VLOOKUP($A16,SP_AcqTract_DB[],MATCH(BD$2,SP_AcqTract_DB[#Headers],0),FALSE),"")</f>
        <v>0</v>
      </c>
      <c r="BE16" s="130">
        <f>IFERROR(IF(VLOOKUP(CONCATENATE($A16,"_",BE$1),SP_ACQ_Lib[],MATCH(BE$2,SP_ACQ_Lib[#Headers],0),FALSE)=0,"",VLOOKUP(CONCATENATE($A16,"_",BE$1),SP_ACQ_Lib[],MATCH(BE$2,SP_ACQ_Lib[#Headers],0),FALSE)),"")</f>
        <v>44018</v>
      </c>
      <c r="BF16" s="130">
        <f>IFERROR(IF(VLOOKUP(CONCATENATE($A16,"_",BF$1),SP_ACQ_Lib[],MATCH(BF$2,SP_ACQ_Lib[#Headers],0),FALSE)=0,"",VLOOKUP(CONCATENATE($A16,"_",BF$1),SP_ACQ_Lib[],MATCH(BF$2,SP_ACQ_Lib[#Headers],0),FALSE)),"")</f>
        <v>44019</v>
      </c>
      <c r="BG16" s="130" t="str">
        <f>IFERROR(IF(VLOOKUP(CONCATENATE($A16,"_",BG$1),SP_ACQ_Lib[],MATCH(BG$2,SP_ACQ_Lib[#Headers],0),FALSE)=0,"",VLOOKUP(CONCATENATE($A16,"_",BG$1),SP_ACQ_Lib[],MATCH(BG$2,SP_ACQ_Lib[#Headers],0),FALSE)),"")</f>
        <v/>
      </c>
      <c r="BH16" s="130" t="str">
        <f>IFERROR(IF(VLOOKUP(CONCATENATE($A16,"_",BH$1),SP_ACQ_Lib[],MATCH(BH$2,SP_ACQ_Lib[#Headers],0),FALSE)=0,"",VLOOKUP(CONCATENATE($A16,"_",BH$1),SP_ACQ_Lib[],MATCH(BH$2,SP_ACQ_Lib[#Headers],0),FALSE)),"")</f>
        <v/>
      </c>
      <c r="BI16" s="130" t="str">
        <f>IFERROR(IF(VLOOKUP(CONCATENATE($A16,"_",BI$1),SP_ACQ_Lib[],MATCH(BI$2,SP_ACQ_Lib[#Headers],0),FALSE)=0,"",VLOOKUP(CONCATENATE($A16,"_",BI$1),SP_ACQ_Lib[],MATCH(BI$2,SP_ACQ_Lib[#Headers],0),FALSE)),"")</f>
        <v/>
      </c>
      <c r="BJ16" s="130" t="str">
        <f>IFERROR(IF(VLOOKUP(CONCATENATE($A16,"_",BJ$1),SP_ACQ_Lib[],MATCH(BJ$2,SP_ACQ_Lib[#Headers],0),FALSE)=0,"",VLOOKUP(CONCATENATE($A16,"_",BJ$1),SP_ACQ_Lib[],MATCH(BJ$2,SP_ACQ_Lib[#Headers],0),FALSE)),"")</f>
        <v/>
      </c>
      <c r="BK16" s="131">
        <f>IFERROR(IF(VLOOKUP(CONCATENATE($A16,"_",BK$1),SP_ACQ_Lib[],MATCH(BK$2,SP_ACQ_Lib[#Headers],0),FALSE)=0,"",VLOOKUP(CONCATENATE($A16,"_",BK$1),SP_ACQ_Lib[],MATCH(BK$2,SP_ACQ_Lib[#Headers],0),FALSE)),"")</f>
        <v>43748</v>
      </c>
      <c r="BL16" s="130" t="str">
        <f>IFERROR(IF(VLOOKUP(CONCATENATE($A16,"_",BL$1),SP_ACQ_Lib[],MATCH(BL$2,SP_ACQ_Lib[#Headers],0),FALSE)=0,"",VLOOKUP(CONCATENATE($A16,"_",BL$1),SP_ACQ_Lib[],MATCH(BL$2,SP_ACQ_Lib[#Headers],0),FALSE)),"")</f>
        <v/>
      </c>
      <c r="BM16" s="130" t="str">
        <f>IFERROR(IF(VLOOKUP(CONCATENATE($A16,"_",BM$1),SP_ACQ_Lib[],MATCH(BM$2,SP_ACQ_Lib[#Headers],0),FALSE)=0,"",VLOOKUP(CONCATENATE($A16,"_",BM$1),SP_ACQ_Lib[],MATCH(BM$2,SP_ACQ_Lib[#Headers],0),FALSE)),"")</f>
        <v/>
      </c>
      <c r="BN16" s="130" t="str">
        <f>IFERROR(IF(VLOOKUP(CONCATENATE($A16,"_",BN$1),SP_ACQ_Lib[],MATCH(BN$2,SP_ACQ_Lib[#Headers],0),FALSE)=0,"",VLOOKUP(CONCATENATE($A16,"_",BN$1),SP_ACQ_Lib[],MATCH(BN$2,SP_ACQ_Lib[#Headers],0),FALSE)),"")</f>
        <v/>
      </c>
    </row>
    <row r="17" spans="1:66" s="114" customFormat="1" ht="38.25" x14ac:dyDescent="0.2">
      <c r="A17" s="82" t="s">
        <v>30</v>
      </c>
      <c r="B17" s="115" t="str">
        <f>IFERROR(VLOOKUP($A17,SP_AcqTract_DB[],MATCH(B$2,SP_AcqTract_DB[#Headers],0),FALSE),"")</f>
        <v>R023708;R023709;R023710</v>
      </c>
      <c r="C17" s="116" t="str">
        <f>IFERROR(VLOOKUP($A17,SP_AcqTract_DB[],MATCH(C$2,SP_AcqTract_DB[#Headers],0),FALSE),"")</f>
        <v>PH1</v>
      </c>
      <c r="D17" s="96" t="str">
        <f>IFERROR(VLOOKUP($A17,SP_AcqTract_DB[],MATCH(D$2,SP_AcqTract_DB[#Headers],0),FALSE),"")</f>
        <v>Active</v>
      </c>
      <c r="E17" s="96">
        <f>IFERROR(VLOOKUP($A17,SP_AcqTract_DB[],MATCH(E$2,SP_AcqTract_DB[#Headers],0),FALSE),"")</f>
        <v>1</v>
      </c>
      <c r="F17" s="115" t="str">
        <f>IFERROR(VLOOKUP($A17,SP_AcqTract_DB[],MATCH(F$2,SP_AcqTract_DB[#Headers],0),FALSE),"")</f>
        <v>Levee Esmt</v>
      </c>
      <c r="G17" s="115" t="str">
        <f>IFERROR(VLOOKUP($A17,SP_AcqTract_DB[],MATCH(G$2,SP_AcqTract_DB[#Headers],0),FALSE),"")</f>
        <v>Lily Khan</v>
      </c>
      <c r="H17" s="131">
        <f>IFERROR(IF(VLOOKUP(CONCATENATE($A17,"_",H$1),SP_ACQ_Lib[],MATCH(H$2,SP_ACQ_Lib[#Headers],0),FALSE)=0,"",VLOOKUP(CONCATENATE($A17,"_",H$1),SP_ACQ_Lib[],MATCH(H$2,SP_ACQ_Lib[#Headers],0),FALSE)),"")</f>
        <v>43998.601782407408</v>
      </c>
      <c r="I17" s="115" t="str">
        <f>IFERROR(VLOOKUP($A17,SP_AcqTract_DB[],MATCH(I$2,SP_AcqTract_DB[#Headers],0),FALSE),"")</f>
        <v>Troy Q. Allen</v>
      </c>
      <c r="J17" s="115">
        <f>IFERROR(VLOOKUP($A17,SP_AcqTract_DB[],MATCH(J$2,SP_AcqTract_DB[#Headers],0),FALSE),"")</f>
        <v>0</v>
      </c>
      <c r="K17" s="115" t="str">
        <f>IFERROR(VLOOKUP($A17,SP_AcqTract_DB[],MATCH(K$2,SP_AcqTract_DB[#Headers],0),FALSE),"")</f>
        <v>Troy Q. Allen</v>
      </c>
      <c r="L17" s="115" t="str">
        <f>IFERROR(VLOOKUP($A17,SP_AcqTract_DB[],MATCH(L$2,SP_AcqTract_DB[#Headers],0),FALSE),"")</f>
        <v>1500 Camellia St</v>
      </c>
      <c r="M17" s="96" t="str">
        <f>IFERROR(VLOOKUP($A17,SP_AcqTract_DB[],MATCH(M$2,SP_AcqTract_DB[#Headers],0),FALSE),"")</f>
        <v>Wharton, TX</v>
      </c>
      <c r="N17" s="115" t="str">
        <f>IFERROR(VLOOKUP($A17,SP_AcqTract_DB[],MATCH(N$2,SP_AcqTract_DB[#Headers],0),FALSE),"")</f>
        <v>1617 Camelia St</v>
      </c>
      <c r="O17" s="108">
        <f>IFERROR(VLOOKUP($A17,SP_AcqTract_DB[],MATCH(O$2,SP_AcqTract_DB[#Headers],0),FALSE),"")</f>
        <v>0</v>
      </c>
      <c r="P17" s="108" t="str">
        <f>IFERROR(VLOOKUP($A17,SP_AcqTract_DB[],MATCH(P$2,SP_AcqTract_DB[#Headers],0),FALSE),"")</f>
        <v>X</v>
      </c>
      <c r="Q17" s="96" t="str">
        <f>IFERROR(VLOOKUP($A17,SP_AcqTract_DB[],MATCH(Q$2,SP_AcqTract_DB[#Headers],0),FALSE),"")</f>
        <v>2019-0809</v>
      </c>
      <c r="R17" s="131">
        <f>IFERROR(IF(VLOOKUP(CONCATENATE($A17,"_",R$1),SP_ACQ_Lib[],MATCH(R$2,SP_ACQ_Lib[#Headers],0),FALSE)=0,"",VLOOKUP(CONCATENATE($A17,"_",R$1),SP_ACQ_Lib[],MATCH(R$2,SP_ACQ_Lib[#Headers],0),FALSE)),"")</f>
        <v>43930</v>
      </c>
      <c r="S17" s="134">
        <f>IFERROR(IF(VLOOKUP(CONCATENATE($A17,"_",S$1),SP_ACQ_Lib[],MATCH(S$2,SP_ACQ_Lib[#Headers],0),FALSE)=0,"",VLOOKUP(CONCATENATE($A17,"_",S$1),SP_ACQ_Lib[],MATCH(S$2,SP_ACQ_Lib[#Headers],0),FALSE)),"")</f>
        <v>43941</v>
      </c>
      <c r="T17" s="93" t="str">
        <f>IFERROR(VLOOKUP(CONCATENATE($A17,"_",T$1),SP_ACQ_Lib[],MATCH(T$2,SP_ACQ_Lib[#Headers],0),FALSE),0)</f>
        <v>Superseded</v>
      </c>
      <c r="U17" s="131">
        <f>IFERROR(IF(VLOOKUP(CONCATENATE($A17,"_",U$1),SP_ACQ_Lib[],MATCH(U$2,SP_ACQ_Lib[#Headers],0),FALSE)=0,"",VLOOKUP(CONCATENATE($A17,"_",U$1),SP_ACQ_Lib[],MATCH(U$2,SP_ACQ_Lib[#Headers],0),FALSE)),"")</f>
        <v>43809</v>
      </c>
      <c r="V17" s="93" t="str">
        <f>IFERROR(VLOOKUP(CONCATENATE($A17,"_",V$1),SP_ACQ_Lib[],MATCH(V$2,SP_ACQ_Lib[#Headers],0),FALSE),0)</f>
        <v>Accepted</v>
      </c>
      <c r="W17" s="97">
        <f>IFERROR(VLOOKUP(CONCATENATE($A17,"_",W$1),SP_ACQ_Lib[],MATCH(W$2,SP_ACQ_Lib[#Headers],0),FALSE),0)</f>
        <v>0</v>
      </c>
      <c r="X17" s="131">
        <f>IFERROR(VLOOKUP($A17,SP_AcqTract_DB[],MATCH(X$2,SP_AcqTract_DB[#Headers],0),FALSE),"")</f>
        <v>43693</v>
      </c>
      <c r="Y17" s="125">
        <f>IFERROR(VLOOKUP($A17,SP_AcqTract_DB[],MATCH(Y$2,SP_AcqTract_DB[#Headers],0),FALSE),"")</f>
        <v>1.2039944903581301</v>
      </c>
      <c r="Z17" s="117">
        <f>IFERROR(VLOOKUP($A17,SP_AcqTract_DB[],MATCH(Z$2,SP_AcqTract_DB[#Headers],0),FALSE),"")</f>
        <v>52446</v>
      </c>
      <c r="AA17" s="117" t="str">
        <f>IFERROR(VLOOKUP($A17,SP_AcqTract_DB[],MATCH(AA$2,SP_AcqTract_DB[#Headers],0),FALSE),"")</f>
        <v>Yes</v>
      </c>
      <c r="AB17" s="131">
        <f>IFERROR(IF(VLOOKUP(CONCATENATE($A17,"_",AB$1),SP_ACQ_Lib[],MATCH(AB$2,SP_ACQ_Lib[#Headers],0),FALSE)=0,"",VLOOKUP(CONCATENATE($A17,"_",AB$1),SP_ACQ_Lib[],MATCH(AB$2,SP_ACQ_Lib[#Headers],0),FALSE)),"")</f>
        <v>43847</v>
      </c>
      <c r="AC17" s="131">
        <f>IFERROR(IF(VLOOKUP(CONCATENATE($A17,"_",AC$1),SP_ACQ_Lib[],MATCH(AC$2,SP_ACQ_Lib[#Headers],0),FALSE)=0,"",VLOOKUP(CONCATENATE($A17,"_",AC$1),SP_ACQ_Lib[],MATCH(AC$2,SP_ACQ_Lib[#Headers],0),FALSE)),"")</f>
        <v>43993</v>
      </c>
      <c r="AD17" s="117" t="str">
        <f>IFERROR(VLOOKUP($A17,SP_AcqTract_DB[],MATCH(AD$2,SP_AcqTract_DB[#Headers],0),FALSE),"")</f>
        <v>Yes</v>
      </c>
      <c r="AE17" s="131">
        <f>IFERROR(IF(VLOOKUP(CONCATENATE($A17,"_",AE$1),SP_ACQ_Lib[],MATCH(AE$2,SP_ACQ_Lib[#Headers],0),FALSE)=0,"",VLOOKUP(CONCATENATE($A17,"_",AE$1),SP_ACQ_Lib[],MATCH(AE$2,SP_ACQ_Lib[#Headers],0),FALSE)),"")</f>
        <v>43847</v>
      </c>
      <c r="AF17" s="131">
        <f>IFERROR(IF(VLOOKUP(CONCATENATE($A17,"_",AF$1),SP_ACQ_Lib[],MATCH(AF$2,SP_ACQ_Lib[#Headers],0),FALSE)=0,"",VLOOKUP(CONCATENATE($A17,"_",AF$1),SP_ACQ_Lib[],MATCH(AF$2,SP_ACQ_Lib[#Headers],0),FALSE)),"")</f>
        <v>43993</v>
      </c>
      <c r="AG17" s="131" t="str">
        <f>IFERROR(IF(VLOOKUP(CONCATENATE($A17,"_",AG$1),SP_ACQ_Lib[],MATCH(AG$2,SP_ACQ_Lib[#Headers],0),FALSE)=0,"",VLOOKUP(CONCATENATE($A17,"_",AG$1),SP_ACQ_Lib[],MATCH(AG$2,SP_ACQ_Lib[#Headers],0),FALSE)),"")</f>
        <v/>
      </c>
      <c r="AH17" s="131">
        <f>IFERROR(IF(VLOOKUP(CONCATENATE($A17,"_",AH$1),SP_ACQ_Lib[],MATCH(AH$2,SP_ACQ_Lib[#Headers],0),FALSE)=0,"",VLOOKUP(CONCATENATE($A17,"_",AH$1),SP_ACQ_Lib[],MATCH(AH$2,SP_ACQ_Lib[#Headers],0),FALSE)),"")</f>
        <v>43690</v>
      </c>
      <c r="AI17" s="130" t="str">
        <f>IFERROR(IF(VLOOKUP(CONCATENATE($A17,"_",AI$1),SP_ACQ_Lib[],MATCH(AI$2,SP_ACQ_Lib[#Headers],0),FALSE)=0,"",VLOOKUP(CONCATENATE($A17,"_",AI$1),SP_ACQ_Lib[],MATCH(AI$2,SP_ACQ_Lib[#Headers],0),FALSE)),"")</f>
        <v/>
      </c>
      <c r="AJ17" s="130" t="str">
        <f>IFERROR(IF(VLOOKUP(CONCATENATE($A17,"_",AJ$1),SP_ACQ_Lib[],MATCH(AJ$2,SP_ACQ_Lib[#Headers],0),FALSE)=0,"",VLOOKUP(CONCATENATE($A17,"_",AJ$1),SP_ACQ_Lib[],MATCH(AJ$2,SP_ACQ_Lib[#Headers],0),FALSE)),"")</f>
        <v/>
      </c>
      <c r="AK17" s="130" t="str">
        <f>IFERROR(IF(VLOOKUP(CONCATENATE($A17,"_",AK$1),SP_ACQ_Lib[],MATCH(AK$2,SP_ACQ_Lib[#Headers],0),FALSE)=0,"",VLOOKUP(CONCATENATE($A17,"_",AK$1),SP_ACQ_Lib[],MATCH(AK$2,SP_ACQ_Lib[#Headers],0),FALSE)),"")</f>
        <v/>
      </c>
      <c r="AL17" s="130">
        <f>IFERROR(VLOOKUP($A17,SP_AcqTract_DB[],MATCH(AL$2,SP_AcqTract_DB[#Headers],0),FALSE),"")</f>
        <v>43994</v>
      </c>
      <c r="AM17" s="115" t="str">
        <f>IFERROR(VLOOKUP($A17,SP_AcqTract_DB[],MATCH(AM$2,SP_AcqTract_DB[#Headers],0),FALSE),"")</f>
        <v>Cameron Boone</v>
      </c>
      <c r="AN17" s="115" t="str">
        <f>IFERROR(VLOOKUP($A17,SP_AcqTract_DB[],MATCH(AN$2,SP_AcqTract_DB[#Headers],0),FALSE),"")</f>
        <v>Lory Johnson, Atrium</v>
      </c>
      <c r="AO17" s="116">
        <f>IFERROR(VLOOKUP($A17,SP_AcqTract_DB[],MATCH(AO$2,SP_AcqTract_DB[#Headers],0),FALSE),"")</f>
        <v>0</v>
      </c>
      <c r="AP17" s="98" t="str">
        <f>IFERROR(VLOOKUP($A17,SP_AcqTract_DB[],MATCH(AP$2,SP_AcqTract_DB[#Headers],0),FALSE),"")</f>
        <v>C</v>
      </c>
      <c r="AQ17" s="133">
        <f>IFERROR(IF(VLOOKUP(CONCATENATE($A17,"_",AQ$1),SP_ACQ_Lib[],MATCH(AQ$2,SP_ACQ_Lib[#Headers],0),FALSE)=0,"",VLOOKUP(CONCATENATE($A17,"_",AQ$1),SP_ACQ_Lib[],MATCH(AQ$2,SP_ACQ_Lib[#Headers],0),FALSE)),"")</f>
        <v>43685</v>
      </c>
      <c r="AR17" s="131">
        <f>IFERROR(IF(VLOOKUP(CONCATENATE($A17,"_",AR$1),SP_ACQ_Lib[],MATCH(AR$2,SP_ACQ_Lib[#Headers],0),FALSE)=0,"",VLOOKUP(CONCATENATE($A17,"_",AR$1),SP_ACQ_Lib[],MATCH(AR$2,SP_ACQ_Lib[#Headers],0),FALSE)),"")</f>
        <v>43685</v>
      </c>
      <c r="AS17" s="130">
        <f>IFERROR(IF(VLOOKUP(CONCATENATE($A17,"_",AS$1),SP_ACQ_Lib[],MATCH(AS$2,SP_ACQ_Lib[#Headers],0),FALSE)=0,"",VLOOKUP(CONCATENATE($A17,"_",AS$1),SP_ACQ_Lib[],MATCH(AS$2,SP_ACQ_Lib[#Headers],0),FALSE)),"")</f>
        <v>43765</v>
      </c>
      <c r="AT17" s="132">
        <f>IFERROR(IF(VLOOKUP(CONCATENATE($A17,"_",AT$1),SP_ACQ_Lib[],MATCH(AT$2,SP_ACQ_Lib[#Headers],0),FALSE)=0,"",VLOOKUP(CONCATENATE($A17,"_",AT$1),SP_ACQ_Lib[],MATCH(AT$2,SP_ACQ_Lib[#Headers],0),FALSE)),"")</f>
        <v>43912</v>
      </c>
      <c r="AU17" s="132" t="str">
        <f>IFERROR(IF(VLOOKUP(CONCATENATE($A17,"_",AU$1),SP_ACQ_Lib[],MATCH(AU$2,SP_ACQ_Lib[#Headers],0),FALSE)=0,"",VLOOKUP(CONCATENATE($A17,"_",AU$1),SP_ACQ_Lib[],MATCH(AU$2,SP_ACQ_Lib[#Headers],0),FALSE)),"")</f>
        <v/>
      </c>
      <c r="AV17" s="113">
        <f>IFERROR(IF(VLOOKUP(CONCATENATE($A17,"_",AV$1),SP_ACQ_Lib[],MATCH(AV$2,SP_ACQ_Lib[#Headers],0),FALSE)=0,"",VLOOKUP(CONCATENATE($A17,"_",AV$1),SP_ACQ_Lib[],MATCH(AV$2,SP_ACQ_Lib[#Headers],0),FALSE)),"")</f>
        <v>87608</v>
      </c>
      <c r="AW17" s="132">
        <f>IFERROR(IF(VLOOKUP(CONCATENATE($A17,"_",AW$1),SP_ACQ_Lib[],MATCH(AW$2,SP_ACQ_Lib[#Headers],0),FALSE)=0,"",VLOOKUP(CONCATENATE($A17,"_",AW$1),SP_ACQ_Lib[],MATCH(AW$2,SP_ACQ_Lib[#Headers],0),FALSE)),"")</f>
        <v>44021</v>
      </c>
      <c r="AX17" s="132">
        <f>IFERROR(IF(VLOOKUP(CONCATENATE($A17,"_",AX$1),SP_ACQ_Lib[],MATCH(AX$2,SP_ACQ_Lib[#Headers],0),FALSE)=0,"",VLOOKUP(CONCATENATE($A17,"_",AX$1),SP_ACQ_Lib[],MATCH(AX$2,SP_ACQ_Lib[#Headers],0),FALSE)),"")</f>
        <v>44021</v>
      </c>
      <c r="AY17" s="132">
        <f>IFERROR(IF(VLOOKUP(CONCATENATE($A17,"_",AY$1),SP_ACQ_Lib[],MATCH(AY$2,SP_ACQ_Lib[#Headers],0),FALSE)=0,"",VLOOKUP(CONCATENATE($A17,"_",AY$1),SP_ACQ_Lib[],MATCH(AY$2,SP_ACQ_Lib[#Headers],0),FALSE)),"")</f>
        <v>44025</v>
      </c>
      <c r="AZ17" s="132" t="str">
        <f>IFERROR(IF(VLOOKUP(CONCATENATE($A17,"_",AZ$1),SP_ACQ_Lib[],MATCH(AZ$2,SP_ACQ_Lib[#Headers],0),FALSE)=0,"",VLOOKUP(CONCATENATE($A17,"_",AZ$1),SP_ACQ_Lib[],MATCH(AZ$2,SP_ACQ_Lib[#Headers],0),FALSE)),"")</f>
        <v/>
      </c>
      <c r="BA17" s="132" t="str">
        <f>IFERROR(IF(VLOOKUP(CONCATENATE($A17,"_",BA$1),SP_ACQ_Lib[],MATCH(BA$2,SP_ACQ_Lib[#Headers],0),FALSE)=0,"",VLOOKUP(CONCATENATE($A17,"_",BA$1),SP_ACQ_Lib[],MATCH(BA$2,SP_ACQ_Lib[#Headers],0),FALSE)),"")</f>
        <v/>
      </c>
      <c r="BB17" s="112">
        <f>IFERROR(VLOOKUP(CONCATENATE($A17,"_",BB$1),SP_ACQ_Lib[],MATCH(BB$2,SP_ACQ_Lib[#Headers],0),FALSE),0)</f>
        <v>0</v>
      </c>
      <c r="BC17" s="119">
        <f>IFERROR(VLOOKUP($A17,SP_AcqTract_DB[],MATCH(BC$2,SP_AcqTract_DB[#Headers],0),FALSE),"")</f>
        <v>0</v>
      </c>
      <c r="BD17" s="119">
        <f>IFERROR(VLOOKUP($A17,SP_AcqTract_DB[],MATCH(BD$2,SP_AcqTract_DB[#Headers],0),FALSE),"")</f>
        <v>0</v>
      </c>
      <c r="BE17" s="130" t="str">
        <f>IFERROR(IF(VLOOKUP(CONCATENATE($A17,"_",BE$1),SP_ACQ_Lib[],MATCH(BE$2,SP_ACQ_Lib[#Headers],0),FALSE)=0,"",VLOOKUP(CONCATENATE($A17,"_",BE$1),SP_ACQ_Lib[],MATCH(BE$2,SP_ACQ_Lib[#Headers],0),FALSE)),"")</f>
        <v/>
      </c>
      <c r="BF17" s="130" t="str">
        <f>IFERROR(IF(VLOOKUP(CONCATENATE($A17,"_",BF$1),SP_ACQ_Lib[],MATCH(BF$2,SP_ACQ_Lib[#Headers],0),FALSE)=0,"",VLOOKUP(CONCATENATE($A17,"_",BF$1),SP_ACQ_Lib[],MATCH(BF$2,SP_ACQ_Lib[#Headers],0),FALSE)),"")</f>
        <v/>
      </c>
      <c r="BG17" s="130" t="str">
        <f>IFERROR(IF(VLOOKUP(CONCATENATE($A17,"_",BG$1),SP_ACQ_Lib[],MATCH(BG$2,SP_ACQ_Lib[#Headers],0),FALSE)=0,"",VLOOKUP(CONCATENATE($A17,"_",BG$1),SP_ACQ_Lib[],MATCH(BG$2,SP_ACQ_Lib[#Headers],0),FALSE)),"")</f>
        <v/>
      </c>
      <c r="BH17" s="130" t="str">
        <f>IFERROR(IF(VLOOKUP(CONCATENATE($A17,"_",BH$1),SP_ACQ_Lib[],MATCH(BH$2,SP_ACQ_Lib[#Headers],0),FALSE)=0,"",VLOOKUP(CONCATENATE($A17,"_",BH$1),SP_ACQ_Lib[],MATCH(BH$2,SP_ACQ_Lib[#Headers],0),FALSE)),"")</f>
        <v/>
      </c>
      <c r="BI17" s="130" t="str">
        <f>IFERROR(IF(VLOOKUP(CONCATENATE($A17,"_",BI$1),SP_ACQ_Lib[],MATCH(BI$2,SP_ACQ_Lib[#Headers],0),FALSE)=0,"",VLOOKUP(CONCATENATE($A17,"_",BI$1),SP_ACQ_Lib[],MATCH(BI$2,SP_ACQ_Lib[#Headers],0),FALSE)),"")</f>
        <v/>
      </c>
      <c r="BJ17" s="130" t="str">
        <f>IFERROR(IF(VLOOKUP(CONCATENATE($A17,"_",BJ$1),SP_ACQ_Lib[],MATCH(BJ$2,SP_ACQ_Lib[#Headers],0),FALSE)=0,"",VLOOKUP(CONCATENATE($A17,"_",BJ$1),SP_ACQ_Lib[],MATCH(BJ$2,SP_ACQ_Lib[#Headers],0),FALSE)),"")</f>
        <v/>
      </c>
      <c r="BK17" s="131">
        <f>IFERROR(IF(VLOOKUP(CONCATENATE($A17,"_",BK$1),SP_ACQ_Lib[],MATCH(BK$2,SP_ACQ_Lib[#Headers],0),FALSE)=0,"",VLOOKUP(CONCATENATE($A17,"_",BK$1),SP_ACQ_Lib[],MATCH(BK$2,SP_ACQ_Lib[#Headers],0),FALSE)),"")</f>
        <v>43748</v>
      </c>
      <c r="BL17" s="130" t="str">
        <f>IFERROR(IF(VLOOKUP(CONCATENATE($A17,"_",BL$1),SP_ACQ_Lib[],MATCH(BL$2,SP_ACQ_Lib[#Headers],0),FALSE)=0,"",VLOOKUP(CONCATENATE($A17,"_",BL$1),SP_ACQ_Lib[],MATCH(BL$2,SP_ACQ_Lib[#Headers],0),FALSE)),"")</f>
        <v/>
      </c>
      <c r="BM17" s="130" t="str">
        <f>IFERROR(IF(VLOOKUP(CONCATENATE($A17,"_",BM$1),SP_ACQ_Lib[],MATCH(BM$2,SP_ACQ_Lib[#Headers],0),FALSE)=0,"",VLOOKUP(CONCATENATE($A17,"_",BM$1),SP_ACQ_Lib[],MATCH(BM$2,SP_ACQ_Lib[#Headers],0),FALSE)),"")</f>
        <v/>
      </c>
      <c r="BN17" s="130" t="str">
        <f>IFERROR(IF(VLOOKUP(CONCATENATE($A17,"_",BN$1),SP_ACQ_Lib[],MATCH(BN$2,SP_ACQ_Lib[#Headers],0),FALSE)=0,"",VLOOKUP(CONCATENATE($A17,"_",BN$1),SP_ACQ_Lib[],MATCH(BN$2,SP_ACQ_Lib[#Headers],0),FALSE)),"")</f>
        <v/>
      </c>
    </row>
    <row r="18" spans="1:66" s="114" customFormat="1" ht="38.25" x14ac:dyDescent="0.2">
      <c r="A18" s="82" t="s">
        <v>31</v>
      </c>
      <c r="B18" s="115" t="str">
        <f>IFERROR(VLOOKUP($A18,SP_AcqTract_DB[],MATCH(B$2,SP_AcqTract_DB[#Headers],0),FALSE),"")</f>
        <v>UNKN003</v>
      </c>
      <c r="C18" s="116" t="str">
        <f>IFERROR(VLOOKUP($A18,SP_AcqTract_DB[],MATCH(C$2,SP_AcqTract_DB[#Headers],0),FALSE),"")</f>
        <v>PH1</v>
      </c>
      <c r="D18" s="96" t="str">
        <f>IFERROR(VLOOKUP($A18,SP_AcqTract_DB[],MATCH(D$2,SP_AcqTract_DB[#Headers],0),FALSE),"")</f>
        <v>Active</v>
      </c>
      <c r="E18" s="96">
        <f>IFERROR(VLOOKUP($A18,SP_AcqTract_DB[],MATCH(E$2,SP_AcqTract_DB[#Headers],0),FALSE),"")</f>
        <v>2</v>
      </c>
      <c r="F18" s="115" t="str">
        <f>IFERROR(VLOOKUP($A18,SP_AcqTract_DB[],MATCH(F$2,SP_AcqTract_DB[#Headers],0),FALSE),"")</f>
        <v>Flowage Esmt/Levee Esmt</v>
      </c>
      <c r="G18" s="115">
        <f>IFERROR(VLOOKUP($A18,SP_AcqTract_DB[],MATCH(G$2,SP_AcqTract_DB[#Headers],0),FALSE),"")</f>
        <v>0</v>
      </c>
      <c r="H18" s="131" t="str">
        <f>IFERROR(IF(VLOOKUP(CONCATENATE($A18,"_",H$1),SP_ACQ_Lib[],MATCH(H$2,SP_ACQ_Lib[#Headers],0),FALSE)=0,"",VLOOKUP(CONCATENATE($A18,"_",H$1),SP_ACQ_Lib[],MATCH(H$2,SP_ACQ_Lib[#Headers],0),FALSE)),"")</f>
        <v/>
      </c>
      <c r="I18" s="115" t="str">
        <f>IFERROR(VLOOKUP($A18,SP_AcqTract_DB[],MATCH(I$2,SP_AcqTract_DB[#Headers],0),FALSE),"")</f>
        <v>City of  Wharton</v>
      </c>
      <c r="J18" s="115" t="str">
        <f>IFERROR(VLOOKUP($A18,SP_AcqTract_DB[],MATCH(J$2,SP_AcqTract_DB[#Headers],0),FALSE),"")</f>
        <v>City of Wharton</v>
      </c>
      <c r="K18" s="115" t="str">
        <f>IFERROR(VLOOKUP($A18,SP_AcqTract_DB[],MATCH(K$2,SP_AcqTract_DB[#Headers],0),FALSE),"")</f>
        <v>City of Wharton</v>
      </c>
      <c r="L18" s="115" t="str">
        <f>IFERROR(VLOOKUP($A18,SP_AcqTract_DB[],MATCH(L$2,SP_AcqTract_DB[#Headers],0),FALSE),"")</f>
        <v>120 E Caney</v>
      </c>
      <c r="M18" s="96" t="str">
        <f>IFERROR(VLOOKUP($A18,SP_AcqTract_DB[],MATCH(M$2,SP_AcqTract_DB[#Headers],0),FALSE),"")</f>
        <v>Wharton, TX</v>
      </c>
      <c r="N18" s="115" t="str">
        <f>IFERROR(VLOOKUP($A18,SP_AcqTract_DB[],MATCH(N$2,SP_AcqTract_DB[#Headers],0),FALSE),"")</f>
        <v>Camellia Ave</v>
      </c>
      <c r="O18" s="108">
        <f>IFERROR(VLOOKUP($A18,SP_AcqTract_DB[],MATCH(O$2,SP_AcqTract_DB[#Headers],0),FALSE),"")</f>
        <v>0</v>
      </c>
      <c r="P18" s="108">
        <f>IFERROR(VLOOKUP($A18,SP_AcqTract_DB[],MATCH(P$2,SP_AcqTract_DB[#Headers],0),FALSE),"")</f>
        <v>0</v>
      </c>
      <c r="Q18" s="96">
        <f>IFERROR(VLOOKUP($A18,SP_AcqTract_DB[],MATCH(Q$2,SP_AcqTract_DB[#Headers],0),FALSE),"")</f>
        <v>0</v>
      </c>
      <c r="R18" s="131" t="str">
        <f>IFERROR(IF(VLOOKUP(CONCATENATE($A18,"_",R$1),SP_ACQ_Lib[],MATCH(R$2,SP_ACQ_Lib[#Headers],0),FALSE)=0,"",VLOOKUP(CONCATENATE($A18,"_",R$1),SP_ACQ_Lib[],MATCH(R$2,SP_ACQ_Lib[#Headers],0),FALSE)),"")</f>
        <v/>
      </c>
      <c r="S18" s="134" t="str">
        <f>IFERROR(IF(VLOOKUP(CONCATENATE($A18,"_",S$1),SP_ACQ_Lib[],MATCH(S$2,SP_ACQ_Lib[#Headers],0),FALSE)=0,"",VLOOKUP(CONCATENATE($A18,"_",S$1),SP_ACQ_Lib[],MATCH(S$2,SP_ACQ_Lib[#Headers],0),FALSE)),"")</f>
        <v/>
      </c>
      <c r="T18" s="93">
        <f>IFERROR(VLOOKUP(CONCATENATE($A18,"_",T$1),SP_ACQ_Lib[],MATCH(T$2,SP_ACQ_Lib[#Headers],0),FALSE),0)</f>
        <v>0</v>
      </c>
      <c r="U18" s="131" t="str">
        <f>IFERROR(IF(VLOOKUP(CONCATENATE($A18,"_",U$1),SP_ACQ_Lib[],MATCH(U$2,SP_ACQ_Lib[#Headers],0),FALSE)=0,"",VLOOKUP(CONCATENATE($A18,"_",U$1),SP_ACQ_Lib[],MATCH(U$2,SP_ACQ_Lib[#Headers],0),FALSE)),"")</f>
        <v/>
      </c>
      <c r="V18" s="93">
        <f>IFERROR(VLOOKUP(CONCATENATE($A18,"_",V$1),SP_ACQ_Lib[],MATCH(V$2,SP_ACQ_Lib[#Headers],0),FALSE),0)</f>
        <v>0</v>
      </c>
      <c r="W18" s="97">
        <f>IFERROR(VLOOKUP(CONCATENATE($A18,"_",W$1),SP_ACQ_Lib[],MATCH(W$2,SP_ACQ_Lib[#Headers],0),FALSE),0)</f>
        <v>0</v>
      </c>
      <c r="X18" s="131">
        <f>IFERROR(VLOOKUP($A18,SP_AcqTract_DB[],MATCH(X$2,SP_AcqTract_DB[#Headers],0),FALSE),"")</f>
        <v>0</v>
      </c>
      <c r="Y18" s="125">
        <f>IFERROR(VLOOKUP($A18,SP_AcqTract_DB[],MATCH(Y$2,SP_AcqTract_DB[#Headers],0),FALSE),"")</f>
        <v>2.12</v>
      </c>
      <c r="Z18" s="117">
        <f>IFERROR(VLOOKUP($A18,SP_AcqTract_DB[],MATCH(Z$2,SP_AcqTract_DB[#Headers],0),FALSE),"")</f>
        <v>92347.199999999997</v>
      </c>
      <c r="AA18" s="117" t="str">
        <f>IFERROR(VLOOKUP($A18,SP_AcqTract_DB[],MATCH(AA$2,SP_AcqTract_DB[#Headers],0),FALSE),"")</f>
        <v>No</v>
      </c>
      <c r="AB18" s="131" t="str">
        <f>IFERROR(IF(VLOOKUP(CONCATENATE($A18,"_",AB$1),SP_ACQ_Lib[],MATCH(AB$2,SP_ACQ_Lib[#Headers],0),FALSE)=0,"",VLOOKUP(CONCATENATE($A18,"_",AB$1),SP_ACQ_Lib[],MATCH(AB$2,SP_ACQ_Lib[#Headers],0),FALSE)),"")</f>
        <v/>
      </c>
      <c r="AC18" s="131" t="str">
        <f>IFERROR(IF(VLOOKUP(CONCATENATE($A18,"_",AC$1),SP_ACQ_Lib[],MATCH(AC$2,SP_ACQ_Lib[#Headers],0),FALSE)=0,"",VLOOKUP(CONCATENATE($A18,"_",AC$1),SP_ACQ_Lib[],MATCH(AC$2,SP_ACQ_Lib[#Headers],0),FALSE)),"")</f>
        <v/>
      </c>
      <c r="AD18" s="117" t="str">
        <f>IFERROR(VLOOKUP($A18,SP_AcqTract_DB[],MATCH(AD$2,SP_AcqTract_DB[#Headers],0),FALSE),"")</f>
        <v>Yes</v>
      </c>
      <c r="AE18" s="131">
        <f>IFERROR(IF(VLOOKUP(CONCATENATE($A18,"_",AE$1),SP_ACQ_Lib[],MATCH(AE$2,SP_ACQ_Lib[#Headers],0),FALSE)=0,"",VLOOKUP(CONCATENATE($A18,"_",AE$1),SP_ACQ_Lib[],MATCH(AE$2,SP_ACQ_Lib[#Headers],0),FALSE)),"")</f>
        <v>43991</v>
      </c>
      <c r="AF18" s="131">
        <f>IFERROR(IF(VLOOKUP(CONCATENATE($A18,"_",AF$1),SP_ACQ_Lib[],MATCH(AF$2,SP_ACQ_Lib[#Headers],0),FALSE)=0,"",VLOOKUP(CONCATENATE($A18,"_",AF$1),SP_ACQ_Lib[],MATCH(AF$2,SP_ACQ_Lib[#Headers],0),FALSE)),"")</f>
        <v>43993</v>
      </c>
      <c r="AG18" s="131" t="str">
        <f>IFERROR(IF(VLOOKUP(CONCATENATE($A18,"_",AG$1),SP_ACQ_Lib[],MATCH(AG$2,SP_ACQ_Lib[#Headers],0),FALSE)=0,"",VLOOKUP(CONCATENATE($A18,"_",AG$1),SP_ACQ_Lib[],MATCH(AG$2,SP_ACQ_Lib[#Headers],0),FALSE)),"")</f>
        <v/>
      </c>
      <c r="AH18" s="131" t="str">
        <f>IFERROR(IF(VLOOKUP(CONCATENATE($A18,"_",AH$1),SP_ACQ_Lib[],MATCH(AH$2,SP_ACQ_Lib[#Headers],0),FALSE)=0,"",VLOOKUP(CONCATENATE($A18,"_",AH$1),SP_ACQ_Lib[],MATCH(AH$2,SP_ACQ_Lib[#Headers],0),FALSE)),"")</f>
        <v/>
      </c>
      <c r="AI18" s="130" t="str">
        <f>IFERROR(IF(VLOOKUP(CONCATENATE($A18,"_",AI$1),SP_ACQ_Lib[],MATCH(AI$2,SP_ACQ_Lib[#Headers],0),FALSE)=0,"",VLOOKUP(CONCATENATE($A18,"_",AI$1),SP_ACQ_Lib[],MATCH(AI$2,SP_ACQ_Lib[#Headers],0),FALSE)),"")</f>
        <v/>
      </c>
      <c r="AJ18" s="130" t="str">
        <f>IFERROR(IF(VLOOKUP(CONCATENATE($A18,"_",AJ$1),SP_ACQ_Lib[],MATCH(AJ$2,SP_ACQ_Lib[#Headers],0),FALSE)=0,"",VLOOKUP(CONCATENATE($A18,"_",AJ$1),SP_ACQ_Lib[],MATCH(AJ$2,SP_ACQ_Lib[#Headers],0),FALSE)),"")</f>
        <v/>
      </c>
      <c r="AK18" s="130" t="str">
        <f>IFERROR(IF(VLOOKUP(CONCATENATE($A18,"_",AK$1),SP_ACQ_Lib[],MATCH(AK$2,SP_ACQ_Lib[#Headers],0),FALSE)=0,"",VLOOKUP(CONCATENATE($A18,"_",AK$1),SP_ACQ_Lib[],MATCH(AK$2,SP_ACQ_Lib[#Headers],0),FALSE)),"")</f>
        <v/>
      </c>
      <c r="AL18" s="130">
        <f>IFERROR(VLOOKUP($A18,SP_AcqTract_DB[],MATCH(AL$2,SP_AcqTract_DB[#Headers],0),FALSE),"")</f>
        <v>0</v>
      </c>
      <c r="AM18" s="115">
        <f>IFERROR(VLOOKUP($A18,SP_AcqTract_DB[],MATCH(AM$2,SP_AcqTract_DB[#Headers],0),FALSE),"")</f>
        <v>0</v>
      </c>
      <c r="AN18" s="115">
        <f>IFERROR(VLOOKUP($A18,SP_AcqTract_DB[],MATCH(AN$2,SP_AcqTract_DB[#Headers],0),FALSE),"")</f>
        <v>0</v>
      </c>
      <c r="AO18" s="116">
        <f>IFERROR(VLOOKUP($A18,SP_AcqTract_DB[],MATCH(AO$2,SP_AcqTract_DB[#Headers],0),FALSE),"")</f>
        <v>0</v>
      </c>
      <c r="AP18" s="98">
        <f>IFERROR(VLOOKUP($A18,SP_AcqTract_DB[],MATCH(AP$2,SP_AcqTract_DB[#Headers],0),FALSE),"")</f>
        <v>0</v>
      </c>
      <c r="AQ18" s="133" t="str">
        <f>IFERROR(IF(VLOOKUP(CONCATENATE($A18,"_",AQ$1),SP_ACQ_Lib[],MATCH(AQ$2,SP_ACQ_Lib[#Headers],0),FALSE)=0,"",VLOOKUP(CONCATENATE($A18,"_",AQ$1),SP_ACQ_Lib[],MATCH(AQ$2,SP_ACQ_Lib[#Headers],0),FALSE)),"")</f>
        <v/>
      </c>
      <c r="AR18" s="131" t="str">
        <f>IFERROR(IF(VLOOKUP(CONCATENATE($A18,"_",AR$1),SP_ACQ_Lib[],MATCH(AR$2,SP_ACQ_Lib[#Headers],0),FALSE)=0,"",VLOOKUP(CONCATENATE($A18,"_",AR$1),SP_ACQ_Lib[],MATCH(AR$2,SP_ACQ_Lib[#Headers],0),FALSE)),"")</f>
        <v/>
      </c>
      <c r="AS18" s="130" t="str">
        <f>IFERROR(IF(VLOOKUP(CONCATENATE($A18,"_",AS$1),SP_ACQ_Lib[],MATCH(AS$2,SP_ACQ_Lib[#Headers],0),FALSE)=0,"",VLOOKUP(CONCATENATE($A18,"_",AS$1),SP_ACQ_Lib[],MATCH(AS$2,SP_ACQ_Lib[#Headers],0),FALSE)),"")</f>
        <v/>
      </c>
      <c r="AT18" s="132" t="str">
        <f>IFERROR(IF(VLOOKUP(CONCATENATE($A18,"_",AT$1),SP_ACQ_Lib[],MATCH(AT$2,SP_ACQ_Lib[#Headers],0),FALSE)=0,"",VLOOKUP(CONCATENATE($A18,"_",AT$1),SP_ACQ_Lib[],MATCH(AT$2,SP_ACQ_Lib[#Headers],0),FALSE)),"")</f>
        <v/>
      </c>
      <c r="AU18" s="132" t="str">
        <f>IFERROR(IF(VLOOKUP(CONCATENATE($A18,"_",AU$1),SP_ACQ_Lib[],MATCH(AU$2,SP_ACQ_Lib[#Headers],0),FALSE)=0,"",VLOOKUP(CONCATENATE($A18,"_",AU$1),SP_ACQ_Lib[],MATCH(AU$2,SP_ACQ_Lib[#Headers],0),FALSE)),"")</f>
        <v/>
      </c>
      <c r="AV18" s="113" t="str">
        <f>IFERROR(IF(VLOOKUP(CONCATENATE($A18,"_",AV$1),SP_ACQ_Lib[],MATCH(AV$2,SP_ACQ_Lib[#Headers],0),FALSE)=0,"",VLOOKUP(CONCATENATE($A18,"_",AV$1),SP_ACQ_Lib[],MATCH(AV$2,SP_ACQ_Lib[#Headers],0),FALSE)),"")</f>
        <v/>
      </c>
      <c r="AW18" s="132" t="str">
        <f>IFERROR(IF(VLOOKUP(CONCATENATE($A18,"_",AW$1),SP_ACQ_Lib[],MATCH(AW$2,SP_ACQ_Lib[#Headers],0),FALSE)=0,"",VLOOKUP(CONCATENATE($A18,"_",AW$1),SP_ACQ_Lib[],MATCH(AW$2,SP_ACQ_Lib[#Headers],0),FALSE)),"")</f>
        <v/>
      </c>
      <c r="AX18" s="132" t="str">
        <f>IFERROR(IF(VLOOKUP(CONCATENATE($A18,"_",AX$1),SP_ACQ_Lib[],MATCH(AX$2,SP_ACQ_Lib[#Headers],0),FALSE)=0,"",VLOOKUP(CONCATENATE($A18,"_",AX$1),SP_ACQ_Lib[],MATCH(AX$2,SP_ACQ_Lib[#Headers],0),FALSE)),"")</f>
        <v/>
      </c>
      <c r="AY18" s="132" t="str">
        <f>IFERROR(IF(VLOOKUP(CONCATENATE($A18,"_",AY$1),SP_ACQ_Lib[],MATCH(AY$2,SP_ACQ_Lib[#Headers],0),FALSE)=0,"",VLOOKUP(CONCATENATE($A18,"_",AY$1),SP_ACQ_Lib[],MATCH(AY$2,SP_ACQ_Lib[#Headers],0),FALSE)),"")</f>
        <v/>
      </c>
      <c r="AZ18" s="132" t="str">
        <f>IFERROR(IF(VLOOKUP(CONCATENATE($A18,"_",AZ$1),SP_ACQ_Lib[],MATCH(AZ$2,SP_ACQ_Lib[#Headers],0),FALSE)=0,"",VLOOKUP(CONCATENATE($A18,"_",AZ$1),SP_ACQ_Lib[],MATCH(AZ$2,SP_ACQ_Lib[#Headers],0),FALSE)),"")</f>
        <v/>
      </c>
      <c r="BA18" s="132" t="str">
        <f>IFERROR(IF(VLOOKUP(CONCATENATE($A18,"_",BA$1),SP_ACQ_Lib[],MATCH(BA$2,SP_ACQ_Lib[#Headers],0),FALSE)=0,"",VLOOKUP(CONCATENATE($A18,"_",BA$1),SP_ACQ_Lib[],MATCH(BA$2,SP_ACQ_Lib[#Headers],0),FALSE)),"")</f>
        <v/>
      </c>
      <c r="BB18" s="112">
        <f>IFERROR(VLOOKUP(CONCATENATE($A18,"_",BB$1),SP_ACQ_Lib[],MATCH(BB$2,SP_ACQ_Lib[#Headers],0),FALSE),0)</f>
        <v>0</v>
      </c>
      <c r="BC18" s="119">
        <f>IFERROR(VLOOKUP($A18,SP_AcqTract_DB[],MATCH(BC$2,SP_AcqTract_DB[#Headers],0),FALSE),"")</f>
        <v>0</v>
      </c>
      <c r="BD18" s="119">
        <f>IFERROR(VLOOKUP($A18,SP_AcqTract_DB[],MATCH(BD$2,SP_AcqTract_DB[#Headers],0),FALSE),"")</f>
        <v>0</v>
      </c>
      <c r="BE18" s="130" t="str">
        <f>IFERROR(IF(VLOOKUP(CONCATENATE($A18,"_",BE$1),SP_ACQ_Lib[],MATCH(BE$2,SP_ACQ_Lib[#Headers],0),FALSE)=0,"",VLOOKUP(CONCATENATE($A18,"_",BE$1),SP_ACQ_Lib[],MATCH(BE$2,SP_ACQ_Lib[#Headers],0),FALSE)),"")</f>
        <v/>
      </c>
      <c r="BF18" s="130" t="str">
        <f>IFERROR(IF(VLOOKUP(CONCATENATE($A18,"_",BF$1),SP_ACQ_Lib[],MATCH(BF$2,SP_ACQ_Lib[#Headers],0),FALSE)=0,"",VLOOKUP(CONCATENATE($A18,"_",BF$1),SP_ACQ_Lib[],MATCH(BF$2,SP_ACQ_Lib[#Headers],0),FALSE)),"")</f>
        <v/>
      </c>
      <c r="BG18" s="130" t="str">
        <f>IFERROR(IF(VLOOKUP(CONCATENATE($A18,"_",BG$1),SP_ACQ_Lib[],MATCH(BG$2,SP_ACQ_Lib[#Headers],0),FALSE)=0,"",VLOOKUP(CONCATENATE($A18,"_",BG$1),SP_ACQ_Lib[],MATCH(BG$2,SP_ACQ_Lib[#Headers],0),FALSE)),"")</f>
        <v/>
      </c>
      <c r="BH18" s="130" t="str">
        <f>IFERROR(IF(VLOOKUP(CONCATENATE($A18,"_",BH$1),SP_ACQ_Lib[],MATCH(BH$2,SP_ACQ_Lib[#Headers],0),FALSE)=0,"",VLOOKUP(CONCATENATE($A18,"_",BH$1),SP_ACQ_Lib[],MATCH(BH$2,SP_ACQ_Lib[#Headers],0),FALSE)),"")</f>
        <v/>
      </c>
      <c r="BI18" s="130" t="str">
        <f>IFERROR(IF(VLOOKUP(CONCATENATE($A18,"_",BI$1),SP_ACQ_Lib[],MATCH(BI$2,SP_ACQ_Lib[#Headers],0),FALSE)=0,"",VLOOKUP(CONCATENATE($A18,"_",BI$1),SP_ACQ_Lib[],MATCH(BI$2,SP_ACQ_Lib[#Headers],0),FALSE)),"")</f>
        <v/>
      </c>
      <c r="BJ18" s="130" t="str">
        <f>IFERROR(IF(VLOOKUP(CONCATENATE($A18,"_",BJ$1),SP_ACQ_Lib[],MATCH(BJ$2,SP_ACQ_Lib[#Headers],0),FALSE)=0,"",VLOOKUP(CONCATENATE($A18,"_",BJ$1),SP_ACQ_Lib[],MATCH(BJ$2,SP_ACQ_Lib[#Headers],0),FALSE)),"")</f>
        <v/>
      </c>
      <c r="BK18" s="131" t="str">
        <f>IFERROR(IF(VLOOKUP(CONCATENATE($A18,"_",BK$1),SP_ACQ_Lib[],MATCH(BK$2,SP_ACQ_Lib[#Headers],0),FALSE)=0,"",VLOOKUP(CONCATENATE($A18,"_",BK$1),SP_ACQ_Lib[],MATCH(BK$2,SP_ACQ_Lib[#Headers],0),FALSE)),"")</f>
        <v/>
      </c>
      <c r="BL18" s="130" t="str">
        <f>IFERROR(IF(VLOOKUP(CONCATENATE($A18,"_",BL$1),SP_ACQ_Lib[],MATCH(BL$2,SP_ACQ_Lib[#Headers],0),FALSE)=0,"",VLOOKUP(CONCATENATE($A18,"_",BL$1),SP_ACQ_Lib[],MATCH(BL$2,SP_ACQ_Lib[#Headers],0),FALSE)),"")</f>
        <v/>
      </c>
      <c r="BM18" s="130" t="str">
        <f>IFERROR(IF(VLOOKUP(CONCATENATE($A18,"_",BM$1),SP_ACQ_Lib[],MATCH(BM$2,SP_ACQ_Lib[#Headers],0),FALSE)=0,"",VLOOKUP(CONCATENATE($A18,"_",BM$1),SP_ACQ_Lib[],MATCH(BM$2,SP_ACQ_Lib[#Headers],0),FALSE)),"")</f>
        <v/>
      </c>
      <c r="BN18" s="130" t="str">
        <f>IFERROR(IF(VLOOKUP(CONCATENATE($A18,"_",BN$1),SP_ACQ_Lib[],MATCH(BN$2,SP_ACQ_Lib[#Headers],0),FALSE)=0,"",VLOOKUP(CONCATENATE($A18,"_",BN$1),SP_ACQ_Lib[],MATCH(BN$2,SP_ACQ_Lib[#Headers],0),FALSE)),"")</f>
        <v/>
      </c>
    </row>
    <row r="19" spans="1:66" s="114" customFormat="1" ht="38.25" x14ac:dyDescent="0.2">
      <c r="A19" s="82" t="s">
        <v>32</v>
      </c>
      <c r="B19" s="115" t="str">
        <f>IFERROR(VLOOKUP($A19,SP_AcqTract_DB[],MATCH(B$2,SP_AcqTract_DB[#Headers],0),FALSE),"")</f>
        <v>R023712</v>
      </c>
      <c r="C19" s="116" t="str">
        <f>IFERROR(VLOOKUP($A19,SP_AcqTract_DB[],MATCH(C$2,SP_AcqTract_DB[#Headers],0),FALSE),"")</f>
        <v>PH1</v>
      </c>
      <c r="D19" s="96" t="str">
        <f>IFERROR(VLOOKUP($A19,SP_AcqTract_DB[],MATCH(D$2,SP_AcqTract_DB[#Headers],0),FALSE),"")</f>
        <v>Active</v>
      </c>
      <c r="E19" s="96">
        <f>IFERROR(VLOOKUP($A19,SP_AcqTract_DB[],MATCH(E$2,SP_AcqTract_DB[#Headers],0),FALSE),"")</f>
        <v>2</v>
      </c>
      <c r="F19" s="115" t="str">
        <f>IFERROR(VLOOKUP($A19,SP_AcqTract_DB[],MATCH(F$2,SP_AcqTract_DB[#Headers],0),FALSE),"")</f>
        <v>Flowage Esmt/Levee Esmn</v>
      </c>
      <c r="G19" s="115" t="str">
        <f>IFERROR(VLOOKUP($A19,SP_AcqTract_DB[],MATCH(G$2,SP_AcqTract_DB[#Headers],0),FALSE),"")</f>
        <v>Lily Khan</v>
      </c>
      <c r="H19" s="131">
        <f>IFERROR(IF(VLOOKUP(CONCATENATE($A19,"_",H$1),SP_ACQ_Lib[],MATCH(H$2,SP_ACQ_Lib[#Headers],0),FALSE)=0,"",VLOOKUP(CONCATENATE($A19,"_",H$1),SP_ACQ_Lib[],MATCH(H$2,SP_ACQ_Lib[#Headers],0),FALSE)),"")</f>
        <v>44019.73228009259</v>
      </c>
      <c r="I19" s="115" t="str">
        <f>IFERROR(VLOOKUP($A19,SP_AcqTract_DB[],MATCH(I$2,SP_AcqTract_DB[#Headers],0),FALSE),"")</f>
        <v>Troy Q. Allen</v>
      </c>
      <c r="J19" s="115">
        <f>IFERROR(VLOOKUP($A19,SP_AcqTract_DB[],MATCH(J$2,SP_AcqTract_DB[#Headers],0),FALSE),"")</f>
        <v>0</v>
      </c>
      <c r="K19" s="115" t="str">
        <f>IFERROR(VLOOKUP($A19,SP_AcqTract_DB[],MATCH(K$2,SP_AcqTract_DB[#Headers],0),FALSE),"")</f>
        <v>Troy Q. Allen</v>
      </c>
      <c r="L19" s="115" t="str">
        <f>IFERROR(VLOOKUP($A19,SP_AcqTract_DB[],MATCH(L$2,SP_AcqTract_DB[#Headers],0),FALSE),"")</f>
        <v>1500 Camellia Ave.</v>
      </c>
      <c r="M19" s="96" t="str">
        <f>IFERROR(VLOOKUP($A19,SP_AcqTract_DB[],MATCH(M$2,SP_AcqTract_DB[#Headers],0),FALSE),"")</f>
        <v>Wharton, TX</v>
      </c>
      <c r="N19" s="115" t="str">
        <f>IFERROR(VLOOKUP($A19,SP_AcqTract_DB[],MATCH(N$2,SP_AcqTract_DB[#Headers],0),FALSE),"")</f>
        <v>0 Camellia Ave</v>
      </c>
      <c r="O19" s="108">
        <f>IFERROR(VLOOKUP($A19,SP_AcqTract_DB[],MATCH(O$2,SP_AcqTract_DB[#Headers],0),FALSE),"")</f>
        <v>0</v>
      </c>
      <c r="P19" s="108" t="str">
        <f>IFERROR(VLOOKUP($A19,SP_AcqTract_DB[],MATCH(P$2,SP_AcqTract_DB[#Headers],0),FALSE),"")</f>
        <v>X</v>
      </c>
      <c r="Q19" s="96" t="str">
        <f>IFERROR(VLOOKUP($A19,SP_AcqTract_DB[],MATCH(Q$2,SP_AcqTract_DB[#Headers],0),FALSE),"")</f>
        <v>2019-0809</v>
      </c>
      <c r="R19" s="131">
        <f>IFERROR(IF(VLOOKUP(CONCATENATE($A19,"_",R$1),SP_ACQ_Lib[],MATCH(R$2,SP_ACQ_Lib[#Headers],0),FALSE)=0,"",VLOOKUP(CONCATENATE($A19,"_",R$1),SP_ACQ_Lib[],MATCH(R$2,SP_ACQ_Lib[#Headers],0),FALSE)),"")</f>
        <v>43943</v>
      </c>
      <c r="S19" s="134">
        <f>IFERROR(IF(VLOOKUP(CONCATENATE($A19,"_",S$1),SP_ACQ_Lib[],MATCH(S$2,SP_ACQ_Lib[#Headers],0),FALSE)=0,"",VLOOKUP(CONCATENATE($A19,"_",S$1),SP_ACQ_Lib[],MATCH(S$2,SP_ACQ_Lib[#Headers],0),FALSE)),"")</f>
        <v>43951</v>
      </c>
      <c r="T19" s="93" t="str">
        <f>IFERROR(VLOOKUP(CONCATENATE($A19,"_",T$1),SP_ACQ_Lib[],MATCH(T$2,SP_ACQ_Lib[#Headers],0),FALSE),0)</f>
        <v>Accepted</v>
      </c>
      <c r="U19" s="131">
        <f>IFERROR(IF(VLOOKUP(CONCATENATE($A19,"_",U$1),SP_ACQ_Lib[],MATCH(U$2,SP_ACQ_Lib[#Headers],0),FALSE)=0,"",VLOOKUP(CONCATENATE($A19,"_",U$1),SP_ACQ_Lib[],MATCH(U$2,SP_ACQ_Lib[#Headers],0),FALSE)),"")</f>
        <v>43809</v>
      </c>
      <c r="V19" s="93" t="str">
        <f>IFERROR(VLOOKUP(CONCATENATE($A19,"_",V$1),SP_ACQ_Lib[],MATCH(V$2,SP_ACQ_Lib[#Headers],0),FALSE),0)</f>
        <v>Accepted</v>
      </c>
      <c r="W19" s="97">
        <f>IFERROR(VLOOKUP(CONCATENATE($A19,"_",W$1),SP_ACQ_Lib[],MATCH(W$2,SP_ACQ_Lib[#Headers],0),FALSE),0)</f>
        <v>0</v>
      </c>
      <c r="X19" s="131">
        <f>IFERROR(VLOOKUP($A19,SP_AcqTract_DB[],MATCH(X$2,SP_AcqTract_DB[#Headers],0),FALSE),"")</f>
        <v>43693</v>
      </c>
      <c r="Y19" s="125">
        <f>IFERROR(VLOOKUP($A19,SP_AcqTract_DB[],MATCH(Y$2,SP_AcqTract_DB[#Headers],0),FALSE),"")</f>
        <v>0.62766299357208399</v>
      </c>
      <c r="Z19" s="117">
        <f>IFERROR(VLOOKUP($A19,SP_AcqTract_DB[],MATCH(Z$2,SP_AcqTract_DB[#Headers],0),FALSE),"")</f>
        <v>27341</v>
      </c>
      <c r="AA19" s="117" t="str">
        <f>IFERROR(VLOOKUP($A19,SP_AcqTract_DB[],MATCH(AA$2,SP_AcqTract_DB[#Headers],0),FALSE),"")</f>
        <v>Yes</v>
      </c>
      <c r="AB19" s="131">
        <f>IFERROR(IF(VLOOKUP(CONCATENATE($A19,"_",AB$1),SP_ACQ_Lib[],MATCH(AB$2,SP_ACQ_Lib[#Headers],0),FALSE)=0,"",VLOOKUP(CONCATENATE($A19,"_",AB$1),SP_ACQ_Lib[],MATCH(AB$2,SP_ACQ_Lib[#Headers],0),FALSE)),"")</f>
        <v>43859</v>
      </c>
      <c r="AC19" s="131">
        <f>IFERROR(IF(VLOOKUP(CONCATENATE($A19,"_",AC$1),SP_ACQ_Lib[],MATCH(AC$2,SP_ACQ_Lib[#Headers],0),FALSE)=0,"",VLOOKUP(CONCATENATE($A19,"_",AC$1),SP_ACQ_Lib[],MATCH(AC$2,SP_ACQ_Lib[#Headers],0),FALSE)),"")</f>
        <v>43886</v>
      </c>
      <c r="AD19" s="117" t="str">
        <f>IFERROR(VLOOKUP($A19,SP_AcqTract_DB[],MATCH(AD$2,SP_AcqTract_DB[#Headers],0),FALSE),"")</f>
        <v>Yes</v>
      </c>
      <c r="AE19" s="131">
        <f>IFERROR(IF(VLOOKUP(CONCATENATE($A19,"_",AE$1),SP_ACQ_Lib[],MATCH(AE$2,SP_ACQ_Lib[#Headers],0),FALSE)=0,"",VLOOKUP(CONCATENATE($A19,"_",AE$1),SP_ACQ_Lib[],MATCH(AE$2,SP_ACQ_Lib[#Headers],0),FALSE)),"")</f>
        <v>43859</v>
      </c>
      <c r="AF19" s="131">
        <f>IFERROR(IF(VLOOKUP(CONCATENATE($A19,"_",AF$1),SP_ACQ_Lib[],MATCH(AF$2,SP_ACQ_Lib[#Headers],0),FALSE)=0,"",VLOOKUP(CONCATENATE($A19,"_",AF$1),SP_ACQ_Lib[],MATCH(AF$2,SP_ACQ_Lib[#Headers],0),FALSE)),"")</f>
        <v>43937</v>
      </c>
      <c r="AG19" s="131" t="str">
        <f>IFERROR(IF(VLOOKUP(CONCATENATE($A19,"_",AG$1),SP_ACQ_Lib[],MATCH(AG$2,SP_ACQ_Lib[#Headers],0),FALSE)=0,"",VLOOKUP(CONCATENATE($A19,"_",AG$1),SP_ACQ_Lib[],MATCH(AG$2,SP_ACQ_Lib[#Headers],0),FALSE)),"")</f>
        <v/>
      </c>
      <c r="AH19" s="131">
        <f>IFERROR(IF(VLOOKUP(CONCATENATE($A19,"_",AH$1),SP_ACQ_Lib[],MATCH(AH$2,SP_ACQ_Lib[#Headers],0),FALSE)=0,"",VLOOKUP(CONCATENATE($A19,"_",AH$1),SP_ACQ_Lib[],MATCH(AH$2,SP_ACQ_Lib[#Headers],0),FALSE)),"")</f>
        <v>43690</v>
      </c>
      <c r="AI19" s="130" t="str">
        <f>IFERROR(IF(VLOOKUP(CONCATENATE($A19,"_",AI$1),SP_ACQ_Lib[],MATCH(AI$2,SP_ACQ_Lib[#Headers],0),FALSE)=0,"",VLOOKUP(CONCATENATE($A19,"_",AI$1),SP_ACQ_Lib[],MATCH(AI$2,SP_ACQ_Lib[#Headers],0),FALSE)),"")</f>
        <v/>
      </c>
      <c r="AJ19" s="130" t="str">
        <f>IFERROR(IF(VLOOKUP(CONCATENATE($A19,"_",AJ$1),SP_ACQ_Lib[],MATCH(AJ$2,SP_ACQ_Lib[#Headers],0),FALSE)=0,"",VLOOKUP(CONCATENATE($A19,"_",AJ$1),SP_ACQ_Lib[],MATCH(AJ$2,SP_ACQ_Lib[#Headers],0),FALSE)),"")</f>
        <v/>
      </c>
      <c r="AK19" s="130" t="str">
        <f>IFERROR(IF(VLOOKUP(CONCATENATE($A19,"_",AK$1),SP_ACQ_Lib[],MATCH(AK$2,SP_ACQ_Lib[#Headers],0),FALSE)=0,"",VLOOKUP(CONCATENATE($A19,"_",AK$1),SP_ACQ_Lib[],MATCH(AK$2,SP_ACQ_Lib[#Headers],0),FALSE)),"")</f>
        <v/>
      </c>
      <c r="AL19" s="130">
        <f>IFERROR(VLOOKUP($A19,SP_AcqTract_DB[],MATCH(AL$2,SP_AcqTract_DB[#Headers],0),FALSE),"")</f>
        <v>43937</v>
      </c>
      <c r="AM19" s="115" t="str">
        <f>IFERROR(VLOOKUP($A19,SP_AcqTract_DB[],MATCH(AM$2,SP_AcqTract_DB[#Headers],0),FALSE),"")</f>
        <v>Cameron Boone</v>
      </c>
      <c r="AN19" s="115" t="str">
        <f>IFERROR(VLOOKUP($A19,SP_AcqTract_DB[],MATCH(AN$2,SP_AcqTract_DB[#Headers],0),FALSE),"")</f>
        <v>Lory Johnson, Atrium</v>
      </c>
      <c r="AO19" s="116">
        <f>IFERROR(VLOOKUP($A19,SP_AcqTract_DB[],MATCH(AO$2,SP_AcqTract_DB[#Headers],0),FALSE),"")</f>
        <v>0</v>
      </c>
      <c r="AP19" s="98" t="str">
        <f>IFERROR(VLOOKUP($A19,SP_AcqTract_DB[],MATCH(AP$2,SP_AcqTract_DB[#Headers],0),FALSE),"")</f>
        <v>V</v>
      </c>
      <c r="AQ19" s="133" t="str">
        <f>IFERROR(IF(VLOOKUP(CONCATENATE($A19,"_",AQ$1),SP_ACQ_Lib[],MATCH(AQ$2,SP_ACQ_Lib[#Headers],0),FALSE)=0,"",VLOOKUP(CONCATENATE($A19,"_",AQ$1),SP_ACQ_Lib[],MATCH(AQ$2,SP_ACQ_Lib[#Headers],0),FALSE)),"")</f>
        <v/>
      </c>
      <c r="AR19" s="131" t="str">
        <f>IFERROR(IF(VLOOKUP(CONCATENATE($A19,"_",AR$1),SP_ACQ_Lib[],MATCH(AR$2,SP_ACQ_Lib[#Headers],0),FALSE)=0,"",VLOOKUP(CONCATENATE($A19,"_",AR$1),SP_ACQ_Lib[],MATCH(AR$2,SP_ACQ_Lib[#Headers],0),FALSE)),"")</f>
        <v/>
      </c>
      <c r="AS19" s="130">
        <f>IFERROR(IF(VLOOKUP(CONCATENATE($A19,"_",AS$1),SP_ACQ_Lib[],MATCH(AS$2,SP_ACQ_Lib[#Headers],0),FALSE)=0,"",VLOOKUP(CONCATENATE($A19,"_",AS$1),SP_ACQ_Lib[],MATCH(AS$2,SP_ACQ_Lib[#Headers],0),FALSE)),"")</f>
        <v>43765</v>
      </c>
      <c r="AT19" s="132">
        <f>IFERROR(IF(VLOOKUP(CONCATENATE($A19,"_",AT$1),SP_ACQ_Lib[],MATCH(AT$2,SP_ACQ_Lib[#Headers],0),FALSE)=0,"",VLOOKUP(CONCATENATE($A19,"_",AT$1),SP_ACQ_Lib[],MATCH(AT$2,SP_ACQ_Lib[#Headers],0),FALSE)),"")</f>
        <v>43912</v>
      </c>
      <c r="AU19" s="132">
        <f>IFERROR(IF(VLOOKUP(CONCATENATE($A19,"_",AU$1),SP_ACQ_Lib[],MATCH(AU$2,SP_ACQ_Lib[#Headers],0),FALSE)=0,"",VLOOKUP(CONCATENATE($A19,"_",AU$1),SP_ACQ_Lib[],MATCH(AU$2,SP_ACQ_Lib[#Headers],0),FALSE)),"")</f>
        <v>44013</v>
      </c>
      <c r="AV19" s="113">
        <f>IFERROR(IF(VLOOKUP(CONCATENATE($A19,"_",AV$1),SP_ACQ_Lib[],MATCH(AV$2,SP_ACQ_Lib[#Headers],0),FALSE)=0,"",VLOOKUP(CONCATENATE($A19,"_",AV$1),SP_ACQ_Lib[],MATCH(AV$2,SP_ACQ_Lib[#Headers],0),FALSE)),"")</f>
        <v>12303</v>
      </c>
      <c r="AW19" s="132">
        <f>IFERROR(IF(VLOOKUP(CONCATENATE($A19,"_",AW$1),SP_ACQ_Lib[],MATCH(AW$2,SP_ACQ_Lib[#Headers],0),FALSE)=0,"",VLOOKUP(CONCATENATE($A19,"_",AW$1),SP_ACQ_Lib[],MATCH(AW$2,SP_ACQ_Lib[#Headers],0),FALSE)),"")</f>
        <v>44004</v>
      </c>
      <c r="AX19" s="132">
        <f>IFERROR(IF(VLOOKUP(CONCATENATE($A19,"_",AX$1),SP_ACQ_Lib[],MATCH(AX$2,SP_ACQ_Lib[#Headers],0),FALSE)=0,"",VLOOKUP(CONCATENATE($A19,"_",AX$1),SP_ACQ_Lib[],MATCH(AX$2,SP_ACQ_Lib[#Headers],0),FALSE)),"")</f>
        <v>44004</v>
      </c>
      <c r="AY19" s="132">
        <f>IFERROR(IF(VLOOKUP(CONCATENATE($A19,"_",AY$1),SP_ACQ_Lib[],MATCH(AY$2,SP_ACQ_Lib[#Headers],0),FALSE)=0,"",VLOOKUP(CONCATENATE($A19,"_",AY$1),SP_ACQ_Lib[],MATCH(AY$2,SP_ACQ_Lib[#Headers],0),FALSE)),"")</f>
        <v>44004</v>
      </c>
      <c r="AZ19" s="132">
        <f>IFERROR(IF(VLOOKUP(CONCATENATE($A19,"_",AZ$1),SP_ACQ_Lib[],MATCH(AZ$2,SP_ACQ_Lib[#Headers],0),FALSE)=0,"",VLOOKUP(CONCATENATE($A19,"_",AZ$1),SP_ACQ_Lib[],MATCH(AZ$2,SP_ACQ_Lib[#Headers],0),FALSE)),"")</f>
        <v>44012</v>
      </c>
      <c r="BA19" s="132">
        <f>IFERROR(IF(VLOOKUP(CONCATENATE($A19,"_",BA$1),SP_ACQ_Lib[],MATCH(BA$2,SP_ACQ_Lib[#Headers],0),FALSE)=0,"",VLOOKUP(CONCATENATE($A19,"_",BA$1),SP_ACQ_Lib[],MATCH(BA$2,SP_ACQ_Lib[#Headers],0),FALSE)),"")</f>
        <v>44012</v>
      </c>
      <c r="BB19" s="112">
        <f>IFERROR(VLOOKUP(CONCATENATE($A19,"_",BB$1),SP_ACQ_Lib[],MATCH(BB$2,SP_ACQ_Lib[#Headers],0),FALSE),0)</f>
        <v>0</v>
      </c>
      <c r="BC19" s="119">
        <f>IFERROR(VLOOKUP($A19,SP_AcqTract_DB[],MATCH(BC$2,SP_AcqTract_DB[#Headers],0),FALSE),"")</f>
        <v>44006</v>
      </c>
      <c r="BD19" s="119">
        <f>IFERROR(VLOOKUP($A19,SP_AcqTract_DB[],MATCH(BD$2,SP_AcqTract_DB[#Headers],0),FALSE),"")</f>
        <v>0</v>
      </c>
      <c r="BE19" s="130">
        <f>IFERROR(IF(VLOOKUP(CONCATENATE($A19,"_",BE$1),SP_ACQ_Lib[],MATCH(BE$2,SP_ACQ_Lib[#Headers],0),FALSE)=0,"",VLOOKUP(CONCATENATE($A19,"_",BE$1),SP_ACQ_Lib[],MATCH(BE$2,SP_ACQ_Lib[#Headers],0),FALSE)),"")</f>
        <v>44018</v>
      </c>
      <c r="BF19" s="130">
        <f>IFERROR(IF(VLOOKUP(CONCATENATE($A19,"_",BF$1),SP_ACQ_Lib[],MATCH(BF$2,SP_ACQ_Lib[#Headers],0),FALSE)=0,"",VLOOKUP(CONCATENATE($A19,"_",BF$1),SP_ACQ_Lib[],MATCH(BF$2,SP_ACQ_Lib[#Headers],0),FALSE)),"")</f>
        <v>44019</v>
      </c>
      <c r="BG19" s="130" t="str">
        <f>IFERROR(IF(VLOOKUP(CONCATENATE($A19,"_",BG$1),SP_ACQ_Lib[],MATCH(BG$2,SP_ACQ_Lib[#Headers],0),FALSE)=0,"",VLOOKUP(CONCATENATE($A19,"_",BG$1),SP_ACQ_Lib[],MATCH(BG$2,SP_ACQ_Lib[#Headers],0),FALSE)),"")</f>
        <v/>
      </c>
      <c r="BH19" s="130" t="str">
        <f>IFERROR(IF(VLOOKUP(CONCATENATE($A19,"_",BH$1),SP_ACQ_Lib[],MATCH(BH$2,SP_ACQ_Lib[#Headers],0),FALSE)=0,"",VLOOKUP(CONCATENATE($A19,"_",BH$1),SP_ACQ_Lib[],MATCH(BH$2,SP_ACQ_Lib[#Headers],0),FALSE)),"")</f>
        <v/>
      </c>
      <c r="BI19" s="130" t="str">
        <f>IFERROR(IF(VLOOKUP(CONCATENATE($A19,"_",BI$1),SP_ACQ_Lib[],MATCH(BI$2,SP_ACQ_Lib[#Headers],0),FALSE)=0,"",VLOOKUP(CONCATENATE($A19,"_",BI$1),SP_ACQ_Lib[],MATCH(BI$2,SP_ACQ_Lib[#Headers],0),FALSE)),"")</f>
        <v/>
      </c>
      <c r="BJ19" s="130" t="str">
        <f>IFERROR(IF(VLOOKUP(CONCATENATE($A19,"_",BJ$1),SP_ACQ_Lib[],MATCH(BJ$2,SP_ACQ_Lib[#Headers],0),FALSE)=0,"",VLOOKUP(CONCATENATE($A19,"_",BJ$1),SP_ACQ_Lib[],MATCH(BJ$2,SP_ACQ_Lib[#Headers],0),FALSE)),"")</f>
        <v/>
      </c>
      <c r="BK19" s="131">
        <f>IFERROR(IF(VLOOKUP(CONCATENATE($A19,"_",BK$1),SP_ACQ_Lib[],MATCH(BK$2,SP_ACQ_Lib[#Headers],0),FALSE)=0,"",VLOOKUP(CONCATENATE($A19,"_",BK$1),SP_ACQ_Lib[],MATCH(BK$2,SP_ACQ_Lib[#Headers],0),FALSE)),"")</f>
        <v>43748</v>
      </c>
      <c r="BL19" s="130" t="str">
        <f>IFERROR(IF(VLOOKUP(CONCATENATE($A19,"_",BL$1),SP_ACQ_Lib[],MATCH(BL$2,SP_ACQ_Lib[#Headers],0),FALSE)=0,"",VLOOKUP(CONCATENATE($A19,"_",BL$1),SP_ACQ_Lib[],MATCH(BL$2,SP_ACQ_Lib[#Headers],0),FALSE)),"")</f>
        <v/>
      </c>
      <c r="BM19" s="130" t="str">
        <f>IFERROR(IF(VLOOKUP(CONCATENATE($A19,"_",BM$1),SP_ACQ_Lib[],MATCH(BM$2,SP_ACQ_Lib[#Headers],0),FALSE)=0,"",VLOOKUP(CONCATENATE($A19,"_",BM$1),SP_ACQ_Lib[],MATCH(BM$2,SP_ACQ_Lib[#Headers],0),FALSE)),"")</f>
        <v/>
      </c>
      <c r="BN19" s="130" t="str">
        <f>IFERROR(IF(VLOOKUP(CONCATENATE($A19,"_",BN$1),SP_ACQ_Lib[],MATCH(BN$2,SP_ACQ_Lib[#Headers],0),FALSE)=0,"",VLOOKUP(CONCATENATE($A19,"_",BN$1),SP_ACQ_Lib[],MATCH(BN$2,SP_ACQ_Lib[#Headers],0),FALSE)),"")</f>
        <v/>
      </c>
    </row>
    <row r="20" spans="1:66" s="114" customFormat="1" ht="38.25" x14ac:dyDescent="0.2">
      <c r="A20" s="82" t="s">
        <v>33</v>
      </c>
      <c r="B20" s="115" t="str">
        <f>IFERROR(VLOOKUP($A20,SP_AcqTract_DB[],MATCH(B$2,SP_AcqTract_DB[#Headers],0),FALSE),"")</f>
        <v>R031204</v>
      </c>
      <c r="C20" s="116" t="str">
        <f>IFERROR(VLOOKUP($A20,SP_AcqTract_DB[],MATCH(C$2,SP_AcqTract_DB[#Headers],0),FALSE),"")</f>
        <v>PH1</v>
      </c>
      <c r="D20" s="96" t="str">
        <f>IFERROR(VLOOKUP($A20,SP_AcqTract_DB[],MATCH(D$2,SP_AcqTract_DB[#Headers],0),FALSE),"")</f>
        <v>Active</v>
      </c>
      <c r="E20" s="96">
        <f>IFERROR(VLOOKUP($A20,SP_AcqTract_DB[],MATCH(E$2,SP_AcqTract_DB[#Headers],0),FALSE),"")</f>
        <v>2</v>
      </c>
      <c r="F20" s="115" t="str">
        <f>IFERROR(VLOOKUP($A20,SP_AcqTract_DB[],MATCH(F$2,SP_AcqTract_DB[#Headers],0),FALSE),"")</f>
        <v>Sump Esmt/Levee Esmt</v>
      </c>
      <c r="G20" s="115" t="str">
        <f>IFERROR(VLOOKUP($A20,SP_AcqTract_DB[],MATCH(G$2,SP_AcqTract_DB[#Headers],0),FALSE),"")</f>
        <v>Erin Newberry</v>
      </c>
      <c r="H20" s="131">
        <f>IFERROR(IF(VLOOKUP(CONCATENATE($A20,"_",H$1),SP_ACQ_Lib[],MATCH(H$2,SP_ACQ_Lib[#Headers],0),FALSE)=0,"",VLOOKUP(CONCATENATE($A20,"_",H$1),SP_ACQ_Lib[],MATCH(H$2,SP_ACQ_Lib[#Headers],0),FALSE)),"")</f>
        <v>43937.748993055553</v>
      </c>
      <c r="I20" s="115" t="str">
        <f>IFERROR(VLOOKUP($A20,SP_AcqTract_DB[],MATCH(I$2,SP_AcqTract_DB[#Headers],0),FALSE),"")</f>
        <v>W. A. Harrison Agriculture, LTD.</v>
      </c>
      <c r="J20" s="115" t="str">
        <f>IFERROR(VLOOKUP($A20,SP_AcqTract_DB[],MATCH(J$2,SP_AcqTract_DB[#Headers],0),FALSE),"")</f>
        <v>W. A. Harrison Agriculture, LTD.</v>
      </c>
      <c r="K20" s="115" t="str">
        <f>IFERROR(VLOOKUP($A20,SP_AcqTract_DB[],MATCH(K$2,SP_AcqTract_DB[#Headers],0),FALSE),"")</f>
        <v>W. A. Harrison Agriculture, LTD.</v>
      </c>
      <c r="L20" s="115" t="str">
        <f>IFERROR(VLOOKUP($A20,SP_AcqTract_DB[],MATCH(L$2,SP_AcqTract_DB[#Headers],0),FALSE),"")</f>
        <v>5318 Inwood</v>
      </c>
      <c r="M20" s="96" t="str">
        <f>IFERROR(VLOOKUP($A20,SP_AcqTract_DB[],MATCH(M$2,SP_AcqTract_DB[#Headers],0),FALSE),"")</f>
        <v>Houston, TX</v>
      </c>
      <c r="N20" s="115" t="str">
        <f>IFERROR(VLOOKUP($A20,SP_AcqTract_DB[],MATCH(N$2,SP_AcqTract_DB[#Headers],0),FALSE),"")</f>
        <v>0 W Milam</v>
      </c>
      <c r="O20" s="108">
        <f>IFERROR(VLOOKUP($A20,SP_AcqTract_DB[],MATCH(O$2,SP_AcqTract_DB[#Headers],0),FALSE),"")</f>
        <v>0</v>
      </c>
      <c r="P20" s="108">
        <f>IFERROR(VLOOKUP($A20,SP_AcqTract_DB[],MATCH(P$2,SP_AcqTract_DB[#Headers],0),FALSE),"")</f>
        <v>0</v>
      </c>
      <c r="Q20" s="96" t="str">
        <f>IFERROR(VLOOKUP($A20,SP_AcqTract_DB[],MATCH(Q$2,SP_AcqTract_DB[#Headers],0),FALSE),"")</f>
        <v>2019-0757</v>
      </c>
      <c r="R20" s="131">
        <f>IFERROR(IF(VLOOKUP(CONCATENATE($A20,"_",R$1),SP_ACQ_Lib[],MATCH(R$2,SP_ACQ_Lib[#Headers],0),FALSE)=0,"",VLOOKUP(CONCATENATE($A20,"_",R$1),SP_ACQ_Lib[],MATCH(R$2,SP_ACQ_Lib[#Headers],0),FALSE)),"")</f>
        <v>43917</v>
      </c>
      <c r="S20" s="134">
        <f>IFERROR(IF(VLOOKUP(CONCATENATE($A20,"_",S$1),SP_ACQ_Lib[],MATCH(S$2,SP_ACQ_Lib[#Headers],0),FALSE)=0,"",VLOOKUP(CONCATENATE($A20,"_",S$1),SP_ACQ_Lib[],MATCH(S$2,SP_ACQ_Lib[#Headers],0),FALSE)),"")</f>
        <v>43928</v>
      </c>
      <c r="T20" s="93" t="str">
        <f>IFERROR(VLOOKUP(CONCATENATE($A20,"_",T$1),SP_ACQ_Lib[],MATCH(T$2,SP_ACQ_Lib[#Headers],0),FALSE),0)</f>
        <v>Accepted</v>
      </c>
      <c r="U20" s="131">
        <f>IFERROR(IF(VLOOKUP(CONCATENATE($A20,"_",U$1),SP_ACQ_Lib[],MATCH(U$2,SP_ACQ_Lib[#Headers],0),FALSE)=0,"",VLOOKUP(CONCATENATE($A20,"_",U$1),SP_ACQ_Lib[],MATCH(U$2,SP_ACQ_Lib[#Headers],0),FALSE)),"")</f>
        <v>43809</v>
      </c>
      <c r="V20" s="93" t="str">
        <f>IFERROR(VLOOKUP(CONCATENATE($A20,"_",V$1),SP_ACQ_Lib[],MATCH(V$2,SP_ACQ_Lib[#Headers],0),FALSE),0)</f>
        <v>Accepted</v>
      </c>
      <c r="W20" s="97" t="str">
        <f>IFERROR(VLOOKUP(CONCATENATE($A20,"_",W$1),SP_ACQ_Lib[],MATCH(W$2,SP_ACQ_Lib[#Headers],0),FALSE),0)</f>
        <v>Accepted</v>
      </c>
      <c r="X20" s="131">
        <f>IFERROR(VLOOKUP($A20,SP_AcqTract_DB[],MATCH(X$2,SP_AcqTract_DB[#Headers],0),FALSE),"")</f>
        <v>43693</v>
      </c>
      <c r="Y20" s="125">
        <f>IFERROR(VLOOKUP($A20,SP_AcqTract_DB[],MATCH(Y$2,SP_AcqTract_DB[#Headers],0),FALSE),"")</f>
        <v>27.7300045913682</v>
      </c>
      <c r="Z20" s="117">
        <f>IFERROR(VLOOKUP($A20,SP_AcqTract_DB[],MATCH(Z$2,SP_AcqTract_DB[#Headers],0),FALSE),"")</f>
        <v>1207919</v>
      </c>
      <c r="AA20" s="117" t="str">
        <f>IFERROR(VLOOKUP($A20,SP_AcqTract_DB[],MATCH(AA$2,SP_AcqTract_DB[#Headers],0),FALSE),"")</f>
        <v>Yes</v>
      </c>
      <c r="AB20" s="131">
        <f>IFERROR(IF(VLOOKUP(CONCATENATE($A20,"_",AB$1),SP_ACQ_Lib[],MATCH(AB$2,SP_ACQ_Lib[#Headers],0),FALSE)=0,"",VLOOKUP(CONCATENATE($A20,"_",AB$1),SP_ACQ_Lib[],MATCH(AB$2,SP_ACQ_Lib[#Headers],0),FALSE)),"")</f>
        <v>43840</v>
      </c>
      <c r="AC20" s="131">
        <f>IFERROR(IF(VLOOKUP(CONCATENATE($A20,"_",AC$1),SP_ACQ_Lib[],MATCH(AC$2,SP_ACQ_Lib[#Headers],0),FALSE)=0,"",VLOOKUP(CONCATENATE($A20,"_",AC$1),SP_ACQ_Lib[],MATCH(AC$2,SP_ACQ_Lib[#Headers],0),FALSE)),"")</f>
        <v>43926</v>
      </c>
      <c r="AD20" s="117" t="str">
        <f>IFERROR(VLOOKUP($A20,SP_AcqTract_DB[],MATCH(AD$2,SP_AcqTract_DB[#Headers],0),FALSE),"")</f>
        <v>Yes</v>
      </c>
      <c r="AE20" s="131">
        <f>IFERROR(IF(VLOOKUP(CONCATENATE($A20,"_",AE$1),SP_ACQ_Lib[],MATCH(AE$2,SP_ACQ_Lib[#Headers],0),FALSE)=0,"",VLOOKUP(CONCATENATE($A20,"_",AE$1),SP_ACQ_Lib[],MATCH(AE$2,SP_ACQ_Lib[#Headers],0),FALSE)),"")</f>
        <v>43991</v>
      </c>
      <c r="AF20" s="131">
        <f>IFERROR(IF(VLOOKUP(CONCATENATE($A20,"_",AF$1),SP_ACQ_Lib[],MATCH(AF$2,SP_ACQ_Lib[#Headers],0),FALSE)=0,"",VLOOKUP(CONCATENATE($A20,"_",AF$1),SP_ACQ_Lib[],MATCH(AF$2,SP_ACQ_Lib[#Headers],0),FALSE)),"")</f>
        <v>43993</v>
      </c>
      <c r="AG20" s="131" t="str">
        <f>IFERROR(IF(VLOOKUP(CONCATENATE($A20,"_",AG$1),SP_ACQ_Lib[],MATCH(AG$2,SP_ACQ_Lib[#Headers],0),FALSE)=0,"",VLOOKUP(CONCATENATE($A20,"_",AG$1),SP_ACQ_Lib[],MATCH(AG$2,SP_ACQ_Lib[#Headers],0),FALSE)),"")</f>
        <v/>
      </c>
      <c r="AH20" s="131">
        <f>IFERROR(IF(VLOOKUP(CONCATENATE($A20,"_",AH$1),SP_ACQ_Lib[],MATCH(AH$2,SP_ACQ_Lib[#Headers],0),FALSE)=0,"",VLOOKUP(CONCATENATE($A20,"_",AH$1),SP_ACQ_Lib[],MATCH(AH$2,SP_ACQ_Lib[#Headers],0),FALSE)),"")</f>
        <v>43613</v>
      </c>
      <c r="AI20" s="130" t="str">
        <f>IFERROR(IF(VLOOKUP(CONCATENATE($A20,"_",AI$1),SP_ACQ_Lib[],MATCH(AI$2,SP_ACQ_Lib[#Headers],0),FALSE)=0,"",VLOOKUP(CONCATENATE($A20,"_",AI$1),SP_ACQ_Lib[],MATCH(AI$2,SP_ACQ_Lib[#Headers],0),FALSE)),"")</f>
        <v/>
      </c>
      <c r="AJ20" s="130" t="str">
        <f>IFERROR(IF(VLOOKUP(CONCATENATE($A20,"_",AJ$1),SP_ACQ_Lib[],MATCH(AJ$2,SP_ACQ_Lib[#Headers],0),FALSE)=0,"",VLOOKUP(CONCATENATE($A20,"_",AJ$1),SP_ACQ_Lib[],MATCH(AJ$2,SP_ACQ_Lib[#Headers],0),FALSE)),"")</f>
        <v/>
      </c>
      <c r="AK20" s="130" t="str">
        <f>IFERROR(IF(VLOOKUP(CONCATENATE($A20,"_",AK$1),SP_ACQ_Lib[],MATCH(AK$2,SP_ACQ_Lib[#Headers],0),FALSE)=0,"",VLOOKUP(CONCATENATE($A20,"_",AK$1),SP_ACQ_Lib[],MATCH(AK$2,SP_ACQ_Lib[#Headers],0),FALSE)),"")</f>
        <v/>
      </c>
      <c r="AL20" s="130">
        <f>IFERROR(VLOOKUP($A20,SP_AcqTract_DB[],MATCH(AL$2,SP_AcqTract_DB[#Headers],0),FALSE),"")</f>
        <v>43994</v>
      </c>
      <c r="AM20" s="115" t="str">
        <f>IFERROR(VLOOKUP($A20,SP_AcqTract_DB[],MATCH(AM$2,SP_AcqTract_DB[#Headers],0),FALSE),"")</f>
        <v>Richard Hudgins</v>
      </c>
      <c r="AN20" s="115" t="str">
        <f>IFERROR(VLOOKUP($A20,SP_AcqTract_DB[],MATCH(AN$2,SP_AcqTract_DB[#Headers],0),FALSE),"")</f>
        <v>Lory Johnson, Atrium</v>
      </c>
      <c r="AO20" s="116">
        <f>IFERROR(VLOOKUP($A20,SP_AcqTract_DB[],MATCH(AO$2,SP_AcqTract_DB[#Headers],0),FALSE),"")</f>
        <v>0</v>
      </c>
      <c r="AP20" s="98" t="str">
        <f>IFERROR(VLOOKUP($A20,SP_AcqTract_DB[],MATCH(AP$2,SP_AcqTract_DB[#Headers],0),FALSE),"")</f>
        <v>A</v>
      </c>
      <c r="AQ20" s="133" t="str">
        <f>IFERROR(IF(VLOOKUP(CONCATENATE($A20,"_",AQ$1),SP_ACQ_Lib[],MATCH(AQ$2,SP_ACQ_Lib[#Headers],0),FALSE)=0,"",VLOOKUP(CONCATENATE($A20,"_",AQ$1),SP_ACQ_Lib[],MATCH(AQ$2,SP_ACQ_Lib[#Headers],0),FALSE)),"")</f>
        <v/>
      </c>
      <c r="AR20" s="131">
        <f>IFERROR(IF(VLOOKUP(CONCATENATE($A20,"_",AR$1),SP_ACQ_Lib[],MATCH(AR$2,SP_ACQ_Lib[#Headers],0),FALSE)=0,"",VLOOKUP(CONCATENATE($A20,"_",AR$1),SP_ACQ_Lib[],MATCH(AR$2,SP_ACQ_Lib[#Headers],0),FALSE)),"")</f>
        <v>43685</v>
      </c>
      <c r="AS20" s="130">
        <f>IFERROR(IF(VLOOKUP(CONCATENATE($A20,"_",AS$1),SP_ACQ_Lib[],MATCH(AS$2,SP_ACQ_Lib[#Headers],0),FALSE)=0,"",VLOOKUP(CONCATENATE($A20,"_",AS$1),SP_ACQ_Lib[],MATCH(AS$2,SP_ACQ_Lib[#Headers],0),FALSE)),"")</f>
        <v>43765</v>
      </c>
      <c r="AT20" s="132" t="str">
        <f>IFERROR(IF(VLOOKUP(CONCATENATE($A20,"_",AT$1),SP_ACQ_Lib[],MATCH(AT$2,SP_ACQ_Lib[#Headers],0),FALSE)=0,"",VLOOKUP(CONCATENATE($A20,"_",AT$1),SP_ACQ_Lib[],MATCH(AT$2,SP_ACQ_Lib[#Headers],0),FALSE)),"")</f>
        <v/>
      </c>
      <c r="AU20" s="132" t="str">
        <f>IFERROR(IF(VLOOKUP(CONCATENATE($A20,"_",AU$1),SP_ACQ_Lib[],MATCH(AU$2,SP_ACQ_Lib[#Headers],0),FALSE)=0,"",VLOOKUP(CONCATENATE($A20,"_",AU$1),SP_ACQ_Lib[],MATCH(AU$2,SP_ACQ_Lib[#Headers],0),FALSE)),"")</f>
        <v/>
      </c>
      <c r="AV20" s="113" t="str">
        <f>IFERROR(IF(VLOOKUP(CONCATENATE($A20,"_",AV$1),SP_ACQ_Lib[],MATCH(AV$2,SP_ACQ_Lib[#Headers],0),FALSE)=0,"",VLOOKUP(CONCATENATE($A20,"_",AV$1),SP_ACQ_Lib[],MATCH(AV$2,SP_ACQ_Lib[#Headers],0),FALSE)),"")</f>
        <v/>
      </c>
      <c r="AW20" s="132" t="str">
        <f>IFERROR(IF(VLOOKUP(CONCATENATE($A20,"_",AW$1),SP_ACQ_Lib[],MATCH(AW$2,SP_ACQ_Lib[#Headers],0),FALSE)=0,"",VLOOKUP(CONCATENATE($A20,"_",AW$1),SP_ACQ_Lib[],MATCH(AW$2,SP_ACQ_Lib[#Headers],0),FALSE)),"")</f>
        <v/>
      </c>
      <c r="AX20" s="132" t="str">
        <f>IFERROR(IF(VLOOKUP(CONCATENATE($A20,"_",AX$1),SP_ACQ_Lib[],MATCH(AX$2,SP_ACQ_Lib[#Headers],0),FALSE)=0,"",VLOOKUP(CONCATENATE($A20,"_",AX$1),SP_ACQ_Lib[],MATCH(AX$2,SP_ACQ_Lib[#Headers],0),FALSE)),"")</f>
        <v/>
      </c>
      <c r="AY20" s="132" t="str">
        <f>IFERROR(IF(VLOOKUP(CONCATENATE($A20,"_",AY$1),SP_ACQ_Lib[],MATCH(AY$2,SP_ACQ_Lib[#Headers],0),FALSE)=0,"",VLOOKUP(CONCATENATE($A20,"_",AY$1),SP_ACQ_Lib[],MATCH(AY$2,SP_ACQ_Lib[#Headers],0),FALSE)),"")</f>
        <v/>
      </c>
      <c r="AZ20" s="132" t="str">
        <f>IFERROR(IF(VLOOKUP(CONCATENATE($A20,"_",AZ$1),SP_ACQ_Lib[],MATCH(AZ$2,SP_ACQ_Lib[#Headers],0),FALSE)=0,"",VLOOKUP(CONCATENATE($A20,"_",AZ$1),SP_ACQ_Lib[],MATCH(AZ$2,SP_ACQ_Lib[#Headers],0),FALSE)),"")</f>
        <v/>
      </c>
      <c r="BA20" s="132" t="str">
        <f>IFERROR(IF(VLOOKUP(CONCATENATE($A20,"_",BA$1),SP_ACQ_Lib[],MATCH(BA$2,SP_ACQ_Lib[#Headers],0),FALSE)=0,"",VLOOKUP(CONCATENATE($A20,"_",BA$1),SP_ACQ_Lib[],MATCH(BA$2,SP_ACQ_Lib[#Headers],0),FALSE)),"")</f>
        <v/>
      </c>
      <c r="BB20" s="112">
        <f>IFERROR(VLOOKUP(CONCATENATE($A20,"_",BB$1),SP_ACQ_Lib[],MATCH(BB$2,SP_ACQ_Lib[#Headers],0),FALSE),0)</f>
        <v>0</v>
      </c>
      <c r="BC20" s="119">
        <f>IFERROR(VLOOKUP($A20,SP_AcqTract_DB[],MATCH(BC$2,SP_AcqTract_DB[#Headers],0),FALSE),"")</f>
        <v>0</v>
      </c>
      <c r="BD20" s="119">
        <f>IFERROR(VLOOKUP($A20,SP_AcqTract_DB[],MATCH(BD$2,SP_AcqTract_DB[#Headers],0),FALSE),"")</f>
        <v>0</v>
      </c>
      <c r="BE20" s="130" t="str">
        <f>IFERROR(IF(VLOOKUP(CONCATENATE($A20,"_",BE$1),SP_ACQ_Lib[],MATCH(BE$2,SP_ACQ_Lib[#Headers],0),FALSE)=0,"",VLOOKUP(CONCATENATE($A20,"_",BE$1),SP_ACQ_Lib[],MATCH(BE$2,SP_ACQ_Lib[#Headers],0),FALSE)),"")</f>
        <v/>
      </c>
      <c r="BF20" s="130" t="str">
        <f>IFERROR(IF(VLOOKUP(CONCATENATE($A20,"_",BF$1),SP_ACQ_Lib[],MATCH(BF$2,SP_ACQ_Lib[#Headers],0),FALSE)=0,"",VLOOKUP(CONCATENATE($A20,"_",BF$1),SP_ACQ_Lib[],MATCH(BF$2,SP_ACQ_Lib[#Headers],0),FALSE)),"")</f>
        <v/>
      </c>
      <c r="BG20" s="130" t="str">
        <f>IFERROR(IF(VLOOKUP(CONCATENATE($A20,"_",BG$1),SP_ACQ_Lib[],MATCH(BG$2,SP_ACQ_Lib[#Headers],0),FALSE)=0,"",VLOOKUP(CONCATENATE($A20,"_",BG$1),SP_ACQ_Lib[],MATCH(BG$2,SP_ACQ_Lib[#Headers],0),FALSE)),"")</f>
        <v/>
      </c>
      <c r="BH20" s="130" t="str">
        <f>IFERROR(IF(VLOOKUP(CONCATENATE($A20,"_",BH$1),SP_ACQ_Lib[],MATCH(BH$2,SP_ACQ_Lib[#Headers],0),FALSE)=0,"",VLOOKUP(CONCATENATE($A20,"_",BH$1),SP_ACQ_Lib[],MATCH(BH$2,SP_ACQ_Lib[#Headers],0),FALSE)),"")</f>
        <v/>
      </c>
      <c r="BI20" s="130" t="str">
        <f>IFERROR(IF(VLOOKUP(CONCATENATE($A20,"_",BI$1),SP_ACQ_Lib[],MATCH(BI$2,SP_ACQ_Lib[#Headers],0),FALSE)=0,"",VLOOKUP(CONCATENATE($A20,"_",BI$1),SP_ACQ_Lib[],MATCH(BI$2,SP_ACQ_Lib[#Headers],0),FALSE)),"")</f>
        <v/>
      </c>
      <c r="BJ20" s="130" t="str">
        <f>IFERROR(IF(VLOOKUP(CONCATENATE($A20,"_",BJ$1),SP_ACQ_Lib[],MATCH(BJ$2,SP_ACQ_Lib[#Headers],0),FALSE)=0,"",VLOOKUP(CONCATENATE($A20,"_",BJ$1),SP_ACQ_Lib[],MATCH(BJ$2,SP_ACQ_Lib[#Headers],0),FALSE)),"")</f>
        <v/>
      </c>
      <c r="BK20" s="131">
        <f>IFERROR(IF(VLOOKUP(CONCATENATE($A20,"_",BK$1),SP_ACQ_Lib[],MATCH(BK$2,SP_ACQ_Lib[#Headers],0),FALSE)=0,"",VLOOKUP(CONCATENATE($A20,"_",BK$1),SP_ACQ_Lib[],MATCH(BK$2,SP_ACQ_Lib[#Headers],0),FALSE)),"")</f>
        <v>43748</v>
      </c>
      <c r="BL20" s="130" t="str">
        <f>IFERROR(IF(VLOOKUP(CONCATENATE($A20,"_",BL$1),SP_ACQ_Lib[],MATCH(BL$2,SP_ACQ_Lib[#Headers],0),FALSE)=0,"",VLOOKUP(CONCATENATE($A20,"_",BL$1),SP_ACQ_Lib[],MATCH(BL$2,SP_ACQ_Lib[#Headers],0),FALSE)),"")</f>
        <v/>
      </c>
      <c r="BM20" s="130" t="str">
        <f>IFERROR(IF(VLOOKUP(CONCATENATE($A20,"_",BM$1),SP_ACQ_Lib[],MATCH(BM$2,SP_ACQ_Lib[#Headers],0),FALSE)=0,"",VLOOKUP(CONCATENATE($A20,"_",BM$1),SP_ACQ_Lib[],MATCH(BM$2,SP_ACQ_Lib[#Headers],0),FALSE)),"")</f>
        <v/>
      </c>
      <c r="BN20" s="130" t="str">
        <f>IFERROR(IF(VLOOKUP(CONCATENATE($A20,"_",BN$1),SP_ACQ_Lib[],MATCH(BN$2,SP_ACQ_Lib[#Headers],0),FALSE)=0,"",VLOOKUP(CONCATENATE($A20,"_",BN$1),SP_ACQ_Lib[],MATCH(BN$2,SP_ACQ_Lib[#Headers],0),FALSE)),"")</f>
        <v/>
      </c>
    </row>
    <row r="21" spans="1:66" s="114" customFormat="1" ht="51" x14ac:dyDescent="0.2">
      <c r="A21" s="82" t="s">
        <v>34</v>
      </c>
      <c r="B21" s="115" t="str">
        <f>IFERROR(VLOOKUP($A21,SP_AcqTract_DB[],MATCH(B$2,SP_AcqTract_DB[#Headers],0),FALSE),"")</f>
        <v>R018520</v>
      </c>
      <c r="C21" s="116" t="str">
        <f>IFERROR(VLOOKUP($A21,SP_AcqTract_DB[],MATCH(C$2,SP_AcqTract_DB[#Headers],0),FALSE),"")</f>
        <v>PH1</v>
      </c>
      <c r="D21" s="96" t="str">
        <f>IFERROR(VLOOKUP($A21,SP_AcqTract_DB[],MATCH(D$2,SP_AcqTract_DB[#Headers],0),FALSE),"")</f>
        <v>Active</v>
      </c>
      <c r="E21" s="96">
        <f>IFERROR(VLOOKUP($A21,SP_AcqTract_DB[],MATCH(E$2,SP_AcqTract_DB[#Headers],0),FALSE),"")</f>
        <v>4</v>
      </c>
      <c r="F21" s="115" t="str">
        <f>IFERROR(VLOOKUP($A21,SP_AcqTract_DB[],MATCH(F$2,SP_AcqTract_DB[#Headers],0),FALSE),"")</f>
        <v>Sump-Flowage Esmt/Levee Esmt/Drainage Esmt</v>
      </c>
      <c r="G21" s="115">
        <f>IFERROR(VLOOKUP($A21,SP_AcqTract_DB[],MATCH(G$2,SP_AcqTract_DB[#Headers],0),FALSE),"")</f>
        <v>0</v>
      </c>
      <c r="H21" s="131">
        <f>IFERROR(IF(VLOOKUP(CONCATENATE($A21,"_",H$1),SP_ACQ_Lib[],MATCH(H$2,SP_ACQ_Lib[#Headers],0),FALSE)=0,"",VLOOKUP(CONCATENATE($A21,"_",H$1),SP_ACQ_Lib[],MATCH(H$2,SP_ACQ_Lib[#Headers],0),FALSE)),"")</f>
        <v>43872.544270833336</v>
      </c>
      <c r="I21" s="115" t="str">
        <f>IFERROR(VLOOKUP($A21,SP_AcqTract_DB[],MATCH(I$2,SP_AcqTract_DB[#Headers],0),FALSE),"")</f>
        <v>City of  Wharton</v>
      </c>
      <c r="J21" s="115" t="str">
        <f>IFERROR(VLOOKUP($A21,SP_AcqTract_DB[],MATCH(J$2,SP_AcqTract_DB[#Headers],0),FALSE),"")</f>
        <v>City of Wharton</v>
      </c>
      <c r="K21" s="115" t="str">
        <f>IFERROR(VLOOKUP($A21,SP_AcqTract_DB[],MATCH(K$2,SP_AcqTract_DB[#Headers],0),FALSE),"")</f>
        <v>City of Wharton</v>
      </c>
      <c r="L21" s="115" t="str">
        <f>IFERROR(VLOOKUP($A21,SP_AcqTract_DB[],MATCH(L$2,SP_AcqTract_DB[#Headers],0),FALSE),"")</f>
        <v>120 E Caney</v>
      </c>
      <c r="M21" s="96" t="str">
        <f>IFERROR(VLOOKUP($A21,SP_AcqTract_DB[],MATCH(M$2,SP_AcqTract_DB[#Headers],0),FALSE),"")</f>
        <v>Wharton, TX</v>
      </c>
      <c r="N21" s="115" t="str">
        <f>IFERROR(VLOOKUP($A21,SP_AcqTract_DB[],MATCH(N$2,SP_AcqTract_DB[#Headers],0),FALSE),"")</f>
        <v>0 Sheppard</v>
      </c>
      <c r="O21" s="108">
        <f>IFERROR(VLOOKUP($A21,SP_AcqTract_DB[],MATCH(O$2,SP_AcqTract_DB[#Headers],0),FALSE),"")</f>
        <v>0</v>
      </c>
      <c r="P21" s="108">
        <f>IFERROR(VLOOKUP($A21,SP_AcqTract_DB[],MATCH(P$2,SP_AcqTract_DB[#Headers],0),FALSE),"")</f>
        <v>0</v>
      </c>
      <c r="Q21" s="96" t="str">
        <f>IFERROR(VLOOKUP($A21,SP_AcqTract_DB[],MATCH(Q$2,SP_AcqTract_DB[#Headers],0),FALSE),"")</f>
        <v>2019-1001</v>
      </c>
      <c r="R21" s="131">
        <f>IFERROR(IF(VLOOKUP(CONCATENATE($A21,"_",R$1),SP_ACQ_Lib[],MATCH(R$2,SP_ACQ_Lib[#Headers],0),FALSE)=0,"",VLOOKUP(CONCATENATE($A21,"_",R$1),SP_ACQ_Lib[],MATCH(R$2,SP_ACQ_Lib[#Headers],0),FALSE)),"")</f>
        <v>43812</v>
      </c>
      <c r="S21" s="134">
        <f>IFERROR(IF(VLOOKUP(CONCATENATE($A21,"_",S$1),SP_ACQ_Lib[],MATCH(S$2,SP_ACQ_Lib[#Headers],0),FALSE)=0,"",VLOOKUP(CONCATENATE($A21,"_",S$1),SP_ACQ_Lib[],MATCH(S$2,SP_ACQ_Lib[#Headers],0),FALSE)),"")</f>
        <v>43826</v>
      </c>
      <c r="T21" s="93" t="str">
        <f>IFERROR(VLOOKUP(CONCATENATE($A21,"_",T$1),SP_ACQ_Lib[],MATCH(T$2,SP_ACQ_Lib[#Headers],0),FALSE),0)</f>
        <v>Accepted</v>
      </c>
      <c r="U21" s="131">
        <f>IFERROR(IF(VLOOKUP(CONCATENATE($A21,"_",U$1),SP_ACQ_Lib[],MATCH(U$2,SP_ACQ_Lib[#Headers],0),FALSE)=0,"",VLOOKUP(CONCATENATE($A21,"_",U$1),SP_ACQ_Lib[],MATCH(U$2,SP_ACQ_Lib[#Headers],0),FALSE)),"")</f>
        <v>43832</v>
      </c>
      <c r="V21" s="93" t="str">
        <f>IFERROR(VLOOKUP(CONCATENATE($A21,"_",V$1),SP_ACQ_Lib[],MATCH(V$2,SP_ACQ_Lib[#Headers],0),FALSE),0)</f>
        <v>Accepted</v>
      </c>
      <c r="W21" s="97">
        <f>IFERROR(VLOOKUP(CONCATENATE($A21,"_",W$1),SP_ACQ_Lib[],MATCH(W$2,SP_ACQ_Lib[#Headers],0),FALSE),0)</f>
        <v>0</v>
      </c>
      <c r="X21" s="131">
        <f>IFERROR(VLOOKUP($A21,SP_AcqTract_DB[],MATCH(X$2,SP_AcqTract_DB[#Headers],0),FALSE),"")</f>
        <v>0</v>
      </c>
      <c r="Y21" s="125">
        <f>IFERROR(VLOOKUP($A21,SP_AcqTract_DB[],MATCH(Y$2,SP_AcqTract_DB[#Headers],0),FALSE),"")</f>
        <v>13.541700000000001</v>
      </c>
      <c r="Z21" s="117">
        <f>IFERROR(VLOOKUP($A21,SP_AcqTract_DB[],MATCH(Z$2,SP_AcqTract_DB[#Headers],0),FALSE),"")</f>
        <v>589876.45200000005</v>
      </c>
      <c r="AA21" s="117" t="str">
        <f>IFERROR(VLOOKUP($A21,SP_AcqTract_DB[],MATCH(AA$2,SP_AcqTract_DB[#Headers],0),FALSE),"")</f>
        <v>No</v>
      </c>
      <c r="AB21" s="131" t="str">
        <f>IFERROR(IF(VLOOKUP(CONCATENATE($A21,"_",AB$1),SP_ACQ_Lib[],MATCH(AB$2,SP_ACQ_Lib[#Headers],0),FALSE)=0,"",VLOOKUP(CONCATENATE($A21,"_",AB$1),SP_ACQ_Lib[],MATCH(AB$2,SP_ACQ_Lib[#Headers],0),FALSE)),"")</f>
        <v/>
      </c>
      <c r="AC21" s="131" t="str">
        <f>IFERROR(IF(VLOOKUP(CONCATENATE($A21,"_",AC$1),SP_ACQ_Lib[],MATCH(AC$2,SP_ACQ_Lib[#Headers],0),FALSE)=0,"",VLOOKUP(CONCATENATE($A21,"_",AC$1),SP_ACQ_Lib[],MATCH(AC$2,SP_ACQ_Lib[#Headers],0),FALSE)),"")</f>
        <v/>
      </c>
      <c r="AD21" s="117" t="str">
        <f>IFERROR(VLOOKUP($A21,SP_AcqTract_DB[],MATCH(AD$2,SP_AcqTract_DB[#Headers],0),FALSE),"")</f>
        <v>Yes</v>
      </c>
      <c r="AE21" s="131">
        <f>IFERROR(IF(VLOOKUP(CONCATENATE($A21,"_",AE$1),SP_ACQ_Lib[],MATCH(AE$2,SP_ACQ_Lib[#Headers],0),FALSE)=0,"",VLOOKUP(CONCATENATE($A21,"_",AE$1),SP_ACQ_Lib[],MATCH(AE$2,SP_ACQ_Lib[#Headers],0),FALSE)),"")</f>
        <v>43936</v>
      </c>
      <c r="AF21" s="131">
        <f>IFERROR(IF(VLOOKUP(CONCATENATE($A21,"_",AF$1),SP_ACQ_Lib[],MATCH(AF$2,SP_ACQ_Lib[#Headers],0),FALSE)=0,"",VLOOKUP(CONCATENATE($A21,"_",AF$1),SP_ACQ_Lib[],MATCH(AF$2,SP_ACQ_Lib[#Headers],0),FALSE)),"")</f>
        <v>43993</v>
      </c>
      <c r="AG21" s="131" t="str">
        <f>IFERROR(IF(VLOOKUP(CONCATENATE($A21,"_",AG$1),SP_ACQ_Lib[],MATCH(AG$2,SP_ACQ_Lib[#Headers],0),FALSE)=0,"",VLOOKUP(CONCATENATE($A21,"_",AG$1),SP_ACQ_Lib[],MATCH(AG$2,SP_ACQ_Lib[#Headers],0),FALSE)),"")</f>
        <v/>
      </c>
      <c r="AH21" s="131" t="str">
        <f>IFERROR(IF(VLOOKUP(CONCATENATE($A21,"_",AH$1),SP_ACQ_Lib[],MATCH(AH$2,SP_ACQ_Lib[#Headers],0),FALSE)=0,"",VLOOKUP(CONCATENATE($A21,"_",AH$1),SP_ACQ_Lib[],MATCH(AH$2,SP_ACQ_Lib[#Headers],0),FALSE)),"")</f>
        <v/>
      </c>
      <c r="AI21" s="130" t="str">
        <f>IFERROR(IF(VLOOKUP(CONCATENATE($A21,"_",AI$1),SP_ACQ_Lib[],MATCH(AI$2,SP_ACQ_Lib[#Headers],0),FALSE)=0,"",VLOOKUP(CONCATENATE($A21,"_",AI$1),SP_ACQ_Lib[],MATCH(AI$2,SP_ACQ_Lib[#Headers],0),FALSE)),"")</f>
        <v/>
      </c>
      <c r="AJ21" s="130" t="str">
        <f>IFERROR(IF(VLOOKUP(CONCATENATE($A21,"_",AJ$1),SP_ACQ_Lib[],MATCH(AJ$2,SP_ACQ_Lib[#Headers],0),FALSE)=0,"",VLOOKUP(CONCATENATE($A21,"_",AJ$1),SP_ACQ_Lib[],MATCH(AJ$2,SP_ACQ_Lib[#Headers],0),FALSE)),"")</f>
        <v/>
      </c>
      <c r="AK21" s="130" t="str">
        <f>IFERROR(IF(VLOOKUP(CONCATENATE($A21,"_",AK$1),SP_ACQ_Lib[],MATCH(AK$2,SP_ACQ_Lib[#Headers],0),FALSE)=0,"",VLOOKUP(CONCATENATE($A21,"_",AK$1),SP_ACQ_Lib[],MATCH(AK$2,SP_ACQ_Lib[#Headers],0),FALSE)),"")</f>
        <v/>
      </c>
      <c r="AL21" s="130">
        <f>IFERROR(VLOOKUP($A21,SP_AcqTract_DB[],MATCH(AL$2,SP_AcqTract_DB[#Headers],0),FALSE),"")</f>
        <v>0</v>
      </c>
      <c r="AM21" s="115">
        <f>IFERROR(VLOOKUP($A21,SP_AcqTract_DB[],MATCH(AM$2,SP_AcqTract_DB[#Headers],0),FALSE),"")</f>
        <v>0</v>
      </c>
      <c r="AN21" s="115">
        <f>IFERROR(VLOOKUP($A21,SP_AcqTract_DB[],MATCH(AN$2,SP_AcqTract_DB[#Headers],0),FALSE),"")</f>
        <v>0</v>
      </c>
      <c r="AO21" s="116">
        <f>IFERROR(VLOOKUP($A21,SP_AcqTract_DB[],MATCH(AO$2,SP_AcqTract_DB[#Headers],0),FALSE),"")</f>
        <v>0</v>
      </c>
      <c r="AP21" s="98">
        <f>IFERROR(VLOOKUP($A21,SP_AcqTract_DB[],MATCH(AP$2,SP_AcqTract_DB[#Headers],0),FALSE),"")</f>
        <v>0</v>
      </c>
      <c r="AQ21" s="133" t="str">
        <f>IFERROR(IF(VLOOKUP(CONCATENATE($A21,"_",AQ$1),SP_ACQ_Lib[],MATCH(AQ$2,SP_ACQ_Lib[#Headers],0),FALSE)=0,"",VLOOKUP(CONCATENATE($A21,"_",AQ$1),SP_ACQ_Lib[],MATCH(AQ$2,SP_ACQ_Lib[#Headers],0),FALSE)),"")</f>
        <v/>
      </c>
      <c r="AR21" s="131" t="str">
        <f>IFERROR(IF(VLOOKUP(CONCATENATE($A21,"_",AR$1),SP_ACQ_Lib[],MATCH(AR$2,SP_ACQ_Lib[#Headers],0),FALSE)=0,"",VLOOKUP(CONCATENATE($A21,"_",AR$1),SP_ACQ_Lib[],MATCH(AR$2,SP_ACQ_Lib[#Headers],0),FALSE)),"")</f>
        <v/>
      </c>
      <c r="AS21" s="130" t="str">
        <f>IFERROR(IF(VLOOKUP(CONCATENATE($A21,"_",AS$1),SP_ACQ_Lib[],MATCH(AS$2,SP_ACQ_Lib[#Headers],0),FALSE)=0,"",VLOOKUP(CONCATENATE($A21,"_",AS$1),SP_ACQ_Lib[],MATCH(AS$2,SP_ACQ_Lib[#Headers],0),FALSE)),"")</f>
        <v/>
      </c>
      <c r="AT21" s="132" t="str">
        <f>IFERROR(IF(VLOOKUP(CONCATENATE($A21,"_",AT$1),SP_ACQ_Lib[],MATCH(AT$2,SP_ACQ_Lib[#Headers],0),FALSE)=0,"",VLOOKUP(CONCATENATE($A21,"_",AT$1),SP_ACQ_Lib[],MATCH(AT$2,SP_ACQ_Lib[#Headers],0),FALSE)),"")</f>
        <v/>
      </c>
      <c r="AU21" s="132" t="str">
        <f>IFERROR(IF(VLOOKUP(CONCATENATE($A21,"_",AU$1),SP_ACQ_Lib[],MATCH(AU$2,SP_ACQ_Lib[#Headers],0),FALSE)=0,"",VLOOKUP(CONCATENATE($A21,"_",AU$1),SP_ACQ_Lib[],MATCH(AU$2,SP_ACQ_Lib[#Headers],0),FALSE)),"")</f>
        <v/>
      </c>
      <c r="AV21" s="113" t="str">
        <f>IFERROR(IF(VLOOKUP(CONCATENATE($A21,"_",AV$1),SP_ACQ_Lib[],MATCH(AV$2,SP_ACQ_Lib[#Headers],0),FALSE)=0,"",VLOOKUP(CONCATENATE($A21,"_",AV$1),SP_ACQ_Lib[],MATCH(AV$2,SP_ACQ_Lib[#Headers],0),FALSE)),"")</f>
        <v/>
      </c>
      <c r="AW21" s="132" t="str">
        <f>IFERROR(IF(VLOOKUP(CONCATENATE($A21,"_",AW$1),SP_ACQ_Lib[],MATCH(AW$2,SP_ACQ_Lib[#Headers],0),FALSE)=0,"",VLOOKUP(CONCATENATE($A21,"_",AW$1),SP_ACQ_Lib[],MATCH(AW$2,SP_ACQ_Lib[#Headers],0),FALSE)),"")</f>
        <v/>
      </c>
      <c r="AX21" s="132" t="str">
        <f>IFERROR(IF(VLOOKUP(CONCATENATE($A21,"_",AX$1),SP_ACQ_Lib[],MATCH(AX$2,SP_ACQ_Lib[#Headers],0),FALSE)=0,"",VLOOKUP(CONCATENATE($A21,"_",AX$1),SP_ACQ_Lib[],MATCH(AX$2,SP_ACQ_Lib[#Headers],0),FALSE)),"")</f>
        <v/>
      </c>
      <c r="AY21" s="132" t="str">
        <f>IFERROR(IF(VLOOKUP(CONCATENATE($A21,"_",AY$1),SP_ACQ_Lib[],MATCH(AY$2,SP_ACQ_Lib[#Headers],0),FALSE)=0,"",VLOOKUP(CONCATENATE($A21,"_",AY$1),SP_ACQ_Lib[],MATCH(AY$2,SP_ACQ_Lib[#Headers],0),FALSE)),"")</f>
        <v/>
      </c>
      <c r="AZ21" s="132" t="str">
        <f>IFERROR(IF(VLOOKUP(CONCATENATE($A21,"_",AZ$1),SP_ACQ_Lib[],MATCH(AZ$2,SP_ACQ_Lib[#Headers],0),FALSE)=0,"",VLOOKUP(CONCATENATE($A21,"_",AZ$1),SP_ACQ_Lib[],MATCH(AZ$2,SP_ACQ_Lib[#Headers],0),FALSE)),"")</f>
        <v/>
      </c>
      <c r="BA21" s="132" t="str">
        <f>IFERROR(IF(VLOOKUP(CONCATENATE($A21,"_",BA$1),SP_ACQ_Lib[],MATCH(BA$2,SP_ACQ_Lib[#Headers],0),FALSE)=0,"",VLOOKUP(CONCATENATE($A21,"_",BA$1),SP_ACQ_Lib[],MATCH(BA$2,SP_ACQ_Lib[#Headers],0),FALSE)),"")</f>
        <v/>
      </c>
      <c r="BB21" s="112">
        <f>IFERROR(VLOOKUP(CONCATENATE($A21,"_",BB$1),SP_ACQ_Lib[],MATCH(BB$2,SP_ACQ_Lib[#Headers],0),FALSE),0)</f>
        <v>0</v>
      </c>
      <c r="BC21" s="119">
        <f>IFERROR(VLOOKUP($A21,SP_AcqTract_DB[],MATCH(BC$2,SP_AcqTract_DB[#Headers],0),FALSE),"")</f>
        <v>0</v>
      </c>
      <c r="BD21" s="119">
        <f>IFERROR(VLOOKUP($A21,SP_AcqTract_DB[],MATCH(BD$2,SP_AcqTract_DB[#Headers],0),FALSE),"")</f>
        <v>0</v>
      </c>
      <c r="BE21" s="130" t="str">
        <f>IFERROR(IF(VLOOKUP(CONCATENATE($A21,"_",BE$1),SP_ACQ_Lib[],MATCH(BE$2,SP_ACQ_Lib[#Headers],0),FALSE)=0,"",VLOOKUP(CONCATENATE($A21,"_",BE$1),SP_ACQ_Lib[],MATCH(BE$2,SP_ACQ_Lib[#Headers],0),FALSE)),"")</f>
        <v/>
      </c>
      <c r="BF21" s="130" t="str">
        <f>IFERROR(IF(VLOOKUP(CONCATENATE($A21,"_",BF$1),SP_ACQ_Lib[],MATCH(BF$2,SP_ACQ_Lib[#Headers],0),FALSE)=0,"",VLOOKUP(CONCATENATE($A21,"_",BF$1),SP_ACQ_Lib[],MATCH(BF$2,SP_ACQ_Lib[#Headers],0),FALSE)),"")</f>
        <v/>
      </c>
      <c r="BG21" s="130" t="str">
        <f>IFERROR(IF(VLOOKUP(CONCATENATE($A21,"_",BG$1),SP_ACQ_Lib[],MATCH(BG$2,SP_ACQ_Lib[#Headers],0),FALSE)=0,"",VLOOKUP(CONCATENATE($A21,"_",BG$1),SP_ACQ_Lib[],MATCH(BG$2,SP_ACQ_Lib[#Headers],0),FALSE)),"")</f>
        <v/>
      </c>
      <c r="BH21" s="130" t="str">
        <f>IFERROR(IF(VLOOKUP(CONCATENATE($A21,"_",BH$1),SP_ACQ_Lib[],MATCH(BH$2,SP_ACQ_Lib[#Headers],0),FALSE)=0,"",VLOOKUP(CONCATENATE($A21,"_",BH$1),SP_ACQ_Lib[],MATCH(BH$2,SP_ACQ_Lib[#Headers],0),FALSE)),"")</f>
        <v/>
      </c>
      <c r="BI21" s="130" t="str">
        <f>IFERROR(IF(VLOOKUP(CONCATENATE($A21,"_",BI$1),SP_ACQ_Lib[],MATCH(BI$2,SP_ACQ_Lib[#Headers],0),FALSE)=0,"",VLOOKUP(CONCATENATE($A21,"_",BI$1),SP_ACQ_Lib[],MATCH(BI$2,SP_ACQ_Lib[#Headers],0),FALSE)),"")</f>
        <v/>
      </c>
      <c r="BJ21" s="130" t="str">
        <f>IFERROR(IF(VLOOKUP(CONCATENATE($A21,"_",BJ$1),SP_ACQ_Lib[],MATCH(BJ$2,SP_ACQ_Lib[#Headers],0),FALSE)=0,"",VLOOKUP(CONCATENATE($A21,"_",BJ$1),SP_ACQ_Lib[],MATCH(BJ$2,SP_ACQ_Lib[#Headers],0),FALSE)),"")</f>
        <v/>
      </c>
      <c r="BK21" s="131">
        <f>IFERROR(IF(VLOOKUP(CONCATENATE($A21,"_",BK$1),SP_ACQ_Lib[],MATCH(BK$2,SP_ACQ_Lib[#Headers],0),FALSE)=0,"",VLOOKUP(CONCATENATE($A21,"_",BK$1),SP_ACQ_Lib[],MATCH(BK$2,SP_ACQ_Lib[#Headers],0),FALSE)),"")</f>
        <v>43748</v>
      </c>
      <c r="BL21" s="130" t="str">
        <f>IFERROR(IF(VLOOKUP(CONCATENATE($A21,"_",BL$1),SP_ACQ_Lib[],MATCH(BL$2,SP_ACQ_Lib[#Headers],0),FALSE)=0,"",VLOOKUP(CONCATENATE($A21,"_",BL$1),SP_ACQ_Lib[],MATCH(BL$2,SP_ACQ_Lib[#Headers],0),FALSE)),"")</f>
        <v/>
      </c>
      <c r="BM21" s="130" t="str">
        <f>IFERROR(IF(VLOOKUP(CONCATENATE($A21,"_",BM$1),SP_ACQ_Lib[],MATCH(BM$2,SP_ACQ_Lib[#Headers],0),FALSE)=0,"",VLOOKUP(CONCATENATE($A21,"_",BM$1),SP_ACQ_Lib[],MATCH(BM$2,SP_ACQ_Lib[#Headers],0),FALSE)),"")</f>
        <v/>
      </c>
      <c r="BN21" s="130" t="str">
        <f>IFERROR(IF(VLOOKUP(CONCATENATE($A21,"_",BN$1),SP_ACQ_Lib[],MATCH(BN$2,SP_ACQ_Lib[#Headers],0),FALSE)=0,"",VLOOKUP(CONCATENATE($A21,"_",BN$1),SP_ACQ_Lib[],MATCH(BN$2,SP_ACQ_Lib[#Headers],0),FALSE)),"")</f>
        <v/>
      </c>
    </row>
    <row r="22" spans="1:66" s="114" customFormat="1" ht="25.5" x14ac:dyDescent="0.2">
      <c r="A22" s="82" t="s">
        <v>35</v>
      </c>
      <c r="B22" s="115" t="str">
        <f>IFERROR(VLOOKUP($A22,SP_AcqTract_DB[],MATCH(B$2,SP_AcqTract_DB[#Headers],0),FALSE),"")</f>
        <v>R019378;R050285</v>
      </c>
      <c r="C22" s="116" t="str">
        <f>IFERROR(VLOOKUP($A22,SP_AcqTract_DB[],MATCH(C$2,SP_AcqTract_DB[#Headers],0),FALSE),"")</f>
        <v>PH1</v>
      </c>
      <c r="D22" s="96" t="str">
        <f>IFERROR(VLOOKUP($A22,SP_AcqTract_DB[],MATCH(D$2,SP_AcqTract_DB[#Headers],0),FALSE),"")</f>
        <v>Active</v>
      </c>
      <c r="E22" s="96">
        <f>IFERROR(VLOOKUP($A22,SP_AcqTract_DB[],MATCH(E$2,SP_AcqTract_DB[#Headers],0),FALSE),"")</f>
        <v>1</v>
      </c>
      <c r="F22" s="115" t="str">
        <f>IFERROR(VLOOKUP($A22,SP_AcqTract_DB[],MATCH(F$2,SP_AcqTract_DB[#Headers],0),FALSE),"")</f>
        <v>Levee Esmt</v>
      </c>
      <c r="G22" s="115" t="str">
        <f>IFERROR(VLOOKUP($A22,SP_AcqTract_DB[],MATCH(G$2,SP_AcqTract_DB[#Headers],0),FALSE),"")</f>
        <v>Lily Khan</v>
      </c>
      <c r="H22" s="131">
        <f>IFERROR(IF(VLOOKUP(CONCATENATE($A22,"_",H$1),SP_ACQ_Lib[],MATCH(H$2,SP_ACQ_Lib[#Headers],0),FALSE)=0,"",VLOOKUP(CONCATENATE($A22,"_",H$1),SP_ACQ_Lib[],MATCH(H$2,SP_ACQ_Lib[#Headers],0),FALSE)),"")</f>
        <v>43998.603750000002</v>
      </c>
      <c r="I22" s="115" t="str">
        <f>IFERROR(VLOOKUP($A22,SP_AcqTract_DB[],MATCH(I$2,SP_AcqTract_DB[#Headers],0),FALSE),"")</f>
        <v>Curtis Wade Evans</v>
      </c>
      <c r="J22" s="115">
        <f>IFERROR(VLOOKUP($A22,SP_AcqTract_DB[],MATCH(J$2,SP_AcqTract_DB[#Headers],0),FALSE),"")</f>
        <v>0</v>
      </c>
      <c r="K22" s="115" t="str">
        <f>IFERROR(VLOOKUP($A22,SP_AcqTract_DB[],MATCH(K$2,SP_AcqTract_DB[#Headers],0),FALSE),"")</f>
        <v>Curtis Wade Evans</v>
      </c>
      <c r="L22" s="115" t="str">
        <f>IFERROR(VLOOKUP($A22,SP_AcqTract_DB[],MATCH(L$2,SP_AcqTract_DB[#Headers],0),FALSE),"")</f>
        <v>436 S Sheppard</v>
      </c>
      <c r="M22" s="96" t="str">
        <f>IFERROR(VLOOKUP($A22,SP_AcqTract_DB[],MATCH(M$2,SP_AcqTract_DB[#Headers],0),FALSE),"")</f>
        <v>Wharton, TX   77488</v>
      </c>
      <c r="N22" s="115" t="str">
        <f>IFERROR(VLOOKUP($A22,SP_AcqTract_DB[],MATCH(N$2,SP_AcqTract_DB[#Headers],0),FALSE),"")</f>
        <v>420 &amp; 436 S Sheppard</v>
      </c>
      <c r="O22" s="108">
        <f>IFERROR(VLOOKUP($A22,SP_AcqTract_DB[],MATCH(O$2,SP_AcqTract_DB[#Headers],0),FALSE),"")</f>
        <v>0</v>
      </c>
      <c r="P22" s="108" t="str">
        <f>IFERROR(VLOOKUP($A22,SP_AcqTract_DB[],MATCH(P$2,SP_AcqTract_DB[#Headers],0),FALSE),"")</f>
        <v>X</v>
      </c>
      <c r="Q22" s="96" t="str">
        <f>IFERROR(VLOOKUP($A22,SP_AcqTract_DB[],MATCH(Q$2,SP_AcqTract_DB[#Headers],0),FALSE),"")</f>
        <v>2019-0810</v>
      </c>
      <c r="R22" s="131">
        <f>IFERROR(IF(VLOOKUP(CONCATENATE($A22,"_",R$1),SP_ACQ_Lib[],MATCH(R$2,SP_ACQ_Lib[#Headers],0),FALSE)=0,"",VLOOKUP(CONCATENATE($A22,"_",R$1),SP_ACQ_Lib[],MATCH(R$2,SP_ACQ_Lib[#Headers],0),FALSE)),"")</f>
        <v>43943</v>
      </c>
      <c r="S22" s="134">
        <f>IFERROR(IF(VLOOKUP(CONCATENATE($A22,"_",S$1),SP_ACQ_Lib[],MATCH(S$2,SP_ACQ_Lib[#Headers],0),FALSE)=0,"",VLOOKUP(CONCATENATE($A22,"_",S$1),SP_ACQ_Lib[],MATCH(S$2,SP_ACQ_Lib[#Headers],0),FALSE)),"")</f>
        <v>43951</v>
      </c>
      <c r="T22" s="93" t="str">
        <f>IFERROR(VLOOKUP(CONCATENATE($A22,"_",T$1),SP_ACQ_Lib[],MATCH(T$2,SP_ACQ_Lib[#Headers],0),FALSE),0)</f>
        <v>Accepted</v>
      </c>
      <c r="U22" s="131">
        <f>IFERROR(IF(VLOOKUP(CONCATENATE($A22,"_",U$1),SP_ACQ_Lib[],MATCH(U$2,SP_ACQ_Lib[#Headers],0),FALSE)=0,"",VLOOKUP(CONCATENATE($A22,"_",U$1),SP_ACQ_Lib[],MATCH(U$2,SP_ACQ_Lib[#Headers],0),FALSE)),"")</f>
        <v>43809</v>
      </c>
      <c r="V22" s="93" t="str">
        <f>IFERROR(VLOOKUP(CONCATENATE($A22,"_",V$1),SP_ACQ_Lib[],MATCH(V$2,SP_ACQ_Lib[#Headers],0),FALSE),0)</f>
        <v>Accepted</v>
      </c>
      <c r="W22" s="97">
        <f>IFERROR(VLOOKUP(CONCATENATE($A22,"_",W$1),SP_ACQ_Lib[],MATCH(W$2,SP_ACQ_Lib[#Headers],0),FALSE),0)</f>
        <v>0</v>
      </c>
      <c r="X22" s="131">
        <f>IFERROR(VLOOKUP($A22,SP_AcqTract_DB[],MATCH(X$2,SP_AcqTract_DB[#Headers],0),FALSE),"")</f>
        <v>43693</v>
      </c>
      <c r="Y22" s="125">
        <f>IFERROR(VLOOKUP($A22,SP_AcqTract_DB[],MATCH(Y$2,SP_AcqTract_DB[#Headers],0),FALSE),"")</f>
        <v>0.51154729109274599</v>
      </c>
      <c r="Z22" s="117">
        <f>IFERROR(VLOOKUP($A22,SP_AcqTract_DB[],MATCH(Z$2,SP_AcqTract_DB[#Headers],0),FALSE),"")</f>
        <v>22283</v>
      </c>
      <c r="AA22" s="117" t="str">
        <f>IFERROR(VLOOKUP($A22,SP_AcqTract_DB[],MATCH(AA$2,SP_AcqTract_DB[#Headers],0),FALSE),"")</f>
        <v>Yes</v>
      </c>
      <c r="AB22" s="131">
        <f>IFERROR(IF(VLOOKUP(CONCATENATE($A22,"_",AB$1),SP_ACQ_Lib[],MATCH(AB$2,SP_ACQ_Lib[#Headers],0),FALSE)=0,"",VLOOKUP(CONCATENATE($A22,"_",AB$1),SP_ACQ_Lib[],MATCH(AB$2,SP_ACQ_Lib[#Headers],0),FALSE)),"")</f>
        <v>43899</v>
      </c>
      <c r="AC22" s="131">
        <f>IFERROR(IF(VLOOKUP(CONCATENATE($A22,"_",AC$1),SP_ACQ_Lib[],MATCH(AC$2,SP_ACQ_Lib[#Headers],0),FALSE)=0,"",VLOOKUP(CONCATENATE($A22,"_",AC$1),SP_ACQ_Lib[],MATCH(AC$2,SP_ACQ_Lib[#Headers],0),FALSE)),"")</f>
        <v>43900</v>
      </c>
      <c r="AD22" s="117" t="str">
        <f>IFERROR(VLOOKUP($A22,SP_AcqTract_DB[],MATCH(AD$2,SP_AcqTract_DB[#Headers],0),FALSE),"")</f>
        <v>Yes</v>
      </c>
      <c r="AE22" s="131">
        <f>IFERROR(IF(VLOOKUP(CONCATENATE($A22,"_",AE$1),SP_ACQ_Lib[],MATCH(AE$2,SP_ACQ_Lib[#Headers],0),FALSE)=0,"",VLOOKUP(CONCATENATE($A22,"_",AE$1),SP_ACQ_Lib[],MATCH(AE$2,SP_ACQ_Lib[#Headers],0),FALSE)),"")</f>
        <v>43852</v>
      </c>
      <c r="AF22" s="131">
        <f>IFERROR(IF(VLOOKUP(CONCATENATE($A22,"_",AF$1),SP_ACQ_Lib[],MATCH(AF$2,SP_ACQ_Lib[#Headers],0),FALSE)=0,"",VLOOKUP(CONCATENATE($A22,"_",AF$1),SP_ACQ_Lib[],MATCH(AF$2,SP_ACQ_Lib[#Headers],0),FALSE)),"")</f>
        <v>43937</v>
      </c>
      <c r="AG22" s="131">
        <f>IFERROR(IF(VLOOKUP(CONCATENATE($A22,"_",AG$1),SP_ACQ_Lib[],MATCH(AG$2,SP_ACQ_Lib[#Headers],0),FALSE)=0,"",VLOOKUP(CONCATENATE($A22,"_",AG$1),SP_ACQ_Lib[],MATCH(AG$2,SP_ACQ_Lib[#Headers],0),FALSE)),"")</f>
        <v>43684</v>
      </c>
      <c r="AH22" s="131">
        <f>IFERROR(IF(VLOOKUP(CONCATENATE($A22,"_",AH$1),SP_ACQ_Lib[],MATCH(AH$2,SP_ACQ_Lib[#Headers],0),FALSE)=0,"",VLOOKUP(CONCATENATE($A22,"_",AH$1),SP_ACQ_Lib[],MATCH(AH$2,SP_ACQ_Lib[#Headers],0),FALSE)),"")</f>
        <v>43690</v>
      </c>
      <c r="AI22" s="130" t="str">
        <f>IFERROR(IF(VLOOKUP(CONCATENATE($A22,"_",AI$1),SP_ACQ_Lib[],MATCH(AI$2,SP_ACQ_Lib[#Headers],0),FALSE)=0,"",VLOOKUP(CONCATENATE($A22,"_",AI$1),SP_ACQ_Lib[],MATCH(AI$2,SP_ACQ_Lib[#Headers],0),FALSE)),"")</f>
        <v/>
      </c>
      <c r="AJ22" s="130" t="str">
        <f>IFERROR(IF(VLOOKUP(CONCATENATE($A22,"_",AJ$1),SP_ACQ_Lib[],MATCH(AJ$2,SP_ACQ_Lib[#Headers],0),FALSE)=0,"",VLOOKUP(CONCATENATE($A22,"_",AJ$1),SP_ACQ_Lib[],MATCH(AJ$2,SP_ACQ_Lib[#Headers],0),FALSE)),"")</f>
        <v/>
      </c>
      <c r="AK22" s="130" t="str">
        <f>IFERROR(IF(VLOOKUP(CONCATENATE($A22,"_",AK$1),SP_ACQ_Lib[],MATCH(AK$2,SP_ACQ_Lib[#Headers],0),FALSE)=0,"",VLOOKUP(CONCATENATE($A22,"_",AK$1),SP_ACQ_Lib[],MATCH(AK$2,SP_ACQ_Lib[#Headers],0),FALSE)),"")</f>
        <v/>
      </c>
      <c r="AL22" s="130">
        <f>IFERROR(VLOOKUP($A22,SP_AcqTract_DB[],MATCH(AL$2,SP_AcqTract_DB[#Headers],0),FALSE),"")</f>
        <v>43937</v>
      </c>
      <c r="AM22" s="115" t="str">
        <f>IFERROR(VLOOKUP($A22,SP_AcqTract_DB[],MATCH(AM$2,SP_AcqTract_DB[#Headers],0),FALSE),"")</f>
        <v>Cameron Boone</v>
      </c>
      <c r="AN22" s="115" t="str">
        <f>IFERROR(VLOOKUP($A22,SP_AcqTract_DB[],MATCH(AN$2,SP_AcqTract_DB[#Headers],0),FALSE),"")</f>
        <v>Richard McGee</v>
      </c>
      <c r="AO22" s="116">
        <f>IFERROR(VLOOKUP($A22,SP_AcqTract_DB[],MATCH(AO$2,SP_AcqTract_DB[#Headers],0),FALSE),"")</f>
        <v>0</v>
      </c>
      <c r="AP22" s="98" t="str">
        <f>IFERROR(VLOOKUP($A22,SP_AcqTract_DB[],MATCH(AP$2,SP_AcqTract_DB[#Headers],0),FALSE),"")</f>
        <v>R</v>
      </c>
      <c r="AQ22" s="133" t="str">
        <f>IFERROR(IF(VLOOKUP(CONCATENATE($A22,"_",AQ$1),SP_ACQ_Lib[],MATCH(AQ$2,SP_ACQ_Lib[#Headers],0),FALSE)=0,"",VLOOKUP(CONCATENATE($A22,"_",AQ$1),SP_ACQ_Lib[],MATCH(AQ$2,SP_ACQ_Lib[#Headers],0),FALSE)),"")</f>
        <v/>
      </c>
      <c r="AR22" s="131">
        <f>IFERROR(IF(VLOOKUP(CONCATENATE($A22,"_",AR$1),SP_ACQ_Lib[],MATCH(AR$2,SP_ACQ_Lib[#Headers],0),FALSE)=0,"",VLOOKUP(CONCATENATE($A22,"_",AR$1),SP_ACQ_Lib[],MATCH(AR$2,SP_ACQ_Lib[#Headers],0),FALSE)),"")</f>
        <v>43685</v>
      </c>
      <c r="AS22" s="130" t="str">
        <f>IFERROR(IF(VLOOKUP(CONCATENATE($A22,"_",AS$1),SP_ACQ_Lib[],MATCH(AS$2,SP_ACQ_Lib[#Headers],0),FALSE)=0,"",VLOOKUP(CONCATENATE($A22,"_",AS$1),SP_ACQ_Lib[],MATCH(AS$2,SP_ACQ_Lib[#Headers],0),FALSE)),"")</f>
        <v/>
      </c>
      <c r="AT22" s="132">
        <f>IFERROR(IF(VLOOKUP(CONCATENATE($A22,"_",AT$1),SP_ACQ_Lib[],MATCH(AT$2,SP_ACQ_Lib[#Headers],0),FALSE)=0,"",VLOOKUP(CONCATENATE($A22,"_",AT$1),SP_ACQ_Lib[],MATCH(AT$2,SP_ACQ_Lib[#Headers],0),FALSE)),"")</f>
        <v>43912</v>
      </c>
      <c r="AU22" s="132">
        <f>IFERROR(IF(VLOOKUP(CONCATENATE($A22,"_",AU$1),SP_ACQ_Lib[],MATCH(AU$2,SP_ACQ_Lib[#Headers],0),FALSE)=0,"",VLOOKUP(CONCATENATE($A22,"_",AU$1),SP_ACQ_Lib[],MATCH(AU$2,SP_ACQ_Lib[#Headers],0),FALSE)),"")</f>
        <v>44013</v>
      </c>
      <c r="AV22" s="113">
        <f>IFERROR(IF(VLOOKUP(CONCATENATE($A22,"_",AV$1),SP_ACQ_Lib[],MATCH(AV$2,SP_ACQ_Lib[#Headers],0),FALSE)=0,"",VLOOKUP(CONCATENATE($A22,"_",AV$1),SP_ACQ_Lib[],MATCH(AV$2,SP_ACQ_Lib[#Headers],0),FALSE)),"")</f>
        <v>88400</v>
      </c>
      <c r="AW22" s="132">
        <f>IFERROR(IF(VLOOKUP(CONCATENATE($A22,"_",AW$1),SP_ACQ_Lib[],MATCH(AW$2,SP_ACQ_Lib[#Headers],0),FALSE)=0,"",VLOOKUP(CONCATENATE($A22,"_",AW$1),SP_ACQ_Lib[],MATCH(AW$2,SP_ACQ_Lib[#Headers],0),FALSE)),"")</f>
        <v>43998</v>
      </c>
      <c r="AX22" s="132">
        <f>IFERROR(IF(VLOOKUP(CONCATENATE($A22,"_",AX$1),SP_ACQ_Lib[],MATCH(AX$2,SP_ACQ_Lib[#Headers],0),FALSE)=0,"",VLOOKUP(CONCATENATE($A22,"_",AX$1),SP_ACQ_Lib[],MATCH(AX$2,SP_ACQ_Lib[#Headers],0),FALSE)),"")</f>
        <v>43998</v>
      </c>
      <c r="AY22" s="132">
        <f>IFERROR(IF(VLOOKUP(CONCATENATE($A22,"_",AY$1),SP_ACQ_Lib[],MATCH(AY$2,SP_ACQ_Lib[#Headers],0),FALSE)=0,"",VLOOKUP(CONCATENATE($A22,"_",AY$1),SP_ACQ_Lib[],MATCH(AY$2,SP_ACQ_Lib[#Headers],0),FALSE)),"")</f>
        <v>43998</v>
      </c>
      <c r="AZ22" s="132">
        <f>IFERROR(IF(VLOOKUP(CONCATENATE($A22,"_",AZ$1),SP_ACQ_Lib[],MATCH(AZ$2,SP_ACQ_Lib[#Headers],0),FALSE)=0,"",VLOOKUP(CONCATENATE($A22,"_",AZ$1),SP_ACQ_Lib[],MATCH(AZ$2,SP_ACQ_Lib[#Headers],0),FALSE)),"")</f>
        <v>44012</v>
      </c>
      <c r="BA22" s="132">
        <f>IFERROR(IF(VLOOKUP(CONCATENATE($A22,"_",BA$1),SP_ACQ_Lib[],MATCH(BA$2,SP_ACQ_Lib[#Headers],0),FALSE)=0,"",VLOOKUP(CONCATENATE($A22,"_",BA$1),SP_ACQ_Lib[],MATCH(BA$2,SP_ACQ_Lib[#Headers],0),FALSE)),"")</f>
        <v>44012</v>
      </c>
      <c r="BB22" s="112">
        <f>IFERROR(VLOOKUP(CONCATENATE($A22,"_",BB$1),SP_ACQ_Lib[],MATCH(BB$2,SP_ACQ_Lib[#Headers],0),FALSE),0)</f>
        <v>0</v>
      </c>
      <c r="BC22" s="119">
        <f>IFERROR(VLOOKUP($A22,SP_AcqTract_DB[],MATCH(BC$2,SP_AcqTract_DB[#Headers],0),FALSE),"")</f>
        <v>43999</v>
      </c>
      <c r="BD22" s="119">
        <f>IFERROR(VLOOKUP($A22,SP_AcqTract_DB[],MATCH(BD$2,SP_AcqTract_DB[#Headers],0),FALSE),"")</f>
        <v>0</v>
      </c>
      <c r="BE22" s="130" t="str">
        <f>IFERROR(IF(VLOOKUP(CONCATENATE($A22,"_",BE$1),SP_ACQ_Lib[],MATCH(BE$2,SP_ACQ_Lib[#Headers],0),FALSE)=0,"",VLOOKUP(CONCATENATE($A22,"_",BE$1),SP_ACQ_Lib[],MATCH(BE$2,SP_ACQ_Lib[#Headers],0),FALSE)),"")</f>
        <v/>
      </c>
      <c r="BF22" s="130" t="str">
        <f>IFERROR(IF(VLOOKUP(CONCATENATE($A22,"_",BF$1),SP_ACQ_Lib[],MATCH(BF$2,SP_ACQ_Lib[#Headers],0),FALSE)=0,"",VLOOKUP(CONCATENATE($A22,"_",BF$1),SP_ACQ_Lib[],MATCH(BF$2,SP_ACQ_Lib[#Headers],0),FALSE)),"")</f>
        <v/>
      </c>
      <c r="BG22" s="130" t="str">
        <f>IFERROR(IF(VLOOKUP(CONCATENATE($A22,"_",BG$1),SP_ACQ_Lib[],MATCH(BG$2,SP_ACQ_Lib[#Headers],0),FALSE)=0,"",VLOOKUP(CONCATENATE($A22,"_",BG$1),SP_ACQ_Lib[],MATCH(BG$2,SP_ACQ_Lib[#Headers],0),FALSE)),"")</f>
        <v/>
      </c>
      <c r="BH22" s="130" t="str">
        <f>IFERROR(IF(VLOOKUP(CONCATENATE($A22,"_",BH$1),SP_ACQ_Lib[],MATCH(BH$2,SP_ACQ_Lib[#Headers],0),FALSE)=0,"",VLOOKUP(CONCATENATE($A22,"_",BH$1),SP_ACQ_Lib[],MATCH(BH$2,SP_ACQ_Lib[#Headers],0),FALSE)),"")</f>
        <v/>
      </c>
      <c r="BI22" s="130" t="str">
        <f>IFERROR(IF(VLOOKUP(CONCATENATE($A22,"_",BI$1),SP_ACQ_Lib[],MATCH(BI$2,SP_ACQ_Lib[#Headers],0),FALSE)=0,"",VLOOKUP(CONCATENATE($A22,"_",BI$1),SP_ACQ_Lib[],MATCH(BI$2,SP_ACQ_Lib[#Headers],0),FALSE)),"")</f>
        <v/>
      </c>
      <c r="BJ22" s="130" t="str">
        <f>IFERROR(IF(VLOOKUP(CONCATENATE($A22,"_",BJ$1),SP_ACQ_Lib[],MATCH(BJ$2,SP_ACQ_Lib[#Headers],0),FALSE)=0,"",VLOOKUP(CONCATENATE($A22,"_",BJ$1),SP_ACQ_Lib[],MATCH(BJ$2,SP_ACQ_Lib[#Headers],0),FALSE)),"")</f>
        <v/>
      </c>
      <c r="BK22" s="131">
        <f>IFERROR(IF(VLOOKUP(CONCATENATE($A22,"_",BK$1),SP_ACQ_Lib[],MATCH(BK$2,SP_ACQ_Lib[#Headers],0),FALSE)=0,"",VLOOKUP(CONCATENATE($A22,"_",BK$1),SP_ACQ_Lib[],MATCH(BK$2,SP_ACQ_Lib[#Headers],0),FALSE)),"")</f>
        <v>43748</v>
      </c>
      <c r="BL22" s="130" t="str">
        <f>IFERROR(IF(VLOOKUP(CONCATENATE($A22,"_",BL$1),SP_ACQ_Lib[],MATCH(BL$2,SP_ACQ_Lib[#Headers],0),FALSE)=0,"",VLOOKUP(CONCATENATE($A22,"_",BL$1),SP_ACQ_Lib[],MATCH(BL$2,SP_ACQ_Lib[#Headers],0),FALSE)),"")</f>
        <v/>
      </c>
      <c r="BM22" s="130" t="str">
        <f>IFERROR(IF(VLOOKUP(CONCATENATE($A22,"_",BM$1),SP_ACQ_Lib[],MATCH(BM$2,SP_ACQ_Lib[#Headers],0),FALSE)=0,"",VLOOKUP(CONCATENATE($A22,"_",BM$1),SP_ACQ_Lib[],MATCH(BM$2,SP_ACQ_Lib[#Headers],0),FALSE)),"")</f>
        <v/>
      </c>
      <c r="BN22" s="130" t="str">
        <f>IFERROR(IF(VLOOKUP(CONCATENATE($A22,"_",BN$1),SP_ACQ_Lib[],MATCH(BN$2,SP_ACQ_Lib[#Headers],0),FALSE)=0,"",VLOOKUP(CONCATENATE($A22,"_",BN$1),SP_ACQ_Lib[],MATCH(BN$2,SP_ACQ_Lib[#Headers],0),FALSE)),"")</f>
        <v/>
      </c>
    </row>
    <row r="23" spans="1:66" s="114" customFormat="1" ht="38.25" x14ac:dyDescent="0.2">
      <c r="A23" s="82" t="s">
        <v>36</v>
      </c>
      <c r="B23" s="115" t="str">
        <f>IFERROR(VLOOKUP($A23,SP_AcqTract_DB[],MATCH(B$2,SP_AcqTract_DB[#Headers],0),FALSE),"")</f>
        <v>R019377</v>
      </c>
      <c r="C23" s="116" t="str">
        <f>IFERROR(VLOOKUP($A23,SP_AcqTract_DB[],MATCH(C$2,SP_AcqTract_DB[#Headers],0),FALSE),"")</f>
        <v>PH1</v>
      </c>
      <c r="D23" s="96" t="str">
        <f>IFERROR(VLOOKUP($A23,SP_AcqTract_DB[],MATCH(D$2,SP_AcqTract_DB[#Headers],0),FALSE),"")</f>
        <v>Active</v>
      </c>
      <c r="E23" s="96">
        <f>IFERROR(VLOOKUP($A23,SP_AcqTract_DB[],MATCH(E$2,SP_AcqTract_DB[#Headers],0),FALSE),"")</f>
        <v>2</v>
      </c>
      <c r="F23" s="115" t="str">
        <f>IFERROR(VLOOKUP($A23,SP_AcqTract_DB[],MATCH(F$2,SP_AcqTract_DB[#Headers],0),FALSE),"")</f>
        <v>Flowage Esmt/Levee Esmt</v>
      </c>
      <c r="G23" s="115" t="str">
        <f>IFERROR(VLOOKUP($A23,SP_AcqTract_DB[],MATCH(G$2,SP_AcqTract_DB[#Headers],0),FALSE),"")</f>
        <v>Lily Khan</v>
      </c>
      <c r="H23" s="131">
        <f>IFERROR(IF(VLOOKUP(CONCATENATE($A23,"_",H$1),SP_ACQ_Lib[],MATCH(H$2,SP_ACQ_Lib[#Headers],0),FALSE)=0,"",VLOOKUP(CONCATENATE($A23,"_",H$1),SP_ACQ_Lib[],MATCH(H$2,SP_ACQ_Lib[#Headers],0),FALSE)),"")</f>
        <v>44007.662615740737</v>
      </c>
      <c r="I23" s="115" t="str">
        <f>IFERROR(VLOOKUP($A23,SP_AcqTract_DB[],MATCH(I$2,SP_AcqTract_DB[#Headers],0),FALSE),"")</f>
        <v>Marchette Marks</v>
      </c>
      <c r="J23" s="115">
        <f>IFERROR(VLOOKUP($A23,SP_AcqTract_DB[],MATCH(J$2,SP_AcqTract_DB[#Headers],0),FALSE),"")</f>
        <v>0</v>
      </c>
      <c r="K23" s="115" t="str">
        <f>IFERROR(VLOOKUP($A23,SP_AcqTract_DB[],MATCH(K$2,SP_AcqTract_DB[#Headers],0),FALSE),"")</f>
        <v>Marchette Marks</v>
      </c>
      <c r="L23" s="115" t="str">
        <f>IFERROR(VLOOKUP($A23,SP_AcqTract_DB[],MATCH(L$2,SP_AcqTract_DB[#Headers],0),FALSE),"")</f>
        <v>418 S Sheppard</v>
      </c>
      <c r="M23" s="96" t="str">
        <f>IFERROR(VLOOKUP($A23,SP_AcqTract_DB[],MATCH(M$2,SP_AcqTract_DB[#Headers],0),FALSE),"")</f>
        <v>Wharton, TX  77488</v>
      </c>
      <c r="N23" s="115" t="str">
        <f>IFERROR(VLOOKUP($A23,SP_AcqTract_DB[],MATCH(N$2,SP_AcqTract_DB[#Headers],0),FALSE),"")</f>
        <v>418 S Sheppard</v>
      </c>
      <c r="O23" s="108">
        <f>IFERROR(VLOOKUP($A23,SP_AcqTract_DB[],MATCH(O$2,SP_AcqTract_DB[#Headers],0),FALSE),"")</f>
        <v>0</v>
      </c>
      <c r="P23" s="108">
        <f>IFERROR(VLOOKUP($A23,SP_AcqTract_DB[],MATCH(P$2,SP_AcqTract_DB[#Headers],0),FALSE),"")</f>
        <v>0</v>
      </c>
      <c r="Q23" s="96" t="str">
        <f>IFERROR(VLOOKUP($A23,SP_AcqTract_DB[],MATCH(Q$2,SP_AcqTract_DB[#Headers],0),FALSE),"")</f>
        <v>2019-0811</v>
      </c>
      <c r="R23" s="131">
        <f>IFERROR(IF(VLOOKUP(CONCATENATE($A23,"_",R$1),SP_ACQ_Lib[],MATCH(R$2,SP_ACQ_Lib[#Headers],0),FALSE)=0,"",VLOOKUP(CONCATENATE($A23,"_",R$1),SP_ACQ_Lib[],MATCH(R$2,SP_ACQ_Lib[#Headers],0),FALSE)),"")</f>
        <v>43875</v>
      </c>
      <c r="S23" s="134">
        <f>IFERROR(IF(VLOOKUP(CONCATENATE($A23,"_",S$1),SP_ACQ_Lib[],MATCH(S$2,SP_ACQ_Lib[#Headers],0),FALSE)=0,"",VLOOKUP(CONCATENATE($A23,"_",S$1),SP_ACQ_Lib[],MATCH(S$2,SP_ACQ_Lib[#Headers],0),FALSE)),"")</f>
        <v>43888</v>
      </c>
      <c r="T23" s="93" t="str">
        <f>IFERROR(VLOOKUP(CONCATENATE($A23,"_",T$1),SP_ACQ_Lib[],MATCH(T$2,SP_ACQ_Lib[#Headers],0),FALSE),0)</f>
        <v>Accepted</v>
      </c>
      <c r="U23" s="131">
        <f>IFERROR(IF(VLOOKUP(CONCATENATE($A23,"_",U$1),SP_ACQ_Lib[],MATCH(U$2,SP_ACQ_Lib[#Headers],0),FALSE)=0,"",VLOOKUP(CONCATENATE($A23,"_",U$1),SP_ACQ_Lib[],MATCH(U$2,SP_ACQ_Lib[#Headers],0),FALSE)),"")</f>
        <v>43809</v>
      </c>
      <c r="V23" s="93" t="str">
        <f>IFERROR(VLOOKUP(CONCATENATE($A23,"_",V$1),SP_ACQ_Lib[],MATCH(V$2,SP_ACQ_Lib[#Headers],0),FALSE),0)</f>
        <v>Accepted</v>
      </c>
      <c r="W23" s="97">
        <f>IFERROR(VLOOKUP(CONCATENATE($A23,"_",W$1),SP_ACQ_Lib[],MATCH(W$2,SP_ACQ_Lib[#Headers],0),FALSE),0)</f>
        <v>0</v>
      </c>
      <c r="X23" s="131">
        <f>IFERROR(VLOOKUP($A23,SP_AcqTract_DB[],MATCH(X$2,SP_AcqTract_DB[#Headers],0),FALSE),"")</f>
        <v>43693</v>
      </c>
      <c r="Y23" s="125">
        <f>IFERROR(VLOOKUP($A23,SP_AcqTract_DB[],MATCH(Y$2,SP_AcqTract_DB[#Headers],0),FALSE),"")</f>
        <v>0.173025711662075</v>
      </c>
      <c r="Z23" s="117">
        <f>IFERROR(VLOOKUP($A23,SP_AcqTract_DB[],MATCH(Z$2,SP_AcqTract_DB[#Headers],0),FALSE),"")</f>
        <v>7537</v>
      </c>
      <c r="AA23" s="117" t="str">
        <f>IFERROR(VLOOKUP($A23,SP_AcqTract_DB[],MATCH(AA$2,SP_AcqTract_DB[#Headers],0),FALSE),"")</f>
        <v>Yes</v>
      </c>
      <c r="AB23" s="131">
        <f>IFERROR(IF(VLOOKUP(CONCATENATE($A23,"_",AB$1),SP_ACQ_Lib[],MATCH(AB$2,SP_ACQ_Lib[#Headers],0),FALSE)=0,"",VLOOKUP(CONCATENATE($A23,"_",AB$1),SP_ACQ_Lib[],MATCH(AB$2,SP_ACQ_Lib[#Headers],0),FALSE)),"")</f>
        <v>43899</v>
      </c>
      <c r="AC23" s="131">
        <f>IFERROR(IF(VLOOKUP(CONCATENATE($A23,"_",AC$1),SP_ACQ_Lib[],MATCH(AC$2,SP_ACQ_Lib[#Headers],0),FALSE)=0,"",VLOOKUP(CONCATENATE($A23,"_",AC$1),SP_ACQ_Lib[],MATCH(AC$2,SP_ACQ_Lib[#Headers],0),FALSE)),"")</f>
        <v>43900</v>
      </c>
      <c r="AD23" s="117" t="str">
        <f>IFERROR(VLOOKUP($A23,SP_AcqTract_DB[],MATCH(AD$2,SP_AcqTract_DB[#Headers],0),FALSE),"")</f>
        <v>Yes</v>
      </c>
      <c r="AE23" s="131">
        <f>IFERROR(IF(VLOOKUP(CONCATENATE($A23,"_",AE$1),SP_ACQ_Lib[],MATCH(AE$2,SP_ACQ_Lib[#Headers],0),FALSE)=0,"",VLOOKUP(CONCATENATE($A23,"_",AE$1),SP_ACQ_Lib[],MATCH(AE$2,SP_ACQ_Lib[#Headers],0),FALSE)),"")</f>
        <v>43767</v>
      </c>
      <c r="AF23" s="131">
        <f>IFERROR(IF(VLOOKUP(CONCATENATE($A23,"_",AF$1),SP_ACQ_Lib[],MATCH(AF$2,SP_ACQ_Lib[#Headers],0),FALSE)=0,"",VLOOKUP(CONCATENATE($A23,"_",AF$1),SP_ACQ_Lib[],MATCH(AF$2,SP_ACQ_Lib[#Headers],0),FALSE)),"")</f>
        <v>43937</v>
      </c>
      <c r="AG23" s="131" t="str">
        <f>IFERROR(IF(VLOOKUP(CONCATENATE($A23,"_",AG$1),SP_ACQ_Lib[],MATCH(AG$2,SP_ACQ_Lib[#Headers],0),FALSE)=0,"",VLOOKUP(CONCATENATE($A23,"_",AG$1),SP_ACQ_Lib[],MATCH(AG$2,SP_ACQ_Lib[#Headers],0),FALSE)),"")</f>
        <v/>
      </c>
      <c r="AH23" s="131">
        <f>IFERROR(IF(VLOOKUP(CONCATENATE($A23,"_",AH$1),SP_ACQ_Lib[],MATCH(AH$2,SP_ACQ_Lib[#Headers],0),FALSE)=0,"",VLOOKUP(CONCATENATE($A23,"_",AH$1),SP_ACQ_Lib[],MATCH(AH$2,SP_ACQ_Lib[#Headers],0),FALSE)),"")</f>
        <v>43690</v>
      </c>
      <c r="AI23" s="130" t="str">
        <f>IFERROR(IF(VLOOKUP(CONCATENATE($A23,"_",AI$1),SP_ACQ_Lib[],MATCH(AI$2,SP_ACQ_Lib[#Headers],0),FALSE)=0,"",VLOOKUP(CONCATENATE($A23,"_",AI$1),SP_ACQ_Lib[],MATCH(AI$2,SP_ACQ_Lib[#Headers],0),FALSE)),"")</f>
        <v/>
      </c>
      <c r="AJ23" s="130" t="str">
        <f>IFERROR(IF(VLOOKUP(CONCATENATE($A23,"_",AJ$1),SP_ACQ_Lib[],MATCH(AJ$2,SP_ACQ_Lib[#Headers],0),FALSE)=0,"",VLOOKUP(CONCATENATE($A23,"_",AJ$1),SP_ACQ_Lib[],MATCH(AJ$2,SP_ACQ_Lib[#Headers],0),FALSE)),"")</f>
        <v/>
      </c>
      <c r="AK23" s="130" t="str">
        <f>IFERROR(IF(VLOOKUP(CONCATENATE($A23,"_",AK$1),SP_ACQ_Lib[],MATCH(AK$2,SP_ACQ_Lib[#Headers],0),FALSE)=0,"",VLOOKUP(CONCATENATE($A23,"_",AK$1),SP_ACQ_Lib[],MATCH(AK$2,SP_ACQ_Lib[#Headers],0),FALSE)),"")</f>
        <v/>
      </c>
      <c r="AL23" s="130">
        <f>IFERROR(VLOOKUP($A23,SP_AcqTract_DB[],MATCH(AL$2,SP_AcqTract_DB[#Headers],0),FALSE),"")</f>
        <v>43937</v>
      </c>
      <c r="AM23" s="115" t="str">
        <f>IFERROR(VLOOKUP($A23,SP_AcqTract_DB[],MATCH(AM$2,SP_AcqTract_DB[#Headers],0),FALSE),"")</f>
        <v>Cameron Boone</v>
      </c>
      <c r="AN23" s="115" t="str">
        <f>IFERROR(VLOOKUP($A23,SP_AcqTract_DB[],MATCH(AN$2,SP_AcqTract_DB[#Headers],0),FALSE),"")</f>
        <v>Richard McGee</v>
      </c>
      <c r="AO23" s="116">
        <f>IFERROR(VLOOKUP($A23,SP_AcqTract_DB[],MATCH(AO$2,SP_AcqTract_DB[#Headers],0),FALSE),"")</f>
        <v>0</v>
      </c>
      <c r="AP23" s="98" t="str">
        <f>IFERROR(VLOOKUP($A23,SP_AcqTract_DB[],MATCH(AP$2,SP_AcqTract_DB[#Headers],0),FALSE),"")</f>
        <v>R</v>
      </c>
      <c r="AQ23" s="133" t="str">
        <f>IFERROR(IF(VLOOKUP(CONCATENATE($A23,"_",AQ$1),SP_ACQ_Lib[],MATCH(AQ$2,SP_ACQ_Lib[#Headers],0),FALSE)=0,"",VLOOKUP(CONCATENATE($A23,"_",AQ$1),SP_ACQ_Lib[],MATCH(AQ$2,SP_ACQ_Lib[#Headers],0),FALSE)),"")</f>
        <v/>
      </c>
      <c r="AR23" s="131">
        <f>IFERROR(IF(VLOOKUP(CONCATENATE($A23,"_",AR$1),SP_ACQ_Lib[],MATCH(AR$2,SP_ACQ_Lib[#Headers],0),FALSE)=0,"",VLOOKUP(CONCATENATE($A23,"_",AR$1),SP_ACQ_Lib[],MATCH(AR$2,SP_ACQ_Lib[#Headers],0),FALSE)),"")</f>
        <v>43685</v>
      </c>
      <c r="AS23" s="130">
        <f>IFERROR(IF(VLOOKUP(CONCATENATE($A23,"_",AS$1),SP_ACQ_Lib[],MATCH(AS$2,SP_ACQ_Lib[#Headers],0),FALSE)=0,"",VLOOKUP(CONCATENATE($A23,"_",AS$1),SP_ACQ_Lib[],MATCH(AS$2,SP_ACQ_Lib[#Headers],0),FALSE)),"")</f>
        <v>43765</v>
      </c>
      <c r="AT23" s="132">
        <f>IFERROR(IF(VLOOKUP(CONCATENATE($A23,"_",AT$1),SP_ACQ_Lib[],MATCH(AT$2,SP_ACQ_Lib[#Headers],0),FALSE)=0,"",VLOOKUP(CONCATENATE($A23,"_",AT$1),SP_ACQ_Lib[],MATCH(AT$2,SP_ACQ_Lib[#Headers],0),FALSE)),"")</f>
        <v>43912</v>
      </c>
      <c r="AU23" s="132">
        <f>IFERROR(IF(VLOOKUP(CONCATENATE($A23,"_",AU$1),SP_ACQ_Lib[],MATCH(AU$2,SP_ACQ_Lib[#Headers],0),FALSE)=0,"",VLOOKUP(CONCATENATE($A23,"_",AU$1),SP_ACQ_Lib[],MATCH(AU$2,SP_ACQ_Lib[#Headers],0),FALSE)),"")</f>
        <v>43986</v>
      </c>
      <c r="AV23" s="113">
        <f>IFERROR(IF(VLOOKUP(CONCATENATE($A23,"_",AV$1),SP_ACQ_Lib[],MATCH(AV$2,SP_ACQ_Lib[#Headers],0),FALSE)=0,"",VLOOKUP(CONCATENATE($A23,"_",AV$1),SP_ACQ_Lib[],MATCH(AV$2,SP_ACQ_Lib[#Headers],0),FALSE)),"")</f>
        <v>97950</v>
      </c>
      <c r="AW23" s="132">
        <f>IFERROR(IF(VLOOKUP(CONCATENATE($A23,"_",AW$1),SP_ACQ_Lib[],MATCH(AW$2,SP_ACQ_Lib[#Headers],0),FALSE)=0,"",VLOOKUP(CONCATENATE($A23,"_",AW$1),SP_ACQ_Lib[],MATCH(AW$2,SP_ACQ_Lib[#Headers],0),FALSE)),"")</f>
        <v>43990</v>
      </c>
      <c r="AX23" s="132">
        <f>IFERROR(IF(VLOOKUP(CONCATENATE($A23,"_",AX$1),SP_ACQ_Lib[],MATCH(AX$2,SP_ACQ_Lib[#Headers],0),FALSE)=0,"",VLOOKUP(CONCATENATE($A23,"_",AX$1),SP_ACQ_Lib[],MATCH(AX$2,SP_ACQ_Lib[#Headers],0),FALSE)),"")</f>
        <v>43990</v>
      </c>
      <c r="AY23" s="132">
        <f>IFERROR(IF(VLOOKUP(CONCATENATE($A23,"_",AY$1),SP_ACQ_Lib[],MATCH(AY$2,SP_ACQ_Lib[#Headers],0),FALSE)=0,"",VLOOKUP(CONCATENATE($A23,"_",AY$1),SP_ACQ_Lib[],MATCH(AY$2,SP_ACQ_Lib[#Headers],0),FALSE)),"")</f>
        <v>43990</v>
      </c>
      <c r="AZ23" s="132">
        <f>IFERROR(IF(VLOOKUP(CONCATENATE($A23,"_",AZ$1),SP_ACQ_Lib[],MATCH(AZ$2,SP_ACQ_Lib[#Headers],0),FALSE)=0,"",VLOOKUP(CONCATENATE($A23,"_",AZ$1),SP_ACQ_Lib[],MATCH(AZ$2,SP_ACQ_Lib[#Headers],0),FALSE)),"")</f>
        <v>44004</v>
      </c>
      <c r="BA23" s="132">
        <f>IFERROR(IF(VLOOKUP(CONCATENATE($A23,"_",BA$1),SP_ACQ_Lib[],MATCH(BA$2,SP_ACQ_Lib[#Headers],0),FALSE)=0,"",VLOOKUP(CONCATENATE($A23,"_",BA$1),SP_ACQ_Lib[],MATCH(BA$2,SP_ACQ_Lib[#Headers],0),FALSE)),"")</f>
        <v>44000</v>
      </c>
      <c r="BB23" s="112">
        <f>IFERROR(VLOOKUP(CONCATENATE($A23,"_",BB$1),SP_ACQ_Lib[],MATCH(BB$2,SP_ACQ_Lib[#Headers],0),FALSE),0)</f>
        <v>0</v>
      </c>
      <c r="BC23" s="119">
        <f>IFERROR(VLOOKUP($A23,SP_AcqTract_DB[],MATCH(BC$2,SP_AcqTract_DB[#Headers],0),FALSE),"")</f>
        <v>43991</v>
      </c>
      <c r="BD23" s="119">
        <f>IFERROR(VLOOKUP($A23,SP_AcqTract_DB[],MATCH(BD$2,SP_AcqTract_DB[#Headers],0),FALSE),"")</f>
        <v>0</v>
      </c>
      <c r="BE23" s="130" t="str">
        <f>IFERROR(IF(VLOOKUP(CONCATENATE($A23,"_",BE$1),SP_ACQ_Lib[],MATCH(BE$2,SP_ACQ_Lib[#Headers],0),FALSE)=0,"",VLOOKUP(CONCATENATE($A23,"_",BE$1),SP_ACQ_Lib[],MATCH(BE$2,SP_ACQ_Lib[#Headers],0),FALSE)),"")</f>
        <v/>
      </c>
      <c r="BF23" s="130" t="str">
        <f>IFERROR(IF(VLOOKUP(CONCATENATE($A23,"_",BF$1),SP_ACQ_Lib[],MATCH(BF$2,SP_ACQ_Lib[#Headers],0),FALSE)=0,"",VLOOKUP(CONCATENATE($A23,"_",BF$1),SP_ACQ_Lib[],MATCH(BF$2,SP_ACQ_Lib[#Headers],0),FALSE)),"")</f>
        <v/>
      </c>
      <c r="BG23" s="130" t="str">
        <f>IFERROR(IF(VLOOKUP(CONCATENATE($A23,"_",BG$1),SP_ACQ_Lib[],MATCH(BG$2,SP_ACQ_Lib[#Headers],0),FALSE)=0,"",VLOOKUP(CONCATENATE($A23,"_",BG$1),SP_ACQ_Lib[],MATCH(BG$2,SP_ACQ_Lib[#Headers],0),FALSE)),"")</f>
        <v/>
      </c>
      <c r="BH23" s="130" t="str">
        <f>IFERROR(IF(VLOOKUP(CONCATENATE($A23,"_",BH$1),SP_ACQ_Lib[],MATCH(BH$2,SP_ACQ_Lib[#Headers],0),FALSE)=0,"",VLOOKUP(CONCATENATE($A23,"_",BH$1),SP_ACQ_Lib[],MATCH(BH$2,SP_ACQ_Lib[#Headers],0),FALSE)),"")</f>
        <v/>
      </c>
      <c r="BI23" s="130" t="str">
        <f>IFERROR(IF(VLOOKUP(CONCATENATE($A23,"_",BI$1),SP_ACQ_Lib[],MATCH(BI$2,SP_ACQ_Lib[#Headers],0),FALSE)=0,"",VLOOKUP(CONCATENATE($A23,"_",BI$1),SP_ACQ_Lib[],MATCH(BI$2,SP_ACQ_Lib[#Headers],0),FALSE)),"")</f>
        <v/>
      </c>
      <c r="BJ23" s="130" t="str">
        <f>IFERROR(IF(VLOOKUP(CONCATENATE($A23,"_",BJ$1),SP_ACQ_Lib[],MATCH(BJ$2,SP_ACQ_Lib[#Headers],0),FALSE)=0,"",VLOOKUP(CONCATENATE($A23,"_",BJ$1),SP_ACQ_Lib[],MATCH(BJ$2,SP_ACQ_Lib[#Headers],0),FALSE)),"")</f>
        <v/>
      </c>
      <c r="BK23" s="131">
        <f>IFERROR(IF(VLOOKUP(CONCATENATE($A23,"_",BK$1),SP_ACQ_Lib[],MATCH(BK$2,SP_ACQ_Lib[#Headers],0),FALSE)=0,"",VLOOKUP(CONCATENATE($A23,"_",BK$1),SP_ACQ_Lib[],MATCH(BK$2,SP_ACQ_Lib[#Headers],0),FALSE)),"")</f>
        <v>43748</v>
      </c>
      <c r="BL23" s="130" t="str">
        <f>IFERROR(IF(VLOOKUP(CONCATENATE($A23,"_",BL$1),SP_ACQ_Lib[],MATCH(BL$2,SP_ACQ_Lib[#Headers],0),FALSE)=0,"",VLOOKUP(CONCATENATE($A23,"_",BL$1),SP_ACQ_Lib[],MATCH(BL$2,SP_ACQ_Lib[#Headers],0),FALSE)),"")</f>
        <v/>
      </c>
      <c r="BM23" s="130" t="str">
        <f>IFERROR(IF(VLOOKUP(CONCATENATE($A23,"_",BM$1),SP_ACQ_Lib[],MATCH(BM$2,SP_ACQ_Lib[#Headers],0),FALSE)=0,"",VLOOKUP(CONCATENATE($A23,"_",BM$1),SP_ACQ_Lib[],MATCH(BM$2,SP_ACQ_Lib[#Headers],0),FALSE)),"")</f>
        <v/>
      </c>
      <c r="BN23" s="130" t="str">
        <f>IFERROR(IF(VLOOKUP(CONCATENATE($A23,"_",BN$1),SP_ACQ_Lib[],MATCH(BN$2,SP_ACQ_Lib[#Headers],0),FALSE)=0,"",VLOOKUP(CONCATENATE($A23,"_",BN$1),SP_ACQ_Lib[],MATCH(BN$2,SP_ACQ_Lib[#Headers],0),FALSE)),"")</f>
        <v/>
      </c>
    </row>
    <row r="24" spans="1:66" s="114" customFormat="1" ht="63.75" x14ac:dyDescent="0.2">
      <c r="A24" s="82" t="s">
        <v>37</v>
      </c>
      <c r="B24" s="115" t="str">
        <f>IFERROR(VLOOKUP($A24,SP_AcqTract_DB[],MATCH(B$2,SP_AcqTract_DB[#Headers],0),FALSE),"")</f>
        <v>R019376</v>
      </c>
      <c r="C24" s="116" t="str">
        <f>IFERROR(VLOOKUP($A24,SP_AcqTract_DB[],MATCH(C$2,SP_AcqTract_DB[#Headers],0),FALSE),"")</f>
        <v>PH1</v>
      </c>
      <c r="D24" s="96" t="str">
        <f>IFERROR(VLOOKUP($A24,SP_AcqTract_DB[],MATCH(D$2,SP_AcqTract_DB[#Headers],0),FALSE),"")</f>
        <v>Active</v>
      </c>
      <c r="E24" s="96">
        <f>IFERROR(VLOOKUP($A24,SP_AcqTract_DB[],MATCH(E$2,SP_AcqTract_DB[#Headers],0),FALSE),"")</f>
        <v>2</v>
      </c>
      <c r="F24" s="115" t="str">
        <f>IFERROR(VLOOKUP($A24,SP_AcqTract_DB[],MATCH(F$2,SP_AcqTract_DB[#Headers],0),FALSE),"")</f>
        <v>Flowage Esmt/Levee Esmt</v>
      </c>
      <c r="G24" s="115" t="str">
        <f>IFERROR(VLOOKUP($A24,SP_AcqTract_DB[],MATCH(G$2,SP_AcqTract_DB[#Headers],0),FALSE),"")</f>
        <v>Lily Khan</v>
      </c>
      <c r="H24" s="131">
        <f>IFERROR(IF(VLOOKUP(CONCATENATE($A24,"_",H$1),SP_ACQ_Lib[],MATCH(H$2,SP_ACQ_Lib[#Headers],0),FALSE)=0,"",VLOOKUP(CONCATENATE($A24,"_",H$1),SP_ACQ_Lib[],MATCH(H$2,SP_ACQ_Lib[#Headers],0),FALSE)),"")</f>
        <v>43909.814629629633</v>
      </c>
      <c r="I24" s="115" t="str">
        <f>IFERROR(VLOOKUP($A24,SP_AcqTract_DB[],MATCH(I$2,SP_AcqTract_DB[#Headers],0),FALSE),"")</f>
        <v>Eva Angeline Muniz, Elizabeth Silva, Olga Rivera, Joe Ramirez, Oscar Ramirez, Jerry Rameriz, Brenda Jeanette Chavana, and Ruth Ann Gonzales</v>
      </c>
      <c r="J24" s="115">
        <f>IFERROR(VLOOKUP($A24,SP_AcqTract_DB[],MATCH(J$2,SP_AcqTract_DB[#Headers],0),FALSE),"")</f>
        <v>0</v>
      </c>
      <c r="K24" s="115">
        <f>IFERROR(VLOOKUP($A24,SP_AcqTract_DB[],MATCH(K$2,SP_AcqTract_DB[#Headers],0),FALSE),"")</f>
        <v>0</v>
      </c>
      <c r="L24" s="115" t="str">
        <f>IFERROR(VLOOKUP($A24,SP_AcqTract_DB[],MATCH(L$2,SP_AcqTract_DB[#Headers],0),FALSE),"")</f>
        <v>416 S Sheppard</v>
      </c>
      <c r="M24" s="96" t="str">
        <f>IFERROR(VLOOKUP($A24,SP_AcqTract_DB[],MATCH(M$2,SP_AcqTract_DB[#Headers],0),FALSE),"")</f>
        <v>Wharton, TX  77488</v>
      </c>
      <c r="N24" s="115" t="str">
        <f>IFERROR(VLOOKUP($A24,SP_AcqTract_DB[],MATCH(N$2,SP_AcqTract_DB[#Headers],0),FALSE),"")</f>
        <v>416 S Sheppard</v>
      </c>
      <c r="O24" s="108">
        <f>IFERROR(VLOOKUP($A24,SP_AcqTract_DB[],MATCH(O$2,SP_AcqTract_DB[#Headers],0),FALSE),"")</f>
        <v>0</v>
      </c>
      <c r="P24" s="108">
        <f>IFERROR(VLOOKUP($A24,SP_AcqTract_DB[],MATCH(P$2,SP_AcqTract_DB[#Headers],0),FALSE),"")</f>
        <v>0</v>
      </c>
      <c r="Q24" s="96" t="str">
        <f>IFERROR(VLOOKUP($A24,SP_AcqTract_DB[],MATCH(Q$2,SP_AcqTract_DB[#Headers],0),FALSE),"")</f>
        <v>2019-0812</v>
      </c>
      <c r="R24" s="131">
        <f>IFERROR(IF(VLOOKUP(CONCATENATE($A24,"_",R$1),SP_ACQ_Lib[],MATCH(R$2,SP_ACQ_Lib[#Headers],0),FALSE)=0,"",VLOOKUP(CONCATENATE($A24,"_",R$1),SP_ACQ_Lib[],MATCH(R$2,SP_ACQ_Lib[#Headers],0),FALSE)),"")</f>
        <v>44013</v>
      </c>
      <c r="S24" s="134">
        <f>IFERROR(IF(VLOOKUP(CONCATENATE($A24,"_",S$1),SP_ACQ_Lib[],MATCH(S$2,SP_ACQ_Lib[#Headers],0),FALSE)=0,"",VLOOKUP(CONCATENATE($A24,"_",S$1),SP_ACQ_Lib[],MATCH(S$2,SP_ACQ_Lib[#Headers],0),FALSE)),"")</f>
        <v>44014</v>
      </c>
      <c r="T24" s="93" t="str">
        <f>IFERROR(VLOOKUP(CONCATENATE($A24,"_",T$1),SP_ACQ_Lib[],MATCH(T$2,SP_ACQ_Lib[#Headers],0),FALSE),0)</f>
        <v>Accepted</v>
      </c>
      <c r="U24" s="131">
        <f>IFERROR(IF(VLOOKUP(CONCATENATE($A24,"_",U$1),SP_ACQ_Lib[],MATCH(U$2,SP_ACQ_Lib[#Headers],0),FALSE)=0,"",VLOOKUP(CONCATENATE($A24,"_",U$1),SP_ACQ_Lib[],MATCH(U$2,SP_ACQ_Lib[#Headers],0),FALSE)),"")</f>
        <v>43809</v>
      </c>
      <c r="V24" s="93" t="str">
        <f>IFERROR(VLOOKUP(CONCATENATE($A24,"_",V$1),SP_ACQ_Lib[],MATCH(V$2,SP_ACQ_Lib[#Headers],0),FALSE),0)</f>
        <v>Accepted</v>
      </c>
      <c r="W24" s="97">
        <f>IFERROR(VLOOKUP(CONCATENATE($A24,"_",W$1),SP_ACQ_Lib[],MATCH(W$2,SP_ACQ_Lib[#Headers],0),FALSE),0)</f>
        <v>0</v>
      </c>
      <c r="X24" s="131">
        <f>IFERROR(VLOOKUP($A24,SP_AcqTract_DB[],MATCH(X$2,SP_AcqTract_DB[#Headers],0),FALSE),"")</f>
        <v>43693</v>
      </c>
      <c r="Y24" s="125">
        <f>IFERROR(VLOOKUP($A24,SP_AcqTract_DB[],MATCH(Y$2,SP_AcqTract_DB[#Headers],0),FALSE),"")</f>
        <v>0.17431129476584001</v>
      </c>
      <c r="Z24" s="117">
        <f>IFERROR(VLOOKUP($A24,SP_AcqTract_DB[],MATCH(Z$2,SP_AcqTract_DB[#Headers],0),FALSE),"")</f>
        <v>7593</v>
      </c>
      <c r="AA24" s="117" t="str">
        <f>IFERROR(VLOOKUP($A24,SP_AcqTract_DB[],MATCH(AA$2,SP_AcqTract_DB[#Headers],0),FALSE),"")</f>
        <v>Yes</v>
      </c>
      <c r="AB24" s="131">
        <f>IFERROR(IF(VLOOKUP(CONCATENATE($A24,"_",AB$1),SP_ACQ_Lib[],MATCH(AB$2,SP_ACQ_Lib[#Headers],0),FALSE)=0,"",VLOOKUP(CONCATENATE($A24,"_",AB$1),SP_ACQ_Lib[],MATCH(AB$2,SP_ACQ_Lib[#Headers],0),FALSE)),"")</f>
        <v>43767</v>
      </c>
      <c r="AC24" s="131">
        <f>IFERROR(IF(VLOOKUP(CONCATENATE($A24,"_",AC$1),SP_ACQ_Lib[],MATCH(AC$2,SP_ACQ_Lib[#Headers],0),FALSE)=0,"",VLOOKUP(CONCATENATE($A24,"_",AC$1),SP_ACQ_Lib[],MATCH(AC$2,SP_ACQ_Lib[#Headers],0),FALSE)),"")</f>
        <v>43886</v>
      </c>
      <c r="AD24" s="117" t="str">
        <f>IFERROR(VLOOKUP($A24,SP_AcqTract_DB[],MATCH(AD$2,SP_AcqTract_DB[#Headers],0),FALSE),"")</f>
        <v>Yes</v>
      </c>
      <c r="AE24" s="131">
        <f>IFERROR(IF(VLOOKUP(CONCATENATE($A24,"_",AE$1),SP_ACQ_Lib[],MATCH(AE$2,SP_ACQ_Lib[#Headers],0),FALSE)=0,"",VLOOKUP(CONCATENATE($A24,"_",AE$1),SP_ACQ_Lib[],MATCH(AE$2,SP_ACQ_Lib[#Headers],0),FALSE)),"")</f>
        <v>43991</v>
      </c>
      <c r="AF24" s="131">
        <f>IFERROR(IF(VLOOKUP(CONCATENATE($A24,"_",AF$1),SP_ACQ_Lib[],MATCH(AF$2,SP_ACQ_Lib[#Headers],0),FALSE)=0,"",VLOOKUP(CONCATENATE($A24,"_",AF$1),SP_ACQ_Lib[],MATCH(AF$2,SP_ACQ_Lib[#Headers],0),FALSE)),"")</f>
        <v>43993</v>
      </c>
      <c r="AG24" s="131" t="str">
        <f>IFERROR(IF(VLOOKUP(CONCATENATE($A24,"_",AG$1),SP_ACQ_Lib[],MATCH(AG$2,SP_ACQ_Lib[#Headers],0),FALSE)=0,"",VLOOKUP(CONCATENATE($A24,"_",AG$1),SP_ACQ_Lib[],MATCH(AG$2,SP_ACQ_Lib[#Headers],0),FALSE)),"")</f>
        <v/>
      </c>
      <c r="AH24" s="131">
        <f>IFERROR(IF(VLOOKUP(CONCATENATE($A24,"_",AH$1),SP_ACQ_Lib[],MATCH(AH$2,SP_ACQ_Lib[#Headers],0),FALSE)=0,"",VLOOKUP(CONCATENATE($A24,"_",AH$1),SP_ACQ_Lib[],MATCH(AH$2,SP_ACQ_Lib[#Headers],0),FALSE)),"")</f>
        <v>43676</v>
      </c>
      <c r="AI24" s="130" t="str">
        <f>IFERROR(IF(VLOOKUP(CONCATENATE($A24,"_",AI$1),SP_ACQ_Lib[],MATCH(AI$2,SP_ACQ_Lib[#Headers],0),FALSE)=0,"",VLOOKUP(CONCATENATE($A24,"_",AI$1),SP_ACQ_Lib[],MATCH(AI$2,SP_ACQ_Lib[#Headers],0),FALSE)),"")</f>
        <v/>
      </c>
      <c r="AJ24" s="130" t="str">
        <f>IFERROR(IF(VLOOKUP(CONCATENATE($A24,"_",AJ$1),SP_ACQ_Lib[],MATCH(AJ$2,SP_ACQ_Lib[#Headers],0),FALSE)=0,"",VLOOKUP(CONCATENATE($A24,"_",AJ$1),SP_ACQ_Lib[],MATCH(AJ$2,SP_ACQ_Lib[#Headers],0),FALSE)),"")</f>
        <v/>
      </c>
      <c r="AK24" s="130" t="str">
        <f>IFERROR(IF(VLOOKUP(CONCATENATE($A24,"_",AK$1),SP_ACQ_Lib[],MATCH(AK$2,SP_ACQ_Lib[#Headers],0),FALSE)=0,"",VLOOKUP(CONCATENATE($A24,"_",AK$1),SP_ACQ_Lib[],MATCH(AK$2,SP_ACQ_Lib[#Headers],0),FALSE)),"")</f>
        <v/>
      </c>
      <c r="AL24" s="130">
        <f>IFERROR(VLOOKUP($A24,SP_AcqTract_DB[],MATCH(AL$2,SP_AcqTract_DB[#Headers],0),FALSE),"")</f>
        <v>43994</v>
      </c>
      <c r="AM24" s="115" t="str">
        <f>IFERROR(VLOOKUP($A24,SP_AcqTract_DB[],MATCH(AM$2,SP_AcqTract_DB[#Headers],0),FALSE),"")</f>
        <v>Cameron Boone</v>
      </c>
      <c r="AN24" s="115" t="str">
        <f>IFERROR(VLOOKUP($A24,SP_AcqTract_DB[],MATCH(AN$2,SP_AcqTract_DB[#Headers],0),FALSE),"")</f>
        <v>Richard McGee</v>
      </c>
      <c r="AO24" s="116">
        <f>IFERROR(VLOOKUP($A24,SP_AcqTract_DB[],MATCH(AO$2,SP_AcqTract_DB[#Headers],0),FALSE),"")</f>
        <v>0</v>
      </c>
      <c r="AP24" s="98" t="str">
        <f>IFERROR(VLOOKUP($A24,SP_AcqTract_DB[],MATCH(AP$2,SP_AcqTract_DB[#Headers],0),FALSE),"")</f>
        <v>R</v>
      </c>
      <c r="AQ24" s="133" t="str">
        <f>IFERROR(IF(VLOOKUP(CONCATENATE($A24,"_",AQ$1),SP_ACQ_Lib[],MATCH(AQ$2,SP_ACQ_Lib[#Headers],0),FALSE)=0,"",VLOOKUP(CONCATENATE($A24,"_",AQ$1),SP_ACQ_Lib[],MATCH(AQ$2,SP_ACQ_Lib[#Headers],0),FALSE)),"")</f>
        <v/>
      </c>
      <c r="AR24" s="131" t="str">
        <f>IFERROR(IF(VLOOKUP(CONCATENATE($A24,"_",AR$1),SP_ACQ_Lib[],MATCH(AR$2,SP_ACQ_Lib[#Headers],0),FALSE)=0,"",VLOOKUP(CONCATENATE($A24,"_",AR$1),SP_ACQ_Lib[],MATCH(AR$2,SP_ACQ_Lib[#Headers],0),FALSE)),"")</f>
        <v/>
      </c>
      <c r="AS24" s="130">
        <f>IFERROR(IF(VLOOKUP(CONCATENATE($A24,"_",AS$1),SP_ACQ_Lib[],MATCH(AS$2,SP_ACQ_Lib[#Headers],0),FALSE)=0,"",VLOOKUP(CONCATENATE($A24,"_",AS$1),SP_ACQ_Lib[],MATCH(AS$2,SP_ACQ_Lib[#Headers],0),FALSE)),"")</f>
        <v>43765</v>
      </c>
      <c r="AT24" s="132">
        <f>IFERROR(IF(VLOOKUP(CONCATENATE($A24,"_",AT$1),SP_ACQ_Lib[],MATCH(AT$2,SP_ACQ_Lib[#Headers],0),FALSE)=0,"",VLOOKUP(CONCATENATE($A24,"_",AT$1),SP_ACQ_Lib[],MATCH(AT$2,SP_ACQ_Lib[#Headers],0),FALSE)),"")</f>
        <v>43912</v>
      </c>
      <c r="AU24" s="132" t="str">
        <f>IFERROR(IF(VLOOKUP(CONCATENATE($A24,"_",AU$1),SP_ACQ_Lib[],MATCH(AU$2,SP_ACQ_Lib[#Headers],0),FALSE)=0,"",VLOOKUP(CONCATENATE($A24,"_",AU$1),SP_ACQ_Lib[],MATCH(AU$2,SP_ACQ_Lib[#Headers],0),FALSE)),"")</f>
        <v/>
      </c>
      <c r="AV24" s="113">
        <f>IFERROR(IF(VLOOKUP(CONCATENATE($A24,"_",AV$1),SP_ACQ_Lib[],MATCH(AV$2,SP_ACQ_Lib[#Headers],0),FALSE)=0,"",VLOOKUP(CONCATENATE($A24,"_",AV$1),SP_ACQ_Lib[],MATCH(AV$2,SP_ACQ_Lib[#Headers],0),FALSE)),"")</f>
        <v>76800</v>
      </c>
      <c r="AW24" s="132">
        <f>IFERROR(IF(VLOOKUP(CONCATENATE($A24,"_",AW$1),SP_ACQ_Lib[],MATCH(AW$2,SP_ACQ_Lib[#Headers],0),FALSE)=0,"",VLOOKUP(CONCATENATE($A24,"_",AW$1),SP_ACQ_Lib[],MATCH(AW$2,SP_ACQ_Lib[#Headers],0),FALSE)),"")</f>
        <v>44013</v>
      </c>
      <c r="AX24" s="132">
        <f>IFERROR(IF(VLOOKUP(CONCATENATE($A24,"_",AX$1),SP_ACQ_Lib[],MATCH(AX$2,SP_ACQ_Lib[#Headers],0),FALSE)=0,"",VLOOKUP(CONCATENATE($A24,"_",AX$1),SP_ACQ_Lib[],MATCH(AX$2,SP_ACQ_Lib[#Headers],0),FALSE)),"")</f>
        <v>44013</v>
      </c>
      <c r="AY24" s="132">
        <f>IFERROR(IF(VLOOKUP(CONCATENATE($A24,"_",AY$1),SP_ACQ_Lib[],MATCH(AY$2,SP_ACQ_Lib[#Headers],0),FALSE)=0,"",VLOOKUP(CONCATENATE($A24,"_",AY$1),SP_ACQ_Lib[],MATCH(AY$2,SP_ACQ_Lib[#Headers],0),FALSE)),"")</f>
        <v>44013</v>
      </c>
      <c r="AZ24" s="132" t="str">
        <f>IFERROR(IF(VLOOKUP(CONCATENATE($A24,"_",AZ$1),SP_ACQ_Lib[],MATCH(AZ$2,SP_ACQ_Lib[#Headers],0),FALSE)=0,"",VLOOKUP(CONCATENATE($A24,"_",AZ$1),SP_ACQ_Lib[],MATCH(AZ$2,SP_ACQ_Lib[#Headers],0),FALSE)),"")</f>
        <v/>
      </c>
      <c r="BA24" s="132" t="str">
        <f>IFERROR(IF(VLOOKUP(CONCATENATE($A24,"_",BA$1),SP_ACQ_Lib[],MATCH(BA$2,SP_ACQ_Lib[#Headers],0),FALSE)=0,"",VLOOKUP(CONCATENATE($A24,"_",BA$1),SP_ACQ_Lib[],MATCH(BA$2,SP_ACQ_Lib[#Headers],0),FALSE)),"")</f>
        <v/>
      </c>
      <c r="BB24" s="112">
        <f>IFERROR(VLOOKUP(CONCATENATE($A24,"_",BB$1),SP_ACQ_Lib[],MATCH(BB$2,SP_ACQ_Lib[#Headers],0),FALSE),0)</f>
        <v>0</v>
      </c>
      <c r="BC24" s="119">
        <f>IFERROR(VLOOKUP($A24,SP_AcqTract_DB[],MATCH(BC$2,SP_AcqTract_DB[#Headers],0),FALSE),"")</f>
        <v>0</v>
      </c>
      <c r="BD24" s="119">
        <f>IFERROR(VLOOKUP($A24,SP_AcqTract_DB[],MATCH(BD$2,SP_AcqTract_DB[#Headers],0),FALSE),"")</f>
        <v>0</v>
      </c>
      <c r="BE24" s="130" t="str">
        <f>IFERROR(IF(VLOOKUP(CONCATENATE($A24,"_",BE$1),SP_ACQ_Lib[],MATCH(BE$2,SP_ACQ_Lib[#Headers],0),FALSE)=0,"",VLOOKUP(CONCATENATE($A24,"_",BE$1),SP_ACQ_Lib[],MATCH(BE$2,SP_ACQ_Lib[#Headers],0),FALSE)),"")</f>
        <v/>
      </c>
      <c r="BF24" s="130" t="str">
        <f>IFERROR(IF(VLOOKUP(CONCATENATE($A24,"_",BF$1),SP_ACQ_Lib[],MATCH(BF$2,SP_ACQ_Lib[#Headers],0),FALSE)=0,"",VLOOKUP(CONCATENATE($A24,"_",BF$1),SP_ACQ_Lib[],MATCH(BF$2,SP_ACQ_Lib[#Headers],0),FALSE)),"")</f>
        <v/>
      </c>
      <c r="BG24" s="130" t="str">
        <f>IFERROR(IF(VLOOKUP(CONCATENATE($A24,"_",BG$1),SP_ACQ_Lib[],MATCH(BG$2,SP_ACQ_Lib[#Headers],0),FALSE)=0,"",VLOOKUP(CONCATENATE($A24,"_",BG$1),SP_ACQ_Lib[],MATCH(BG$2,SP_ACQ_Lib[#Headers],0),FALSE)),"")</f>
        <v/>
      </c>
      <c r="BH24" s="130" t="str">
        <f>IFERROR(IF(VLOOKUP(CONCATENATE($A24,"_",BH$1),SP_ACQ_Lib[],MATCH(BH$2,SP_ACQ_Lib[#Headers],0),FALSE)=0,"",VLOOKUP(CONCATENATE($A24,"_",BH$1),SP_ACQ_Lib[],MATCH(BH$2,SP_ACQ_Lib[#Headers],0),FALSE)),"")</f>
        <v/>
      </c>
      <c r="BI24" s="130" t="str">
        <f>IFERROR(IF(VLOOKUP(CONCATENATE($A24,"_",BI$1),SP_ACQ_Lib[],MATCH(BI$2,SP_ACQ_Lib[#Headers],0),FALSE)=0,"",VLOOKUP(CONCATENATE($A24,"_",BI$1),SP_ACQ_Lib[],MATCH(BI$2,SP_ACQ_Lib[#Headers],0),FALSE)),"")</f>
        <v/>
      </c>
      <c r="BJ24" s="130" t="str">
        <f>IFERROR(IF(VLOOKUP(CONCATENATE($A24,"_",BJ$1),SP_ACQ_Lib[],MATCH(BJ$2,SP_ACQ_Lib[#Headers],0),FALSE)=0,"",VLOOKUP(CONCATENATE($A24,"_",BJ$1),SP_ACQ_Lib[],MATCH(BJ$2,SP_ACQ_Lib[#Headers],0),FALSE)),"")</f>
        <v/>
      </c>
      <c r="BK24" s="131">
        <f>IFERROR(IF(VLOOKUP(CONCATENATE($A24,"_",BK$1),SP_ACQ_Lib[],MATCH(BK$2,SP_ACQ_Lib[#Headers],0),FALSE)=0,"",VLOOKUP(CONCATENATE($A24,"_",BK$1),SP_ACQ_Lib[],MATCH(BK$2,SP_ACQ_Lib[#Headers],0),FALSE)),"")</f>
        <v>43748</v>
      </c>
      <c r="BL24" s="130" t="str">
        <f>IFERROR(IF(VLOOKUP(CONCATENATE($A24,"_",BL$1),SP_ACQ_Lib[],MATCH(BL$2,SP_ACQ_Lib[#Headers],0),FALSE)=0,"",VLOOKUP(CONCATENATE($A24,"_",BL$1),SP_ACQ_Lib[],MATCH(BL$2,SP_ACQ_Lib[#Headers],0),FALSE)),"")</f>
        <v/>
      </c>
      <c r="BM24" s="130" t="str">
        <f>IFERROR(IF(VLOOKUP(CONCATENATE($A24,"_",BM$1),SP_ACQ_Lib[],MATCH(BM$2,SP_ACQ_Lib[#Headers],0),FALSE)=0,"",VLOOKUP(CONCATENATE($A24,"_",BM$1),SP_ACQ_Lib[],MATCH(BM$2,SP_ACQ_Lib[#Headers],0),FALSE)),"")</f>
        <v/>
      </c>
      <c r="BN24" s="130" t="str">
        <f>IFERROR(IF(VLOOKUP(CONCATENATE($A24,"_",BN$1),SP_ACQ_Lib[],MATCH(BN$2,SP_ACQ_Lib[#Headers],0),FALSE)=0,"",VLOOKUP(CONCATENATE($A24,"_",BN$1),SP_ACQ_Lib[],MATCH(BN$2,SP_ACQ_Lib[#Headers],0),FALSE)),"")</f>
        <v/>
      </c>
    </row>
    <row r="25" spans="1:66" s="114" customFormat="1" ht="38.25" x14ac:dyDescent="0.2">
      <c r="A25" s="82" t="s">
        <v>38</v>
      </c>
      <c r="B25" s="115" t="str">
        <f>IFERROR(VLOOKUP($A25,SP_AcqTract_DB[],MATCH(B$2,SP_AcqTract_DB[#Headers],0),FALSE),"")</f>
        <v>R019375</v>
      </c>
      <c r="C25" s="116" t="str">
        <f>IFERROR(VLOOKUP($A25,SP_AcqTract_DB[],MATCH(C$2,SP_AcqTract_DB[#Headers],0),FALSE),"")</f>
        <v>PH1</v>
      </c>
      <c r="D25" s="96" t="str">
        <f>IFERROR(VLOOKUP($A25,SP_AcqTract_DB[],MATCH(D$2,SP_AcqTract_DB[#Headers],0),FALSE),"")</f>
        <v>Active</v>
      </c>
      <c r="E25" s="96">
        <f>IFERROR(VLOOKUP($A25,SP_AcqTract_DB[],MATCH(E$2,SP_AcqTract_DB[#Headers],0),FALSE),"")</f>
        <v>2</v>
      </c>
      <c r="F25" s="115" t="str">
        <f>IFERROR(VLOOKUP($A25,SP_AcqTract_DB[],MATCH(F$2,SP_AcqTract_DB[#Headers],0),FALSE),"")</f>
        <v>Flowage Esmt/Levee Esmt</v>
      </c>
      <c r="G25" s="115" t="str">
        <f>IFERROR(VLOOKUP($A25,SP_AcqTract_DB[],MATCH(G$2,SP_AcqTract_DB[#Headers],0),FALSE),"")</f>
        <v>Melissa DeLeon</v>
      </c>
      <c r="H25" s="131">
        <f>IFERROR(IF(VLOOKUP(CONCATENATE($A25,"_",H$1),SP_ACQ_Lib[],MATCH(H$2,SP_ACQ_Lib[#Headers],0),FALSE)=0,"",VLOOKUP(CONCATENATE($A25,"_",H$1),SP_ACQ_Lib[],MATCH(H$2,SP_ACQ_Lib[#Headers],0),FALSE)),"")</f>
        <v>44000.896296296298</v>
      </c>
      <c r="I25" s="115" t="str">
        <f>IFERROR(VLOOKUP($A25,SP_AcqTract_DB[],MATCH(I$2,SP_AcqTract_DB[#Headers],0),FALSE),"")</f>
        <v>Wharton County Recovery Team</v>
      </c>
      <c r="J25" s="115">
        <f>IFERROR(VLOOKUP($A25,SP_AcqTract_DB[],MATCH(J$2,SP_AcqTract_DB[#Headers],0),FALSE),"")</f>
        <v>0</v>
      </c>
      <c r="K25" s="115" t="str">
        <f>IFERROR(VLOOKUP($A25,SP_AcqTract_DB[],MATCH(K$2,SP_AcqTract_DB[#Headers],0),FALSE),"")</f>
        <v>Wharton County Recovery Team</v>
      </c>
      <c r="L25" s="115" t="str">
        <f>IFERROR(VLOOKUP($A25,SP_AcqTract_DB[],MATCH(L$2,SP_AcqTract_DB[#Headers],0),FALSE),"")</f>
        <v>PO Box 641</v>
      </c>
      <c r="M25" s="96" t="str">
        <f>IFERROR(VLOOKUP($A25,SP_AcqTract_DB[],MATCH(M$2,SP_AcqTract_DB[#Headers],0),FALSE),"")</f>
        <v>Wharton, TX  77488</v>
      </c>
      <c r="N25" s="115" t="str">
        <f>IFERROR(VLOOKUP($A25,SP_AcqTract_DB[],MATCH(N$2,SP_AcqTract_DB[#Headers],0),FALSE),"")</f>
        <v>412 S Sheppard</v>
      </c>
      <c r="O25" s="108">
        <f>IFERROR(VLOOKUP($A25,SP_AcqTract_DB[],MATCH(O$2,SP_AcqTract_DB[#Headers],0),FALSE),"")</f>
        <v>0</v>
      </c>
      <c r="P25" s="108">
        <f>IFERROR(VLOOKUP($A25,SP_AcqTract_DB[],MATCH(P$2,SP_AcqTract_DB[#Headers],0),FALSE),"")</f>
        <v>0</v>
      </c>
      <c r="Q25" s="96" t="str">
        <f>IFERROR(VLOOKUP($A25,SP_AcqTract_DB[],MATCH(Q$2,SP_AcqTract_DB[#Headers],0),FALSE),"")</f>
        <v>2019-0813</v>
      </c>
      <c r="R25" s="131">
        <f>IFERROR(IF(VLOOKUP(CONCATENATE($A25,"_",R$1),SP_ACQ_Lib[],MATCH(R$2,SP_ACQ_Lib[#Headers],0),FALSE)=0,"",VLOOKUP(CONCATENATE($A25,"_",R$1),SP_ACQ_Lib[],MATCH(R$2,SP_ACQ_Lib[#Headers],0),FALSE)),"")</f>
        <v>43943</v>
      </c>
      <c r="S25" s="134">
        <f>IFERROR(IF(VLOOKUP(CONCATENATE($A25,"_",S$1),SP_ACQ_Lib[],MATCH(S$2,SP_ACQ_Lib[#Headers],0),FALSE)=0,"",VLOOKUP(CONCATENATE($A25,"_",S$1),SP_ACQ_Lib[],MATCH(S$2,SP_ACQ_Lib[#Headers],0),FALSE)),"")</f>
        <v>43951</v>
      </c>
      <c r="T25" s="93" t="str">
        <f>IFERROR(VLOOKUP(CONCATENATE($A25,"_",T$1),SP_ACQ_Lib[],MATCH(T$2,SP_ACQ_Lib[#Headers],0),FALSE),0)</f>
        <v>Accepted</v>
      </c>
      <c r="U25" s="131">
        <f>IFERROR(IF(VLOOKUP(CONCATENATE($A25,"_",U$1),SP_ACQ_Lib[],MATCH(U$2,SP_ACQ_Lib[#Headers],0),FALSE)=0,"",VLOOKUP(CONCATENATE($A25,"_",U$1),SP_ACQ_Lib[],MATCH(U$2,SP_ACQ_Lib[#Headers],0),FALSE)),"")</f>
        <v>43809</v>
      </c>
      <c r="V25" s="93" t="str">
        <f>IFERROR(VLOOKUP(CONCATENATE($A25,"_",V$1),SP_ACQ_Lib[],MATCH(V$2,SP_ACQ_Lib[#Headers],0),FALSE),0)</f>
        <v>Accepted</v>
      </c>
      <c r="W25" s="97">
        <f>IFERROR(VLOOKUP(CONCATENATE($A25,"_",W$1),SP_ACQ_Lib[],MATCH(W$2,SP_ACQ_Lib[#Headers],0),FALSE),0)</f>
        <v>0</v>
      </c>
      <c r="X25" s="131">
        <f>IFERROR(VLOOKUP($A25,SP_AcqTract_DB[],MATCH(X$2,SP_AcqTract_DB[#Headers],0),FALSE),"")</f>
        <v>43704</v>
      </c>
      <c r="Y25" s="125">
        <f>IFERROR(VLOOKUP($A25,SP_AcqTract_DB[],MATCH(Y$2,SP_AcqTract_DB[#Headers],0),FALSE),"")</f>
        <v>0.17552800734618901</v>
      </c>
      <c r="Z25" s="117">
        <f>IFERROR(VLOOKUP($A25,SP_AcqTract_DB[],MATCH(Z$2,SP_AcqTract_DB[#Headers],0),FALSE),"")</f>
        <v>7646</v>
      </c>
      <c r="AA25" s="117" t="str">
        <f>IFERROR(VLOOKUP($A25,SP_AcqTract_DB[],MATCH(AA$2,SP_AcqTract_DB[#Headers],0),FALSE),"")</f>
        <v>Yes</v>
      </c>
      <c r="AB25" s="131">
        <f>IFERROR(IF(VLOOKUP(CONCATENATE($A25,"_",AB$1),SP_ACQ_Lib[],MATCH(AB$2,SP_ACQ_Lib[#Headers],0),FALSE)=0,"",VLOOKUP(CONCATENATE($A25,"_",AB$1),SP_ACQ_Lib[],MATCH(AB$2,SP_ACQ_Lib[#Headers],0),FALSE)),"")</f>
        <v>43767</v>
      </c>
      <c r="AC25" s="131">
        <f>IFERROR(IF(VLOOKUP(CONCATENATE($A25,"_",AC$1),SP_ACQ_Lib[],MATCH(AC$2,SP_ACQ_Lib[#Headers],0),FALSE)=0,"",VLOOKUP(CONCATENATE($A25,"_",AC$1),SP_ACQ_Lib[],MATCH(AC$2,SP_ACQ_Lib[#Headers],0),FALSE)),"")</f>
        <v>43886</v>
      </c>
      <c r="AD25" s="117" t="str">
        <f>IFERROR(VLOOKUP($A25,SP_AcqTract_DB[],MATCH(AD$2,SP_AcqTract_DB[#Headers],0),FALSE),"")</f>
        <v>Yes</v>
      </c>
      <c r="AE25" s="131">
        <f>IFERROR(IF(VLOOKUP(CONCATENATE($A25,"_",AE$1),SP_ACQ_Lib[],MATCH(AE$2,SP_ACQ_Lib[#Headers],0),FALSE)=0,"",VLOOKUP(CONCATENATE($A25,"_",AE$1),SP_ACQ_Lib[],MATCH(AE$2,SP_ACQ_Lib[#Headers],0),FALSE)),"")</f>
        <v>43767</v>
      </c>
      <c r="AF25" s="131">
        <f>IFERROR(IF(VLOOKUP(CONCATENATE($A25,"_",AF$1),SP_ACQ_Lib[],MATCH(AF$2,SP_ACQ_Lib[#Headers],0),FALSE)=0,"",VLOOKUP(CONCATENATE($A25,"_",AF$1),SP_ACQ_Lib[],MATCH(AF$2,SP_ACQ_Lib[#Headers],0),FALSE)),"")</f>
        <v>43948</v>
      </c>
      <c r="AG25" s="131" t="str">
        <f>IFERROR(IF(VLOOKUP(CONCATENATE($A25,"_",AG$1),SP_ACQ_Lib[],MATCH(AG$2,SP_ACQ_Lib[#Headers],0),FALSE)=0,"",VLOOKUP(CONCATENATE($A25,"_",AG$1),SP_ACQ_Lib[],MATCH(AG$2,SP_ACQ_Lib[#Headers],0),FALSE)),"")</f>
        <v/>
      </c>
      <c r="AH25" s="131">
        <f>IFERROR(IF(VLOOKUP(CONCATENATE($A25,"_",AH$1),SP_ACQ_Lib[],MATCH(AH$2,SP_ACQ_Lib[#Headers],0),FALSE)=0,"",VLOOKUP(CONCATENATE($A25,"_",AH$1),SP_ACQ_Lib[],MATCH(AH$2,SP_ACQ_Lib[#Headers],0),FALSE)),"")</f>
        <v>43698</v>
      </c>
      <c r="AI25" s="130" t="str">
        <f>IFERROR(IF(VLOOKUP(CONCATENATE($A25,"_",AI$1),SP_ACQ_Lib[],MATCH(AI$2,SP_ACQ_Lib[#Headers],0),FALSE)=0,"",VLOOKUP(CONCATENATE($A25,"_",AI$1),SP_ACQ_Lib[],MATCH(AI$2,SP_ACQ_Lib[#Headers],0),FALSE)),"")</f>
        <v/>
      </c>
      <c r="AJ25" s="130" t="str">
        <f>IFERROR(IF(VLOOKUP(CONCATENATE($A25,"_",AJ$1),SP_ACQ_Lib[],MATCH(AJ$2,SP_ACQ_Lib[#Headers],0),FALSE)=0,"",VLOOKUP(CONCATENATE($A25,"_",AJ$1),SP_ACQ_Lib[],MATCH(AJ$2,SP_ACQ_Lib[#Headers],0),FALSE)),"")</f>
        <v/>
      </c>
      <c r="AK25" s="130" t="str">
        <f>IFERROR(IF(VLOOKUP(CONCATENATE($A25,"_",AK$1),SP_ACQ_Lib[],MATCH(AK$2,SP_ACQ_Lib[#Headers],0),FALSE)=0,"",VLOOKUP(CONCATENATE($A25,"_",AK$1),SP_ACQ_Lib[],MATCH(AK$2,SP_ACQ_Lib[#Headers],0),FALSE)),"")</f>
        <v/>
      </c>
      <c r="AL25" s="130">
        <f>IFERROR(VLOOKUP($A25,SP_AcqTract_DB[],MATCH(AL$2,SP_AcqTract_DB[#Headers],0),FALSE),"")</f>
        <v>43950</v>
      </c>
      <c r="AM25" s="115" t="str">
        <f>IFERROR(VLOOKUP($A25,SP_AcqTract_DB[],MATCH(AM$2,SP_AcqTract_DB[#Headers],0),FALSE),"")</f>
        <v>Richard Hudgins</v>
      </c>
      <c r="AN25" s="115" t="str">
        <f>IFERROR(VLOOKUP($A25,SP_AcqTract_DB[],MATCH(AN$2,SP_AcqTract_DB[#Headers],0),FALSE),"")</f>
        <v>Richard McGee</v>
      </c>
      <c r="AO25" s="116">
        <f>IFERROR(VLOOKUP($A25,SP_AcqTract_DB[],MATCH(AO$2,SP_AcqTract_DB[#Headers],0),FALSE),"")</f>
        <v>0</v>
      </c>
      <c r="AP25" s="98" t="str">
        <f>IFERROR(VLOOKUP($A25,SP_AcqTract_DB[],MATCH(AP$2,SP_AcqTract_DB[#Headers],0),FALSE),"")</f>
        <v>V</v>
      </c>
      <c r="AQ25" s="133" t="str">
        <f>IFERROR(IF(VLOOKUP(CONCATENATE($A25,"_",AQ$1),SP_ACQ_Lib[],MATCH(AQ$2,SP_ACQ_Lib[#Headers],0),FALSE)=0,"",VLOOKUP(CONCATENATE($A25,"_",AQ$1),SP_ACQ_Lib[],MATCH(AQ$2,SP_ACQ_Lib[#Headers],0),FALSE)),"")</f>
        <v/>
      </c>
      <c r="AR25" s="131" t="str">
        <f>IFERROR(IF(VLOOKUP(CONCATENATE($A25,"_",AR$1),SP_ACQ_Lib[],MATCH(AR$2,SP_ACQ_Lib[#Headers],0),FALSE)=0,"",VLOOKUP(CONCATENATE($A25,"_",AR$1),SP_ACQ_Lib[],MATCH(AR$2,SP_ACQ_Lib[#Headers],0),FALSE)),"")</f>
        <v/>
      </c>
      <c r="AS25" s="130">
        <f>IFERROR(IF(VLOOKUP(CONCATENATE($A25,"_",AS$1),SP_ACQ_Lib[],MATCH(AS$2,SP_ACQ_Lib[#Headers],0),FALSE)=0,"",VLOOKUP(CONCATENATE($A25,"_",AS$1),SP_ACQ_Lib[],MATCH(AS$2,SP_ACQ_Lib[#Headers],0),FALSE)),"")</f>
        <v>43765</v>
      </c>
      <c r="AT25" s="132">
        <f>IFERROR(IF(VLOOKUP(CONCATENATE($A25,"_",AT$1),SP_ACQ_Lib[],MATCH(AT$2,SP_ACQ_Lib[#Headers],0),FALSE)=0,"",VLOOKUP(CONCATENATE($A25,"_",AT$1),SP_ACQ_Lib[],MATCH(AT$2,SP_ACQ_Lib[#Headers],0),FALSE)),"")</f>
        <v>43962</v>
      </c>
      <c r="AU25" s="132" t="str">
        <f>IFERROR(IF(VLOOKUP(CONCATENATE($A25,"_",AU$1),SP_ACQ_Lib[],MATCH(AU$2,SP_ACQ_Lib[#Headers],0),FALSE)=0,"",VLOOKUP(CONCATENATE($A25,"_",AU$1),SP_ACQ_Lib[],MATCH(AU$2,SP_ACQ_Lib[#Headers],0),FALSE)),"")</f>
        <v/>
      </c>
      <c r="AV25" s="113">
        <f>IFERROR(IF(VLOOKUP(CONCATENATE($A25,"_",AV$1),SP_ACQ_Lib[],MATCH(AV$2,SP_ACQ_Lib[#Headers],0),FALSE)=0,"",VLOOKUP(CONCATENATE($A25,"_",AV$1),SP_ACQ_Lib[],MATCH(AV$2,SP_ACQ_Lib[#Headers],0),FALSE)),"")</f>
        <v>5735</v>
      </c>
      <c r="AW25" s="132">
        <f>IFERROR(IF(VLOOKUP(CONCATENATE($A25,"_",AW$1),SP_ACQ_Lib[],MATCH(AW$2,SP_ACQ_Lib[#Headers],0),FALSE)=0,"",VLOOKUP(CONCATENATE($A25,"_",AW$1),SP_ACQ_Lib[],MATCH(AW$2,SP_ACQ_Lib[#Headers],0),FALSE)),"")</f>
        <v>43991</v>
      </c>
      <c r="AX25" s="132">
        <f>IFERROR(IF(VLOOKUP(CONCATENATE($A25,"_",AX$1),SP_ACQ_Lib[],MATCH(AX$2,SP_ACQ_Lib[#Headers],0),FALSE)=0,"",VLOOKUP(CONCATENATE($A25,"_",AX$1),SP_ACQ_Lib[],MATCH(AX$2,SP_ACQ_Lib[#Headers],0),FALSE)),"")</f>
        <v>43990</v>
      </c>
      <c r="AY25" s="132">
        <f>IFERROR(IF(VLOOKUP(CONCATENATE($A25,"_",AY$1),SP_ACQ_Lib[],MATCH(AY$2,SP_ACQ_Lib[#Headers],0),FALSE)=0,"",VLOOKUP(CONCATENATE($A25,"_",AY$1),SP_ACQ_Lib[],MATCH(AY$2,SP_ACQ_Lib[#Headers],0),FALSE)),"")</f>
        <v>43990</v>
      </c>
      <c r="AZ25" s="132" t="str">
        <f>IFERROR(IF(VLOOKUP(CONCATENATE($A25,"_",AZ$1),SP_ACQ_Lib[],MATCH(AZ$2,SP_ACQ_Lib[#Headers],0),FALSE)=0,"",VLOOKUP(CONCATENATE($A25,"_",AZ$1),SP_ACQ_Lib[],MATCH(AZ$2,SP_ACQ_Lib[#Headers],0),FALSE)),"")</f>
        <v/>
      </c>
      <c r="BA25" s="132" t="str">
        <f>IFERROR(IF(VLOOKUP(CONCATENATE($A25,"_",BA$1),SP_ACQ_Lib[],MATCH(BA$2,SP_ACQ_Lib[#Headers],0),FALSE)=0,"",VLOOKUP(CONCATENATE($A25,"_",BA$1),SP_ACQ_Lib[],MATCH(BA$2,SP_ACQ_Lib[#Headers],0),FALSE)),"")</f>
        <v/>
      </c>
      <c r="BB25" s="112">
        <f>IFERROR(VLOOKUP(CONCATENATE($A25,"_",BB$1),SP_ACQ_Lib[],MATCH(BB$2,SP_ACQ_Lib[#Headers],0),FALSE),0)</f>
        <v>0</v>
      </c>
      <c r="BC25" s="119">
        <f>IFERROR(VLOOKUP($A25,SP_AcqTract_DB[],MATCH(BC$2,SP_AcqTract_DB[#Headers],0),FALSE),"")</f>
        <v>43991</v>
      </c>
      <c r="BD25" s="119">
        <f>IFERROR(VLOOKUP($A25,SP_AcqTract_DB[],MATCH(BD$2,SP_AcqTract_DB[#Headers],0),FALSE),"")</f>
        <v>0</v>
      </c>
      <c r="BE25" s="130" t="str">
        <f>IFERROR(IF(VLOOKUP(CONCATENATE($A25,"_",BE$1),SP_ACQ_Lib[],MATCH(BE$2,SP_ACQ_Lib[#Headers],0),FALSE)=0,"",VLOOKUP(CONCATENATE($A25,"_",BE$1),SP_ACQ_Lib[],MATCH(BE$2,SP_ACQ_Lib[#Headers],0),FALSE)),"")</f>
        <v/>
      </c>
      <c r="BF25" s="130" t="str">
        <f>IFERROR(IF(VLOOKUP(CONCATENATE($A25,"_",BF$1),SP_ACQ_Lib[],MATCH(BF$2,SP_ACQ_Lib[#Headers],0),FALSE)=0,"",VLOOKUP(CONCATENATE($A25,"_",BF$1),SP_ACQ_Lib[],MATCH(BF$2,SP_ACQ_Lib[#Headers],0),FALSE)),"")</f>
        <v/>
      </c>
      <c r="BG25" s="130" t="str">
        <f>IFERROR(IF(VLOOKUP(CONCATENATE($A25,"_",BG$1),SP_ACQ_Lib[],MATCH(BG$2,SP_ACQ_Lib[#Headers],0),FALSE)=0,"",VLOOKUP(CONCATENATE($A25,"_",BG$1),SP_ACQ_Lib[],MATCH(BG$2,SP_ACQ_Lib[#Headers],0),FALSE)),"")</f>
        <v/>
      </c>
      <c r="BH25" s="130" t="str">
        <f>IFERROR(IF(VLOOKUP(CONCATENATE($A25,"_",BH$1),SP_ACQ_Lib[],MATCH(BH$2,SP_ACQ_Lib[#Headers],0),FALSE)=0,"",VLOOKUP(CONCATENATE($A25,"_",BH$1),SP_ACQ_Lib[],MATCH(BH$2,SP_ACQ_Lib[#Headers],0),FALSE)),"")</f>
        <v/>
      </c>
      <c r="BI25" s="130" t="str">
        <f>IFERROR(IF(VLOOKUP(CONCATENATE($A25,"_",BI$1),SP_ACQ_Lib[],MATCH(BI$2,SP_ACQ_Lib[#Headers],0),FALSE)=0,"",VLOOKUP(CONCATENATE($A25,"_",BI$1),SP_ACQ_Lib[],MATCH(BI$2,SP_ACQ_Lib[#Headers],0),FALSE)),"")</f>
        <v/>
      </c>
      <c r="BJ25" s="130" t="str">
        <f>IFERROR(IF(VLOOKUP(CONCATENATE($A25,"_",BJ$1),SP_ACQ_Lib[],MATCH(BJ$2,SP_ACQ_Lib[#Headers],0),FALSE)=0,"",VLOOKUP(CONCATENATE($A25,"_",BJ$1),SP_ACQ_Lib[],MATCH(BJ$2,SP_ACQ_Lib[#Headers],0),FALSE)),"")</f>
        <v/>
      </c>
      <c r="BK25" s="131">
        <f>IFERROR(IF(VLOOKUP(CONCATENATE($A25,"_",BK$1),SP_ACQ_Lib[],MATCH(BK$2,SP_ACQ_Lib[#Headers],0),FALSE)=0,"",VLOOKUP(CONCATENATE($A25,"_",BK$1),SP_ACQ_Lib[],MATCH(BK$2,SP_ACQ_Lib[#Headers],0),FALSE)),"")</f>
        <v>43748</v>
      </c>
      <c r="BL25" s="130" t="str">
        <f>IFERROR(IF(VLOOKUP(CONCATENATE($A25,"_",BL$1),SP_ACQ_Lib[],MATCH(BL$2,SP_ACQ_Lib[#Headers],0),FALSE)=0,"",VLOOKUP(CONCATENATE($A25,"_",BL$1),SP_ACQ_Lib[],MATCH(BL$2,SP_ACQ_Lib[#Headers],0),FALSE)),"")</f>
        <v/>
      </c>
      <c r="BM25" s="130" t="str">
        <f>IFERROR(IF(VLOOKUP(CONCATENATE($A25,"_",BM$1),SP_ACQ_Lib[],MATCH(BM$2,SP_ACQ_Lib[#Headers],0),FALSE)=0,"",VLOOKUP(CONCATENATE($A25,"_",BM$1),SP_ACQ_Lib[],MATCH(BM$2,SP_ACQ_Lib[#Headers],0),FALSE)),"")</f>
        <v/>
      </c>
      <c r="BN25" s="130" t="str">
        <f>IFERROR(IF(VLOOKUP(CONCATENATE($A25,"_",BN$1),SP_ACQ_Lib[],MATCH(BN$2,SP_ACQ_Lib[#Headers],0),FALSE)=0,"",VLOOKUP(CONCATENATE($A25,"_",BN$1),SP_ACQ_Lib[],MATCH(BN$2,SP_ACQ_Lib[#Headers],0),FALSE)),"")</f>
        <v/>
      </c>
    </row>
    <row r="26" spans="1:66" s="114" customFormat="1" ht="25.5" x14ac:dyDescent="0.2">
      <c r="A26" s="82" t="s">
        <v>110</v>
      </c>
      <c r="B26" s="115" t="str">
        <f>IFERROR(VLOOKUP($A26,SP_AcqTract_DB[],MATCH(B$2,SP_AcqTract_DB[#Headers],0),FALSE),"")</f>
        <v>R061992</v>
      </c>
      <c r="C26" s="116" t="str">
        <f>IFERROR(VLOOKUP($A26,SP_AcqTract_DB[],MATCH(C$2,SP_AcqTract_DB[#Headers],0),FALSE),"")</f>
        <v>PH1</v>
      </c>
      <c r="D26" s="96" t="str">
        <f>IFERROR(VLOOKUP($A26,SP_AcqTract_DB[],MATCH(D$2,SP_AcqTract_DB[#Headers],0),FALSE),"")</f>
        <v>Active</v>
      </c>
      <c r="E26" s="96">
        <f>IFERROR(VLOOKUP($A26,SP_AcqTract_DB[],MATCH(E$2,SP_AcqTract_DB[#Headers],0),FALSE),"")</f>
        <v>1</v>
      </c>
      <c r="F26" s="115" t="str">
        <f>IFERROR(VLOOKUP($A26,SP_AcqTract_DB[],MATCH(F$2,SP_AcqTract_DB[#Headers],0),FALSE),"")</f>
        <v>Flowage Esmt</v>
      </c>
      <c r="G26" s="115" t="str">
        <f>IFERROR(VLOOKUP($A26,SP_AcqTract_DB[],MATCH(G$2,SP_AcqTract_DB[#Headers],0),FALSE),"")</f>
        <v>Lily Khan</v>
      </c>
      <c r="H26" s="131">
        <f>IFERROR(IF(VLOOKUP(CONCATENATE($A26,"_",H$1),SP_ACQ_Lib[],MATCH(H$2,SP_ACQ_Lib[#Headers],0),FALSE)=0,"",VLOOKUP(CONCATENATE($A26,"_",H$1),SP_ACQ_Lib[],MATCH(H$2,SP_ACQ_Lib[#Headers],0),FALSE)),"")</f>
        <v>44006.609236111108</v>
      </c>
      <c r="I26" s="115" t="str">
        <f>IFERROR(VLOOKUP($A26,SP_AcqTract_DB[],MATCH(I$2,SP_AcqTract_DB[#Headers],0),FALSE),"")</f>
        <v>Clarence Manciaz, Sr.</v>
      </c>
      <c r="J26" s="115">
        <f>IFERROR(VLOOKUP($A26,SP_AcqTract_DB[],MATCH(J$2,SP_AcqTract_DB[#Headers],0),FALSE),"")</f>
        <v>0</v>
      </c>
      <c r="K26" s="115" t="str">
        <f>IFERROR(VLOOKUP($A26,SP_AcqTract_DB[],MATCH(K$2,SP_AcqTract_DB[#Headers],0),FALSE),"")</f>
        <v>Clarence Manciaz, Sr.</v>
      </c>
      <c r="L26" s="115" t="str">
        <f>IFERROR(VLOOKUP($A26,SP_AcqTract_DB[],MATCH(L$2,SP_AcqTract_DB[#Headers],0),FALSE),"")</f>
        <v>410 S Sheppard</v>
      </c>
      <c r="M26" s="96" t="str">
        <f>IFERROR(VLOOKUP($A26,SP_AcqTract_DB[],MATCH(M$2,SP_AcqTract_DB[#Headers],0),FALSE),"")</f>
        <v>Wharton, TX  77488</v>
      </c>
      <c r="N26" s="115" t="str">
        <f>IFERROR(VLOOKUP($A26,SP_AcqTract_DB[],MATCH(N$2,SP_AcqTract_DB[#Headers],0),FALSE),"")</f>
        <v>410 S Sheppard</v>
      </c>
      <c r="O26" s="108" t="str">
        <f>IFERROR(VLOOKUP($A26,SP_AcqTract_DB[],MATCH(O$2,SP_AcqTract_DB[#Headers],0),FALSE),"")</f>
        <v>Sanitary Sewer</v>
      </c>
      <c r="P26" s="108" t="str">
        <f>IFERROR(VLOOKUP($A26,SP_AcqTract_DB[],MATCH(P$2,SP_AcqTract_DB[#Headers],0),FALSE),"")</f>
        <v>X</v>
      </c>
      <c r="Q26" s="96" t="str">
        <f>IFERROR(VLOOKUP($A26,SP_AcqTract_DB[],MATCH(Q$2,SP_AcqTract_DB[#Headers],0),FALSE),"")</f>
        <v>2019-0814</v>
      </c>
      <c r="R26" s="131">
        <f>IFERROR(IF(VLOOKUP(CONCATENATE($A26,"_",R$1),SP_ACQ_Lib[],MATCH(R$2,SP_ACQ_Lib[#Headers],0),FALSE)=0,"",VLOOKUP(CONCATENATE($A26,"_",R$1),SP_ACQ_Lib[],MATCH(R$2,SP_ACQ_Lib[#Headers],0),FALSE)),"")</f>
        <v>43875</v>
      </c>
      <c r="S26" s="134">
        <f>IFERROR(IF(VLOOKUP(CONCATENATE($A26,"_",S$1),SP_ACQ_Lib[],MATCH(S$2,SP_ACQ_Lib[#Headers],0),FALSE)=0,"",VLOOKUP(CONCATENATE($A26,"_",S$1),SP_ACQ_Lib[],MATCH(S$2,SP_ACQ_Lib[#Headers],0),FALSE)),"")</f>
        <v>43888</v>
      </c>
      <c r="T26" s="93" t="str">
        <f>IFERROR(VLOOKUP(CONCATENATE($A26,"_",T$1),SP_ACQ_Lib[],MATCH(T$2,SP_ACQ_Lib[#Headers],0),FALSE),0)</f>
        <v>Accepted</v>
      </c>
      <c r="U26" s="131">
        <f>IFERROR(IF(VLOOKUP(CONCATENATE($A26,"_",U$1),SP_ACQ_Lib[],MATCH(U$2,SP_ACQ_Lib[#Headers],0),FALSE)=0,"",VLOOKUP(CONCATENATE($A26,"_",U$1),SP_ACQ_Lib[],MATCH(U$2,SP_ACQ_Lib[#Headers],0),FALSE)),"")</f>
        <v>43809</v>
      </c>
      <c r="V26" s="93" t="str">
        <f>IFERROR(VLOOKUP(CONCATENATE($A26,"_",V$1),SP_ACQ_Lib[],MATCH(V$2,SP_ACQ_Lib[#Headers],0),FALSE),0)</f>
        <v>Accepted</v>
      </c>
      <c r="W26" s="97">
        <f>IFERROR(VLOOKUP(CONCATENATE($A26,"_",W$1),SP_ACQ_Lib[],MATCH(W$2,SP_ACQ_Lib[#Headers],0),FALSE),0)</f>
        <v>0</v>
      </c>
      <c r="X26" s="131">
        <f>IFERROR(VLOOKUP($A26,SP_AcqTract_DB[],MATCH(X$2,SP_AcqTract_DB[#Headers],0),FALSE),"")</f>
        <v>43693</v>
      </c>
      <c r="Y26" s="125">
        <f>IFERROR(VLOOKUP($A26,SP_AcqTract_DB[],MATCH(Y$2,SP_AcqTract_DB[#Headers],0),FALSE),"")</f>
        <v>0.23748852157943101</v>
      </c>
      <c r="Z26" s="117">
        <f>IFERROR(VLOOKUP($A26,SP_AcqTract_DB[],MATCH(Z$2,SP_AcqTract_DB[#Headers],0),FALSE),"")</f>
        <v>10345</v>
      </c>
      <c r="AA26" s="117" t="str">
        <f>IFERROR(VLOOKUP($A26,SP_AcqTract_DB[],MATCH(AA$2,SP_AcqTract_DB[#Headers],0),FALSE),"")</f>
        <v>Yes</v>
      </c>
      <c r="AB26" s="131">
        <f>IFERROR(IF(VLOOKUP(CONCATENATE($A26,"_",AB$1),SP_ACQ_Lib[],MATCH(AB$2,SP_ACQ_Lib[#Headers],0),FALSE)=0,"",VLOOKUP(CONCATENATE($A26,"_",AB$1),SP_ACQ_Lib[],MATCH(AB$2,SP_ACQ_Lib[#Headers],0),FALSE)),"")</f>
        <v>43740</v>
      </c>
      <c r="AC26" s="131">
        <f>IFERROR(IF(VLOOKUP(CONCATENATE($A26,"_",AC$1),SP_ACQ_Lib[],MATCH(AC$2,SP_ACQ_Lib[#Headers],0),FALSE)=0,"",VLOOKUP(CONCATENATE($A26,"_",AC$1),SP_ACQ_Lib[],MATCH(AC$2,SP_ACQ_Lib[#Headers],0),FALSE)),"")</f>
        <v>43886</v>
      </c>
      <c r="AD26" s="117" t="str">
        <f>IFERROR(VLOOKUP($A26,SP_AcqTract_DB[],MATCH(AD$2,SP_AcqTract_DB[#Headers],0),FALSE),"")</f>
        <v>Yes</v>
      </c>
      <c r="AE26" s="131">
        <f>IFERROR(IF(VLOOKUP(CONCATENATE($A26,"_",AE$1),SP_ACQ_Lib[],MATCH(AE$2,SP_ACQ_Lib[#Headers],0),FALSE)=0,"",VLOOKUP(CONCATENATE($A26,"_",AE$1),SP_ACQ_Lib[],MATCH(AE$2,SP_ACQ_Lib[#Headers],0),FALSE)),"")</f>
        <v>43740</v>
      </c>
      <c r="AF26" s="131">
        <f>IFERROR(IF(VLOOKUP(CONCATENATE($A26,"_",AF$1),SP_ACQ_Lib[],MATCH(AF$2,SP_ACQ_Lib[#Headers],0),FALSE)=0,"",VLOOKUP(CONCATENATE($A26,"_",AF$1),SP_ACQ_Lib[],MATCH(AF$2,SP_ACQ_Lib[#Headers],0),FALSE)),"")</f>
        <v>43948</v>
      </c>
      <c r="AG26" s="131" t="str">
        <f>IFERROR(IF(VLOOKUP(CONCATENATE($A26,"_",AG$1),SP_ACQ_Lib[],MATCH(AG$2,SP_ACQ_Lib[#Headers],0),FALSE)=0,"",VLOOKUP(CONCATENATE($A26,"_",AG$1),SP_ACQ_Lib[],MATCH(AG$2,SP_ACQ_Lib[#Headers],0),FALSE)),"")</f>
        <v/>
      </c>
      <c r="AH26" s="131">
        <f>IFERROR(IF(VLOOKUP(CONCATENATE($A26,"_",AH$1),SP_ACQ_Lib[],MATCH(AH$2,SP_ACQ_Lib[#Headers],0),FALSE)=0,"",VLOOKUP(CONCATENATE($A26,"_",AH$1),SP_ACQ_Lib[],MATCH(AH$2,SP_ACQ_Lib[#Headers],0),FALSE)),"")</f>
        <v>43689</v>
      </c>
      <c r="AI26" s="130" t="str">
        <f>IFERROR(IF(VLOOKUP(CONCATENATE($A26,"_",AI$1),SP_ACQ_Lib[],MATCH(AI$2,SP_ACQ_Lib[#Headers],0),FALSE)=0,"",VLOOKUP(CONCATENATE($A26,"_",AI$1),SP_ACQ_Lib[],MATCH(AI$2,SP_ACQ_Lib[#Headers],0),FALSE)),"")</f>
        <v/>
      </c>
      <c r="AJ26" s="130" t="str">
        <f>IFERROR(IF(VLOOKUP(CONCATENATE($A26,"_",AJ$1),SP_ACQ_Lib[],MATCH(AJ$2,SP_ACQ_Lib[#Headers],0),FALSE)=0,"",VLOOKUP(CONCATENATE($A26,"_",AJ$1),SP_ACQ_Lib[],MATCH(AJ$2,SP_ACQ_Lib[#Headers],0),FALSE)),"")</f>
        <v/>
      </c>
      <c r="AK26" s="130" t="str">
        <f>IFERROR(IF(VLOOKUP(CONCATENATE($A26,"_",AK$1),SP_ACQ_Lib[],MATCH(AK$2,SP_ACQ_Lib[#Headers],0),FALSE)=0,"",VLOOKUP(CONCATENATE($A26,"_",AK$1),SP_ACQ_Lib[],MATCH(AK$2,SP_ACQ_Lib[#Headers],0),FALSE)),"")</f>
        <v/>
      </c>
      <c r="AL26" s="130">
        <f>IFERROR(VLOOKUP($A26,SP_AcqTract_DB[],MATCH(AL$2,SP_AcqTract_DB[#Headers],0),FALSE),"")</f>
        <v>43950</v>
      </c>
      <c r="AM26" s="115" t="str">
        <f>IFERROR(VLOOKUP($A26,SP_AcqTract_DB[],MATCH(AM$2,SP_AcqTract_DB[#Headers],0),FALSE),"")</f>
        <v>Cameron Boone</v>
      </c>
      <c r="AN26" s="115" t="str">
        <f>IFERROR(VLOOKUP($A26,SP_AcqTract_DB[],MATCH(AN$2,SP_AcqTract_DB[#Headers],0),FALSE),"")</f>
        <v>Lory Johnson, Atrium</v>
      </c>
      <c r="AO26" s="116">
        <f>IFERROR(VLOOKUP($A26,SP_AcqTract_DB[],MATCH(AO$2,SP_AcqTract_DB[#Headers],0),FALSE),"")</f>
        <v>0</v>
      </c>
      <c r="AP26" s="98" t="str">
        <f>IFERROR(VLOOKUP($A26,SP_AcqTract_DB[],MATCH(AP$2,SP_AcqTract_DB[#Headers],0),FALSE),"")</f>
        <v>R</v>
      </c>
      <c r="AQ26" s="133" t="str">
        <f>IFERROR(IF(VLOOKUP(CONCATENATE($A26,"_",AQ$1),SP_ACQ_Lib[],MATCH(AQ$2,SP_ACQ_Lib[#Headers],0),FALSE)=0,"",VLOOKUP(CONCATENATE($A26,"_",AQ$1),SP_ACQ_Lib[],MATCH(AQ$2,SP_ACQ_Lib[#Headers],0),FALSE)),"")</f>
        <v/>
      </c>
      <c r="AR26" s="131">
        <f>IFERROR(IF(VLOOKUP(CONCATENATE($A26,"_",AR$1),SP_ACQ_Lib[],MATCH(AR$2,SP_ACQ_Lib[#Headers],0),FALSE)=0,"",VLOOKUP(CONCATENATE($A26,"_",AR$1),SP_ACQ_Lib[],MATCH(AR$2,SP_ACQ_Lib[#Headers],0),FALSE)),"")</f>
        <v>43685</v>
      </c>
      <c r="AS26" s="130">
        <f>IFERROR(IF(VLOOKUP(CONCATENATE($A26,"_",AS$1),SP_ACQ_Lib[],MATCH(AS$2,SP_ACQ_Lib[#Headers],0),FALSE)=0,"",VLOOKUP(CONCATENATE($A26,"_",AS$1),SP_ACQ_Lib[],MATCH(AS$2,SP_ACQ_Lib[#Headers],0),FALSE)),"")</f>
        <v>43765</v>
      </c>
      <c r="AT26" s="132">
        <f>IFERROR(IF(VLOOKUP(CONCATENATE($A26,"_",AT$1),SP_ACQ_Lib[],MATCH(AT$2,SP_ACQ_Lib[#Headers],0),FALSE)=0,"",VLOOKUP(CONCATENATE($A26,"_",AT$1),SP_ACQ_Lib[],MATCH(AT$2,SP_ACQ_Lib[#Headers],0),FALSE)),"")</f>
        <v>43912</v>
      </c>
      <c r="AU26" s="132" t="str">
        <f>IFERROR(IF(VLOOKUP(CONCATENATE($A26,"_",AU$1),SP_ACQ_Lib[],MATCH(AU$2,SP_ACQ_Lib[#Headers],0),FALSE)=0,"",VLOOKUP(CONCATENATE($A26,"_",AU$1),SP_ACQ_Lib[],MATCH(AU$2,SP_ACQ_Lib[#Headers],0),FALSE)),"")</f>
        <v/>
      </c>
      <c r="AV26" s="113">
        <f>IFERROR(IF(VLOOKUP(CONCATENATE($A26,"_",AV$1),SP_ACQ_Lib[],MATCH(AV$2,SP_ACQ_Lib[#Headers],0),FALSE)=0,"",VLOOKUP(CONCATENATE($A26,"_",AV$1),SP_ACQ_Lib[],MATCH(AV$2,SP_ACQ_Lib[#Headers],0),FALSE)),"")</f>
        <v>656</v>
      </c>
      <c r="AW26" s="132">
        <f>IFERROR(IF(VLOOKUP(CONCATENATE($A26,"_",AW$1),SP_ACQ_Lib[],MATCH(AW$2,SP_ACQ_Lib[#Headers],0),FALSE)=0,"",VLOOKUP(CONCATENATE($A26,"_",AW$1),SP_ACQ_Lib[],MATCH(AW$2,SP_ACQ_Lib[#Headers],0),FALSE)),"")</f>
        <v>44005</v>
      </c>
      <c r="AX26" s="132">
        <f>IFERROR(IF(VLOOKUP(CONCATENATE($A26,"_",AX$1),SP_ACQ_Lib[],MATCH(AX$2,SP_ACQ_Lib[#Headers],0),FALSE)=0,"",VLOOKUP(CONCATENATE($A26,"_",AX$1),SP_ACQ_Lib[],MATCH(AX$2,SP_ACQ_Lib[#Headers],0),FALSE)),"")</f>
        <v>44005</v>
      </c>
      <c r="AY26" s="132">
        <f>IFERROR(IF(VLOOKUP(CONCATENATE($A26,"_",AY$1),SP_ACQ_Lib[],MATCH(AY$2,SP_ACQ_Lib[#Headers],0),FALSE)=0,"",VLOOKUP(CONCATENATE($A26,"_",AY$1),SP_ACQ_Lib[],MATCH(AY$2,SP_ACQ_Lib[#Headers],0),FALSE)),"")</f>
        <v>44005</v>
      </c>
      <c r="AZ26" s="132" t="str">
        <f>IFERROR(IF(VLOOKUP(CONCATENATE($A26,"_",AZ$1),SP_ACQ_Lib[],MATCH(AZ$2,SP_ACQ_Lib[#Headers],0),FALSE)=0,"",VLOOKUP(CONCATENATE($A26,"_",AZ$1),SP_ACQ_Lib[],MATCH(AZ$2,SP_ACQ_Lib[#Headers],0),FALSE)),"")</f>
        <v/>
      </c>
      <c r="BA26" s="132" t="str">
        <f>IFERROR(IF(VLOOKUP(CONCATENATE($A26,"_",BA$1),SP_ACQ_Lib[],MATCH(BA$2,SP_ACQ_Lib[#Headers],0),FALSE)=0,"",VLOOKUP(CONCATENATE($A26,"_",BA$1),SP_ACQ_Lib[],MATCH(BA$2,SP_ACQ_Lib[#Headers],0),FALSE)),"")</f>
        <v/>
      </c>
      <c r="BB26" s="112">
        <f>IFERROR(VLOOKUP(CONCATENATE($A26,"_",BB$1),SP_ACQ_Lib[],MATCH(BB$2,SP_ACQ_Lib[#Headers],0),FALSE),0)</f>
        <v>0</v>
      </c>
      <c r="BC26" s="119">
        <f>IFERROR(VLOOKUP($A26,SP_AcqTract_DB[],MATCH(BC$2,SP_AcqTract_DB[#Headers],0),FALSE),"")</f>
        <v>44006</v>
      </c>
      <c r="BD26" s="119">
        <f>IFERROR(VLOOKUP($A26,SP_AcqTract_DB[],MATCH(BD$2,SP_AcqTract_DB[#Headers],0),FALSE),"")</f>
        <v>0</v>
      </c>
      <c r="BE26" s="130" t="str">
        <f>IFERROR(IF(VLOOKUP(CONCATENATE($A26,"_",BE$1),SP_ACQ_Lib[],MATCH(BE$2,SP_ACQ_Lib[#Headers],0),FALSE)=0,"",VLOOKUP(CONCATENATE($A26,"_",BE$1),SP_ACQ_Lib[],MATCH(BE$2,SP_ACQ_Lib[#Headers],0),FALSE)),"")</f>
        <v/>
      </c>
      <c r="BF26" s="130" t="str">
        <f>IFERROR(IF(VLOOKUP(CONCATENATE($A26,"_",BF$1),SP_ACQ_Lib[],MATCH(BF$2,SP_ACQ_Lib[#Headers],0),FALSE)=0,"",VLOOKUP(CONCATENATE($A26,"_",BF$1),SP_ACQ_Lib[],MATCH(BF$2,SP_ACQ_Lib[#Headers],0),FALSE)),"")</f>
        <v/>
      </c>
      <c r="BG26" s="130" t="str">
        <f>IFERROR(IF(VLOOKUP(CONCATENATE($A26,"_",BG$1),SP_ACQ_Lib[],MATCH(BG$2,SP_ACQ_Lib[#Headers],0),FALSE)=0,"",VLOOKUP(CONCATENATE($A26,"_",BG$1),SP_ACQ_Lib[],MATCH(BG$2,SP_ACQ_Lib[#Headers],0),FALSE)),"")</f>
        <v/>
      </c>
      <c r="BH26" s="130" t="str">
        <f>IFERROR(IF(VLOOKUP(CONCATENATE($A26,"_",BH$1),SP_ACQ_Lib[],MATCH(BH$2,SP_ACQ_Lib[#Headers],0),FALSE)=0,"",VLOOKUP(CONCATENATE($A26,"_",BH$1),SP_ACQ_Lib[],MATCH(BH$2,SP_ACQ_Lib[#Headers],0),FALSE)),"")</f>
        <v/>
      </c>
      <c r="BI26" s="130" t="str">
        <f>IFERROR(IF(VLOOKUP(CONCATENATE($A26,"_",BI$1),SP_ACQ_Lib[],MATCH(BI$2,SP_ACQ_Lib[#Headers],0),FALSE)=0,"",VLOOKUP(CONCATENATE($A26,"_",BI$1),SP_ACQ_Lib[],MATCH(BI$2,SP_ACQ_Lib[#Headers],0),FALSE)),"")</f>
        <v/>
      </c>
      <c r="BJ26" s="130" t="str">
        <f>IFERROR(IF(VLOOKUP(CONCATENATE($A26,"_",BJ$1),SP_ACQ_Lib[],MATCH(BJ$2,SP_ACQ_Lib[#Headers],0),FALSE)=0,"",VLOOKUP(CONCATENATE($A26,"_",BJ$1),SP_ACQ_Lib[],MATCH(BJ$2,SP_ACQ_Lib[#Headers],0),FALSE)),"")</f>
        <v/>
      </c>
      <c r="BK26" s="131">
        <f>IFERROR(IF(VLOOKUP(CONCATENATE($A26,"_",BK$1),SP_ACQ_Lib[],MATCH(BK$2,SP_ACQ_Lib[#Headers],0),FALSE)=0,"",VLOOKUP(CONCATENATE($A26,"_",BK$1),SP_ACQ_Lib[],MATCH(BK$2,SP_ACQ_Lib[#Headers],0),FALSE)),"")</f>
        <v>43748</v>
      </c>
      <c r="BL26" s="130" t="str">
        <f>IFERROR(IF(VLOOKUP(CONCATENATE($A26,"_",BL$1),SP_ACQ_Lib[],MATCH(BL$2,SP_ACQ_Lib[#Headers],0),FALSE)=0,"",VLOOKUP(CONCATENATE($A26,"_",BL$1),SP_ACQ_Lib[],MATCH(BL$2,SP_ACQ_Lib[#Headers],0),FALSE)),"")</f>
        <v/>
      </c>
      <c r="BM26" s="130" t="str">
        <f>IFERROR(IF(VLOOKUP(CONCATENATE($A26,"_",BM$1),SP_ACQ_Lib[],MATCH(BM$2,SP_ACQ_Lib[#Headers],0),FALSE)=0,"",VLOOKUP(CONCATENATE($A26,"_",BM$1),SP_ACQ_Lib[],MATCH(BM$2,SP_ACQ_Lib[#Headers],0),FALSE)),"")</f>
        <v/>
      </c>
      <c r="BN26" s="130" t="str">
        <f>IFERROR(IF(VLOOKUP(CONCATENATE($A26,"_",BN$1),SP_ACQ_Lib[],MATCH(BN$2,SP_ACQ_Lib[#Headers],0),FALSE)=0,"",VLOOKUP(CONCATENATE($A26,"_",BN$1),SP_ACQ_Lib[],MATCH(BN$2,SP_ACQ_Lib[#Headers],0),FALSE)),"")</f>
        <v/>
      </c>
    </row>
    <row r="27" spans="1:66" s="114" customFormat="1" ht="25.5" x14ac:dyDescent="0.2">
      <c r="A27" s="82" t="s">
        <v>113</v>
      </c>
      <c r="B27" s="115" t="str">
        <f>IFERROR(VLOOKUP($A27,SP_AcqTract_DB[],MATCH(B$2,SP_AcqTract_DB[#Headers],0),FALSE),"")</f>
        <v>R062541</v>
      </c>
      <c r="C27" s="116" t="str">
        <f>IFERROR(VLOOKUP($A27,SP_AcqTract_DB[],MATCH(C$2,SP_AcqTract_DB[#Headers],0),FALSE),"")</f>
        <v>PH1</v>
      </c>
      <c r="D27" s="96" t="str">
        <f>IFERROR(VLOOKUP($A27,SP_AcqTract_DB[],MATCH(D$2,SP_AcqTract_DB[#Headers],0),FALSE),"")</f>
        <v>Inactive</v>
      </c>
      <c r="E27" s="96">
        <f>IFERROR(VLOOKUP($A27,SP_AcqTract_DB[],MATCH(E$2,SP_AcqTract_DB[#Headers],0),FALSE),"")</f>
        <v>0</v>
      </c>
      <c r="F27" s="115">
        <f>IFERROR(VLOOKUP($A27,SP_AcqTract_DB[],MATCH(F$2,SP_AcqTract_DB[#Headers],0),FALSE),"")</f>
        <v>0</v>
      </c>
      <c r="G27" s="115" t="str">
        <f>IFERROR(VLOOKUP($A27,SP_AcqTract_DB[],MATCH(G$2,SP_AcqTract_DB[#Headers],0),FALSE),"")</f>
        <v>Lily Khan</v>
      </c>
      <c r="H27" s="131">
        <f>IFERROR(IF(VLOOKUP(CONCATENATE($A27,"_",H$1),SP_ACQ_Lib[],MATCH(H$2,SP_ACQ_Lib[#Headers],0),FALSE)=0,"",VLOOKUP(CONCATENATE($A27,"_",H$1),SP_ACQ_Lib[],MATCH(H$2,SP_ACQ_Lib[#Headers],0),FALSE)),"")</f>
        <v>43998.620555555557</v>
      </c>
      <c r="I27" s="115" t="str">
        <f>IFERROR(VLOOKUP($A27,SP_AcqTract_DB[],MATCH(I$2,SP_AcqTract_DB[#Headers],0),FALSE),"")</f>
        <v>Rodney Hearne and Barbara Hearne</v>
      </c>
      <c r="J27" s="115">
        <f>IFERROR(VLOOKUP($A27,SP_AcqTract_DB[],MATCH(J$2,SP_AcqTract_DB[#Headers],0),FALSE),"")</f>
        <v>0</v>
      </c>
      <c r="K27" s="115" t="str">
        <f>IFERROR(VLOOKUP($A27,SP_AcqTract_DB[],MATCH(K$2,SP_AcqTract_DB[#Headers],0),FALSE),"")</f>
        <v>Rodney Hearne and Barbara Hearne</v>
      </c>
      <c r="L27" s="115" t="str">
        <f>IFERROR(VLOOKUP($A27,SP_AcqTract_DB[],MATCH(L$2,SP_AcqTract_DB[#Headers],0),FALSE),"")</f>
        <v>408 S Sheppard</v>
      </c>
      <c r="M27" s="96" t="str">
        <f>IFERROR(VLOOKUP($A27,SP_AcqTract_DB[],MATCH(M$2,SP_AcqTract_DB[#Headers],0),FALSE),"")</f>
        <v>Wharton, TX  77488</v>
      </c>
      <c r="N27" s="115" t="str">
        <f>IFERROR(VLOOKUP($A27,SP_AcqTract_DB[],MATCH(N$2,SP_AcqTract_DB[#Headers],0),FALSE),"")</f>
        <v>408 S Sheppard</v>
      </c>
      <c r="O27" s="108" t="str">
        <f>IFERROR(VLOOKUP($A27,SP_AcqTract_DB[],MATCH(O$2,SP_AcqTract_DB[#Headers],0),FALSE),"")</f>
        <v>Sanitary Sewer</v>
      </c>
      <c r="P27" s="108" t="str">
        <f>IFERROR(VLOOKUP($A27,SP_AcqTract_DB[],MATCH(P$2,SP_AcqTract_DB[#Headers],0),FALSE),"")</f>
        <v>X</v>
      </c>
      <c r="Q27" s="96" t="str">
        <f>IFERROR(VLOOKUP($A27,SP_AcqTract_DB[],MATCH(Q$2,SP_AcqTract_DB[#Headers],0),FALSE),"")</f>
        <v>2019-0758</v>
      </c>
      <c r="R27" s="131">
        <f>IFERROR(IF(VLOOKUP(CONCATENATE($A27,"_",R$1),SP_ACQ_Lib[],MATCH(R$2,SP_ACQ_Lib[#Headers],0),FALSE)=0,"",VLOOKUP(CONCATENATE($A27,"_",R$1),SP_ACQ_Lib[],MATCH(R$2,SP_ACQ_Lib[#Headers],0),FALSE)),"")</f>
        <v>43889</v>
      </c>
      <c r="S27" s="134">
        <f>IFERROR(IF(VLOOKUP(CONCATENATE($A27,"_",S$1),SP_ACQ_Lib[],MATCH(S$2,SP_ACQ_Lib[#Headers],0),FALSE)=0,"",VLOOKUP(CONCATENATE($A27,"_",S$1),SP_ACQ_Lib[],MATCH(S$2,SP_ACQ_Lib[#Headers],0),FALSE)),"")</f>
        <v>43902</v>
      </c>
      <c r="T27" s="93" t="str">
        <f>IFERROR(VLOOKUP(CONCATENATE($A27,"_",T$1),SP_ACQ_Lib[],MATCH(T$2,SP_ACQ_Lib[#Headers],0),FALSE),0)</f>
        <v>Accepted</v>
      </c>
      <c r="U27" s="131">
        <f>IFERROR(IF(VLOOKUP(CONCATENATE($A27,"_",U$1),SP_ACQ_Lib[],MATCH(U$2,SP_ACQ_Lib[#Headers],0),FALSE)=0,"",VLOOKUP(CONCATENATE($A27,"_",U$1),SP_ACQ_Lib[],MATCH(U$2,SP_ACQ_Lib[#Headers],0),FALSE)),"")</f>
        <v>43809</v>
      </c>
      <c r="V27" s="93">
        <f>IFERROR(VLOOKUP(CONCATENATE($A27,"_",V$1),SP_ACQ_Lib[],MATCH(V$2,SP_ACQ_Lib[#Headers],0),FALSE),0)</f>
        <v>0</v>
      </c>
      <c r="W27" s="97">
        <f>IFERROR(VLOOKUP(CONCATENATE($A27,"_",W$1),SP_ACQ_Lib[],MATCH(W$2,SP_ACQ_Lib[#Headers],0),FALSE),0)</f>
        <v>0</v>
      </c>
      <c r="X27" s="131">
        <f>IFERROR(VLOOKUP($A27,SP_AcqTract_DB[],MATCH(X$2,SP_AcqTract_DB[#Headers],0),FALSE),"")</f>
        <v>43693</v>
      </c>
      <c r="Y27" s="125">
        <f>IFERROR(VLOOKUP($A27,SP_AcqTract_DB[],MATCH(Y$2,SP_AcqTract_DB[#Headers],0),FALSE),"")</f>
        <v>0.239348025711662</v>
      </c>
      <c r="Z27" s="117">
        <f>IFERROR(VLOOKUP($A27,SP_AcqTract_DB[],MATCH(Z$2,SP_AcqTract_DB[#Headers],0),FALSE),"")</f>
        <v>10426</v>
      </c>
      <c r="AA27" s="117" t="str">
        <f>IFERROR(VLOOKUP($A27,SP_AcqTract_DB[],MATCH(AA$2,SP_AcqTract_DB[#Headers],0),FALSE),"")</f>
        <v>Yes</v>
      </c>
      <c r="AB27" s="131">
        <f>IFERROR(IF(VLOOKUP(CONCATENATE($A27,"_",AB$1),SP_ACQ_Lib[],MATCH(AB$2,SP_ACQ_Lib[#Headers],0),FALSE)=0,"",VLOOKUP(CONCATENATE($A27,"_",AB$1),SP_ACQ_Lib[],MATCH(AB$2,SP_ACQ_Lib[#Headers],0),FALSE)),"")</f>
        <v>43740</v>
      </c>
      <c r="AC27" s="131">
        <f>IFERROR(IF(VLOOKUP(CONCATENATE($A27,"_",AC$1),SP_ACQ_Lib[],MATCH(AC$2,SP_ACQ_Lib[#Headers],0),FALSE)=0,"",VLOOKUP(CONCATENATE($A27,"_",AC$1),SP_ACQ_Lib[],MATCH(AC$2,SP_ACQ_Lib[#Headers],0),FALSE)),"")</f>
        <v>43886</v>
      </c>
      <c r="AD27" s="117" t="str">
        <f>IFERROR(VLOOKUP($A27,SP_AcqTract_DB[],MATCH(AD$2,SP_AcqTract_DB[#Headers],0),FALSE),"")</f>
        <v>No</v>
      </c>
      <c r="AE27" s="131" t="str">
        <f>IFERROR(IF(VLOOKUP(CONCATENATE($A27,"_",AE$1),SP_ACQ_Lib[],MATCH(AE$2,SP_ACQ_Lib[#Headers],0),FALSE)=0,"",VLOOKUP(CONCATENATE($A27,"_",AE$1),SP_ACQ_Lib[],MATCH(AE$2,SP_ACQ_Lib[#Headers],0),FALSE)),"")</f>
        <v/>
      </c>
      <c r="AF27" s="131" t="str">
        <f>IFERROR(IF(VLOOKUP(CONCATENATE($A27,"_",AF$1),SP_ACQ_Lib[],MATCH(AF$2,SP_ACQ_Lib[#Headers],0),FALSE)=0,"",VLOOKUP(CONCATENATE($A27,"_",AF$1),SP_ACQ_Lib[],MATCH(AF$2,SP_ACQ_Lib[#Headers],0),FALSE)),"")</f>
        <v/>
      </c>
      <c r="AG27" s="131" t="str">
        <f>IFERROR(IF(VLOOKUP(CONCATENATE($A27,"_",AG$1),SP_ACQ_Lib[],MATCH(AG$2,SP_ACQ_Lib[#Headers],0),FALSE)=0,"",VLOOKUP(CONCATENATE($A27,"_",AG$1),SP_ACQ_Lib[],MATCH(AG$2,SP_ACQ_Lib[#Headers],0),FALSE)),"")</f>
        <v/>
      </c>
      <c r="AH27" s="131">
        <f>IFERROR(IF(VLOOKUP(CONCATENATE($A27,"_",AH$1),SP_ACQ_Lib[],MATCH(AH$2,SP_ACQ_Lib[#Headers],0),FALSE)=0,"",VLOOKUP(CONCATENATE($A27,"_",AH$1),SP_ACQ_Lib[],MATCH(AH$2,SP_ACQ_Lib[#Headers],0),FALSE)),"")</f>
        <v>43654</v>
      </c>
      <c r="AI27" s="130" t="str">
        <f>IFERROR(IF(VLOOKUP(CONCATENATE($A27,"_",AI$1),SP_ACQ_Lib[],MATCH(AI$2,SP_ACQ_Lib[#Headers],0),FALSE)=0,"",VLOOKUP(CONCATENATE($A27,"_",AI$1),SP_ACQ_Lib[],MATCH(AI$2,SP_ACQ_Lib[#Headers],0),FALSE)),"")</f>
        <v/>
      </c>
      <c r="AJ27" s="130" t="str">
        <f>IFERROR(IF(VLOOKUP(CONCATENATE($A27,"_",AJ$1),SP_ACQ_Lib[],MATCH(AJ$2,SP_ACQ_Lib[#Headers],0),FALSE)=0,"",VLOOKUP(CONCATENATE($A27,"_",AJ$1),SP_ACQ_Lib[],MATCH(AJ$2,SP_ACQ_Lib[#Headers],0),FALSE)),"")</f>
        <v/>
      </c>
      <c r="AK27" s="130" t="str">
        <f>IFERROR(IF(VLOOKUP(CONCATENATE($A27,"_",AK$1),SP_ACQ_Lib[],MATCH(AK$2,SP_ACQ_Lib[#Headers],0),FALSE)=0,"",VLOOKUP(CONCATENATE($A27,"_",AK$1),SP_ACQ_Lib[],MATCH(AK$2,SP_ACQ_Lib[#Headers],0),FALSE)),"")</f>
        <v/>
      </c>
      <c r="AL27" s="130">
        <f>IFERROR(VLOOKUP($A27,SP_AcqTract_DB[],MATCH(AL$2,SP_AcqTract_DB[#Headers],0),FALSE),"")</f>
        <v>0</v>
      </c>
      <c r="AM27" s="115" t="str">
        <f>IFERROR(VLOOKUP($A27,SP_AcqTract_DB[],MATCH(AM$2,SP_AcqTract_DB[#Headers],0),FALSE),"")</f>
        <v>Cameron Boone</v>
      </c>
      <c r="AN27" s="115">
        <f>IFERROR(VLOOKUP($A27,SP_AcqTract_DB[],MATCH(AN$2,SP_AcqTract_DB[#Headers],0),FALSE),"")</f>
        <v>0</v>
      </c>
      <c r="AO27" s="116">
        <f>IFERROR(VLOOKUP($A27,SP_AcqTract_DB[],MATCH(AO$2,SP_AcqTract_DB[#Headers],0),FALSE),"")</f>
        <v>0</v>
      </c>
      <c r="AP27" s="98" t="str">
        <f>IFERROR(VLOOKUP($A27,SP_AcqTract_DB[],MATCH(AP$2,SP_AcqTract_DB[#Headers],0),FALSE),"")</f>
        <v>R</v>
      </c>
      <c r="AQ27" s="133" t="str">
        <f>IFERROR(IF(VLOOKUP(CONCATENATE($A27,"_",AQ$1),SP_ACQ_Lib[],MATCH(AQ$2,SP_ACQ_Lib[#Headers],0),FALSE)=0,"",VLOOKUP(CONCATENATE($A27,"_",AQ$1),SP_ACQ_Lib[],MATCH(AQ$2,SP_ACQ_Lib[#Headers],0),FALSE)),"")</f>
        <v/>
      </c>
      <c r="AR27" s="131">
        <f>IFERROR(IF(VLOOKUP(CONCATENATE($A27,"_",AR$1),SP_ACQ_Lib[],MATCH(AR$2,SP_ACQ_Lib[#Headers],0),FALSE)=0,"",VLOOKUP(CONCATENATE($A27,"_",AR$1),SP_ACQ_Lib[],MATCH(AR$2,SP_ACQ_Lib[#Headers],0),FALSE)),"")</f>
        <v>43685</v>
      </c>
      <c r="AS27" s="130">
        <f>IFERROR(IF(VLOOKUP(CONCATENATE($A27,"_",AS$1),SP_ACQ_Lib[],MATCH(AS$2,SP_ACQ_Lib[#Headers],0),FALSE)=0,"",VLOOKUP(CONCATENATE($A27,"_",AS$1),SP_ACQ_Lib[],MATCH(AS$2,SP_ACQ_Lib[#Headers],0),FALSE)),"")</f>
        <v>43765</v>
      </c>
      <c r="AT27" s="132" t="str">
        <f>IFERROR(IF(VLOOKUP(CONCATENATE($A27,"_",AT$1),SP_ACQ_Lib[],MATCH(AT$2,SP_ACQ_Lib[#Headers],0),FALSE)=0,"",VLOOKUP(CONCATENATE($A27,"_",AT$1),SP_ACQ_Lib[],MATCH(AT$2,SP_ACQ_Lib[#Headers],0),FALSE)),"")</f>
        <v/>
      </c>
      <c r="AU27" s="132" t="str">
        <f>IFERROR(IF(VLOOKUP(CONCATENATE($A27,"_",AU$1),SP_ACQ_Lib[],MATCH(AU$2,SP_ACQ_Lib[#Headers],0),FALSE)=0,"",VLOOKUP(CONCATENATE($A27,"_",AU$1),SP_ACQ_Lib[],MATCH(AU$2,SP_ACQ_Lib[#Headers],0),FALSE)),"")</f>
        <v/>
      </c>
      <c r="AV27" s="113" t="str">
        <f>IFERROR(IF(VLOOKUP(CONCATENATE($A27,"_",AV$1),SP_ACQ_Lib[],MATCH(AV$2,SP_ACQ_Lib[#Headers],0),FALSE)=0,"",VLOOKUP(CONCATENATE($A27,"_",AV$1),SP_ACQ_Lib[],MATCH(AV$2,SP_ACQ_Lib[#Headers],0),FALSE)),"")</f>
        <v/>
      </c>
      <c r="AW27" s="132" t="str">
        <f>IFERROR(IF(VLOOKUP(CONCATENATE($A27,"_",AW$1),SP_ACQ_Lib[],MATCH(AW$2,SP_ACQ_Lib[#Headers],0),FALSE)=0,"",VLOOKUP(CONCATENATE($A27,"_",AW$1),SP_ACQ_Lib[],MATCH(AW$2,SP_ACQ_Lib[#Headers],0),FALSE)),"")</f>
        <v/>
      </c>
      <c r="AX27" s="132" t="str">
        <f>IFERROR(IF(VLOOKUP(CONCATENATE($A27,"_",AX$1),SP_ACQ_Lib[],MATCH(AX$2,SP_ACQ_Lib[#Headers],0),FALSE)=0,"",VLOOKUP(CONCATENATE($A27,"_",AX$1),SP_ACQ_Lib[],MATCH(AX$2,SP_ACQ_Lib[#Headers],0),FALSE)),"")</f>
        <v/>
      </c>
      <c r="AY27" s="132" t="str">
        <f>IFERROR(IF(VLOOKUP(CONCATENATE($A27,"_",AY$1),SP_ACQ_Lib[],MATCH(AY$2,SP_ACQ_Lib[#Headers],0),FALSE)=0,"",VLOOKUP(CONCATENATE($A27,"_",AY$1),SP_ACQ_Lib[],MATCH(AY$2,SP_ACQ_Lib[#Headers],0),FALSE)),"")</f>
        <v/>
      </c>
      <c r="AZ27" s="132" t="str">
        <f>IFERROR(IF(VLOOKUP(CONCATENATE($A27,"_",AZ$1),SP_ACQ_Lib[],MATCH(AZ$2,SP_ACQ_Lib[#Headers],0),FALSE)=0,"",VLOOKUP(CONCATENATE($A27,"_",AZ$1),SP_ACQ_Lib[],MATCH(AZ$2,SP_ACQ_Lib[#Headers],0),FALSE)),"")</f>
        <v/>
      </c>
      <c r="BA27" s="132" t="str">
        <f>IFERROR(IF(VLOOKUP(CONCATENATE($A27,"_",BA$1),SP_ACQ_Lib[],MATCH(BA$2,SP_ACQ_Lib[#Headers],0),FALSE)=0,"",VLOOKUP(CONCATENATE($A27,"_",BA$1),SP_ACQ_Lib[],MATCH(BA$2,SP_ACQ_Lib[#Headers],0),FALSE)),"")</f>
        <v/>
      </c>
      <c r="BB27" s="112">
        <f>IFERROR(VLOOKUP(CONCATENATE($A27,"_",BB$1),SP_ACQ_Lib[],MATCH(BB$2,SP_ACQ_Lib[#Headers],0),FALSE),0)</f>
        <v>0</v>
      </c>
      <c r="BC27" s="119">
        <f>IFERROR(VLOOKUP($A27,SP_AcqTract_DB[],MATCH(BC$2,SP_AcqTract_DB[#Headers],0),FALSE),"")</f>
        <v>0</v>
      </c>
      <c r="BD27" s="119">
        <f>IFERROR(VLOOKUP($A27,SP_AcqTract_DB[],MATCH(BD$2,SP_AcqTract_DB[#Headers],0),FALSE),"")</f>
        <v>0</v>
      </c>
      <c r="BE27" s="130" t="str">
        <f>IFERROR(IF(VLOOKUP(CONCATENATE($A27,"_",BE$1),SP_ACQ_Lib[],MATCH(BE$2,SP_ACQ_Lib[#Headers],0),FALSE)=0,"",VLOOKUP(CONCATENATE($A27,"_",BE$1),SP_ACQ_Lib[],MATCH(BE$2,SP_ACQ_Lib[#Headers],0),FALSE)),"")</f>
        <v/>
      </c>
      <c r="BF27" s="130" t="str">
        <f>IFERROR(IF(VLOOKUP(CONCATENATE($A27,"_",BF$1),SP_ACQ_Lib[],MATCH(BF$2,SP_ACQ_Lib[#Headers],0),FALSE)=0,"",VLOOKUP(CONCATENATE($A27,"_",BF$1),SP_ACQ_Lib[],MATCH(BF$2,SP_ACQ_Lib[#Headers],0),FALSE)),"")</f>
        <v/>
      </c>
      <c r="BG27" s="130" t="str">
        <f>IFERROR(IF(VLOOKUP(CONCATENATE($A27,"_",BG$1),SP_ACQ_Lib[],MATCH(BG$2,SP_ACQ_Lib[#Headers],0),FALSE)=0,"",VLOOKUP(CONCATENATE($A27,"_",BG$1),SP_ACQ_Lib[],MATCH(BG$2,SP_ACQ_Lib[#Headers],0),FALSE)),"")</f>
        <v/>
      </c>
      <c r="BH27" s="130" t="str">
        <f>IFERROR(IF(VLOOKUP(CONCATENATE($A27,"_",BH$1),SP_ACQ_Lib[],MATCH(BH$2,SP_ACQ_Lib[#Headers],0),FALSE)=0,"",VLOOKUP(CONCATENATE($A27,"_",BH$1),SP_ACQ_Lib[],MATCH(BH$2,SP_ACQ_Lib[#Headers],0),FALSE)),"")</f>
        <v/>
      </c>
      <c r="BI27" s="130" t="str">
        <f>IFERROR(IF(VLOOKUP(CONCATENATE($A27,"_",BI$1),SP_ACQ_Lib[],MATCH(BI$2,SP_ACQ_Lib[#Headers],0),FALSE)=0,"",VLOOKUP(CONCATENATE($A27,"_",BI$1),SP_ACQ_Lib[],MATCH(BI$2,SP_ACQ_Lib[#Headers],0),FALSE)),"")</f>
        <v/>
      </c>
      <c r="BJ27" s="130" t="str">
        <f>IFERROR(IF(VLOOKUP(CONCATENATE($A27,"_",BJ$1),SP_ACQ_Lib[],MATCH(BJ$2,SP_ACQ_Lib[#Headers],0),FALSE)=0,"",VLOOKUP(CONCATENATE($A27,"_",BJ$1),SP_ACQ_Lib[],MATCH(BJ$2,SP_ACQ_Lib[#Headers],0),FALSE)),"")</f>
        <v/>
      </c>
      <c r="BK27" s="131">
        <f>IFERROR(IF(VLOOKUP(CONCATENATE($A27,"_",BK$1),SP_ACQ_Lib[],MATCH(BK$2,SP_ACQ_Lib[#Headers],0),FALSE)=0,"",VLOOKUP(CONCATENATE($A27,"_",BK$1),SP_ACQ_Lib[],MATCH(BK$2,SP_ACQ_Lib[#Headers],0),FALSE)),"")</f>
        <v>43748</v>
      </c>
      <c r="BL27" s="130" t="str">
        <f>IFERROR(IF(VLOOKUP(CONCATENATE($A27,"_",BL$1),SP_ACQ_Lib[],MATCH(BL$2,SP_ACQ_Lib[#Headers],0),FALSE)=0,"",VLOOKUP(CONCATENATE($A27,"_",BL$1),SP_ACQ_Lib[],MATCH(BL$2,SP_ACQ_Lib[#Headers],0),FALSE)),"")</f>
        <v/>
      </c>
      <c r="BM27" s="130" t="str">
        <f>IFERROR(IF(VLOOKUP(CONCATENATE($A27,"_",BM$1),SP_ACQ_Lib[],MATCH(BM$2,SP_ACQ_Lib[#Headers],0),FALSE)=0,"",VLOOKUP(CONCATENATE($A27,"_",BM$1),SP_ACQ_Lib[],MATCH(BM$2,SP_ACQ_Lib[#Headers],0),FALSE)),"")</f>
        <v/>
      </c>
      <c r="BN27" s="130" t="str">
        <f>IFERROR(IF(VLOOKUP(CONCATENATE($A27,"_",BN$1),SP_ACQ_Lib[],MATCH(BN$2,SP_ACQ_Lib[#Headers],0),FALSE)=0,"",VLOOKUP(CONCATENATE($A27,"_",BN$1),SP_ACQ_Lib[],MATCH(BN$2,SP_ACQ_Lib[#Headers],0),FALSE)),"")</f>
        <v/>
      </c>
    </row>
    <row r="28" spans="1:66" s="114" customFormat="1" ht="38.25" x14ac:dyDescent="0.2">
      <c r="A28" s="82" t="s">
        <v>117</v>
      </c>
      <c r="B28" s="115" t="str">
        <f>IFERROR(VLOOKUP($A28,SP_AcqTract_DB[],MATCH(B$2,SP_AcqTract_DB[#Headers],0),FALSE),"")</f>
        <v>R023700</v>
      </c>
      <c r="C28" s="116" t="str">
        <f>IFERROR(VLOOKUP($A28,SP_AcqTract_DB[],MATCH(C$2,SP_AcqTract_DB[#Headers],0),FALSE),"")</f>
        <v>PH1</v>
      </c>
      <c r="D28" s="96" t="str">
        <f>IFERROR(VLOOKUP($A28,SP_AcqTract_DB[],MATCH(D$2,SP_AcqTract_DB[#Headers],0),FALSE),"")</f>
        <v>Active</v>
      </c>
      <c r="E28" s="96">
        <f>IFERROR(VLOOKUP($A28,SP_AcqTract_DB[],MATCH(E$2,SP_AcqTract_DB[#Headers],0),FALSE),"")</f>
        <v>2</v>
      </c>
      <c r="F28" s="115" t="str">
        <f>IFERROR(VLOOKUP($A28,SP_AcqTract_DB[],MATCH(F$2,SP_AcqTract_DB[#Headers],0),FALSE),"")</f>
        <v>Flowage Esmt/Levee Esmt</v>
      </c>
      <c r="G28" s="115" t="str">
        <f>IFERROR(VLOOKUP($A28,SP_AcqTract_DB[],MATCH(G$2,SP_AcqTract_DB[#Headers],0),FALSE),"")</f>
        <v>Lily Khan</v>
      </c>
      <c r="H28" s="131">
        <f>IFERROR(IF(VLOOKUP(CONCATENATE($A28,"_",H$1),SP_ACQ_Lib[],MATCH(H$2,SP_ACQ_Lib[#Headers],0),FALSE)=0,"",VLOOKUP(CONCATENATE($A28,"_",H$1),SP_ACQ_Lib[],MATCH(H$2,SP_ACQ_Lib[#Headers],0),FALSE)),"")</f>
        <v>44007.508831018517</v>
      </c>
      <c r="I28" s="115" t="str">
        <f>IFERROR(VLOOKUP($A28,SP_AcqTract_DB[],MATCH(I$2,SP_AcqTract_DB[#Headers],0),FALSE),"")</f>
        <v>Bobby Joe Allen and Linda Carolyn Allen</v>
      </c>
      <c r="J28" s="115">
        <f>IFERROR(VLOOKUP($A28,SP_AcqTract_DB[],MATCH(J$2,SP_AcqTract_DB[#Headers],0),FALSE),"")</f>
        <v>0</v>
      </c>
      <c r="K28" s="115" t="str">
        <f>IFERROR(VLOOKUP($A28,SP_AcqTract_DB[],MATCH(K$2,SP_AcqTract_DB[#Headers],0),FALSE),"")</f>
        <v>Bobby Joe Allen and Linda Carolyn Allen</v>
      </c>
      <c r="L28" s="115" t="str">
        <f>IFERROR(VLOOKUP($A28,SP_AcqTract_DB[],MATCH(L$2,SP_AcqTract_DB[#Headers],0),FALSE),"")</f>
        <v>5810 Darlinghurst</v>
      </c>
      <c r="M28" s="96" t="str">
        <f>IFERROR(VLOOKUP($A28,SP_AcqTract_DB[],MATCH(M$2,SP_AcqTract_DB[#Headers],0),FALSE),"")</f>
        <v>Houston, TX</v>
      </c>
      <c r="N28" s="115" t="str">
        <f>IFERROR(VLOOKUP($A28,SP_AcqTract_DB[],MATCH(N$2,SP_AcqTract_DB[#Headers],0),FALSE),"")</f>
        <v>0 Camellia Ave and 0 Columbine Ave</v>
      </c>
      <c r="O28" s="108">
        <f>IFERROR(VLOOKUP($A28,SP_AcqTract_DB[],MATCH(O$2,SP_AcqTract_DB[#Headers],0),FALSE),"")</f>
        <v>0</v>
      </c>
      <c r="P28" s="108" t="str">
        <f>IFERROR(VLOOKUP($A28,SP_AcqTract_DB[],MATCH(P$2,SP_AcqTract_DB[#Headers],0),FALSE),"")</f>
        <v>X</v>
      </c>
      <c r="Q28" s="96" t="str">
        <f>IFERROR(VLOOKUP($A28,SP_AcqTract_DB[],MATCH(Q$2,SP_AcqTract_DB[#Headers],0),FALSE),"")</f>
        <v>2019-0818</v>
      </c>
      <c r="R28" s="131">
        <f>IFERROR(IF(VLOOKUP(CONCATENATE($A28,"_",R$1),SP_ACQ_Lib[],MATCH(R$2,SP_ACQ_Lib[#Headers],0),FALSE)=0,"",VLOOKUP(CONCATENATE($A28,"_",R$1),SP_ACQ_Lib[],MATCH(R$2,SP_ACQ_Lib[#Headers],0),FALSE)),"")</f>
        <v>43952</v>
      </c>
      <c r="S28" s="134">
        <f>IFERROR(IF(VLOOKUP(CONCATENATE($A28,"_",S$1),SP_ACQ_Lib[],MATCH(S$2,SP_ACQ_Lib[#Headers],0),FALSE)=0,"",VLOOKUP(CONCATENATE($A28,"_",S$1),SP_ACQ_Lib[],MATCH(S$2,SP_ACQ_Lib[#Headers],0),FALSE)),"")</f>
        <v>43689</v>
      </c>
      <c r="T28" s="93" t="str">
        <f>IFERROR(VLOOKUP(CONCATENATE($A28,"_",T$1),SP_ACQ_Lib[],MATCH(T$2,SP_ACQ_Lib[#Headers],0),FALSE),0)</f>
        <v>Accepted</v>
      </c>
      <c r="U28" s="131">
        <f>IFERROR(IF(VLOOKUP(CONCATENATE($A28,"_",U$1),SP_ACQ_Lib[],MATCH(U$2,SP_ACQ_Lib[#Headers],0),FALSE)=0,"",VLOOKUP(CONCATENATE($A28,"_",U$1),SP_ACQ_Lib[],MATCH(U$2,SP_ACQ_Lib[#Headers],0),FALSE)),"")</f>
        <v>43810</v>
      </c>
      <c r="V28" s="93" t="str">
        <f>IFERROR(VLOOKUP(CONCATENATE($A28,"_",V$1),SP_ACQ_Lib[],MATCH(V$2,SP_ACQ_Lib[#Headers],0),FALSE),0)</f>
        <v>Accepted</v>
      </c>
      <c r="W28" s="97">
        <f>IFERROR(VLOOKUP(CONCATENATE($A28,"_",W$1),SP_ACQ_Lib[],MATCH(W$2,SP_ACQ_Lib[#Headers],0),FALSE),0)</f>
        <v>0</v>
      </c>
      <c r="X28" s="131">
        <f>IFERROR(VLOOKUP($A28,SP_AcqTract_DB[],MATCH(X$2,SP_AcqTract_DB[#Headers],0),FALSE),"")</f>
        <v>43704</v>
      </c>
      <c r="Y28" s="125">
        <f>IFERROR(VLOOKUP($A28,SP_AcqTract_DB[],MATCH(Y$2,SP_AcqTract_DB[#Headers],0),FALSE),"")</f>
        <v>0.27890266299357203</v>
      </c>
      <c r="Z28" s="117">
        <f>IFERROR(VLOOKUP($A28,SP_AcqTract_DB[],MATCH(Z$2,SP_AcqTract_DB[#Headers],0),FALSE),"")</f>
        <v>12149</v>
      </c>
      <c r="AA28" s="117" t="str">
        <f>IFERROR(VLOOKUP($A28,SP_AcqTract_DB[],MATCH(AA$2,SP_AcqTract_DB[#Headers],0),FALSE),"")</f>
        <v>Yes</v>
      </c>
      <c r="AB28" s="131">
        <f>IFERROR(IF(VLOOKUP(CONCATENATE($A28,"_",AB$1),SP_ACQ_Lib[],MATCH(AB$2,SP_ACQ_Lib[#Headers],0),FALSE)=0,"",VLOOKUP(CONCATENATE($A28,"_",AB$1),SP_ACQ_Lib[],MATCH(AB$2,SP_ACQ_Lib[#Headers],0),FALSE)),"")</f>
        <v>43906</v>
      </c>
      <c r="AC28" s="131">
        <f>IFERROR(IF(VLOOKUP(CONCATENATE($A28,"_",AC$1),SP_ACQ_Lib[],MATCH(AC$2,SP_ACQ_Lib[#Headers],0),FALSE)=0,"",VLOOKUP(CONCATENATE($A28,"_",AC$1),SP_ACQ_Lib[],MATCH(AC$2,SP_ACQ_Lib[#Headers],0),FALSE)),"")</f>
        <v>43936</v>
      </c>
      <c r="AD28" s="117" t="str">
        <f>IFERROR(VLOOKUP($A28,SP_AcqTract_DB[],MATCH(AD$2,SP_AcqTract_DB[#Headers],0),FALSE),"")</f>
        <v>Yes</v>
      </c>
      <c r="AE28" s="131">
        <f>IFERROR(IF(VLOOKUP(CONCATENATE($A28,"_",AE$1),SP_ACQ_Lib[],MATCH(AE$2,SP_ACQ_Lib[#Headers],0),FALSE)=0,"",VLOOKUP(CONCATENATE($A28,"_",AE$1),SP_ACQ_Lib[],MATCH(AE$2,SP_ACQ_Lib[#Headers],0),FALSE)),"")</f>
        <v>43906</v>
      </c>
      <c r="AF28" s="131">
        <f>IFERROR(IF(VLOOKUP(CONCATENATE($A28,"_",AF$1),SP_ACQ_Lib[],MATCH(AF$2,SP_ACQ_Lib[#Headers],0),FALSE)=0,"",VLOOKUP(CONCATENATE($A28,"_",AF$1),SP_ACQ_Lib[],MATCH(AF$2,SP_ACQ_Lib[#Headers],0),FALSE)),"")</f>
        <v>43948</v>
      </c>
      <c r="AG28" s="131">
        <f>IFERROR(IF(VLOOKUP(CONCATENATE($A28,"_",AG$1),SP_ACQ_Lib[],MATCH(AG$2,SP_ACQ_Lib[#Headers],0),FALSE)=0,"",VLOOKUP(CONCATENATE($A28,"_",AG$1),SP_ACQ_Lib[],MATCH(AG$2,SP_ACQ_Lib[#Headers],0),FALSE)),"")</f>
        <v>43691</v>
      </c>
      <c r="AH28" s="131">
        <f>IFERROR(IF(VLOOKUP(CONCATENATE($A28,"_",AH$1),SP_ACQ_Lib[],MATCH(AH$2,SP_ACQ_Lib[#Headers],0),FALSE)=0,"",VLOOKUP(CONCATENATE($A28,"_",AH$1),SP_ACQ_Lib[],MATCH(AH$2,SP_ACQ_Lib[#Headers],0),FALSE)),"")</f>
        <v>43699</v>
      </c>
      <c r="AI28" s="130" t="str">
        <f>IFERROR(IF(VLOOKUP(CONCATENATE($A28,"_",AI$1),SP_ACQ_Lib[],MATCH(AI$2,SP_ACQ_Lib[#Headers],0),FALSE)=0,"",VLOOKUP(CONCATENATE($A28,"_",AI$1),SP_ACQ_Lib[],MATCH(AI$2,SP_ACQ_Lib[#Headers],0),FALSE)),"")</f>
        <v/>
      </c>
      <c r="AJ28" s="130" t="str">
        <f>IFERROR(IF(VLOOKUP(CONCATENATE($A28,"_",AJ$1),SP_ACQ_Lib[],MATCH(AJ$2,SP_ACQ_Lib[#Headers],0),FALSE)=0,"",VLOOKUP(CONCATENATE($A28,"_",AJ$1),SP_ACQ_Lib[],MATCH(AJ$2,SP_ACQ_Lib[#Headers],0),FALSE)),"")</f>
        <v/>
      </c>
      <c r="AK28" s="130" t="str">
        <f>IFERROR(IF(VLOOKUP(CONCATENATE($A28,"_",AK$1),SP_ACQ_Lib[],MATCH(AK$2,SP_ACQ_Lib[#Headers],0),FALSE)=0,"",VLOOKUP(CONCATENATE($A28,"_",AK$1),SP_ACQ_Lib[],MATCH(AK$2,SP_ACQ_Lib[#Headers],0),FALSE)),"")</f>
        <v/>
      </c>
      <c r="AL28" s="130">
        <f>IFERROR(VLOOKUP($A28,SP_AcqTract_DB[],MATCH(AL$2,SP_AcqTract_DB[#Headers],0),FALSE),"")</f>
        <v>43950</v>
      </c>
      <c r="AM28" s="115" t="str">
        <f>IFERROR(VLOOKUP($A28,SP_AcqTract_DB[],MATCH(AM$2,SP_AcqTract_DB[#Headers],0),FALSE),"")</f>
        <v>Richard Hudgins</v>
      </c>
      <c r="AN28" s="115" t="str">
        <f>IFERROR(VLOOKUP($A28,SP_AcqTract_DB[],MATCH(AN$2,SP_AcqTract_DB[#Headers],0),FALSE),"")</f>
        <v>Lory Johnson, Atrium</v>
      </c>
      <c r="AO28" s="116">
        <f>IFERROR(VLOOKUP($A28,SP_AcqTract_DB[],MATCH(AO$2,SP_AcqTract_DB[#Headers],0),FALSE),"")</f>
        <v>0</v>
      </c>
      <c r="AP28" s="98" t="str">
        <f>IFERROR(VLOOKUP($A28,SP_AcqTract_DB[],MATCH(AP$2,SP_AcqTract_DB[#Headers],0),FALSE),"")</f>
        <v>V</v>
      </c>
      <c r="AQ28" s="133" t="str">
        <f>IFERROR(IF(VLOOKUP(CONCATENATE($A28,"_",AQ$1),SP_ACQ_Lib[],MATCH(AQ$2,SP_ACQ_Lib[#Headers],0),FALSE)=0,"",VLOOKUP(CONCATENATE($A28,"_",AQ$1),SP_ACQ_Lib[],MATCH(AQ$2,SP_ACQ_Lib[#Headers],0),FALSE)),"")</f>
        <v/>
      </c>
      <c r="AR28" s="131">
        <f>IFERROR(IF(VLOOKUP(CONCATENATE($A28,"_",AR$1),SP_ACQ_Lib[],MATCH(AR$2,SP_ACQ_Lib[#Headers],0),FALSE)=0,"",VLOOKUP(CONCATENATE($A28,"_",AR$1),SP_ACQ_Lib[],MATCH(AR$2,SP_ACQ_Lib[#Headers],0),FALSE)),"")</f>
        <v>43686</v>
      </c>
      <c r="AS28" s="130">
        <f>IFERROR(IF(VLOOKUP(CONCATENATE($A28,"_",AS$1),SP_ACQ_Lib[],MATCH(AS$2,SP_ACQ_Lib[#Headers],0),FALSE)=0,"",VLOOKUP(CONCATENATE($A28,"_",AS$1),SP_ACQ_Lib[],MATCH(AS$2,SP_ACQ_Lib[#Headers],0),FALSE)),"")</f>
        <v>43765</v>
      </c>
      <c r="AT28" s="132">
        <f>IFERROR(IF(VLOOKUP(CONCATENATE($A28,"_",AT$1),SP_ACQ_Lib[],MATCH(AT$2,SP_ACQ_Lib[#Headers],0),FALSE)=0,"",VLOOKUP(CONCATENATE($A28,"_",AT$1),SP_ACQ_Lib[],MATCH(AT$2,SP_ACQ_Lib[#Headers],0),FALSE)),"")</f>
        <v>43962</v>
      </c>
      <c r="AU28" s="132" t="str">
        <f>IFERROR(IF(VLOOKUP(CONCATENATE($A28,"_",AU$1),SP_ACQ_Lib[],MATCH(AU$2,SP_ACQ_Lib[#Headers],0),FALSE)=0,"",VLOOKUP(CONCATENATE($A28,"_",AU$1),SP_ACQ_Lib[],MATCH(AU$2,SP_ACQ_Lib[#Headers],0),FALSE)),"")</f>
        <v/>
      </c>
      <c r="AV28" s="113">
        <f>IFERROR(IF(VLOOKUP(CONCATENATE($A28,"_",AV$1),SP_ACQ_Lib[],MATCH(AV$2,SP_ACQ_Lib[#Headers],0),FALSE)=0,"",VLOOKUP(CONCATENATE($A28,"_",AV$1),SP_ACQ_Lib[],MATCH(AV$2,SP_ACQ_Lib[#Headers],0),FALSE)),"")</f>
        <v>8262</v>
      </c>
      <c r="AW28" s="132">
        <f>IFERROR(IF(VLOOKUP(CONCATENATE($A28,"_",AW$1),SP_ACQ_Lib[],MATCH(AW$2,SP_ACQ_Lib[#Headers],0),FALSE)=0,"",VLOOKUP(CONCATENATE($A28,"_",AW$1),SP_ACQ_Lib[],MATCH(AW$2,SP_ACQ_Lib[#Headers],0),FALSE)),"")</f>
        <v>44001</v>
      </c>
      <c r="AX28" s="132">
        <f>IFERROR(IF(VLOOKUP(CONCATENATE($A28,"_",AX$1),SP_ACQ_Lib[],MATCH(AX$2,SP_ACQ_Lib[#Headers],0),FALSE)=0,"",VLOOKUP(CONCATENATE($A28,"_",AX$1),SP_ACQ_Lib[],MATCH(AX$2,SP_ACQ_Lib[#Headers],0),FALSE)),"")</f>
        <v>44001</v>
      </c>
      <c r="AY28" s="132">
        <f>IFERROR(IF(VLOOKUP(CONCATENATE($A28,"_",AY$1),SP_ACQ_Lib[],MATCH(AY$2,SP_ACQ_Lib[#Headers],0),FALSE)=0,"",VLOOKUP(CONCATENATE($A28,"_",AY$1),SP_ACQ_Lib[],MATCH(AY$2,SP_ACQ_Lib[#Headers],0),FALSE)),"")</f>
        <v>44004</v>
      </c>
      <c r="AZ28" s="132" t="str">
        <f>IFERROR(IF(VLOOKUP(CONCATENATE($A28,"_",AZ$1),SP_ACQ_Lib[],MATCH(AZ$2,SP_ACQ_Lib[#Headers],0),FALSE)=0,"",VLOOKUP(CONCATENATE($A28,"_",AZ$1),SP_ACQ_Lib[],MATCH(AZ$2,SP_ACQ_Lib[#Headers],0),FALSE)),"")</f>
        <v/>
      </c>
      <c r="BA28" s="132" t="str">
        <f>IFERROR(IF(VLOOKUP(CONCATENATE($A28,"_",BA$1),SP_ACQ_Lib[],MATCH(BA$2,SP_ACQ_Lib[#Headers],0),FALSE)=0,"",VLOOKUP(CONCATENATE($A28,"_",BA$1),SP_ACQ_Lib[],MATCH(BA$2,SP_ACQ_Lib[#Headers],0),FALSE)),"")</f>
        <v/>
      </c>
      <c r="BB28" s="112">
        <f>IFERROR(VLOOKUP(CONCATENATE($A28,"_",BB$1),SP_ACQ_Lib[],MATCH(BB$2,SP_ACQ_Lib[#Headers],0),FALSE),0)</f>
        <v>0</v>
      </c>
      <c r="BC28" s="119">
        <f>IFERROR(VLOOKUP($A28,SP_AcqTract_DB[],MATCH(BC$2,SP_AcqTract_DB[#Headers],0),FALSE),"")</f>
        <v>44006</v>
      </c>
      <c r="BD28" s="119">
        <f>IFERROR(VLOOKUP($A28,SP_AcqTract_DB[],MATCH(BD$2,SP_AcqTract_DB[#Headers],0),FALSE),"")</f>
        <v>0</v>
      </c>
      <c r="BE28" s="130" t="str">
        <f>IFERROR(IF(VLOOKUP(CONCATENATE($A28,"_",BE$1),SP_ACQ_Lib[],MATCH(BE$2,SP_ACQ_Lib[#Headers],0),FALSE)=0,"",VLOOKUP(CONCATENATE($A28,"_",BE$1),SP_ACQ_Lib[],MATCH(BE$2,SP_ACQ_Lib[#Headers],0),FALSE)),"")</f>
        <v/>
      </c>
      <c r="BF28" s="130" t="str">
        <f>IFERROR(IF(VLOOKUP(CONCATENATE($A28,"_",BF$1),SP_ACQ_Lib[],MATCH(BF$2,SP_ACQ_Lib[#Headers],0),FALSE)=0,"",VLOOKUP(CONCATENATE($A28,"_",BF$1),SP_ACQ_Lib[],MATCH(BF$2,SP_ACQ_Lib[#Headers],0),FALSE)),"")</f>
        <v/>
      </c>
      <c r="BG28" s="130" t="str">
        <f>IFERROR(IF(VLOOKUP(CONCATENATE($A28,"_",BG$1),SP_ACQ_Lib[],MATCH(BG$2,SP_ACQ_Lib[#Headers],0),FALSE)=0,"",VLOOKUP(CONCATENATE($A28,"_",BG$1),SP_ACQ_Lib[],MATCH(BG$2,SP_ACQ_Lib[#Headers],0),FALSE)),"")</f>
        <v/>
      </c>
      <c r="BH28" s="130" t="str">
        <f>IFERROR(IF(VLOOKUP(CONCATENATE($A28,"_",BH$1),SP_ACQ_Lib[],MATCH(BH$2,SP_ACQ_Lib[#Headers],0),FALSE)=0,"",VLOOKUP(CONCATENATE($A28,"_",BH$1),SP_ACQ_Lib[],MATCH(BH$2,SP_ACQ_Lib[#Headers],0),FALSE)),"")</f>
        <v/>
      </c>
      <c r="BI28" s="130" t="str">
        <f>IFERROR(IF(VLOOKUP(CONCATENATE($A28,"_",BI$1),SP_ACQ_Lib[],MATCH(BI$2,SP_ACQ_Lib[#Headers],0),FALSE)=0,"",VLOOKUP(CONCATENATE($A28,"_",BI$1),SP_ACQ_Lib[],MATCH(BI$2,SP_ACQ_Lib[#Headers],0),FALSE)),"")</f>
        <v/>
      </c>
      <c r="BJ28" s="130" t="str">
        <f>IFERROR(IF(VLOOKUP(CONCATENATE($A28,"_",BJ$1),SP_ACQ_Lib[],MATCH(BJ$2,SP_ACQ_Lib[#Headers],0),FALSE)=0,"",VLOOKUP(CONCATENATE($A28,"_",BJ$1),SP_ACQ_Lib[],MATCH(BJ$2,SP_ACQ_Lib[#Headers],0),FALSE)),"")</f>
        <v/>
      </c>
      <c r="BK28" s="131">
        <f>IFERROR(IF(VLOOKUP(CONCATENATE($A28,"_",BK$1),SP_ACQ_Lib[],MATCH(BK$2,SP_ACQ_Lib[#Headers],0),FALSE)=0,"",VLOOKUP(CONCATENATE($A28,"_",BK$1),SP_ACQ_Lib[],MATCH(BK$2,SP_ACQ_Lib[#Headers],0),FALSE)),"")</f>
        <v>43748</v>
      </c>
      <c r="BL28" s="130" t="str">
        <f>IFERROR(IF(VLOOKUP(CONCATENATE($A28,"_",BL$1),SP_ACQ_Lib[],MATCH(BL$2,SP_ACQ_Lib[#Headers],0),FALSE)=0,"",VLOOKUP(CONCATENATE($A28,"_",BL$1),SP_ACQ_Lib[],MATCH(BL$2,SP_ACQ_Lib[#Headers],0),FALSE)),"")</f>
        <v/>
      </c>
      <c r="BM28" s="130" t="str">
        <f>IFERROR(IF(VLOOKUP(CONCATENATE($A28,"_",BM$1),SP_ACQ_Lib[],MATCH(BM$2,SP_ACQ_Lib[#Headers],0),FALSE)=0,"",VLOOKUP(CONCATENATE($A28,"_",BM$1),SP_ACQ_Lib[],MATCH(BM$2,SP_ACQ_Lib[#Headers],0),FALSE)),"")</f>
        <v/>
      </c>
      <c r="BN28" s="130" t="str">
        <f>IFERROR(IF(VLOOKUP(CONCATENATE($A28,"_",BN$1),SP_ACQ_Lib[],MATCH(BN$2,SP_ACQ_Lib[#Headers],0),FALSE)=0,"",VLOOKUP(CONCATENATE($A28,"_",BN$1),SP_ACQ_Lib[],MATCH(BN$2,SP_ACQ_Lib[#Headers],0),FALSE)),"")</f>
        <v/>
      </c>
    </row>
    <row r="29" spans="1:66" s="114" customFormat="1" ht="38.25" x14ac:dyDescent="0.2">
      <c r="A29" s="82" t="s">
        <v>122</v>
      </c>
      <c r="B29" s="115" t="str">
        <f>IFERROR(VLOOKUP($A29,SP_AcqTract_DB[],MATCH(B$2,SP_AcqTract_DB[#Headers],0),FALSE),"")</f>
        <v>R023696;R053131</v>
      </c>
      <c r="C29" s="116" t="str">
        <f>IFERROR(VLOOKUP($A29,SP_AcqTract_DB[],MATCH(C$2,SP_AcqTract_DB[#Headers],0),FALSE),"")</f>
        <v>PH1</v>
      </c>
      <c r="D29" s="96" t="str">
        <f>IFERROR(VLOOKUP($A29,SP_AcqTract_DB[],MATCH(D$2,SP_AcqTract_DB[#Headers],0),FALSE),"")</f>
        <v>Active</v>
      </c>
      <c r="E29" s="96">
        <f>IFERROR(VLOOKUP($A29,SP_AcqTract_DB[],MATCH(E$2,SP_AcqTract_DB[#Headers],0),FALSE),"")</f>
        <v>2</v>
      </c>
      <c r="F29" s="115" t="str">
        <f>IFERROR(VLOOKUP($A29,SP_AcqTract_DB[],MATCH(F$2,SP_AcqTract_DB[#Headers],0),FALSE),"")</f>
        <v>Flowage Esmt/Levee Esmt</v>
      </c>
      <c r="G29" s="115" t="str">
        <f>IFERROR(VLOOKUP($A29,SP_AcqTract_DB[],MATCH(G$2,SP_AcqTract_DB[#Headers],0),FALSE),"")</f>
        <v>Lily Khan</v>
      </c>
      <c r="H29" s="131">
        <f>IFERROR(IF(VLOOKUP(CONCATENATE($A29,"_",H$1),SP_ACQ_Lib[],MATCH(H$2,SP_ACQ_Lib[#Headers],0),FALSE)=0,"",VLOOKUP(CONCATENATE($A29,"_",H$1),SP_ACQ_Lib[],MATCH(H$2,SP_ACQ_Lib[#Headers],0),FALSE)),"")</f>
        <v>44007.696435185186</v>
      </c>
      <c r="I29" s="115" t="str">
        <f>IFERROR(VLOOKUP($A29,SP_AcqTract_DB[],MATCH(I$2,SP_AcqTract_DB[#Headers],0),FALSE),"")</f>
        <v>Troy Q. Allen</v>
      </c>
      <c r="J29" s="115">
        <f>IFERROR(VLOOKUP($A29,SP_AcqTract_DB[],MATCH(J$2,SP_AcqTract_DB[#Headers],0),FALSE),"")</f>
        <v>0</v>
      </c>
      <c r="K29" s="115" t="str">
        <f>IFERROR(VLOOKUP($A29,SP_AcqTract_DB[],MATCH(K$2,SP_AcqTract_DB[#Headers],0),FALSE),"")</f>
        <v>Troy Q. Allen</v>
      </c>
      <c r="L29" s="115" t="str">
        <f>IFERROR(VLOOKUP($A29,SP_AcqTract_DB[],MATCH(L$2,SP_AcqTract_DB[#Headers],0),FALSE),"")</f>
        <v>1500 Camellia Ave.</v>
      </c>
      <c r="M29" s="96" t="str">
        <f>IFERROR(VLOOKUP($A29,SP_AcqTract_DB[],MATCH(M$2,SP_AcqTract_DB[#Headers],0),FALSE),"")</f>
        <v>Wharton, TX</v>
      </c>
      <c r="N29" s="115" t="str">
        <f>IFERROR(VLOOKUP($A29,SP_AcqTract_DB[],MATCH(N$2,SP_AcqTract_DB[#Headers],0),FALSE),"")</f>
        <v>1500 &amp; 1502 Camellia Ave</v>
      </c>
      <c r="O29" s="108">
        <f>IFERROR(VLOOKUP($A29,SP_AcqTract_DB[],MATCH(O$2,SP_AcqTract_DB[#Headers],0),FALSE),"")</f>
        <v>0</v>
      </c>
      <c r="P29" s="108" t="str">
        <f>IFERROR(VLOOKUP($A29,SP_AcqTract_DB[],MATCH(P$2,SP_AcqTract_DB[#Headers],0),FALSE),"")</f>
        <v>X</v>
      </c>
      <c r="Q29" s="96" t="str">
        <f>IFERROR(VLOOKUP($A29,SP_AcqTract_DB[],MATCH(Q$2,SP_AcqTract_DB[#Headers],0),FALSE),"")</f>
        <v>2019-0809</v>
      </c>
      <c r="R29" s="131">
        <f>IFERROR(IF(VLOOKUP(CONCATENATE($A29,"_",R$1),SP_ACQ_Lib[],MATCH(R$2,SP_ACQ_Lib[#Headers],0),FALSE)=0,"",VLOOKUP(CONCATENATE($A29,"_",R$1),SP_ACQ_Lib[],MATCH(R$2,SP_ACQ_Lib[#Headers],0),FALSE)),"")</f>
        <v>43686</v>
      </c>
      <c r="S29" s="134">
        <f>IFERROR(IF(VLOOKUP(CONCATENATE($A29,"_",S$1),SP_ACQ_Lib[],MATCH(S$2,SP_ACQ_Lib[#Headers],0),FALSE)=0,"",VLOOKUP(CONCATENATE($A29,"_",S$1),SP_ACQ_Lib[],MATCH(S$2,SP_ACQ_Lib[#Headers],0),FALSE)),"")</f>
        <v>43697</v>
      </c>
      <c r="T29" s="93" t="str">
        <f>IFERROR(VLOOKUP(CONCATENATE($A29,"_",T$1),SP_ACQ_Lib[],MATCH(T$2,SP_ACQ_Lib[#Headers],0),FALSE),0)</f>
        <v>Accepted</v>
      </c>
      <c r="U29" s="131">
        <f>IFERROR(IF(VLOOKUP(CONCATENATE($A29,"_",U$1),SP_ACQ_Lib[],MATCH(U$2,SP_ACQ_Lib[#Headers],0),FALSE)=0,"",VLOOKUP(CONCATENATE($A29,"_",U$1),SP_ACQ_Lib[],MATCH(U$2,SP_ACQ_Lib[#Headers],0),FALSE)),"")</f>
        <v>43810</v>
      </c>
      <c r="V29" s="93" t="str">
        <f>IFERROR(VLOOKUP(CONCATENATE($A29,"_",V$1),SP_ACQ_Lib[],MATCH(V$2,SP_ACQ_Lib[#Headers],0),FALSE),0)</f>
        <v>Accepted</v>
      </c>
      <c r="W29" s="97">
        <f>IFERROR(VLOOKUP(CONCATENATE($A29,"_",W$1),SP_ACQ_Lib[],MATCH(W$2,SP_ACQ_Lib[#Headers],0),FALSE),0)</f>
        <v>0</v>
      </c>
      <c r="X29" s="131">
        <f>IFERROR(VLOOKUP($A29,SP_AcqTract_DB[],MATCH(X$2,SP_AcqTract_DB[#Headers],0),FALSE),"")</f>
        <v>43693</v>
      </c>
      <c r="Y29" s="125">
        <f>IFERROR(VLOOKUP($A29,SP_AcqTract_DB[],MATCH(Y$2,SP_AcqTract_DB[#Headers],0),FALSE),"")</f>
        <v>0.80739210284664797</v>
      </c>
      <c r="Z29" s="117">
        <f>IFERROR(VLOOKUP($A29,SP_AcqTract_DB[],MATCH(Z$2,SP_AcqTract_DB[#Headers],0),FALSE),"")</f>
        <v>35170</v>
      </c>
      <c r="AA29" s="117" t="str">
        <f>IFERROR(VLOOKUP($A29,SP_AcqTract_DB[],MATCH(AA$2,SP_AcqTract_DB[#Headers],0),FALSE),"")</f>
        <v>Yes</v>
      </c>
      <c r="AB29" s="131">
        <f>IFERROR(IF(VLOOKUP(CONCATENATE($A29,"_",AB$1),SP_ACQ_Lib[],MATCH(AB$2,SP_ACQ_Lib[#Headers],0),FALSE)=0,"",VLOOKUP(CONCATENATE($A29,"_",AB$1),SP_ACQ_Lib[],MATCH(AB$2,SP_ACQ_Lib[#Headers],0),FALSE)),"")</f>
        <v>43906</v>
      </c>
      <c r="AC29" s="131">
        <f>IFERROR(IF(VLOOKUP(CONCATENATE($A29,"_",AC$1),SP_ACQ_Lib[],MATCH(AC$2,SP_ACQ_Lib[#Headers],0),FALSE)=0,"",VLOOKUP(CONCATENATE($A29,"_",AC$1),SP_ACQ_Lib[],MATCH(AC$2,SP_ACQ_Lib[#Headers],0),FALSE)),"")</f>
        <v>43936</v>
      </c>
      <c r="AD29" s="117" t="str">
        <f>IFERROR(VLOOKUP($A29,SP_AcqTract_DB[],MATCH(AD$2,SP_AcqTract_DB[#Headers],0),FALSE),"")</f>
        <v>Yes</v>
      </c>
      <c r="AE29" s="131">
        <f>IFERROR(IF(VLOOKUP(CONCATENATE($A29,"_",AE$1),SP_ACQ_Lib[],MATCH(AE$2,SP_ACQ_Lib[#Headers],0),FALSE)=0,"",VLOOKUP(CONCATENATE($A29,"_",AE$1),SP_ACQ_Lib[],MATCH(AE$2,SP_ACQ_Lib[#Headers],0),FALSE)),"")</f>
        <v>43906</v>
      </c>
      <c r="AF29" s="131">
        <f>IFERROR(IF(VLOOKUP(CONCATENATE($A29,"_",AF$1),SP_ACQ_Lib[],MATCH(AF$2,SP_ACQ_Lib[#Headers],0),FALSE)=0,"",VLOOKUP(CONCATENATE($A29,"_",AF$1),SP_ACQ_Lib[],MATCH(AF$2,SP_ACQ_Lib[#Headers],0),FALSE)),"")</f>
        <v>43948</v>
      </c>
      <c r="AG29" s="131" t="str">
        <f>IFERROR(IF(VLOOKUP(CONCATENATE($A29,"_",AG$1),SP_ACQ_Lib[],MATCH(AG$2,SP_ACQ_Lib[#Headers],0),FALSE)=0,"",VLOOKUP(CONCATENATE($A29,"_",AG$1),SP_ACQ_Lib[],MATCH(AG$2,SP_ACQ_Lib[#Headers],0),FALSE)),"")</f>
        <v/>
      </c>
      <c r="AH29" s="131">
        <f>IFERROR(IF(VLOOKUP(CONCATENATE($A29,"_",AH$1),SP_ACQ_Lib[],MATCH(AH$2,SP_ACQ_Lib[#Headers],0),FALSE)=0,"",VLOOKUP(CONCATENATE($A29,"_",AH$1),SP_ACQ_Lib[],MATCH(AH$2,SP_ACQ_Lib[#Headers],0),FALSE)),"")</f>
        <v>43690</v>
      </c>
      <c r="AI29" s="130" t="str">
        <f>IFERROR(IF(VLOOKUP(CONCATENATE($A29,"_",AI$1),SP_ACQ_Lib[],MATCH(AI$2,SP_ACQ_Lib[#Headers],0),FALSE)=0,"",VLOOKUP(CONCATENATE($A29,"_",AI$1),SP_ACQ_Lib[],MATCH(AI$2,SP_ACQ_Lib[#Headers],0),FALSE)),"")</f>
        <v/>
      </c>
      <c r="AJ29" s="130" t="str">
        <f>IFERROR(IF(VLOOKUP(CONCATENATE($A29,"_",AJ$1),SP_ACQ_Lib[],MATCH(AJ$2,SP_ACQ_Lib[#Headers],0),FALSE)=0,"",VLOOKUP(CONCATENATE($A29,"_",AJ$1),SP_ACQ_Lib[],MATCH(AJ$2,SP_ACQ_Lib[#Headers],0),FALSE)),"")</f>
        <v/>
      </c>
      <c r="AK29" s="130" t="str">
        <f>IFERROR(IF(VLOOKUP(CONCATENATE($A29,"_",AK$1),SP_ACQ_Lib[],MATCH(AK$2,SP_ACQ_Lib[#Headers],0),FALSE)=0,"",VLOOKUP(CONCATENATE($A29,"_",AK$1),SP_ACQ_Lib[],MATCH(AK$2,SP_ACQ_Lib[#Headers],0),FALSE)),"")</f>
        <v/>
      </c>
      <c r="AL29" s="130">
        <f>IFERROR(VLOOKUP($A29,SP_AcqTract_DB[],MATCH(AL$2,SP_AcqTract_DB[#Headers],0),FALSE),"")</f>
        <v>43950</v>
      </c>
      <c r="AM29" s="115" t="str">
        <f>IFERROR(VLOOKUP($A29,SP_AcqTract_DB[],MATCH(AM$2,SP_AcqTract_DB[#Headers],0),FALSE),"")</f>
        <v>Cameron Boone</v>
      </c>
      <c r="AN29" s="115" t="str">
        <f>IFERROR(VLOOKUP($A29,SP_AcqTract_DB[],MATCH(AN$2,SP_AcqTract_DB[#Headers],0),FALSE),"")</f>
        <v>Lory Johnson, Atrium</v>
      </c>
      <c r="AO29" s="116" t="str">
        <f>IFERROR(VLOOKUP($A29,SP_AcqTract_DB[],MATCH(AO$2,SP_AcqTract_DB[#Headers],0),FALSE),"")</f>
        <v>Y</v>
      </c>
      <c r="AP29" s="98" t="str">
        <f>IFERROR(VLOOKUP($A29,SP_AcqTract_DB[],MATCH(AP$2,SP_AcqTract_DB[#Headers],0),FALSE),"")</f>
        <v>V</v>
      </c>
      <c r="AQ29" s="133" t="str">
        <f>IFERROR(IF(VLOOKUP(CONCATENATE($A29,"_",AQ$1),SP_ACQ_Lib[],MATCH(AQ$2,SP_ACQ_Lib[#Headers],0),FALSE)=0,"",VLOOKUP(CONCATENATE($A29,"_",AQ$1),SP_ACQ_Lib[],MATCH(AQ$2,SP_ACQ_Lib[#Headers],0),FALSE)),"")</f>
        <v/>
      </c>
      <c r="AR29" s="131" t="str">
        <f>IFERROR(IF(VLOOKUP(CONCATENATE($A29,"_",AR$1),SP_ACQ_Lib[],MATCH(AR$2,SP_ACQ_Lib[#Headers],0),FALSE)=0,"",VLOOKUP(CONCATENATE($A29,"_",AR$1),SP_ACQ_Lib[],MATCH(AR$2,SP_ACQ_Lib[#Headers],0),FALSE)),"")</f>
        <v/>
      </c>
      <c r="AS29" s="130">
        <f>IFERROR(IF(VLOOKUP(CONCATENATE($A29,"_",AS$1),SP_ACQ_Lib[],MATCH(AS$2,SP_ACQ_Lib[#Headers],0),FALSE)=0,"",VLOOKUP(CONCATENATE($A29,"_",AS$1),SP_ACQ_Lib[],MATCH(AS$2,SP_ACQ_Lib[#Headers],0),FALSE)),"")</f>
        <v>43765</v>
      </c>
      <c r="AT29" s="132">
        <f>IFERROR(IF(VLOOKUP(CONCATENATE($A29,"_",AT$1),SP_ACQ_Lib[],MATCH(AT$2,SP_ACQ_Lib[#Headers],0),FALSE)=0,"",VLOOKUP(CONCATENATE($A29,"_",AT$1),SP_ACQ_Lib[],MATCH(AT$2,SP_ACQ_Lib[#Headers],0),FALSE)),"")</f>
        <v>43912</v>
      </c>
      <c r="AU29" s="132" t="str">
        <f>IFERROR(IF(VLOOKUP(CONCATENATE($A29,"_",AU$1),SP_ACQ_Lib[],MATCH(AU$2,SP_ACQ_Lib[#Headers],0),FALSE)=0,"",VLOOKUP(CONCATENATE($A29,"_",AU$1),SP_ACQ_Lib[],MATCH(AU$2,SP_ACQ_Lib[#Headers],0),FALSE)),"")</f>
        <v/>
      </c>
      <c r="AV29" s="113">
        <f>IFERROR(IF(VLOOKUP(CONCATENATE($A29,"_",AV$1),SP_ACQ_Lib[],MATCH(AV$2,SP_ACQ_Lib[#Headers],0),FALSE)=0,"",VLOOKUP(CONCATENATE($A29,"_",AV$1),SP_ACQ_Lib[],MATCH(AV$2,SP_ACQ_Lib[#Headers],0),FALSE)),"")</f>
        <v>22860</v>
      </c>
      <c r="AW29" s="132">
        <f>IFERROR(IF(VLOOKUP(CONCATENATE($A29,"_",AW$1),SP_ACQ_Lib[],MATCH(AW$2,SP_ACQ_Lib[#Headers],0),FALSE)=0,"",VLOOKUP(CONCATENATE($A29,"_",AW$1),SP_ACQ_Lib[],MATCH(AW$2,SP_ACQ_Lib[#Headers],0),FALSE)),"")</f>
        <v>44008</v>
      </c>
      <c r="AX29" s="132">
        <f>IFERROR(IF(VLOOKUP(CONCATENATE($A29,"_",AX$1),SP_ACQ_Lib[],MATCH(AX$2,SP_ACQ_Lib[#Headers],0),FALSE)=0,"",VLOOKUP(CONCATENATE($A29,"_",AX$1),SP_ACQ_Lib[],MATCH(AX$2,SP_ACQ_Lib[#Headers],0),FALSE)),"")</f>
        <v>44008</v>
      </c>
      <c r="AY29" s="132">
        <f>IFERROR(IF(VLOOKUP(CONCATENATE($A29,"_",AY$1),SP_ACQ_Lib[],MATCH(AY$2,SP_ACQ_Lib[#Headers],0),FALSE)=0,"",VLOOKUP(CONCATENATE($A29,"_",AY$1),SP_ACQ_Lib[],MATCH(AY$2,SP_ACQ_Lib[#Headers],0),FALSE)),"")</f>
        <v>44011</v>
      </c>
      <c r="AZ29" s="132" t="str">
        <f>IFERROR(IF(VLOOKUP(CONCATENATE($A29,"_",AZ$1),SP_ACQ_Lib[],MATCH(AZ$2,SP_ACQ_Lib[#Headers],0),FALSE)=0,"",VLOOKUP(CONCATENATE($A29,"_",AZ$1),SP_ACQ_Lib[],MATCH(AZ$2,SP_ACQ_Lib[#Headers],0),FALSE)),"")</f>
        <v/>
      </c>
      <c r="BA29" s="132" t="str">
        <f>IFERROR(IF(VLOOKUP(CONCATENATE($A29,"_",BA$1),SP_ACQ_Lib[],MATCH(BA$2,SP_ACQ_Lib[#Headers],0),FALSE)=0,"",VLOOKUP(CONCATENATE($A29,"_",BA$1),SP_ACQ_Lib[],MATCH(BA$2,SP_ACQ_Lib[#Headers],0),FALSE)),"")</f>
        <v/>
      </c>
      <c r="BB29" s="112">
        <f>IFERROR(VLOOKUP(CONCATENATE($A29,"_",BB$1),SP_ACQ_Lib[],MATCH(BB$2,SP_ACQ_Lib[#Headers],0),FALSE),0)</f>
        <v>0</v>
      </c>
      <c r="BC29" s="119">
        <f>IFERROR(VLOOKUP($A29,SP_AcqTract_DB[],MATCH(BC$2,SP_AcqTract_DB[#Headers],0),FALSE),"")</f>
        <v>0</v>
      </c>
      <c r="BD29" s="119">
        <f>IFERROR(VLOOKUP($A29,SP_AcqTract_DB[],MATCH(BD$2,SP_AcqTract_DB[#Headers],0),FALSE),"")</f>
        <v>0</v>
      </c>
      <c r="BE29" s="130" t="str">
        <f>IFERROR(IF(VLOOKUP(CONCATENATE($A29,"_",BE$1),SP_ACQ_Lib[],MATCH(BE$2,SP_ACQ_Lib[#Headers],0),FALSE)=0,"",VLOOKUP(CONCATENATE($A29,"_",BE$1),SP_ACQ_Lib[],MATCH(BE$2,SP_ACQ_Lib[#Headers],0),FALSE)),"")</f>
        <v/>
      </c>
      <c r="BF29" s="130" t="str">
        <f>IFERROR(IF(VLOOKUP(CONCATENATE($A29,"_",BF$1),SP_ACQ_Lib[],MATCH(BF$2,SP_ACQ_Lib[#Headers],0),FALSE)=0,"",VLOOKUP(CONCATENATE($A29,"_",BF$1),SP_ACQ_Lib[],MATCH(BF$2,SP_ACQ_Lib[#Headers],0),FALSE)),"")</f>
        <v/>
      </c>
      <c r="BG29" s="130" t="str">
        <f>IFERROR(IF(VLOOKUP(CONCATENATE($A29,"_",BG$1),SP_ACQ_Lib[],MATCH(BG$2,SP_ACQ_Lib[#Headers],0),FALSE)=0,"",VLOOKUP(CONCATENATE($A29,"_",BG$1),SP_ACQ_Lib[],MATCH(BG$2,SP_ACQ_Lib[#Headers],0),FALSE)),"")</f>
        <v/>
      </c>
      <c r="BH29" s="130" t="str">
        <f>IFERROR(IF(VLOOKUP(CONCATENATE($A29,"_",BH$1),SP_ACQ_Lib[],MATCH(BH$2,SP_ACQ_Lib[#Headers],0),FALSE)=0,"",VLOOKUP(CONCATENATE($A29,"_",BH$1),SP_ACQ_Lib[],MATCH(BH$2,SP_ACQ_Lib[#Headers],0),FALSE)),"")</f>
        <v/>
      </c>
      <c r="BI29" s="130" t="str">
        <f>IFERROR(IF(VLOOKUP(CONCATENATE($A29,"_",BI$1),SP_ACQ_Lib[],MATCH(BI$2,SP_ACQ_Lib[#Headers],0),FALSE)=0,"",VLOOKUP(CONCATENATE($A29,"_",BI$1),SP_ACQ_Lib[],MATCH(BI$2,SP_ACQ_Lib[#Headers],0),FALSE)),"")</f>
        <v/>
      </c>
      <c r="BJ29" s="130" t="str">
        <f>IFERROR(IF(VLOOKUP(CONCATENATE($A29,"_",BJ$1),SP_ACQ_Lib[],MATCH(BJ$2,SP_ACQ_Lib[#Headers],0),FALSE)=0,"",VLOOKUP(CONCATENATE($A29,"_",BJ$1),SP_ACQ_Lib[],MATCH(BJ$2,SP_ACQ_Lib[#Headers],0),FALSE)),"")</f>
        <v/>
      </c>
      <c r="BK29" s="131">
        <f>IFERROR(IF(VLOOKUP(CONCATENATE($A29,"_",BK$1),SP_ACQ_Lib[],MATCH(BK$2,SP_ACQ_Lib[#Headers],0),FALSE)=0,"",VLOOKUP(CONCATENATE($A29,"_",BK$1),SP_ACQ_Lib[],MATCH(BK$2,SP_ACQ_Lib[#Headers],0),FALSE)),"")</f>
        <v>43748</v>
      </c>
      <c r="BL29" s="130" t="str">
        <f>IFERROR(IF(VLOOKUP(CONCATENATE($A29,"_",BL$1),SP_ACQ_Lib[],MATCH(BL$2,SP_ACQ_Lib[#Headers],0),FALSE)=0,"",VLOOKUP(CONCATENATE($A29,"_",BL$1),SP_ACQ_Lib[],MATCH(BL$2,SP_ACQ_Lib[#Headers],0),FALSE)),"")</f>
        <v/>
      </c>
      <c r="BM29" s="130" t="str">
        <f>IFERROR(IF(VLOOKUP(CONCATENATE($A29,"_",BM$1),SP_ACQ_Lib[],MATCH(BM$2,SP_ACQ_Lib[#Headers],0),FALSE)=0,"",VLOOKUP(CONCATENATE($A29,"_",BM$1),SP_ACQ_Lib[],MATCH(BM$2,SP_ACQ_Lib[#Headers],0),FALSE)),"")</f>
        <v/>
      </c>
      <c r="BN29" s="130" t="str">
        <f>IFERROR(IF(VLOOKUP(CONCATENATE($A29,"_",BN$1),SP_ACQ_Lib[],MATCH(BN$2,SP_ACQ_Lib[#Headers],0),FALSE)=0,"",VLOOKUP(CONCATENATE($A29,"_",BN$1),SP_ACQ_Lib[],MATCH(BN$2,SP_ACQ_Lib[#Headers],0),FALSE)),"")</f>
        <v/>
      </c>
    </row>
    <row r="30" spans="1:66" s="114" customFormat="1" ht="25.5" x14ac:dyDescent="0.2">
      <c r="A30" s="82" t="s">
        <v>124</v>
      </c>
      <c r="B30" s="115" t="str">
        <f>IFERROR(VLOOKUP($A30,SP_AcqTract_DB[],MATCH(B$2,SP_AcqTract_DB[#Headers],0),FALSE),"")</f>
        <v>R053130</v>
      </c>
      <c r="C30" s="116" t="str">
        <f>IFERROR(VLOOKUP($A30,SP_AcqTract_DB[],MATCH(C$2,SP_AcqTract_DB[#Headers],0),FALSE),"")</f>
        <v>PH1</v>
      </c>
      <c r="D30" s="96" t="str">
        <f>IFERROR(VLOOKUP($A30,SP_AcqTract_DB[],MATCH(D$2,SP_AcqTract_DB[#Headers],0),FALSE),"")</f>
        <v>Active</v>
      </c>
      <c r="E30" s="96">
        <f>IFERROR(VLOOKUP($A30,SP_AcqTract_DB[],MATCH(E$2,SP_AcqTract_DB[#Headers],0),FALSE),"")</f>
        <v>1</v>
      </c>
      <c r="F30" s="115" t="str">
        <f>IFERROR(VLOOKUP($A30,SP_AcqTract_DB[],MATCH(F$2,SP_AcqTract_DB[#Headers],0),FALSE),"")</f>
        <v>Flowage Esmt</v>
      </c>
      <c r="G30" s="115" t="str">
        <f>IFERROR(VLOOKUP($A30,SP_AcqTract_DB[],MATCH(G$2,SP_AcqTract_DB[#Headers],0),FALSE),"")</f>
        <v>Melissa DeLeon</v>
      </c>
      <c r="H30" s="131">
        <f>IFERROR(IF(VLOOKUP(CONCATENATE($A30,"_",H$1),SP_ACQ_Lib[],MATCH(H$2,SP_ACQ_Lib[#Headers],0),FALSE)=0,"",VLOOKUP(CONCATENATE($A30,"_",H$1),SP_ACQ_Lib[],MATCH(H$2,SP_ACQ_Lib[#Headers],0),FALSE)),"")</f>
        <v>43872.545358796298</v>
      </c>
      <c r="I30" s="115" t="str">
        <f>IFERROR(VLOOKUP($A30,SP_AcqTract_DB[],MATCH(I$2,SP_AcqTract_DB[#Headers],0),FALSE),"")</f>
        <v>John Michael Mason</v>
      </c>
      <c r="J30" s="115">
        <f>IFERROR(VLOOKUP($A30,SP_AcqTract_DB[],MATCH(J$2,SP_AcqTract_DB[#Headers],0),FALSE),"")</f>
        <v>0</v>
      </c>
      <c r="K30" s="115" t="str">
        <f>IFERROR(VLOOKUP($A30,SP_AcqTract_DB[],MATCH(K$2,SP_AcqTract_DB[#Headers],0),FALSE),"")</f>
        <v>John Michael Mason</v>
      </c>
      <c r="L30" s="115" t="str">
        <f>IFERROR(VLOOKUP($A30,SP_AcqTract_DB[],MATCH(L$2,SP_AcqTract_DB[#Headers],0),FALSE),"")</f>
        <v>4739 Arvilla Ln</v>
      </c>
      <c r="M30" s="96" t="str">
        <f>IFERROR(VLOOKUP($A30,SP_AcqTract_DB[],MATCH(M$2,SP_AcqTract_DB[#Headers],0),FALSE),"")</f>
        <v>Houston, TX  77021-2827</v>
      </c>
      <c r="N30" s="115" t="str">
        <f>IFERROR(VLOOKUP($A30,SP_AcqTract_DB[],MATCH(N$2,SP_AcqTract_DB[#Headers],0),FALSE),"")</f>
        <v>0 Camellia Ave</v>
      </c>
      <c r="O30" s="108">
        <f>IFERROR(VLOOKUP($A30,SP_AcqTract_DB[],MATCH(O$2,SP_AcqTract_DB[#Headers],0),FALSE),"")</f>
        <v>0</v>
      </c>
      <c r="P30" s="108" t="str">
        <f>IFERROR(VLOOKUP($A30,SP_AcqTract_DB[],MATCH(P$2,SP_AcqTract_DB[#Headers],0),FALSE),"")</f>
        <v>X</v>
      </c>
      <c r="Q30" s="96" t="str">
        <f>IFERROR(VLOOKUP($A30,SP_AcqTract_DB[],MATCH(Q$2,SP_AcqTract_DB[#Headers],0),FALSE),"")</f>
        <v>2019-0815</v>
      </c>
      <c r="R30" s="131">
        <f>IFERROR(IF(VLOOKUP(CONCATENATE($A30,"_",R$1),SP_ACQ_Lib[],MATCH(R$2,SP_ACQ_Lib[#Headers],0),FALSE)=0,"",VLOOKUP(CONCATENATE($A30,"_",R$1),SP_ACQ_Lib[],MATCH(R$2,SP_ACQ_Lib[#Headers],0),FALSE)),"")</f>
        <v>43952</v>
      </c>
      <c r="S30" s="134">
        <f>IFERROR(IF(VLOOKUP(CONCATENATE($A30,"_",S$1),SP_ACQ_Lib[],MATCH(S$2,SP_ACQ_Lib[#Headers],0),FALSE)=0,"",VLOOKUP(CONCATENATE($A30,"_",S$1),SP_ACQ_Lib[],MATCH(S$2,SP_ACQ_Lib[#Headers],0),FALSE)),"")</f>
        <v>43963</v>
      </c>
      <c r="T30" s="93" t="str">
        <f>IFERROR(VLOOKUP(CONCATENATE($A30,"_",T$1),SP_ACQ_Lib[],MATCH(T$2,SP_ACQ_Lib[#Headers],0),FALSE),0)</f>
        <v>Accepted</v>
      </c>
      <c r="U30" s="131">
        <f>IFERROR(IF(VLOOKUP(CONCATENATE($A30,"_",U$1),SP_ACQ_Lib[],MATCH(U$2,SP_ACQ_Lib[#Headers],0),FALSE)=0,"",VLOOKUP(CONCATENATE($A30,"_",U$1),SP_ACQ_Lib[],MATCH(U$2,SP_ACQ_Lib[#Headers],0),FALSE)),"")</f>
        <v>43810</v>
      </c>
      <c r="V30" s="93" t="str">
        <f>IFERROR(VLOOKUP(CONCATENATE($A30,"_",V$1),SP_ACQ_Lib[],MATCH(V$2,SP_ACQ_Lib[#Headers],0),FALSE),0)</f>
        <v>Accepted</v>
      </c>
      <c r="W30" s="97">
        <f>IFERROR(VLOOKUP(CONCATENATE($A30,"_",W$1),SP_ACQ_Lib[],MATCH(W$2,SP_ACQ_Lib[#Headers],0),FALSE),0)</f>
        <v>0</v>
      </c>
      <c r="X30" s="131">
        <f>IFERROR(VLOOKUP($A30,SP_AcqTract_DB[],MATCH(X$2,SP_AcqTract_DB[#Headers],0),FALSE),"")</f>
        <v>44105</v>
      </c>
      <c r="Y30" s="125">
        <f>IFERROR(VLOOKUP($A30,SP_AcqTract_DB[],MATCH(Y$2,SP_AcqTract_DB[#Headers],0),FALSE),"")</f>
        <v>3.3723599632690497E-2</v>
      </c>
      <c r="Z30" s="117">
        <f>IFERROR(VLOOKUP($A30,SP_AcqTract_DB[],MATCH(Z$2,SP_AcqTract_DB[#Headers],0),FALSE),"")</f>
        <v>1469</v>
      </c>
      <c r="AA30" s="117" t="str">
        <f>IFERROR(VLOOKUP($A30,SP_AcqTract_DB[],MATCH(AA$2,SP_AcqTract_DB[#Headers],0),FALSE),"")</f>
        <v>Yes</v>
      </c>
      <c r="AB30" s="131">
        <f>IFERROR(IF(VLOOKUP(CONCATENATE($A30,"_",AB$1),SP_ACQ_Lib[],MATCH(AB$2,SP_ACQ_Lib[#Headers],0),FALSE)=0,"",VLOOKUP(CONCATENATE($A30,"_",AB$1),SP_ACQ_Lib[],MATCH(AB$2,SP_ACQ_Lib[#Headers],0),FALSE)),"")</f>
        <v>43901</v>
      </c>
      <c r="AC30" s="131">
        <f>IFERROR(IF(VLOOKUP(CONCATENATE($A30,"_",AC$1),SP_ACQ_Lib[],MATCH(AC$2,SP_ACQ_Lib[#Headers],0),FALSE)=0,"",VLOOKUP(CONCATENATE($A30,"_",AC$1),SP_ACQ_Lib[],MATCH(AC$2,SP_ACQ_Lib[#Headers],0),FALSE)),"")</f>
        <v>43913</v>
      </c>
      <c r="AD30" s="117" t="str">
        <f>IFERROR(VLOOKUP($A30,SP_AcqTract_DB[],MATCH(AD$2,SP_AcqTract_DB[#Headers],0),FALSE),"")</f>
        <v>Yes</v>
      </c>
      <c r="AE30" s="131">
        <f>IFERROR(IF(VLOOKUP(CONCATENATE($A30,"_",AE$1),SP_ACQ_Lib[],MATCH(AE$2,SP_ACQ_Lib[#Headers],0),FALSE)=0,"",VLOOKUP(CONCATENATE($A30,"_",AE$1),SP_ACQ_Lib[],MATCH(AE$2,SP_ACQ_Lib[#Headers],0),FALSE)),"")</f>
        <v>43901</v>
      </c>
      <c r="AF30" s="131">
        <f>IFERROR(IF(VLOOKUP(CONCATENATE($A30,"_",AF$1),SP_ACQ_Lib[],MATCH(AF$2,SP_ACQ_Lib[#Headers],0),FALSE)=0,"",VLOOKUP(CONCATENATE($A30,"_",AF$1),SP_ACQ_Lib[],MATCH(AF$2,SP_ACQ_Lib[#Headers],0),FALSE)),"")</f>
        <v>43948</v>
      </c>
      <c r="AG30" s="131">
        <f>IFERROR(IF(VLOOKUP(CONCATENATE($A30,"_",AG$1),SP_ACQ_Lib[],MATCH(AG$2,SP_ACQ_Lib[#Headers],0),FALSE)=0,"",VLOOKUP(CONCATENATE($A30,"_",AG$1),SP_ACQ_Lib[],MATCH(AG$2,SP_ACQ_Lib[#Headers],0),FALSE)),"")</f>
        <v>43691</v>
      </c>
      <c r="AH30" s="131" t="str">
        <f>IFERROR(IF(VLOOKUP(CONCATENATE($A30,"_",AH$1),SP_ACQ_Lib[],MATCH(AH$2,SP_ACQ_Lib[#Headers],0),FALSE)=0,"",VLOOKUP(CONCATENATE($A30,"_",AH$1),SP_ACQ_Lib[],MATCH(AH$2,SP_ACQ_Lib[#Headers],0),FALSE)),"")</f>
        <v/>
      </c>
      <c r="AI30" s="130" t="str">
        <f>IFERROR(IF(VLOOKUP(CONCATENATE($A30,"_",AI$1),SP_ACQ_Lib[],MATCH(AI$2,SP_ACQ_Lib[#Headers],0),FALSE)=0,"",VLOOKUP(CONCATENATE($A30,"_",AI$1),SP_ACQ_Lib[],MATCH(AI$2,SP_ACQ_Lib[#Headers],0),FALSE)),"")</f>
        <v/>
      </c>
      <c r="AJ30" s="130" t="str">
        <f>IFERROR(IF(VLOOKUP(CONCATENATE($A30,"_",AJ$1),SP_ACQ_Lib[],MATCH(AJ$2,SP_ACQ_Lib[#Headers],0),FALSE)=0,"",VLOOKUP(CONCATENATE($A30,"_",AJ$1),SP_ACQ_Lib[],MATCH(AJ$2,SP_ACQ_Lib[#Headers],0),FALSE)),"")</f>
        <v/>
      </c>
      <c r="AK30" s="130" t="str">
        <f>IFERROR(IF(VLOOKUP(CONCATENATE($A30,"_",AK$1),SP_ACQ_Lib[],MATCH(AK$2,SP_ACQ_Lib[#Headers],0),FALSE)=0,"",VLOOKUP(CONCATENATE($A30,"_",AK$1),SP_ACQ_Lib[],MATCH(AK$2,SP_ACQ_Lib[#Headers],0),FALSE)),"")</f>
        <v/>
      </c>
      <c r="AL30" s="130">
        <f>IFERROR(VLOOKUP($A30,SP_AcqTract_DB[],MATCH(AL$2,SP_AcqTract_DB[#Headers],0),FALSE),"")</f>
        <v>43950</v>
      </c>
      <c r="AM30" s="115" t="str">
        <f>IFERROR(VLOOKUP($A30,SP_AcqTract_DB[],MATCH(AM$2,SP_AcqTract_DB[#Headers],0),FALSE),"")</f>
        <v>Richard Hudgins</v>
      </c>
      <c r="AN30" s="115" t="str">
        <f>IFERROR(VLOOKUP($A30,SP_AcqTract_DB[],MATCH(AN$2,SP_AcqTract_DB[#Headers],0),FALSE),"")</f>
        <v>Lory Johnson, Atrium</v>
      </c>
      <c r="AO30" s="116">
        <f>IFERROR(VLOOKUP($A30,SP_AcqTract_DB[],MATCH(AO$2,SP_AcqTract_DB[#Headers],0),FALSE),"")</f>
        <v>0</v>
      </c>
      <c r="AP30" s="98" t="str">
        <f>IFERROR(VLOOKUP($A30,SP_AcqTract_DB[],MATCH(AP$2,SP_AcqTract_DB[#Headers],0),FALSE),"")</f>
        <v>V</v>
      </c>
      <c r="AQ30" s="133" t="str">
        <f>IFERROR(IF(VLOOKUP(CONCATENATE($A30,"_",AQ$1),SP_ACQ_Lib[],MATCH(AQ$2,SP_ACQ_Lib[#Headers],0),FALSE)=0,"",VLOOKUP(CONCATENATE($A30,"_",AQ$1),SP_ACQ_Lib[],MATCH(AQ$2,SP_ACQ_Lib[#Headers],0),FALSE)),"")</f>
        <v/>
      </c>
      <c r="AR30" s="131" t="str">
        <f>IFERROR(IF(VLOOKUP(CONCATENATE($A30,"_",AR$1),SP_ACQ_Lib[],MATCH(AR$2,SP_ACQ_Lib[#Headers],0),FALSE)=0,"",VLOOKUP(CONCATENATE($A30,"_",AR$1),SP_ACQ_Lib[],MATCH(AR$2,SP_ACQ_Lib[#Headers],0),FALSE)),"")</f>
        <v/>
      </c>
      <c r="AS30" s="130">
        <f>IFERROR(IF(VLOOKUP(CONCATENATE($A30,"_",AS$1),SP_ACQ_Lib[],MATCH(AS$2,SP_ACQ_Lib[#Headers],0),FALSE)=0,"",VLOOKUP(CONCATENATE($A30,"_",AS$1),SP_ACQ_Lib[],MATCH(AS$2,SP_ACQ_Lib[#Headers],0),FALSE)),"")</f>
        <v>43765</v>
      </c>
      <c r="AT30" s="132">
        <f>IFERROR(IF(VLOOKUP(CONCATENATE($A30,"_",AT$1),SP_ACQ_Lib[],MATCH(AT$2,SP_ACQ_Lib[#Headers],0),FALSE)=0,"",VLOOKUP(CONCATENATE($A30,"_",AT$1),SP_ACQ_Lib[],MATCH(AT$2,SP_ACQ_Lib[#Headers],0),FALSE)),"")</f>
        <v>43962</v>
      </c>
      <c r="AU30" s="132" t="str">
        <f>IFERROR(IF(VLOOKUP(CONCATENATE($A30,"_",AU$1),SP_ACQ_Lib[],MATCH(AU$2,SP_ACQ_Lib[#Headers],0),FALSE)=0,"",VLOOKUP(CONCATENATE($A30,"_",AU$1),SP_ACQ_Lib[],MATCH(AU$2,SP_ACQ_Lib[#Headers],0),FALSE)),"")</f>
        <v/>
      </c>
      <c r="AV30" s="113">
        <f>IFERROR(IF(VLOOKUP(CONCATENATE($A30,"_",AV$1),SP_ACQ_Lib[],MATCH(AV$2,SP_ACQ_Lib[#Headers],0),FALSE)=0,"",VLOOKUP(CONCATENATE($A30,"_",AV$1),SP_ACQ_Lib[],MATCH(AV$2,SP_ACQ_Lib[#Headers],0),FALSE)),"")</f>
        <v>1351</v>
      </c>
      <c r="AW30" s="132">
        <f>IFERROR(IF(VLOOKUP(CONCATENATE($A30,"_",AW$1),SP_ACQ_Lib[],MATCH(AW$2,SP_ACQ_Lib[#Headers],0),FALSE)=0,"",VLOOKUP(CONCATENATE($A30,"_",AW$1),SP_ACQ_Lib[],MATCH(AW$2,SP_ACQ_Lib[#Headers],0),FALSE)),"")</f>
        <v>44001</v>
      </c>
      <c r="AX30" s="132">
        <f>IFERROR(IF(VLOOKUP(CONCATENATE($A30,"_",AX$1),SP_ACQ_Lib[],MATCH(AX$2,SP_ACQ_Lib[#Headers],0),FALSE)=0,"",VLOOKUP(CONCATENATE($A30,"_",AX$1),SP_ACQ_Lib[],MATCH(AX$2,SP_ACQ_Lib[#Headers],0),FALSE)),"")</f>
        <v>44001</v>
      </c>
      <c r="AY30" s="132">
        <f>IFERROR(IF(VLOOKUP(CONCATENATE($A30,"_",AY$1),SP_ACQ_Lib[],MATCH(AY$2,SP_ACQ_Lib[#Headers],0),FALSE)=0,"",VLOOKUP(CONCATENATE($A30,"_",AY$1),SP_ACQ_Lib[],MATCH(AY$2,SP_ACQ_Lib[#Headers],0),FALSE)),"")</f>
        <v>44004</v>
      </c>
      <c r="AZ30" s="132" t="str">
        <f>IFERROR(IF(VLOOKUP(CONCATENATE($A30,"_",AZ$1),SP_ACQ_Lib[],MATCH(AZ$2,SP_ACQ_Lib[#Headers],0),FALSE)=0,"",VLOOKUP(CONCATENATE($A30,"_",AZ$1),SP_ACQ_Lib[],MATCH(AZ$2,SP_ACQ_Lib[#Headers],0),FALSE)),"")</f>
        <v/>
      </c>
      <c r="BA30" s="132" t="str">
        <f>IFERROR(IF(VLOOKUP(CONCATENATE($A30,"_",BA$1),SP_ACQ_Lib[],MATCH(BA$2,SP_ACQ_Lib[#Headers],0),FALSE)=0,"",VLOOKUP(CONCATENATE($A30,"_",BA$1),SP_ACQ_Lib[],MATCH(BA$2,SP_ACQ_Lib[#Headers],0),FALSE)),"")</f>
        <v/>
      </c>
      <c r="BB30" s="112">
        <f>IFERROR(VLOOKUP(CONCATENATE($A30,"_",BB$1),SP_ACQ_Lib[],MATCH(BB$2,SP_ACQ_Lib[#Headers],0),FALSE),0)</f>
        <v>0</v>
      </c>
      <c r="BC30" s="119">
        <f>IFERROR(VLOOKUP($A30,SP_AcqTract_DB[],MATCH(BC$2,SP_AcqTract_DB[#Headers],0),FALSE),"")</f>
        <v>44006</v>
      </c>
      <c r="BD30" s="119">
        <f>IFERROR(VLOOKUP($A30,SP_AcqTract_DB[],MATCH(BD$2,SP_AcqTract_DB[#Headers],0),FALSE),"")</f>
        <v>0</v>
      </c>
      <c r="BE30" s="130" t="str">
        <f>IFERROR(IF(VLOOKUP(CONCATENATE($A30,"_",BE$1),SP_ACQ_Lib[],MATCH(BE$2,SP_ACQ_Lib[#Headers],0),FALSE)=0,"",VLOOKUP(CONCATENATE($A30,"_",BE$1),SP_ACQ_Lib[],MATCH(BE$2,SP_ACQ_Lib[#Headers],0),FALSE)),"")</f>
        <v/>
      </c>
      <c r="BF30" s="130" t="str">
        <f>IFERROR(IF(VLOOKUP(CONCATENATE($A30,"_",BF$1),SP_ACQ_Lib[],MATCH(BF$2,SP_ACQ_Lib[#Headers],0),FALSE)=0,"",VLOOKUP(CONCATENATE($A30,"_",BF$1),SP_ACQ_Lib[],MATCH(BF$2,SP_ACQ_Lib[#Headers],0),FALSE)),"")</f>
        <v/>
      </c>
      <c r="BG30" s="130" t="str">
        <f>IFERROR(IF(VLOOKUP(CONCATENATE($A30,"_",BG$1),SP_ACQ_Lib[],MATCH(BG$2,SP_ACQ_Lib[#Headers],0),FALSE)=0,"",VLOOKUP(CONCATENATE($A30,"_",BG$1),SP_ACQ_Lib[],MATCH(BG$2,SP_ACQ_Lib[#Headers],0),FALSE)),"")</f>
        <v/>
      </c>
      <c r="BH30" s="130" t="str">
        <f>IFERROR(IF(VLOOKUP(CONCATENATE($A30,"_",BH$1),SP_ACQ_Lib[],MATCH(BH$2,SP_ACQ_Lib[#Headers],0),FALSE)=0,"",VLOOKUP(CONCATENATE($A30,"_",BH$1),SP_ACQ_Lib[],MATCH(BH$2,SP_ACQ_Lib[#Headers],0),FALSE)),"")</f>
        <v/>
      </c>
      <c r="BI30" s="130" t="str">
        <f>IFERROR(IF(VLOOKUP(CONCATENATE($A30,"_",BI$1),SP_ACQ_Lib[],MATCH(BI$2,SP_ACQ_Lib[#Headers],0),FALSE)=0,"",VLOOKUP(CONCATENATE($A30,"_",BI$1),SP_ACQ_Lib[],MATCH(BI$2,SP_ACQ_Lib[#Headers],0),FALSE)),"")</f>
        <v/>
      </c>
      <c r="BJ30" s="130" t="str">
        <f>IFERROR(IF(VLOOKUP(CONCATENATE($A30,"_",BJ$1),SP_ACQ_Lib[],MATCH(BJ$2,SP_ACQ_Lib[#Headers],0),FALSE)=0,"",VLOOKUP(CONCATENATE($A30,"_",BJ$1),SP_ACQ_Lib[],MATCH(BJ$2,SP_ACQ_Lib[#Headers],0),FALSE)),"")</f>
        <v/>
      </c>
      <c r="BK30" s="131">
        <f>IFERROR(IF(VLOOKUP(CONCATENATE($A30,"_",BK$1),SP_ACQ_Lib[],MATCH(BK$2,SP_ACQ_Lib[#Headers],0),FALSE)=0,"",VLOOKUP(CONCATENATE($A30,"_",BK$1),SP_ACQ_Lib[],MATCH(BK$2,SP_ACQ_Lib[#Headers],0),FALSE)),"")</f>
        <v>43748</v>
      </c>
      <c r="BL30" s="130" t="str">
        <f>IFERROR(IF(VLOOKUP(CONCATENATE($A30,"_",BL$1),SP_ACQ_Lib[],MATCH(BL$2,SP_ACQ_Lib[#Headers],0),FALSE)=0,"",VLOOKUP(CONCATENATE($A30,"_",BL$1),SP_ACQ_Lib[],MATCH(BL$2,SP_ACQ_Lib[#Headers],0),FALSE)),"")</f>
        <v/>
      </c>
      <c r="BM30" s="130" t="str">
        <f>IFERROR(IF(VLOOKUP(CONCATENATE($A30,"_",BM$1),SP_ACQ_Lib[],MATCH(BM$2,SP_ACQ_Lib[#Headers],0),FALSE)=0,"",VLOOKUP(CONCATENATE($A30,"_",BM$1),SP_ACQ_Lib[],MATCH(BM$2,SP_ACQ_Lib[#Headers],0),FALSE)),"")</f>
        <v/>
      </c>
      <c r="BN30" s="130" t="str">
        <f>IFERROR(IF(VLOOKUP(CONCATENATE($A30,"_",BN$1),SP_ACQ_Lib[],MATCH(BN$2,SP_ACQ_Lib[#Headers],0),FALSE)=0,"",VLOOKUP(CONCATENATE($A30,"_",BN$1),SP_ACQ_Lib[],MATCH(BN$2,SP_ACQ_Lib[#Headers],0),FALSE)),"")</f>
        <v/>
      </c>
    </row>
    <row r="31" spans="1:66" s="114" customFormat="1" ht="25.5" x14ac:dyDescent="0.2">
      <c r="A31" s="82" t="s">
        <v>127</v>
      </c>
      <c r="B31" s="115" t="str">
        <f>IFERROR(VLOOKUP($A31,SP_AcqTract_DB[],MATCH(B$2,SP_AcqTract_DB[#Headers],0),FALSE),"")</f>
        <v>R023694</v>
      </c>
      <c r="C31" s="116" t="str">
        <f>IFERROR(VLOOKUP($A31,SP_AcqTract_DB[],MATCH(C$2,SP_AcqTract_DB[#Headers],0),FALSE),"")</f>
        <v>PH1</v>
      </c>
      <c r="D31" s="96" t="str">
        <f>IFERROR(VLOOKUP($A31,SP_AcqTract_DB[],MATCH(D$2,SP_AcqTract_DB[#Headers],0),FALSE),"")</f>
        <v>Active</v>
      </c>
      <c r="E31" s="96">
        <f>IFERROR(VLOOKUP($A31,SP_AcqTract_DB[],MATCH(E$2,SP_AcqTract_DB[#Headers],0),FALSE),"")</f>
        <v>1</v>
      </c>
      <c r="F31" s="115" t="str">
        <f>IFERROR(VLOOKUP($A31,SP_AcqTract_DB[],MATCH(F$2,SP_AcqTract_DB[#Headers],0),FALSE),"")</f>
        <v>Flowage Esmt</v>
      </c>
      <c r="G31" s="115" t="str">
        <f>IFERROR(VLOOKUP($A31,SP_AcqTract_DB[],MATCH(G$2,SP_AcqTract_DB[#Headers],0),FALSE),"")</f>
        <v>Lily Khan</v>
      </c>
      <c r="H31" s="131">
        <f>IFERROR(IF(VLOOKUP(CONCATENATE($A31,"_",H$1),SP_ACQ_Lib[],MATCH(H$2,SP_ACQ_Lib[#Headers],0),FALSE)=0,"",VLOOKUP(CONCATENATE($A31,"_",H$1),SP_ACQ_Lib[],MATCH(H$2,SP_ACQ_Lib[#Headers],0),FALSE)),"")</f>
        <v>44005.793263888889</v>
      </c>
      <c r="I31" s="115" t="str">
        <f>IFERROR(VLOOKUP($A31,SP_AcqTract_DB[],MATCH(I$2,SP_AcqTract_DB[#Headers],0),FALSE),"")</f>
        <v>Pandaries, LLC</v>
      </c>
      <c r="J31" s="115" t="str">
        <f>IFERROR(VLOOKUP($A31,SP_AcqTract_DB[],MATCH(J$2,SP_AcqTract_DB[#Headers],0),FALSE),"")</f>
        <v>Pandaries, LLC</v>
      </c>
      <c r="K31" s="115" t="str">
        <f>IFERROR(VLOOKUP($A31,SP_AcqTract_DB[],MATCH(K$2,SP_AcqTract_DB[#Headers],0),FALSE),"")</f>
        <v>Pandaries, LLC</v>
      </c>
      <c r="L31" s="115" t="str">
        <f>IFERROR(VLOOKUP($A31,SP_AcqTract_DB[],MATCH(L$2,SP_AcqTract_DB[#Headers],0),FALSE),"")</f>
        <v>5531 Sugar Hill</v>
      </c>
      <c r="M31" s="96" t="str">
        <f>IFERROR(VLOOKUP($A31,SP_AcqTract_DB[],MATCH(M$2,SP_AcqTract_DB[#Headers],0),FALSE),"")</f>
        <v>Houston, TX  77056</v>
      </c>
      <c r="N31" s="115" t="str">
        <f>IFERROR(VLOOKUP($A31,SP_AcqTract_DB[],MATCH(N$2,SP_AcqTract_DB[#Headers],0),FALSE),"")</f>
        <v>0 Outlar</v>
      </c>
      <c r="O31" s="108">
        <f>IFERROR(VLOOKUP($A31,SP_AcqTract_DB[],MATCH(O$2,SP_AcqTract_DB[#Headers],0),FALSE),"")</f>
        <v>0</v>
      </c>
      <c r="P31" s="108" t="str">
        <f>IFERROR(VLOOKUP($A31,SP_AcqTract_DB[],MATCH(P$2,SP_AcqTract_DB[#Headers],0),FALSE),"")</f>
        <v>X</v>
      </c>
      <c r="Q31" s="96" t="str">
        <f>IFERROR(VLOOKUP($A31,SP_AcqTract_DB[],MATCH(Q$2,SP_AcqTract_DB[#Headers],0),FALSE),"")</f>
        <v>2019-0816</v>
      </c>
      <c r="R31" s="131">
        <f>IFERROR(IF(VLOOKUP(CONCATENATE($A31,"_",R$1),SP_ACQ_Lib[],MATCH(R$2,SP_ACQ_Lib[#Headers],0),FALSE)=0,"",VLOOKUP(CONCATENATE($A31,"_",R$1),SP_ACQ_Lib[],MATCH(R$2,SP_ACQ_Lib[#Headers],0),FALSE)),"")</f>
        <v>43952</v>
      </c>
      <c r="S31" s="134">
        <f>IFERROR(IF(VLOOKUP(CONCATENATE($A31,"_",S$1),SP_ACQ_Lib[],MATCH(S$2,SP_ACQ_Lib[#Headers],0),FALSE)=0,"",VLOOKUP(CONCATENATE($A31,"_",S$1),SP_ACQ_Lib[],MATCH(S$2,SP_ACQ_Lib[#Headers],0),FALSE)),"")</f>
        <v>43963</v>
      </c>
      <c r="T31" s="93" t="str">
        <f>IFERROR(VLOOKUP(CONCATENATE($A31,"_",T$1),SP_ACQ_Lib[],MATCH(T$2,SP_ACQ_Lib[#Headers],0),FALSE),0)</f>
        <v>Accepted</v>
      </c>
      <c r="U31" s="131">
        <f>IFERROR(IF(VLOOKUP(CONCATENATE($A31,"_",U$1),SP_ACQ_Lib[],MATCH(U$2,SP_ACQ_Lib[#Headers],0),FALSE)=0,"",VLOOKUP(CONCATENATE($A31,"_",U$1),SP_ACQ_Lib[],MATCH(U$2,SP_ACQ_Lib[#Headers],0),FALSE)),"")</f>
        <v>43810</v>
      </c>
      <c r="V31" s="93" t="str">
        <f>IFERROR(VLOOKUP(CONCATENATE($A31,"_",V$1),SP_ACQ_Lib[],MATCH(V$2,SP_ACQ_Lib[#Headers],0),FALSE),0)</f>
        <v>Accepted</v>
      </c>
      <c r="W31" s="97" t="str">
        <f>IFERROR(VLOOKUP(CONCATENATE($A31,"_",W$1),SP_ACQ_Lib[],MATCH(W$2,SP_ACQ_Lib[#Headers],0),FALSE),0)</f>
        <v>Accepted</v>
      </c>
      <c r="X31" s="131">
        <f>IFERROR(VLOOKUP($A31,SP_AcqTract_DB[],MATCH(X$2,SP_AcqTract_DB[#Headers],0),FALSE),"")</f>
        <v>44105</v>
      </c>
      <c r="Y31" s="125">
        <f>IFERROR(VLOOKUP($A31,SP_AcqTract_DB[],MATCH(Y$2,SP_AcqTract_DB[#Headers],0),FALSE),"")</f>
        <v>0.13852157943067001</v>
      </c>
      <c r="Z31" s="117">
        <f>IFERROR(VLOOKUP($A31,SP_AcqTract_DB[],MATCH(Z$2,SP_AcqTract_DB[#Headers],0),FALSE),"")</f>
        <v>6034</v>
      </c>
      <c r="AA31" s="117" t="str">
        <f>IFERROR(VLOOKUP($A31,SP_AcqTract_DB[],MATCH(AA$2,SP_AcqTract_DB[#Headers],0),FALSE),"")</f>
        <v>Yes</v>
      </c>
      <c r="AB31" s="131">
        <f>IFERROR(IF(VLOOKUP(CONCATENATE($A31,"_",AB$1),SP_ACQ_Lib[],MATCH(AB$2,SP_ACQ_Lib[#Headers],0),FALSE)=0,"",VLOOKUP(CONCATENATE($A31,"_",AB$1),SP_ACQ_Lib[],MATCH(AB$2,SP_ACQ_Lib[#Headers],0),FALSE)),"")</f>
        <v>43901</v>
      </c>
      <c r="AC31" s="131">
        <f>IFERROR(IF(VLOOKUP(CONCATENATE($A31,"_",AC$1),SP_ACQ_Lib[],MATCH(AC$2,SP_ACQ_Lib[#Headers],0),FALSE)=0,"",VLOOKUP(CONCATENATE($A31,"_",AC$1),SP_ACQ_Lib[],MATCH(AC$2,SP_ACQ_Lib[#Headers],0),FALSE)),"")</f>
        <v>43913</v>
      </c>
      <c r="AD31" s="117" t="str">
        <f>IFERROR(VLOOKUP($A31,SP_AcqTract_DB[],MATCH(AD$2,SP_AcqTract_DB[#Headers],0),FALSE),"")</f>
        <v>Yes</v>
      </c>
      <c r="AE31" s="131">
        <f>IFERROR(IF(VLOOKUP(CONCATENATE($A31,"_",AE$1),SP_ACQ_Lib[],MATCH(AE$2,SP_ACQ_Lib[#Headers],0),FALSE)=0,"",VLOOKUP(CONCATENATE($A31,"_",AE$1),SP_ACQ_Lib[],MATCH(AE$2,SP_ACQ_Lib[#Headers],0),FALSE)),"")</f>
        <v>43901</v>
      </c>
      <c r="AF31" s="131">
        <f>IFERROR(IF(VLOOKUP(CONCATENATE($A31,"_",AF$1),SP_ACQ_Lib[],MATCH(AF$2,SP_ACQ_Lib[#Headers],0),FALSE)=0,"",VLOOKUP(CONCATENATE($A31,"_",AF$1),SP_ACQ_Lib[],MATCH(AF$2,SP_ACQ_Lib[#Headers],0),FALSE)),"")</f>
        <v>43948</v>
      </c>
      <c r="AG31" s="131">
        <f>IFERROR(IF(VLOOKUP(CONCATENATE($A31,"_",AG$1),SP_ACQ_Lib[],MATCH(AG$2,SP_ACQ_Lib[#Headers],0),FALSE)=0,"",VLOOKUP(CONCATENATE($A31,"_",AG$1),SP_ACQ_Lib[],MATCH(AG$2,SP_ACQ_Lib[#Headers],0),FALSE)),"")</f>
        <v>43836</v>
      </c>
      <c r="AH31" s="131" t="str">
        <f>IFERROR(IF(VLOOKUP(CONCATENATE($A31,"_",AH$1),SP_ACQ_Lib[],MATCH(AH$2,SP_ACQ_Lib[#Headers],0),FALSE)=0,"",VLOOKUP(CONCATENATE($A31,"_",AH$1),SP_ACQ_Lib[],MATCH(AH$2,SP_ACQ_Lib[#Headers],0),FALSE)),"")</f>
        <v/>
      </c>
      <c r="AI31" s="130" t="str">
        <f>IFERROR(IF(VLOOKUP(CONCATENATE($A31,"_",AI$1),SP_ACQ_Lib[],MATCH(AI$2,SP_ACQ_Lib[#Headers],0),FALSE)=0,"",VLOOKUP(CONCATENATE($A31,"_",AI$1),SP_ACQ_Lib[],MATCH(AI$2,SP_ACQ_Lib[#Headers],0),FALSE)),"")</f>
        <v/>
      </c>
      <c r="AJ31" s="130" t="str">
        <f>IFERROR(IF(VLOOKUP(CONCATENATE($A31,"_",AJ$1),SP_ACQ_Lib[],MATCH(AJ$2,SP_ACQ_Lib[#Headers],0),FALSE)=0,"",VLOOKUP(CONCATENATE($A31,"_",AJ$1),SP_ACQ_Lib[],MATCH(AJ$2,SP_ACQ_Lib[#Headers],0),FALSE)),"")</f>
        <v/>
      </c>
      <c r="AK31" s="130" t="str">
        <f>IFERROR(IF(VLOOKUP(CONCATENATE($A31,"_",AK$1),SP_ACQ_Lib[],MATCH(AK$2,SP_ACQ_Lib[#Headers],0),FALSE)=0,"",VLOOKUP(CONCATENATE($A31,"_",AK$1),SP_ACQ_Lib[],MATCH(AK$2,SP_ACQ_Lib[#Headers],0),FALSE)),"")</f>
        <v/>
      </c>
      <c r="AL31" s="130">
        <f>IFERROR(VLOOKUP($A31,SP_AcqTract_DB[],MATCH(AL$2,SP_AcqTract_DB[#Headers],0),FALSE),"")</f>
        <v>43950</v>
      </c>
      <c r="AM31" s="115" t="str">
        <f>IFERROR(VLOOKUP($A31,SP_AcqTract_DB[],MATCH(AM$2,SP_AcqTract_DB[#Headers],0),FALSE),"")</f>
        <v>Richard Hudgins</v>
      </c>
      <c r="AN31" s="115" t="str">
        <f>IFERROR(VLOOKUP($A31,SP_AcqTract_DB[],MATCH(AN$2,SP_AcqTract_DB[#Headers],0),FALSE),"")</f>
        <v>Lory Johnson, Atrium</v>
      </c>
      <c r="AO31" s="116">
        <f>IFERROR(VLOOKUP($A31,SP_AcqTract_DB[],MATCH(AO$2,SP_AcqTract_DB[#Headers],0),FALSE),"")</f>
        <v>0</v>
      </c>
      <c r="AP31" s="98" t="str">
        <f>IFERROR(VLOOKUP($A31,SP_AcqTract_DB[],MATCH(AP$2,SP_AcqTract_DB[#Headers],0),FALSE),"")</f>
        <v>V</v>
      </c>
      <c r="AQ31" s="133" t="str">
        <f>IFERROR(IF(VLOOKUP(CONCATENATE($A31,"_",AQ$1),SP_ACQ_Lib[],MATCH(AQ$2,SP_ACQ_Lib[#Headers],0),FALSE)=0,"",VLOOKUP(CONCATENATE($A31,"_",AQ$1),SP_ACQ_Lib[],MATCH(AQ$2,SP_ACQ_Lib[#Headers],0),FALSE)),"")</f>
        <v/>
      </c>
      <c r="AR31" s="131" t="str">
        <f>IFERROR(IF(VLOOKUP(CONCATENATE($A31,"_",AR$1),SP_ACQ_Lib[],MATCH(AR$2,SP_ACQ_Lib[#Headers],0),FALSE)=0,"",VLOOKUP(CONCATENATE($A31,"_",AR$1),SP_ACQ_Lib[],MATCH(AR$2,SP_ACQ_Lib[#Headers],0),FALSE)),"")</f>
        <v/>
      </c>
      <c r="AS31" s="130">
        <f>IFERROR(IF(VLOOKUP(CONCATENATE($A31,"_",AS$1),SP_ACQ_Lib[],MATCH(AS$2,SP_ACQ_Lib[#Headers],0),FALSE)=0,"",VLOOKUP(CONCATENATE($A31,"_",AS$1),SP_ACQ_Lib[],MATCH(AS$2,SP_ACQ_Lib[#Headers],0),FALSE)),"")</f>
        <v>43765</v>
      </c>
      <c r="AT31" s="132">
        <f>IFERROR(IF(VLOOKUP(CONCATENATE($A31,"_",AT$1),SP_ACQ_Lib[],MATCH(AT$2,SP_ACQ_Lib[#Headers],0),FALSE)=0,"",VLOOKUP(CONCATENATE($A31,"_",AT$1),SP_ACQ_Lib[],MATCH(AT$2,SP_ACQ_Lib[#Headers],0),FALSE)),"")</f>
        <v>43962</v>
      </c>
      <c r="AU31" s="132" t="str">
        <f>IFERROR(IF(VLOOKUP(CONCATENATE($A31,"_",AU$1),SP_ACQ_Lib[],MATCH(AU$2,SP_ACQ_Lib[#Headers],0),FALSE)=0,"",VLOOKUP(CONCATENATE($A31,"_",AU$1),SP_ACQ_Lib[],MATCH(AU$2,SP_ACQ_Lib[#Headers],0),FALSE)),"")</f>
        <v/>
      </c>
      <c r="AV31" s="113">
        <f>IFERROR(IF(VLOOKUP(CONCATENATE($A31,"_",AV$1),SP_ACQ_Lib[],MATCH(AV$2,SP_ACQ_Lib[#Headers],0),FALSE)=0,"",VLOOKUP(CONCATENATE($A31,"_",AV$1),SP_ACQ_Lib[],MATCH(AV$2,SP_ACQ_Lib[#Headers],0),FALSE)),"")</f>
        <v>4767</v>
      </c>
      <c r="AW31" s="132">
        <f>IFERROR(IF(VLOOKUP(CONCATENATE($A31,"_",AW$1),SP_ACQ_Lib[],MATCH(AW$2,SP_ACQ_Lib[#Headers],0),FALSE)=0,"",VLOOKUP(CONCATENATE($A31,"_",AW$1),SP_ACQ_Lib[],MATCH(AW$2,SP_ACQ_Lib[#Headers],0),FALSE)),"")</f>
        <v>44004</v>
      </c>
      <c r="AX31" s="132">
        <f>IFERROR(IF(VLOOKUP(CONCATENATE($A31,"_",AX$1),SP_ACQ_Lib[],MATCH(AX$2,SP_ACQ_Lib[#Headers],0),FALSE)=0,"",VLOOKUP(CONCATENATE($A31,"_",AX$1),SP_ACQ_Lib[],MATCH(AX$2,SP_ACQ_Lib[#Headers],0),FALSE)),"")</f>
        <v>44004</v>
      </c>
      <c r="AY31" s="132">
        <f>IFERROR(IF(VLOOKUP(CONCATENATE($A31,"_",AY$1),SP_ACQ_Lib[],MATCH(AY$2,SP_ACQ_Lib[#Headers],0),FALSE)=0,"",VLOOKUP(CONCATENATE($A31,"_",AY$1),SP_ACQ_Lib[],MATCH(AY$2,SP_ACQ_Lib[#Headers],0),FALSE)),"")</f>
        <v>44004</v>
      </c>
      <c r="AZ31" s="132" t="str">
        <f>IFERROR(IF(VLOOKUP(CONCATENATE($A31,"_",AZ$1),SP_ACQ_Lib[],MATCH(AZ$2,SP_ACQ_Lib[#Headers],0),FALSE)=0,"",VLOOKUP(CONCATENATE($A31,"_",AZ$1),SP_ACQ_Lib[],MATCH(AZ$2,SP_ACQ_Lib[#Headers],0),FALSE)),"")</f>
        <v/>
      </c>
      <c r="BA31" s="132" t="str">
        <f>IFERROR(IF(VLOOKUP(CONCATENATE($A31,"_",BA$1),SP_ACQ_Lib[],MATCH(BA$2,SP_ACQ_Lib[#Headers],0),FALSE)=0,"",VLOOKUP(CONCATENATE($A31,"_",BA$1),SP_ACQ_Lib[],MATCH(BA$2,SP_ACQ_Lib[#Headers],0),FALSE)),"")</f>
        <v/>
      </c>
      <c r="BB31" s="112">
        <f>IFERROR(VLOOKUP(CONCATENATE($A31,"_",BB$1),SP_ACQ_Lib[],MATCH(BB$2,SP_ACQ_Lib[#Headers],0),FALSE),0)</f>
        <v>0</v>
      </c>
      <c r="BC31" s="119">
        <f>IFERROR(VLOOKUP($A31,SP_AcqTract_DB[],MATCH(BC$2,SP_AcqTract_DB[#Headers],0),FALSE),"")</f>
        <v>44006</v>
      </c>
      <c r="BD31" s="119">
        <f>IFERROR(VLOOKUP($A31,SP_AcqTract_DB[],MATCH(BD$2,SP_AcqTract_DB[#Headers],0),FALSE),"")</f>
        <v>0</v>
      </c>
      <c r="BE31" s="130" t="str">
        <f>IFERROR(IF(VLOOKUP(CONCATENATE($A31,"_",BE$1),SP_ACQ_Lib[],MATCH(BE$2,SP_ACQ_Lib[#Headers],0),FALSE)=0,"",VLOOKUP(CONCATENATE($A31,"_",BE$1),SP_ACQ_Lib[],MATCH(BE$2,SP_ACQ_Lib[#Headers],0),FALSE)),"")</f>
        <v/>
      </c>
      <c r="BF31" s="130" t="str">
        <f>IFERROR(IF(VLOOKUP(CONCATENATE($A31,"_",BF$1),SP_ACQ_Lib[],MATCH(BF$2,SP_ACQ_Lib[#Headers],0),FALSE)=0,"",VLOOKUP(CONCATENATE($A31,"_",BF$1),SP_ACQ_Lib[],MATCH(BF$2,SP_ACQ_Lib[#Headers],0),FALSE)),"")</f>
        <v/>
      </c>
      <c r="BG31" s="130" t="str">
        <f>IFERROR(IF(VLOOKUP(CONCATENATE($A31,"_",BG$1),SP_ACQ_Lib[],MATCH(BG$2,SP_ACQ_Lib[#Headers],0),FALSE)=0,"",VLOOKUP(CONCATENATE($A31,"_",BG$1),SP_ACQ_Lib[],MATCH(BG$2,SP_ACQ_Lib[#Headers],0),FALSE)),"")</f>
        <v/>
      </c>
      <c r="BH31" s="130" t="str">
        <f>IFERROR(IF(VLOOKUP(CONCATENATE($A31,"_",BH$1),SP_ACQ_Lib[],MATCH(BH$2,SP_ACQ_Lib[#Headers],0),FALSE)=0,"",VLOOKUP(CONCATENATE($A31,"_",BH$1),SP_ACQ_Lib[],MATCH(BH$2,SP_ACQ_Lib[#Headers],0),FALSE)),"")</f>
        <v/>
      </c>
      <c r="BI31" s="130" t="str">
        <f>IFERROR(IF(VLOOKUP(CONCATENATE($A31,"_",BI$1),SP_ACQ_Lib[],MATCH(BI$2,SP_ACQ_Lib[#Headers],0),FALSE)=0,"",VLOOKUP(CONCATENATE($A31,"_",BI$1),SP_ACQ_Lib[],MATCH(BI$2,SP_ACQ_Lib[#Headers],0),FALSE)),"")</f>
        <v/>
      </c>
      <c r="BJ31" s="130" t="str">
        <f>IFERROR(IF(VLOOKUP(CONCATENATE($A31,"_",BJ$1),SP_ACQ_Lib[],MATCH(BJ$2,SP_ACQ_Lib[#Headers],0),FALSE)=0,"",VLOOKUP(CONCATENATE($A31,"_",BJ$1),SP_ACQ_Lib[],MATCH(BJ$2,SP_ACQ_Lib[#Headers],0),FALSE)),"")</f>
        <v/>
      </c>
      <c r="BK31" s="131">
        <f>IFERROR(IF(VLOOKUP(CONCATENATE($A31,"_",BK$1),SP_ACQ_Lib[],MATCH(BK$2,SP_ACQ_Lib[#Headers],0),FALSE)=0,"",VLOOKUP(CONCATENATE($A31,"_",BK$1),SP_ACQ_Lib[],MATCH(BK$2,SP_ACQ_Lib[#Headers],0),FALSE)),"")</f>
        <v>43748</v>
      </c>
      <c r="BL31" s="130" t="str">
        <f>IFERROR(IF(VLOOKUP(CONCATENATE($A31,"_",BL$1),SP_ACQ_Lib[],MATCH(BL$2,SP_ACQ_Lib[#Headers],0),FALSE)=0,"",VLOOKUP(CONCATENATE($A31,"_",BL$1),SP_ACQ_Lib[],MATCH(BL$2,SP_ACQ_Lib[#Headers],0),FALSE)),"")</f>
        <v/>
      </c>
      <c r="BM31" s="130" t="str">
        <f>IFERROR(IF(VLOOKUP(CONCATENATE($A31,"_",BM$1),SP_ACQ_Lib[],MATCH(BM$2,SP_ACQ_Lib[#Headers],0),FALSE)=0,"",VLOOKUP(CONCATENATE($A31,"_",BM$1),SP_ACQ_Lib[],MATCH(BM$2,SP_ACQ_Lib[#Headers],0),FALSE)),"")</f>
        <v/>
      </c>
      <c r="BN31" s="130" t="str">
        <f>IFERROR(IF(VLOOKUP(CONCATENATE($A31,"_",BN$1),SP_ACQ_Lib[],MATCH(BN$2,SP_ACQ_Lib[#Headers],0),FALSE)=0,"",VLOOKUP(CONCATENATE($A31,"_",BN$1),SP_ACQ_Lib[],MATCH(BN$2,SP_ACQ_Lib[#Headers],0),FALSE)),"")</f>
        <v/>
      </c>
    </row>
    <row r="32" spans="1:66" s="114" customFormat="1" ht="25.5" x14ac:dyDescent="0.2">
      <c r="A32" s="82" t="s">
        <v>131</v>
      </c>
      <c r="B32" s="115" t="str">
        <f>IFERROR(VLOOKUP($A32,SP_AcqTract_DB[],MATCH(B$2,SP_AcqTract_DB[#Headers],0),FALSE),"")</f>
        <v>R050385;R050386</v>
      </c>
      <c r="C32" s="116" t="str">
        <f>IFERROR(VLOOKUP($A32,SP_AcqTract_DB[],MATCH(C$2,SP_AcqTract_DB[#Headers],0),FALSE),"")</f>
        <v>PH1</v>
      </c>
      <c r="D32" s="96" t="str">
        <f>IFERROR(VLOOKUP($A32,SP_AcqTract_DB[],MATCH(D$2,SP_AcqTract_DB[#Headers],0),FALSE),"")</f>
        <v>Active</v>
      </c>
      <c r="E32" s="96">
        <f>IFERROR(VLOOKUP($A32,SP_AcqTract_DB[],MATCH(E$2,SP_AcqTract_DB[#Headers],0),FALSE),"")</f>
        <v>4</v>
      </c>
      <c r="F32" s="115" t="str">
        <f>IFERROR(VLOOKUP($A32,SP_AcqTract_DB[],MATCH(F$2,SP_AcqTract_DB[#Headers],0),FALSE),"")</f>
        <v>Drainage Esmt/TCE</v>
      </c>
      <c r="G32" s="115" t="str">
        <f>IFERROR(VLOOKUP($A32,SP_AcqTract_DB[],MATCH(G$2,SP_AcqTract_DB[#Headers],0),FALSE),"")</f>
        <v>Erin Newberry</v>
      </c>
      <c r="H32" s="131">
        <f>IFERROR(IF(VLOOKUP(CONCATENATE($A32,"_",H$1),SP_ACQ_Lib[],MATCH(H$2,SP_ACQ_Lib[#Headers],0),FALSE)=0,"",VLOOKUP(CONCATENATE($A32,"_",H$1),SP_ACQ_Lib[],MATCH(H$2,SP_ACQ_Lib[#Headers],0),FALSE)),"")</f>
        <v>43893.627245370371</v>
      </c>
      <c r="I32" s="115" t="str">
        <f>IFERROR(VLOOKUP($A32,SP_AcqTract_DB[],MATCH(I$2,SP_AcqTract_DB[#Headers],0),FALSE),"")</f>
        <v>W. A. Harrison Agriculture, LTD.</v>
      </c>
      <c r="J32" s="115" t="str">
        <f>IFERROR(VLOOKUP($A32,SP_AcqTract_DB[],MATCH(J$2,SP_AcqTract_DB[#Headers],0),FALSE),"")</f>
        <v>W.A. Harrison Agriculture LTD</v>
      </c>
      <c r="K32" s="115" t="str">
        <f>IFERROR(VLOOKUP($A32,SP_AcqTract_DB[],MATCH(K$2,SP_AcqTract_DB[#Headers],0),FALSE),"")</f>
        <v>W. A. Harrison Agriculture, LTD.</v>
      </c>
      <c r="L32" s="115" t="str">
        <f>IFERROR(VLOOKUP($A32,SP_AcqTract_DB[],MATCH(L$2,SP_AcqTract_DB[#Headers],0),FALSE),"")</f>
        <v>5318 Inwood</v>
      </c>
      <c r="M32" s="96" t="str">
        <f>IFERROR(VLOOKUP($A32,SP_AcqTract_DB[],MATCH(M$2,SP_AcqTract_DB[#Headers],0),FALSE),"")</f>
        <v>Houston, TX</v>
      </c>
      <c r="N32" s="115" t="str">
        <f>IFERROR(VLOOKUP($A32,SP_AcqTract_DB[],MATCH(N$2,SP_AcqTract_DB[#Headers],0),FALSE),"")</f>
        <v>FM 102</v>
      </c>
      <c r="O32" s="108">
        <f>IFERROR(VLOOKUP($A32,SP_AcqTract_DB[],MATCH(O$2,SP_AcqTract_DB[#Headers],0),FALSE),"")</f>
        <v>0</v>
      </c>
      <c r="P32" s="108">
        <f>IFERROR(VLOOKUP($A32,SP_AcqTract_DB[],MATCH(P$2,SP_AcqTract_DB[#Headers],0),FALSE),"")</f>
        <v>0</v>
      </c>
      <c r="Q32" s="96" t="str">
        <f>IFERROR(VLOOKUP($A32,SP_AcqTract_DB[],MATCH(Q$2,SP_AcqTract_DB[#Headers],0),FALSE),"")</f>
        <v>2019-0757</v>
      </c>
      <c r="R32" s="131">
        <f>IFERROR(IF(VLOOKUP(CONCATENATE($A32,"_",R$1),SP_ACQ_Lib[],MATCH(R$2,SP_ACQ_Lib[#Headers],0),FALSE)=0,"",VLOOKUP(CONCATENATE($A32,"_",R$1),SP_ACQ_Lib[],MATCH(R$2,SP_ACQ_Lib[#Headers],0),FALSE)),"")</f>
        <v>43714</v>
      </c>
      <c r="S32" s="134">
        <f>IFERROR(IF(VLOOKUP(CONCATENATE($A32,"_",S$1),SP_ACQ_Lib[],MATCH(S$2,SP_ACQ_Lib[#Headers],0),FALSE)=0,"",VLOOKUP(CONCATENATE($A32,"_",S$1),SP_ACQ_Lib[],MATCH(S$2,SP_ACQ_Lib[#Headers],0),FALSE)),"")</f>
        <v>43724</v>
      </c>
      <c r="T32" s="93" t="str">
        <f>IFERROR(VLOOKUP(CONCATENATE($A32,"_",T$1),SP_ACQ_Lib[],MATCH(T$2,SP_ACQ_Lib[#Headers],0),FALSE),0)</f>
        <v>Accepted</v>
      </c>
      <c r="U32" s="131">
        <f>IFERROR(IF(VLOOKUP(CONCATENATE($A32,"_",U$1),SP_ACQ_Lib[],MATCH(U$2,SP_ACQ_Lib[#Headers],0),FALSE)=0,"",VLOOKUP(CONCATENATE($A32,"_",U$1),SP_ACQ_Lib[],MATCH(U$2,SP_ACQ_Lib[#Headers],0),FALSE)),"")</f>
        <v>43810</v>
      </c>
      <c r="V32" s="93" t="str">
        <f>IFERROR(VLOOKUP(CONCATENATE($A32,"_",V$1),SP_ACQ_Lib[],MATCH(V$2,SP_ACQ_Lib[#Headers],0),FALSE),0)</f>
        <v>Accepted</v>
      </c>
      <c r="W32" s="97" t="str">
        <f>IFERROR(VLOOKUP(CONCATENATE($A32,"_",W$1),SP_ACQ_Lib[],MATCH(W$2,SP_ACQ_Lib[#Headers],0),FALSE),0)</f>
        <v>Accepted</v>
      </c>
      <c r="X32" s="131">
        <f>IFERROR(VLOOKUP($A32,SP_AcqTract_DB[],MATCH(X$2,SP_AcqTract_DB[#Headers],0),FALSE),"")</f>
        <v>43704</v>
      </c>
      <c r="Y32" s="125">
        <f>IFERROR(VLOOKUP($A32,SP_AcqTract_DB[],MATCH(Y$2,SP_AcqTract_DB[#Headers],0),FALSE),"")</f>
        <v>0</v>
      </c>
      <c r="Z32" s="117">
        <f>IFERROR(VLOOKUP($A32,SP_AcqTract_DB[],MATCH(Z$2,SP_AcqTract_DB[#Headers],0),FALSE),"")</f>
        <v>0</v>
      </c>
      <c r="AA32" s="117" t="str">
        <f>IFERROR(VLOOKUP($A32,SP_AcqTract_DB[],MATCH(AA$2,SP_AcqTract_DB[#Headers],0),FALSE),"")</f>
        <v>Yes</v>
      </c>
      <c r="AB32" s="131" t="str">
        <f>IFERROR(IF(VLOOKUP(CONCATENATE($A32,"_",AB$1),SP_ACQ_Lib[],MATCH(AB$2,SP_ACQ_Lib[#Headers],0),FALSE)=0,"",VLOOKUP(CONCATENATE($A32,"_",AB$1),SP_ACQ_Lib[],MATCH(AB$2,SP_ACQ_Lib[#Headers],0),FALSE)),"")</f>
        <v/>
      </c>
      <c r="AC32" s="131" t="str">
        <f>IFERROR(IF(VLOOKUP(CONCATENATE($A32,"_",AC$1),SP_ACQ_Lib[],MATCH(AC$2,SP_ACQ_Lib[#Headers],0),FALSE)=0,"",VLOOKUP(CONCATENATE($A32,"_",AC$1),SP_ACQ_Lib[],MATCH(AC$2,SP_ACQ_Lib[#Headers],0),FALSE)),"")</f>
        <v/>
      </c>
      <c r="AD32" s="117" t="str">
        <f>IFERROR(VLOOKUP($A32,SP_AcqTract_DB[],MATCH(AD$2,SP_AcqTract_DB[#Headers],0),FALSE),"")</f>
        <v>Yes</v>
      </c>
      <c r="AE32" s="131" t="str">
        <f>IFERROR(IF(VLOOKUP(CONCATENATE($A32,"_",AE$1),SP_ACQ_Lib[],MATCH(AE$2,SP_ACQ_Lib[#Headers],0),FALSE)=0,"",VLOOKUP(CONCATENATE($A32,"_",AE$1),SP_ACQ_Lib[],MATCH(AE$2,SP_ACQ_Lib[#Headers],0),FALSE)),"")</f>
        <v/>
      </c>
      <c r="AF32" s="131" t="str">
        <f>IFERROR(IF(VLOOKUP(CONCATENATE($A32,"_",AF$1),SP_ACQ_Lib[],MATCH(AF$2,SP_ACQ_Lib[#Headers],0),FALSE)=0,"",VLOOKUP(CONCATENATE($A32,"_",AF$1),SP_ACQ_Lib[],MATCH(AF$2,SP_ACQ_Lib[#Headers],0),FALSE)),"")</f>
        <v/>
      </c>
      <c r="AG32" s="131" t="str">
        <f>IFERROR(IF(VLOOKUP(CONCATENATE($A32,"_",AG$1),SP_ACQ_Lib[],MATCH(AG$2,SP_ACQ_Lib[#Headers],0),FALSE)=0,"",VLOOKUP(CONCATENATE($A32,"_",AG$1),SP_ACQ_Lib[],MATCH(AG$2,SP_ACQ_Lib[#Headers],0),FALSE)),"")</f>
        <v/>
      </c>
      <c r="AH32" s="131">
        <f>IFERROR(IF(VLOOKUP(CONCATENATE($A32,"_",AH$1),SP_ACQ_Lib[],MATCH(AH$2,SP_ACQ_Lib[#Headers],0),FALSE)=0,"",VLOOKUP(CONCATENATE($A32,"_",AH$1),SP_ACQ_Lib[],MATCH(AH$2,SP_ACQ_Lib[#Headers],0),FALSE)),"")</f>
        <v>43697</v>
      </c>
      <c r="AI32" s="130" t="str">
        <f>IFERROR(IF(VLOOKUP(CONCATENATE($A32,"_",AI$1),SP_ACQ_Lib[],MATCH(AI$2,SP_ACQ_Lib[#Headers],0),FALSE)=0,"",VLOOKUP(CONCATENATE($A32,"_",AI$1),SP_ACQ_Lib[],MATCH(AI$2,SP_ACQ_Lib[#Headers],0),FALSE)),"")</f>
        <v/>
      </c>
      <c r="AJ32" s="130" t="str">
        <f>IFERROR(IF(VLOOKUP(CONCATENATE($A32,"_",AJ$1),SP_ACQ_Lib[],MATCH(AJ$2,SP_ACQ_Lib[#Headers],0),FALSE)=0,"",VLOOKUP(CONCATENATE($A32,"_",AJ$1),SP_ACQ_Lib[],MATCH(AJ$2,SP_ACQ_Lib[#Headers],0),FALSE)),"")</f>
        <v/>
      </c>
      <c r="AK32" s="130" t="str">
        <f>IFERROR(IF(VLOOKUP(CONCATENATE($A32,"_",AK$1),SP_ACQ_Lib[],MATCH(AK$2,SP_ACQ_Lib[#Headers],0),FALSE)=0,"",VLOOKUP(CONCATENATE($A32,"_",AK$1),SP_ACQ_Lib[],MATCH(AK$2,SP_ACQ_Lib[#Headers],0),FALSE)),"")</f>
        <v/>
      </c>
      <c r="AL32" s="130">
        <f>IFERROR(VLOOKUP($A32,SP_AcqTract_DB[],MATCH(AL$2,SP_AcqTract_DB[#Headers],0),FALSE),"")</f>
        <v>0</v>
      </c>
      <c r="AM32" s="115" t="str">
        <f>IFERROR(VLOOKUP($A32,SP_AcqTract_DB[],MATCH(AM$2,SP_AcqTract_DB[#Headers],0),FALSE),"")</f>
        <v>Richard Hudgins</v>
      </c>
      <c r="AN32" s="115" t="str">
        <f>IFERROR(VLOOKUP($A32,SP_AcqTract_DB[],MATCH(AN$2,SP_AcqTract_DB[#Headers],0),FALSE),"")</f>
        <v>Lory Johnson, Atrium</v>
      </c>
      <c r="AO32" s="116">
        <f>IFERROR(VLOOKUP($A32,SP_AcqTract_DB[],MATCH(AO$2,SP_AcqTract_DB[#Headers],0),FALSE),"")</f>
        <v>0</v>
      </c>
      <c r="AP32" s="98" t="str">
        <f>IFERROR(VLOOKUP($A32,SP_AcqTract_DB[],MATCH(AP$2,SP_AcqTract_DB[#Headers],0),FALSE),"")</f>
        <v>A</v>
      </c>
      <c r="AQ32" s="133" t="str">
        <f>IFERROR(IF(VLOOKUP(CONCATENATE($A32,"_",AQ$1),SP_ACQ_Lib[],MATCH(AQ$2,SP_ACQ_Lib[#Headers],0),FALSE)=0,"",VLOOKUP(CONCATENATE($A32,"_",AQ$1),SP_ACQ_Lib[],MATCH(AQ$2,SP_ACQ_Lib[#Headers],0),FALSE)),"")</f>
        <v/>
      </c>
      <c r="AR32" s="131" t="str">
        <f>IFERROR(IF(VLOOKUP(CONCATENATE($A32,"_",AR$1),SP_ACQ_Lib[],MATCH(AR$2,SP_ACQ_Lib[#Headers],0),FALSE)=0,"",VLOOKUP(CONCATENATE($A32,"_",AR$1),SP_ACQ_Lib[],MATCH(AR$2,SP_ACQ_Lib[#Headers],0),FALSE)),"")</f>
        <v/>
      </c>
      <c r="AS32" s="130">
        <f>IFERROR(IF(VLOOKUP(CONCATENATE($A32,"_",AS$1),SP_ACQ_Lib[],MATCH(AS$2,SP_ACQ_Lib[#Headers],0),FALSE)=0,"",VLOOKUP(CONCATENATE($A32,"_",AS$1),SP_ACQ_Lib[],MATCH(AS$2,SP_ACQ_Lib[#Headers],0),FALSE)),"")</f>
        <v>43765</v>
      </c>
      <c r="AT32" s="132" t="str">
        <f>IFERROR(IF(VLOOKUP(CONCATENATE($A32,"_",AT$1),SP_ACQ_Lib[],MATCH(AT$2,SP_ACQ_Lib[#Headers],0),FALSE)=0,"",VLOOKUP(CONCATENATE($A32,"_",AT$1),SP_ACQ_Lib[],MATCH(AT$2,SP_ACQ_Lib[#Headers],0),FALSE)),"")</f>
        <v/>
      </c>
      <c r="AU32" s="132" t="str">
        <f>IFERROR(IF(VLOOKUP(CONCATENATE($A32,"_",AU$1),SP_ACQ_Lib[],MATCH(AU$2,SP_ACQ_Lib[#Headers],0),FALSE)=0,"",VLOOKUP(CONCATENATE($A32,"_",AU$1),SP_ACQ_Lib[],MATCH(AU$2,SP_ACQ_Lib[#Headers],0),FALSE)),"")</f>
        <v/>
      </c>
      <c r="AV32" s="113" t="str">
        <f>IFERROR(IF(VLOOKUP(CONCATENATE($A32,"_",AV$1),SP_ACQ_Lib[],MATCH(AV$2,SP_ACQ_Lib[#Headers],0),FALSE)=0,"",VLOOKUP(CONCATENATE($A32,"_",AV$1),SP_ACQ_Lib[],MATCH(AV$2,SP_ACQ_Lib[#Headers],0),FALSE)),"")</f>
        <v/>
      </c>
      <c r="AW32" s="132" t="str">
        <f>IFERROR(IF(VLOOKUP(CONCATENATE($A32,"_",AW$1),SP_ACQ_Lib[],MATCH(AW$2,SP_ACQ_Lib[#Headers],0),FALSE)=0,"",VLOOKUP(CONCATENATE($A32,"_",AW$1),SP_ACQ_Lib[],MATCH(AW$2,SP_ACQ_Lib[#Headers],0),FALSE)),"")</f>
        <v/>
      </c>
      <c r="AX32" s="132" t="str">
        <f>IFERROR(IF(VLOOKUP(CONCATENATE($A32,"_",AX$1),SP_ACQ_Lib[],MATCH(AX$2,SP_ACQ_Lib[#Headers],0),FALSE)=0,"",VLOOKUP(CONCATENATE($A32,"_",AX$1),SP_ACQ_Lib[],MATCH(AX$2,SP_ACQ_Lib[#Headers],0),FALSE)),"")</f>
        <v/>
      </c>
      <c r="AY32" s="132" t="str">
        <f>IFERROR(IF(VLOOKUP(CONCATENATE($A32,"_",AY$1),SP_ACQ_Lib[],MATCH(AY$2,SP_ACQ_Lib[#Headers],0),FALSE)=0,"",VLOOKUP(CONCATENATE($A32,"_",AY$1),SP_ACQ_Lib[],MATCH(AY$2,SP_ACQ_Lib[#Headers],0),FALSE)),"")</f>
        <v/>
      </c>
      <c r="AZ32" s="132" t="str">
        <f>IFERROR(IF(VLOOKUP(CONCATENATE($A32,"_",AZ$1),SP_ACQ_Lib[],MATCH(AZ$2,SP_ACQ_Lib[#Headers],0),FALSE)=0,"",VLOOKUP(CONCATENATE($A32,"_",AZ$1),SP_ACQ_Lib[],MATCH(AZ$2,SP_ACQ_Lib[#Headers],0),FALSE)),"")</f>
        <v/>
      </c>
      <c r="BA32" s="132" t="str">
        <f>IFERROR(IF(VLOOKUP(CONCATENATE($A32,"_",BA$1),SP_ACQ_Lib[],MATCH(BA$2,SP_ACQ_Lib[#Headers],0),FALSE)=0,"",VLOOKUP(CONCATENATE($A32,"_",BA$1),SP_ACQ_Lib[],MATCH(BA$2,SP_ACQ_Lib[#Headers],0),FALSE)),"")</f>
        <v/>
      </c>
      <c r="BB32" s="112">
        <f>IFERROR(VLOOKUP(CONCATENATE($A32,"_",BB$1),SP_ACQ_Lib[],MATCH(BB$2,SP_ACQ_Lib[#Headers],0),FALSE),0)</f>
        <v>0</v>
      </c>
      <c r="BC32" s="119">
        <f>IFERROR(VLOOKUP($A32,SP_AcqTract_DB[],MATCH(BC$2,SP_AcqTract_DB[#Headers],0),FALSE),"")</f>
        <v>0</v>
      </c>
      <c r="BD32" s="119">
        <f>IFERROR(VLOOKUP($A32,SP_AcqTract_DB[],MATCH(BD$2,SP_AcqTract_DB[#Headers],0),FALSE),"")</f>
        <v>0</v>
      </c>
      <c r="BE32" s="130" t="str">
        <f>IFERROR(IF(VLOOKUP(CONCATENATE($A32,"_",BE$1),SP_ACQ_Lib[],MATCH(BE$2,SP_ACQ_Lib[#Headers],0),FALSE)=0,"",VLOOKUP(CONCATENATE($A32,"_",BE$1),SP_ACQ_Lib[],MATCH(BE$2,SP_ACQ_Lib[#Headers],0),FALSE)),"")</f>
        <v/>
      </c>
      <c r="BF32" s="130" t="str">
        <f>IFERROR(IF(VLOOKUP(CONCATENATE($A32,"_",BF$1),SP_ACQ_Lib[],MATCH(BF$2,SP_ACQ_Lib[#Headers],0),FALSE)=0,"",VLOOKUP(CONCATENATE($A32,"_",BF$1),SP_ACQ_Lib[],MATCH(BF$2,SP_ACQ_Lib[#Headers],0),FALSE)),"")</f>
        <v/>
      </c>
      <c r="BG32" s="130" t="str">
        <f>IFERROR(IF(VLOOKUP(CONCATENATE($A32,"_",BG$1),SP_ACQ_Lib[],MATCH(BG$2,SP_ACQ_Lib[#Headers],0),FALSE)=0,"",VLOOKUP(CONCATENATE($A32,"_",BG$1),SP_ACQ_Lib[],MATCH(BG$2,SP_ACQ_Lib[#Headers],0),FALSE)),"")</f>
        <v/>
      </c>
      <c r="BH32" s="130" t="str">
        <f>IFERROR(IF(VLOOKUP(CONCATENATE($A32,"_",BH$1),SP_ACQ_Lib[],MATCH(BH$2,SP_ACQ_Lib[#Headers],0),FALSE)=0,"",VLOOKUP(CONCATENATE($A32,"_",BH$1),SP_ACQ_Lib[],MATCH(BH$2,SP_ACQ_Lib[#Headers],0),FALSE)),"")</f>
        <v/>
      </c>
      <c r="BI32" s="130" t="str">
        <f>IFERROR(IF(VLOOKUP(CONCATENATE($A32,"_",BI$1),SP_ACQ_Lib[],MATCH(BI$2,SP_ACQ_Lib[#Headers],0),FALSE)=0,"",VLOOKUP(CONCATENATE($A32,"_",BI$1),SP_ACQ_Lib[],MATCH(BI$2,SP_ACQ_Lib[#Headers],0),FALSE)),"")</f>
        <v/>
      </c>
      <c r="BJ32" s="130" t="str">
        <f>IFERROR(IF(VLOOKUP(CONCATENATE($A32,"_",BJ$1),SP_ACQ_Lib[],MATCH(BJ$2,SP_ACQ_Lib[#Headers],0),FALSE)=0,"",VLOOKUP(CONCATENATE($A32,"_",BJ$1),SP_ACQ_Lib[],MATCH(BJ$2,SP_ACQ_Lib[#Headers],0),FALSE)),"")</f>
        <v/>
      </c>
      <c r="BK32" s="131">
        <f>IFERROR(IF(VLOOKUP(CONCATENATE($A32,"_",BK$1),SP_ACQ_Lib[],MATCH(BK$2,SP_ACQ_Lib[#Headers],0),FALSE)=0,"",VLOOKUP(CONCATENATE($A32,"_",BK$1),SP_ACQ_Lib[],MATCH(BK$2,SP_ACQ_Lib[#Headers],0),FALSE)),"")</f>
        <v>43748</v>
      </c>
      <c r="BL32" s="130" t="str">
        <f>IFERROR(IF(VLOOKUP(CONCATENATE($A32,"_",BL$1),SP_ACQ_Lib[],MATCH(BL$2,SP_ACQ_Lib[#Headers],0),FALSE)=0,"",VLOOKUP(CONCATENATE($A32,"_",BL$1),SP_ACQ_Lib[],MATCH(BL$2,SP_ACQ_Lib[#Headers],0),FALSE)),"")</f>
        <v/>
      </c>
      <c r="BM32" s="130" t="str">
        <f>IFERROR(IF(VLOOKUP(CONCATENATE($A32,"_",BM$1),SP_ACQ_Lib[],MATCH(BM$2,SP_ACQ_Lib[#Headers],0),FALSE)=0,"",VLOOKUP(CONCATENATE($A32,"_",BM$1),SP_ACQ_Lib[],MATCH(BM$2,SP_ACQ_Lib[#Headers],0),FALSE)),"")</f>
        <v/>
      </c>
      <c r="BN32" s="130" t="str">
        <f>IFERROR(IF(VLOOKUP(CONCATENATE($A32,"_",BN$1),SP_ACQ_Lib[],MATCH(BN$2,SP_ACQ_Lib[#Headers],0),FALSE)=0,"",VLOOKUP(CONCATENATE($A32,"_",BN$1),SP_ACQ_Lib[],MATCH(BN$2,SP_ACQ_Lib[#Headers],0),FALSE)),"")</f>
        <v/>
      </c>
    </row>
    <row r="33" spans="1:66" s="114" customFormat="1" ht="15.75" x14ac:dyDescent="0.2">
      <c r="A33" s="82" t="s">
        <v>1244</v>
      </c>
      <c r="B33" s="115"/>
      <c r="C33" s="116" t="str">
        <f>IFERROR(VLOOKUP($A33,SP_AcqTract_DB[],MATCH(C$2,SP_AcqTract_DB[#Headers],0),FALSE),"")</f>
        <v>PH1</v>
      </c>
      <c r="D33" s="96" t="str">
        <f>IFERROR(VLOOKUP($A33,SP_AcqTract_DB[],MATCH(D$2,SP_AcqTract_DB[#Headers],0),FALSE),"")</f>
        <v>Active</v>
      </c>
      <c r="E33" s="96">
        <f>IFERROR(VLOOKUP($A33,SP_AcqTract_DB[],MATCH(E$2,SP_AcqTract_DB[#Headers],0),FALSE),"")</f>
        <v>1</v>
      </c>
      <c r="F33" s="115" t="str">
        <f>IFERROR(VLOOKUP($A33,SP_AcqTract_DB[],MATCH(F$2,SP_AcqTract_DB[#Headers],0),FALSE),"")</f>
        <v>TCE</v>
      </c>
      <c r="G33" s="115">
        <f>IFERROR(VLOOKUP($A33,SP_AcqTract_DB[],MATCH(G$2,SP_AcqTract_DB[#Headers],0),FALSE),"")</f>
        <v>0</v>
      </c>
      <c r="H33" s="131" t="str">
        <f>IFERROR(IF(VLOOKUP(CONCATENATE($A33,"_",H$1),SP_ACQ_Lib[],MATCH(H$2,SP_ACQ_Lib[#Headers],0),FALSE)=0,"",VLOOKUP(CONCATENATE($A33,"_",H$1),SP_ACQ_Lib[],MATCH(H$2,SP_ACQ_Lib[#Headers],0),FALSE)),"")</f>
        <v/>
      </c>
      <c r="I33" s="115" t="str">
        <f>IFERROR(VLOOKUP($A33,SP_AcqTract_DB[],MATCH(I$2,SP_AcqTract_DB[#Headers],0),FALSE),"")</f>
        <v>City of Wharton</v>
      </c>
      <c r="J33" s="115">
        <f>IFERROR(VLOOKUP($A33,SP_AcqTract_DB[],MATCH(J$2,SP_AcqTract_DB[#Headers],0),FALSE),"")</f>
        <v>0</v>
      </c>
      <c r="K33" s="115">
        <f>IFERROR(VLOOKUP($A33,SP_AcqTract_DB[],MATCH(K$2,SP_AcqTract_DB[#Headers],0),FALSE),"")</f>
        <v>0</v>
      </c>
      <c r="L33" s="115">
        <f>IFERROR(VLOOKUP($A33,SP_AcqTract_DB[],MATCH(L$2,SP_AcqTract_DB[#Headers],0),FALSE),"")</f>
        <v>0</v>
      </c>
      <c r="M33" s="96">
        <f>IFERROR(VLOOKUP($A33,SP_AcqTract_DB[],MATCH(M$2,SP_AcqTract_DB[#Headers],0),FALSE),"")</f>
        <v>0</v>
      </c>
      <c r="N33" s="115">
        <f>IFERROR(VLOOKUP($A33,SP_AcqTract_DB[],MATCH(N$2,SP_AcqTract_DB[#Headers],0),FALSE),"")</f>
        <v>0</v>
      </c>
      <c r="O33" s="108">
        <f>IFERROR(VLOOKUP($A33,SP_AcqTract_DB[],MATCH(O$2,SP_AcqTract_DB[#Headers],0),FALSE),"")</f>
        <v>0</v>
      </c>
      <c r="P33" s="108">
        <f>IFERROR(VLOOKUP($A33,SP_AcqTract_DB[],MATCH(P$2,SP_AcqTract_DB[#Headers],0),FALSE),"")</f>
        <v>0</v>
      </c>
      <c r="Q33" s="96">
        <f>IFERROR(VLOOKUP($A33,SP_AcqTract_DB[],MATCH(Q$2,SP_AcqTract_DB[#Headers],0),FALSE),"")</f>
        <v>0</v>
      </c>
      <c r="R33" s="131" t="str">
        <f>IFERROR(IF(VLOOKUP(CONCATENATE($A33,"_",R$1),SP_ACQ_Lib[],MATCH(R$2,SP_ACQ_Lib[#Headers],0),FALSE)=0,"",VLOOKUP(CONCATENATE($A33,"_",R$1),SP_ACQ_Lib[],MATCH(R$2,SP_ACQ_Lib[#Headers],0),FALSE)),"")</f>
        <v/>
      </c>
      <c r="S33" s="134" t="str">
        <f>IFERROR(IF(VLOOKUP(CONCATENATE($A33,"_",S$1),SP_ACQ_Lib[],MATCH(S$2,SP_ACQ_Lib[#Headers],0),FALSE)=0,"",VLOOKUP(CONCATENATE($A33,"_",S$1),SP_ACQ_Lib[],MATCH(S$2,SP_ACQ_Lib[#Headers],0),FALSE)),"")</f>
        <v/>
      </c>
      <c r="T33" s="93">
        <f>IFERROR(VLOOKUP(CONCATENATE($A33,"_",T$1),SP_ACQ_Lib[],MATCH(T$2,SP_ACQ_Lib[#Headers],0),FALSE),0)</f>
        <v>0</v>
      </c>
      <c r="U33" s="131" t="str">
        <f>IFERROR(IF(VLOOKUP(CONCATENATE($A33,"_",U$1),SP_ACQ_Lib[],MATCH(U$2,SP_ACQ_Lib[#Headers],0),FALSE)=0,"",VLOOKUP(CONCATENATE($A33,"_",U$1),SP_ACQ_Lib[],MATCH(U$2,SP_ACQ_Lib[#Headers],0),FALSE)),"")</f>
        <v/>
      </c>
      <c r="V33" s="93">
        <f>IFERROR(VLOOKUP(CONCATENATE($A33,"_",V$1),SP_ACQ_Lib[],MATCH(V$2,SP_ACQ_Lib[#Headers],0),FALSE),0)</f>
        <v>0</v>
      </c>
      <c r="W33" s="97">
        <f>IFERROR(VLOOKUP(CONCATENATE($A33,"_",W$1),SP_ACQ_Lib[],MATCH(W$2,SP_ACQ_Lib[#Headers],0),FALSE),0)</f>
        <v>0</v>
      </c>
      <c r="X33" s="131">
        <f>IFERROR(VLOOKUP($A33,SP_AcqTract_DB[],MATCH(X$2,SP_AcqTract_DB[#Headers],0),FALSE),"")</f>
        <v>0</v>
      </c>
      <c r="Y33" s="125">
        <f>IFERROR(VLOOKUP($A33,SP_AcqTract_DB[],MATCH(Y$2,SP_AcqTract_DB[#Headers],0),FALSE),"")</f>
        <v>1.1819999999999999</v>
      </c>
      <c r="Z33" s="117">
        <f>IFERROR(VLOOKUP($A33,SP_AcqTract_DB[],MATCH(Z$2,SP_AcqTract_DB[#Headers],0),FALSE),"")</f>
        <v>51487.92</v>
      </c>
      <c r="AA33" s="117" t="str">
        <f>IFERROR(VLOOKUP($A33,SP_AcqTract_DB[],MATCH(AA$2,SP_AcqTract_DB[#Headers],0),FALSE),"")</f>
        <v>No</v>
      </c>
      <c r="AB33" s="131" t="str">
        <f>IFERROR(IF(VLOOKUP(CONCATENATE($A33,"_",AB$1),SP_ACQ_Lib[],MATCH(AB$2,SP_ACQ_Lib[#Headers],0),FALSE)=0,"",VLOOKUP(CONCATENATE($A33,"_",AB$1),SP_ACQ_Lib[],MATCH(AB$2,SP_ACQ_Lib[#Headers],0),FALSE)),"")</f>
        <v/>
      </c>
      <c r="AC33" s="131" t="str">
        <f>IFERROR(IF(VLOOKUP(CONCATENATE($A33,"_",AC$1),SP_ACQ_Lib[],MATCH(AC$2,SP_ACQ_Lib[#Headers],0),FALSE)=0,"",VLOOKUP(CONCATENATE($A33,"_",AC$1),SP_ACQ_Lib[],MATCH(AC$2,SP_ACQ_Lib[#Headers],0),FALSE)),"")</f>
        <v/>
      </c>
      <c r="AD33" s="117" t="str">
        <f>IFERROR(VLOOKUP($A33,SP_AcqTract_DB[],MATCH(AD$2,SP_AcqTract_DB[#Headers],0),FALSE),"")</f>
        <v>Yes</v>
      </c>
      <c r="AE33" s="131">
        <f>IFERROR(IF(VLOOKUP(CONCATENATE($A33,"_",AE$1),SP_ACQ_Lib[],MATCH(AE$2,SP_ACQ_Lib[#Headers],0),FALSE)=0,"",VLOOKUP(CONCATENATE($A33,"_",AE$1),SP_ACQ_Lib[],MATCH(AE$2,SP_ACQ_Lib[#Headers],0),FALSE)),"")</f>
        <v>43991</v>
      </c>
      <c r="AF33" s="131">
        <f>IFERROR(IF(VLOOKUP(CONCATENATE($A33,"_",AF$1),SP_ACQ_Lib[],MATCH(AF$2,SP_ACQ_Lib[#Headers],0),FALSE)=0,"",VLOOKUP(CONCATENATE($A33,"_",AF$1),SP_ACQ_Lib[],MATCH(AF$2,SP_ACQ_Lib[#Headers],0),FALSE)),"")</f>
        <v>43993</v>
      </c>
      <c r="AG33" s="131" t="str">
        <f>IFERROR(IF(VLOOKUP(CONCATENATE($A33,"_",AG$1),SP_ACQ_Lib[],MATCH(AG$2,SP_ACQ_Lib[#Headers],0),FALSE)=0,"",VLOOKUP(CONCATENATE($A33,"_",AG$1),SP_ACQ_Lib[],MATCH(AG$2,SP_ACQ_Lib[#Headers],0),FALSE)),"")</f>
        <v/>
      </c>
      <c r="AH33" s="131" t="str">
        <f>IFERROR(IF(VLOOKUP(CONCATENATE($A33,"_",AH$1),SP_ACQ_Lib[],MATCH(AH$2,SP_ACQ_Lib[#Headers],0),FALSE)=0,"",VLOOKUP(CONCATENATE($A33,"_",AH$1),SP_ACQ_Lib[],MATCH(AH$2,SP_ACQ_Lib[#Headers],0),FALSE)),"")</f>
        <v/>
      </c>
      <c r="AI33" s="130" t="str">
        <f>IFERROR(IF(VLOOKUP(CONCATENATE($A33,"_",AI$1),SP_ACQ_Lib[],MATCH(AI$2,SP_ACQ_Lib[#Headers],0),FALSE)=0,"",VLOOKUP(CONCATENATE($A33,"_",AI$1),SP_ACQ_Lib[],MATCH(AI$2,SP_ACQ_Lib[#Headers],0),FALSE)),"")</f>
        <v/>
      </c>
      <c r="AJ33" s="130" t="str">
        <f>IFERROR(IF(VLOOKUP(CONCATENATE($A33,"_",AJ$1),SP_ACQ_Lib[],MATCH(AJ$2,SP_ACQ_Lib[#Headers],0),FALSE)=0,"",VLOOKUP(CONCATENATE($A33,"_",AJ$1),SP_ACQ_Lib[],MATCH(AJ$2,SP_ACQ_Lib[#Headers],0),FALSE)),"")</f>
        <v/>
      </c>
      <c r="AK33" s="130" t="str">
        <f>IFERROR(IF(VLOOKUP(CONCATENATE($A33,"_",AK$1),SP_ACQ_Lib[],MATCH(AK$2,SP_ACQ_Lib[#Headers],0),FALSE)=0,"",VLOOKUP(CONCATENATE($A33,"_",AK$1),SP_ACQ_Lib[],MATCH(AK$2,SP_ACQ_Lib[#Headers],0),FALSE)),"")</f>
        <v/>
      </c>
      <c r="AL33" s="130">
        <f>IFERROR(VLOOKUP($A33,SP_AcqTract_DB[],MATCH(AL$2,SP_AcqTract_DB[#Headers],0),FALSE),"")</f>
        <v>0</v>
      </c>
      <c r="AM33" s="115">
        <f>IFERROR(VLOOKUP($A33,SP_AcqTract_DB[],MATCH(AM$2,SP_AcqTract_DB[#Headers],0),FALSE),"")</f>
        <v>0</v>
      </c>
      <c r="AN33" s="115">
        <f>IFERROR(VLOOKUP($A33,SP_AcqTract_DB[],MATCH(AN$2,SP_AcqTract_DB[#Headers],0),FALSE),"")</f>
        <v>0</v>
      </c>
      <c r="AO33" s="116">
        <f>IFERROR(VLOOKUP($A33,SP_AcqTract_DB[],MATCH(AO$2,SP_AcqTract_DB[#Headers],0),FALSE),"")</f>
        <v>0</v>
      </c>
      <c r="AP33" s="98">
        <f>IFERROR(VLOOKUP($A33,SP_AcqTract_DB[],MATCH(AP$2,SP_AcqTract_DB[#Headers],0),FALSE),"")</f>
        <v>0</v>
      </c>
      <c r="AQ33" s="133" t="str">
        <f>IFERROR(IF(VLOOKUP(CONCATENATE($A33,"_",AQ$1),SP_ACQ_Lib[],MATCH(AQ$2,SP_ACQ_Lib[#Headers],0),FALSE)=0,"",VLOOKUP(CONCATENATE($A33,"_",AQ$1),SP_ACQ_Lib[],MATCH(AQ$2,SP_ACQ_Lib[#Headers],0),FALSE)),"")</f>
        <v/>
      </c>
      <c r="AR33" s="131" t="str">
        <f>IFERROR(IF(VLOOKUP(CONCATENATE($A33,"_",AR$1),SP_ACQ_Lib[],MATCH(AR$2,SP_ACQ_Lib[#Headers],0),FALSE)=0,"",VLOOKUP(CONCATENATE($A33,"_",AR$1),SP_ACQ_Lib[],MATCH(AR$2,SP_ACQ_Lib[#Headers],0),FALSE)),"")</f>
        <v/>
      </c>
      <c r="AS33" s="130" t="str">
        <f>IFERROR(IF(VLOOKUP(CONCATENATE($A33,"_",AS$1),SP_ACQ_Lib[],MATCH(AS$2,SP_ACQ_Lib[#Headers],0),FALSE)=0,"",VLOOKUP(CONCATENATE($A33,"_",AS$1),SP_ACQ_Lib[],MATCH(AS$2,SP_ACQ_Lib[#Headers],0),FALSE)),"")</f>
        <v/>
      </c>
      <c r="AT33" s="132" t="str">
        <f>IFERROR(IF(VLOOKUP(CONCATENATE($A33,"_",AT$1),SP_ACQ_Lib[],MATCH(AT$2,SP_ACQ_Lib[#Headers],0),FALSE)=0,"",VLOOKUP(CONCATENATE($A33,"_",AT$1),SP_ACQ_Lib[],MATCH(AT$2,SP_ACQ_Lib[#Headers],0),FALSE)),"")</f>
        <v/>
      </c>
      <c r="AU33" s="132" t="str">
        <f>IFERROR(IF(VLOOKUP(CONCATENATE($A33,"_",AU$1),SP_ACQ_Lib[],MATCH(AU$2,SP_ACQ_Lib[#Headers],0),FALSE)=0,"",VLOOKUP(CONCATENATE($A33,"_",AU$1),SP_ACQ_Lib[],MATCH(AU$2,SP_ACQ_Lib[#Headers],0),FALSE)),"")</f>
        <v/>
      </c>
      <c r="AV33" s="113" t="str">
        <f>IFERROR(IF(VLOOKUP(CONCATENATE($A33,"_",AV$1),SP_ACQ_Lib[],MATCH(AV$2,SP_ACQ_Lib[#Headers],0),FALSE)=0,"",VLOOKUP(CONCATENATE($A33,"_",AV$1),SP_ACQ_Lib[],MATCH(AV$2,SP_ACQ_Lib[#Headers],0),FALSE)),"")</f>
        <v/>
      </c>
      <c r="AW33" s="132" t="str">
        <f>IFERROR(IF(VLOOKUP(CONCATENATE($A33,"_",AW$1),SP_ACQ_Lib[],MATCH(AW$2,SP_ACQ_Lib[#Headers],0),FALSE)=0,"",VLOOKUP(CONCATENATE($A33,"_",AW$1),SP_ACQ_Lib[],MATCH(AW$2,SP_ACQ_Lib[#Headers],0),FALSE)),"")</f>
        <v/>
      </c>
      <c r="AX33" s="132" t="str">
        <f>IFERROR(IF(VLOOKUP(CONCATENATE($A33,"_",AX$1),SP_ACQ_Lib[],MATCH(AX$2,SP_ACQ_Lib[#Headers],0),FALSE)=0,"",VLOOKUP(CONCATENATE($A33,"_",AX$1),SP_ACQ_Lib[],MATCH(AX$2,SP_ACQ_Lib[#Headers],0),FALSE)),"")</f>
        <v/>
      </c>
      <c r="AY33" s="132" t="str">
        <f>IFERROR(IF(VLOOKUP(CONCATENATE($A33,"_",AY$1),SP_ACQ_Lib[],MATCH(AY$2,SP_ACQ_Lib[#Headers],0),FALSE)=0,"",VLOOKUP(CONCATENATE($A33,"_",AY$1),SP_ACQ_Lib[],MATCH(AY$2,SP_ACQ_Lib[#Headers],0),FALSE)),"")</f>
        <v/>
      </c>
      <c r="AZ33" s="132" t="str">
        <f>IFERROR(IF(VLOOKUP(CONCATENATE($A33,"_",AZ$1),SP_ACQ_Lib[],MATCH(AZ$2,SP_ACQ_Lib[#Headers],0),FALSE)=0,"",VLOOKUP(CONCATENATE($A33,"_",AZ$1),SP_ACQ_Lib[],MATCH(AZ$2,SP_ACQ_Lib[#Headers],0),FALSE)),"")</f>
        <v/>
      </c>
      <c r="BA33" s="132" t="str">
        <f>IFERROR(IF(VLOOKUP(CONCATENATE($A33,"_",BA$1),SP_ACQ_Lib[],MATCH(BA$2,SP_ACQ_Lib[#Headers],0),FALSE)=0,"",VLOOKUP(CONCATENATE($A33,"_",BA$1),SP_ACQ_Lib[],MATCH(BA$2,SP_ACQ_Lib[#Headers],0),FALSE)),"")</f>
        <v/>
      </c>
      <c r="BB33" s="112">
        <f>IFERROR(VLOOKUP(CONCATENATE($A33,"_",BB$1),SP_ACQ_Lib[],MATCH(BB$2,SP_ACQ_Lib[#Headers],0),FALSE),0)</f>
        <v>0</v>
      </c>
      <c r="BC33" s="119">
        <f>IFERROR(VLOOKUP($A33,SP_AcqTract_DB[],MATCH(BC$2,SP_AcqTract_DB[#Headers],0),FALSE),"")</f>
        <v>0</v>
      </c>
      <c r="BD33" s="119">
        <f>IFERROR(VLOOKUP($A33,SP_AcqTract_DB[],MATCH(BD$2,SP_AcqTract_DB[#Headers],0),FALSE),"")</f>
        <v>0</v>
      </c>
      <c r="BE33" s="130" t="str">
        <f>IFERROR(IF(VLOOKUP(CONCATENATE($A33,"_",BE$1),SP_ACQ_Lib[],MATCH(BE$2,SP_ACQ_Lib[#Headers],0),FALSE)=0,"",VLOOKUP(CONCATENATE($A33,"_",BE$1),SP_ACQ_Lib[],MATCH(BE$2,SP_ACQ_Lib[#Headers],0),FALSE)),"")</f>
        <v/>
      </c>
      <c r="BF33" s="130" t="str">
        <f>IFERROR(IF(VLOOKUP(CONCATENATE($A33,"_",BF$1),SP_ACQ_Lib[],MATCH(BF$2,SP_ACQ_Lib[#Headers],0),FALSE)=0,"",VLOOKUP(CONCATENATE($A33,"_",BF$1),SP_ACQ_Lib[],MATCH(BF$2,SP_ACQ_Lib[#Headers],0),FALSE)),"")</f>
        <v/>
      </c>
      <c r="BG33" s="130" t="str">
        <f>IFERROR(IF(VLOOKUP(CONCATENATE($A33,"_",BG$1),SP_ACQ_Lib[],MATCH(BG$2,SP_ACQ_Lib[#Headers],0),FALSE)=0,"",VLOOKUP(CONCATENATE($A33,"_",BG$1),SP_ACQ_Lib[],MATCH(BG$2,SP_ACQ_Lib[#Headers],0),FALSE)),"")</f>
        <v/>
      </c>
      <c r="BH33" s="130" t="str">
        <f>IFERROR(IF(VLOOKUP(CONCATENATE($A33,"_",BH$1),SP_ACQ_Lib[],MATCH(BH$2,SP_ACQ_Lib[#Headers],0),FALSE)=0,"",VLOOKUP(CONCATENATE($A33,"_",BH$1),SP_ACQ_Lib[],MATCH(BH$2,SP_ACQ_Lib[#Headers],0),FALSE)),"")</f>
        <v/>
      </c>
      <c r="BI33" s="130" t="str">
        <f>IFERROR(IF(VLOOKUP(CONCATENATE($A33,"_",BI$1),SP_ACQ_Lib[],MATCH(BI$2,SP_ACQ_Lib[#Headers],0),FALSE)=0,"",VLOOKUP(CONCATENATE($A33,"_",BI$1),SP_ACQ_Lib[],MATCH(BI$2,SP_ACQ_Lib[#Headers],0),FALSE)),"")</f>
        <v/>
      </c>
      <c r="BJ33" s="130" t="str">
        <f>IFERROR(IF(VLOOKUP(CONCATENATE($A33,"_",BJ$1),SP_ACQ_Lib[],MATCH(BJ$2,SP_ACQ_Lib[#Headers],0),FALSE)=0,"",VLOOKUP(CONCATENATE($A33,"_",BJ$1),SP_ACQ_Lib[],MATCH(BJ$2,SP_ACQ_Lib[#Headers],0),FALSE)),"")</f>
        <v/>
      </c>
      <c r="BK33" s="131" t="str">
        <f>IFERROR(IF(VLOOKUP(CONCATENATE($A33,"_",BK$1),SP_ACQ_Lib[],MATCH(BK$2,SP_ACQ_Lib[#Headers],0),FALSE)=0,"",VLOOKUP(CONCATENATE($A33,"_",BK$1),SP_ACQ_Lib[],MATCH(BK$2,SP_ACQ_Lib[#Headers],0),FALSE)),"")</f>
        <v/>
      </c>
      <c r="BL33" s="130" t="str">
        <f>IFERROR(IF(VLOOKUP(CONCATENATE($A33,"_",BL$1),SP_ACQ_Lib[],MATCH(BL$2,SP_ACQ_Lib[#Headers],0),FALSE)=0,"",VLOOKUP(CONCATENATE($A33,"_",BL$1),SP_ACQ_Lib[],MATCH(BL$2,SP_ACQ_Lib[#Headers],0),FALSE)),"")</f>
        <v/>
      </c>
      <c r="BM33" s="130" t="str">
        <f>IFERROR(IF(VLOOKUP(CONCATENATE($A33,"_",BM$1),SP_ACQ_Lib[],MATCH(BM$2,SP_ACQ_Lib[#Headers],0),FALSE)=0,"",VLOOKUP(CONCATENATE($A33,"_",BM$1),SP_ACQ_Lib[],MATCH(BM$2,SP_ACQ_Lib[#Headers],0),FALSE)),"")</f>
        <v/>
      </c>
      <c r="BN33" s="130" t="str">
        <f>IFERROR(IF(VLOOKUP(CONCATENATE($A33,"_",BN$1),SP_ACQ_Lib[],MATCH(BN$2,SP_ACQ_Lib[#Headers],0),FALSE)=0,"",VLOOKUP(CONCATENATE($A33,"_",BN$1),SP_ACQ_Lib[],MATCH(BN$2,SP_ACQ_Lib[#Headers],0),FALSE)),"")</f>
        <v/>
      </c>
    </row>
    <row r="34" spans="1:66" s="114" customFormat="1" ht="15.75" x14ac:dyDescent="0.2">
      <c r="A34" s="82" t="s">
        <v>1246</v>
      </c>
      <c r="B34" s="115"/>
      <c r="C34" s="116" t="str">
        <f>IFERROR(VLOOKUP($A34,SP_AcqTract_DB[],MATCH(C$2,SP_AcqTract_DB[#Headers],0),FALSE),"")</f>
        <v>PH1</v>
      </c>
      <c r="D34" s="96" t="str">
        <f>IFERROR(VLOOKUP($A34,SP_AcqTract_DB[],MATCH(D$2,SP_AcqTract_DB[#Headers],0),FALSE),"")</f>
        <v>Active</v>
      </c>
      <c r="E34" s="96">
        <f>IFERROR(VLOOKUP($A34,SP_AcqTract_DB[],MATCH(E$2,SP_AcqTract_DB[#Headers],0),FALSE),"")</f>
        <v>1</v>
      </c>
      <c r="F34" s="115" t="str">
        <f>IFERROR(VLOOKUP($A34,SP_AcqTract_DB[],MATCH(F$2,SP_AcqTract_DB[#Headers],0),FALSE),"")</f>
        <v>Levee Esmt</v>
      </c>
      <c r="G34" s="115">
        <f>IFERROR(VLOOKUP($A34,SP_AcqTract_DB[],MATCH(G$2,SP_AcqTract_DB[#Headers],0),FALSE),"")</f>
        <v>0</v>
      </c>
      <c r="H34" s="131" t="str">
        <f>IFERROR(IF(VLOOKUP(CONCATENATE($A34,"_",H$1),SP_ACQ_Lib[],MATCH(H$2,SP_ACQ_Lib[#Headers],0),FALSE)=0,"",VLOOKUP(CONCATENATE($A34,"_",H$1),SP_ACQ_Lib[],MATCH(H$2,SP_ACQ_Lib[#Headers],0),FALSE)),"")</f>
        <v/>
      </c>
      <c r="I34" s="115" t="str">
        <f>IFERROR(VLOOKUP($A34,SP_AcqTract_DB[],MATCH(I$2,SP_AcqTract_DB[#Headers],0),FALSE),"")</f>
        <v>City of Wharton</v>
      </c>
      <c r="J34" s="115">
        <f>IFERROR(VLOOKUP($A34,SP_AcqTract_DB[],MATCH(J$2,SP_AcqTract_DB[#Headers],0),FALSE),"")</f>
        <v>0</v>
      </c>
      <c r="K34" s="115">
        <f>IFERROR(VLOOKUP($A34,SP_AcqTract_DB[],MATCH(K$2,SP_AcqTract_DB[#Headers],0),FALSE),"")</f>
        <v>0</v>
      </c>
      <c r="L34" s="115">
        <f>IFERROR(VLOOKUP($A34,SP_AcqTract_DB[],MATCH(L$2,SP_AcqTract_DB[#Headers],0),FALSE),"")</f>
        <v>0</v>
      </c>
      <c r="M34" s="96">
        <f>IFERROR(VLOOKUP($A34,SP_AcqTract_DB[],MATCH(M$2,SP_AcqTract_DB[#Headers],0),FALSE),"")</f>
        <v>0</v>
      </c>
      <c r="N34" s="115">
        <f>IFERROR(VLOOKUP($A34,SP_AcqTract_DB[],MATCH(N$2,SP_AcqTract_DB[#Headers],0),FALSE),"")</f>
        <v>0</v>
      </c>
      <c r="O34" s="108">
        <f>IFERROR(VLOOKUP($A34,SP_AcqTract_DB[],MATCH(O$2,SP_AcqTract_DB[#Headers],0),FALSE),"")</f>
        <v>0</v>
      </c>
      <c r="P34" s="108">
        <f>IFERROR(VLOOKUP($A34,SP_AcqTract_DB[],MATCH(P$2,SP_AcqTract_DB[#Headers],0),FALSE),"")</f>
        <v>0</v>
      </c>
      <c r="Q34" s="96">
        <f>IFERROR(VLOOKUP($A34,SP_AcqTract_DB[],MATCH(Q$2,SP_AcqTract_DB[#Headers],0),FALSE),"")</f>
        <v>0</v>
      </c>
      <c r="R34" s="131" t="str">
        <f>IFERROR(IF(VLOOKUP(CONCATENATE($A34,"_",R$1),SP_ACQ_Lib[],MATCH(R$2,SP_ACQ_Lib[#Headers],0),FALSE)=0,"",VLOOKUP(CONCATENATE($A34,"_",R$1),SP_ACQ_Lib[],MATCH(R$2,SP_ACQ_Lib[#Headers],0),FALSE)),"")</f>
        <v/>
      </c>
      <c r="S34" s="134" t="str">
        <f>IFERROR(IF(VLOOKUP(CONCATENATE($A34,"_",S$1),SP_ACQ_Lib[],MATCH(S$2,SP_ACQ_Lib[#Headers],0),FALSE)=0,"",VLOOKUP(CONCATENATE($A34,"_",S$1),SP_ACQ_Lib[],MATCH(S$2,SP_ACQ_Lib[#Headers],0),FALSE)),"")</f>
        <v/>
      </c>
      <c r="T34" s="93">
        <f>IFERROR(VLOOKUP(CONCATENATE($A34,"_",T$1),SP_ACQ_Lib[],MATCH(T$2,SP_ACQ_Lib[#Headers],0),FALSE),0)</f>
        <v>0</v>
      </c>
      <c r="U34" s="131" t="str">
        <f>IFERROR(IF(VLOOKUP(CONCATENATE($A34,"_",U$1),SP_ACQ_Lib[],MATCH(U$2,SP_ACQ_Lib[#Headers],0),FALSE)=0,"",VLOOKUP(CONCATENATE($A34,"_",U$1),SP_ACQ_Lib[],MATCH(U$2,SP_ACQ_Lib[#Headers],0),FALSE)),"")</f>
        <v/>
      </c>
      <c r="V34" s="93">
        <f>IFERROR(VLOOKUP(CONCATENATE($A34,"_",V$1),SP_ACQ_Lib[],MATCH(V$2,SP_ACQ_Lib[#Headers],0),FALSE),0)</f>
        <v>0</v>
      </c>
      <c r="W34" s="97">
        <f>IFERROR(VLOOKUP(CONCATENATE($A34,"_",W$1),SP_ACQ_Lib[],MATCH(W$2,SP_ACQ_Lib[#Headers],0),FALSE),0)</f>
        <v>0</v>
      </c>
      <c r="X34" s="131">
        <f>IFERROR(VLOOKUP($A34,SP_AcqTract_DB[],MATCH(X$2,SP_AcqTract_DB[#Headers],0),FALSE),"")</f>
        <v>0</v>
      </c>
      <c r="Y34" s="125">
        <f>IFERROR(VLOOKUP($A34,SP_AcqTract_DB[],MATCH(Y$2,SP_AcqTract_DB[#Headers],0),FALSE),"")</f>
        <v>0.13955463728191</v>
      </c>
      <c r="Z34" s="117">
        <f>IFERROR(VLOOKUP($A34,SP_AcqTract_DB[],MATCH(Z$2,SP_AcqTract_DB[#Headers],0),FALSE),"")</f>
        <v>6079</v>
      </c>
      <c r="AA34" s="117" t="str">
        <f>IFERROR(VLOOKUP($A34,SP_AcqTract_DB[],MATCH(AA$2,SP_AcqTract_DB[#Headers],0),FALSE),"")</f>
        <v>Yes</v>
      </c>
      <c r="AB34" s="131">
        <f>IFERROR(IF(VLOOKUP(CONCATENATE($A34,"_",AB$1),SP_ACQ_Lib[],MATCH(AB$2,SP_ACQ_Lib[#Headers],0),FALSE)=0,"",VLOOKUP(CONCATENATE($A34,"_",AB$1),SP_ACQ_Lib[],MATCH(AB$2,SP_ACQ_Lib[#Headers],0),FALSE)),"")</f>
        <v>43901</v>
      </c>
      <c r="AC34" s="131">
        <f>IFERROR(IF(VLOOKUP(CONCATENATE($A34,"_",AC$1),SP_ACQ_Lib[],MATCH(AC$2,SP_ACQ_Lib[#Headers],0),FALSE)=0,"",VLOOKUP(CONCATENATE($A34,"_",AC$1),SP_ACQ_Lib[],MATCH(AC$2,SP_ACQ_Lib[#Headers],0),FALSE)),"")</f>
        <v>43913</v>
      </c>
      <c r="AD34" s="117" t="str">
        <f>IFERROR(VLOOKUP($A34,SP_AcqTract_DB[],MATCH(AD$2,SP_AcqTract_DB[#Headers],0),FALSE),"")</f>
        <v>Yes</v>
      </c>
      <c r="AE34" s="131">
        <f>IFERROR(IF(VLOOKUP(CONCATENATE($A34,"_",AE$1),SP_ACQ_Lib[],MATCH(AE$2,SP_ACQ_Lib[#Headers],0),FALSE)=0,"",VLOOKUP(CONCATENATE($A34,"_",AE$1),SP_ACQ_Lib[],MATCH(AE$2,SP_ACQ_Lib[#Headers],0),FALSE)),"")</f>
        <v>43901</v>
      </c>
      <c r="AF34" s="131">
        <f>IFERROR(IF(VLOOKUP(CONCATENATE($A34,"_",AF$1),SP_ACQ_Lib[],MATCH(AF$2,SP_ACQ_Lib[#Headers],0),FALSE)=0,"",VLOOKUP(CONCATENATE($A34,"_",AF$1),SP_ACQ_Lib[],MATCH(AF$2,SP_ACQ_Lib[#Headers],0),FALSE)),"")</f>
        <v>43948</v>
      </c>
      <c r="AG34" s="131" t="str">
        <f>IFERROR(IF(VLOOKUP(CONCATENATE($A34,"_",AG$1),SP_ACQ_Lib[],MATCH(AG$2,SP_ACQ_Lib[#Headers],0),FALSE)=0,"",VLOOKUP(CONCATENATE($A34,"_",AG$1),SP_ACQ_Lib[],MATCH(AG$2,SP_ACQ_Lib[#Headers],0),FALSE)),"")</f>
        <v/>
      </c>
      <c r="AH34" s="131" t="str">
        <f>IFERROR(IF(VLOOKUP(CONCATENATE($A34,"_",AH$1),SP_ACQ_Lib[],MATCH(AH$2,SP_ACQ_Lib[#Headers],0),FALSE)=0,"",VLOOKUP(CONCATENATE($A34,"_",AH$1),SP_ACQ_Lib[],MATCH(AH$2,SP_ACQ_Lib[#Headers],0),FALSE)),"")</f>
        <v/>
      </c>
      <c r="AI34" s="130" t="str">
        <f>IFERROR(IF(VLOOKUP(CONCATENATE($A34,"_",AI$1),SP_ACQ_Lib[],MATCH(AI$2,SP_ACQ_Lib[#Headers],0),FALSE)=0,"",VLOOKUP(CONCATENATE($A34,"_",AI$1),SP_ACQ_Lib[],MATCH(AI$2,SP_ACQ_Lib[#Headers],0),FALSE)),"")</f>
        <v/>
      </c>
      <c r="AJ34" s="130" t="str">
        <f>IFERROR(IF(VLOOKUP(CONCATENATE($A34,"_",AJ$1),SP_ACQ_Lib[],MATCH(AJ$2,SP_ACQ_Lib[#Headers],0),FALSE)=0,"",VLOOKUP(CONCATENATE($A34,"_",AJ$1),SP_ACQ_Lib[],MATCH(AJ$2,SP_ACQ_Lib[#Headers],0),FALSE)),"")</f>
        <v/>
      </c>
      <c r="AK34" s="130" t="str">
        <f>IFERROR(IF(VLOOKUP(CONCATENATE($A34,"_",AK$1),SP_ACQ_Lib[],MATCH(AK$2,SP_ACQ_Lib[#Headers],0),FALSE)=0,"",VLOOKUP(CONCATENATE($A34,"_",AK$1),SP_ACQ_Lib[],MATCH(AK$2,SP_ACQ_Lib[#Headers],0),FALSE)),"")</f>
        <v/>
      </c>
      <c r="AL34" s="130">
        <f>IFERROR(VLOOKUP($A34,SP_AcqTract_DB[],MATCH(AL$2,SP_AcqTract_DB[#Headers],0),FALSE),"")</f>
        <v>0</v>
      </c>
      <c r="AM34" s="115">
        <f>IFERROR(VLOOKUP($A34,SP_AcqTract_DB[],MATCH(AM$2,SP_AcqTract_DB[#Headers],0),FALSE),"")</f>
        <v>0</v>
      </c>
      <c r="AN34" s="115">
        <f>IFERROR(VLOOKUP($A34,SP_AcqTract_DB[],MATCH(AN$2,SP_AcqTract_DB[#Headers],0),FALSE),"")</f>
        <v>0</v>
      </c>
      <c r="AO34" s="116">
        <f>IFERROR(VLOOKUP($A34,SP_AcqTract_DB[],MATCH(AO$2,SP_AcqTract_DB[#Headers],0),FALSE),"")</f>
        <v>0</v>
      </c>
      <c r="AP34" s="98">
        <f>IFERROR(VLOOKUP($A34,SP_AcqTract_DB[],MATCH(AP$2,SP_AcqTract_DB[#Headers],0),FALSE),"")</f>
        <v>0</v>
      </c>
      <c r="AQ34" s="133" t="str">
        <f>IFERROR(IF(VLOOKUP(CONCATENATE($A34,"_",AQ$1),SP_ACQ_Lib[],MATCH(AQ$2,SP_ACQ_Lib[#Headers],0),FALSE)=0,"",VLOOKUP(CONCATENATE($A34,"_",AQ$1),SP_ACQ_Lib[],MATCH(AQ$2,SP_ACQ_Lib[#Headers],0),FALSE)),"")</f>
        <v/>
      </c>
      <c r="AR34" s="131" t="str">
        <f>IFERROR(IF(VLOOKUP(CONCATENATE($A34,"_",AR$1),SP_ACQ_Lib[],MATCH(AR$2,SP_ACQ_Lib[#Headers],0),FALSE)=0,"",VLOOKUP(CONCATENATE($A34,"_",AR$1),SP_ACQ_Lib[],MATCH(AR$2,SP_ACQ_Lib[#Headers],0),FALSE)),"")</f>
        <v/>
      </c>
      <c r="AS34" s="130" t="str">
        <f>IFERROR(IF(VLOOKUP(CONCATENATE($A34,"_",AS$1),SP_ACQ_Lib[],MATCH(AS$2,SP_ACQ_Lib[#Headers],0),FALSE)=0,"",VLOOKUP(CONCATENATE($A34,"_",AS$1),SP_ACQ_Lib[],MATCH(AS$2,SP_ACQ_Lib[#Headers],0),FALSE)),"")</f>
        <v/>
      </c>
      <c r="AT34" s="132" t="str">
        <f>IFERROR(IF(VLOOKUP(CONCATENATE($A34,"_",AT$1),SP_ACQ_Lib[],MATCH(AT$2,SP_ACQ_Lib[#Headers],0),FALSE)=0,"",VLOOKUP(CONCATENATE($A34,"_",AT$1),SP_ACQ_Lib[],MATCH(AT$2,SP_ACQ_Lib[#Headers],0),FALSE)),"")</f>
        <v/>
      </c>
      <c r="AU34" s="132" t="str">
        <f>IFERROR(IF(VLOOKUP(CONCATENATE($A34,"_",AU$1),SP_ACQ_Lib[],MATCH(AU$2,SP_ACQ_Lib[#Headers],0),FALSE)=0,"",VLOOKUP(CONCATENATE($A34,"_",AU$1),SP_ACQ_Lib[],MATCH(AU$2,SP_ACQ_Lib[#Headers],0),FALSE)),"")</f>
        <v/>
      </c>
      <c r="AV34" s="113" t="str">
        <f>IFERROR(IF(VLOOKUP(CONCATENATE($A34,"_",AV$1),SP_ACQ_Lib[],MATCH(AV$2,SP_ACQ_Lib[#Headers],0),FALSE)=0,"",VLOOKUP(CONCATENATE($A34,"_",AV$1),SP_ACQ_Lib[],MATCH(AV$2,SP_ACQ_Lib[#Headers],0),FALSE)),"")</f>
        <v/>
      </c>
      <c r="AW34" s="132" t="str">
        <f>IFERROR(IF(VLOOKUP(CONCATENATE($A34,"_",AW$1),SP_ACQ_Lib[],MATCH(AW$2,SP_ACQ_Lib[#Headers],0),FALSE)=0,"",VLOOKUP(CONCATENATE($A34,"_",AW$1),SP_ACQ_Lib[],MATCH(AW$2,SP_ACQ_Lib[#Headers],0),FALSE)),"")</f>
        <v/>
      </c>
      <c r="AX34" s="132" t="str">
        <f>IFERROR(IF(VLOOKUP(CONCATENATE($A34,"_",AX$1),SP_ACQ_Lib[],MATCH(AX$2,SP_ACQ_Lib[#Headers],0),FALSE)=0,"",VLOOKUP(CONCATENATE($A34,"_",AX$1),SP_ACQ_Lib[],MATCH(AX$2,SP_ACQ_Lib[#Headers],0),FALSE)),"")</f>
        <v/>
      </c>
      <c r="AY34" s="132" t="str">
        <f>IFERROR(IF(VLOOKUP(CONCATENATE($A34,"_",AY$1),SP_ACQ_Lib[],MATCH(AY$2,SP_ACQ_Lib[#Headers],0),FALSE)=0,"",VLOOKUP(CONCATENATE($A34,"_",AY$1),SP_ACQ_Lib[],MATCH(AY$2,SP_ACQ_Lib[#Headers],0),FALSE)),"")</f>
        <v/>
      </c>
      <c r="AZ34" s="132" t="str">
        <f>IFERROR(IF(VLOOKUP(CONCATENATE($A34,"_",AZ$1),SP_ACQ_Lib[],MATCH(AZ$2,SP_ACQ_Lib[#Headers],0),FALSE)=0,"",VLOOKUP(CONCATENATE($A34,"_",AZ$1),SP_ACQ_Lib[],MATCH(AZ$2,SP_ACQ_Lib[#Headers],0),FALSE)),"")</f>
        <v/>
      </c>
      <c r="BA34" s="132" t="str">
        <f>IFERROR(IF(VLOOKUP(CONCATENATE($A34,"_",BA$1),SP_ACQ_Lib[],MATCH(BA$2,SP_ACQ_Lib[#Headers],0),FALSE)=0,"",VLOOKUP(CONCATENATE($A34,"_",BA$1),SP_ACQ_Lib[],MATCH(BA$2,SP_ACQ_Lib[#Headers],0),FALSE)),"")</f>
        <v/>
      </c>
      <c r="BB34" s="112">
        <f>IFERROR(VLOOKUP(CONCATENATE($A34,"_",BB$1),SP_ACQ_Lib[],MATCH(BB$2,SP_ACQ_Lib[#Headers],0),FALSE),0)</f>
        <v>0</v>
      </c>
      <c r="BC34" s="119">
        <f>IFERROR(VLOOKUP($A34,SP_AcqTract_DB[],MATCH(BC$2,SP_AcqTract_DB[#Headers],0),FALSE),"")</f>
        <v>0</v>
      </c>
      <c r="BD34" s="119">
        <f>IFERROR(VLOOKUP($A34,SP_AcqTract_DB[],MATCH(BD$2,SP_AcqTract_DB[#Headers],0),FALSE),"")</f>
        <v>0</v>
      </c>
      <c r="BE34" s="130" t="str">
        <f>IFERROR(IF(VLOOKUP(CONCATENATE($A34,"_",BE$1),SP_ACQ_Lib[],MATCH(BE$2,SP_ACQ_Lib[#Headers],0),FALSE)=0,"",VLOOKUP(CONCATENATE($A34,"_",BE$1),SP_ACQ_Lib[],MATCH(BE$2,SP_ACQ_Lib[#Headers],0),FALSE)),"")</f>
        <v/>
      </c>
      <c r="BF34" s="130" t="str">
        <f>IFERROR(IF(VLOOKUP(CONCATENATE($A34,"_",BF$1),SP_ACQ_Lib[],MATCH(BF$2,SP_ACQ_Lib[#Headers],0),FALSE)=0,"",VLOOKUP(CONCATENATE($A34,"_",BF$1),SP_ACQ_Lib[],MATCH(BF$2,SP_ACQ_Lib[#Headers],0),FALSE)),"")</f>
        <v/>
      </c>
      <c r="BG34" s="130" t="str">
        <f>IFERROR(IF(VLOOKUP(CONCATENATE($A34,"_",BG$1),SP_ACQ_Lib[],MATCH(BG$2,SP_ACQ_Lib[#Headers],0),FALSE)=0,"",VLOOKUP(CONCATENATE($A34,"_",BG$1),SP_ACQ_Lib[],MATCH(BG$2,SP_ACQ_Lib[#Headers],0),FALSE)),"")</f>
        <v/>
      </c>
      <c r="BH34" s="130" t="str">
        <f>IFERROR(IF(VLOOKUP(CONCATENATE($A34,"_",BH$1),SP_ACQ_Lib[],MATCH(BH$2,SP_ACQ_Lib[#Headers],0),FALSE)=0,"",VLOOKUP(CONCATENATE($A34,"_",BH$1),SP_ACQ_Lib[],MATCH(BH$2,SP_ACQ_Lib[#Headers],0),FALSE)),"")</f>
        <v/>
      </c>
      <c r="BI34" s="130" t="str">
        <f>IFERROR(IF(VLOOKUP(CONCATENATE($A34,"_",BI$1),SP_ACQ_Lib[],MATCH(BI$2,SP_ACQ_Lib[#Headers],0),FALSE)=0,"",VLOOKUP(CONCATENATE($A34,"_",BI$1),SP_ACQ_Lib[],MATCH(BI$2,SP_ACQ_Lib[#Headers],0),FALSE)),"")</f>
        <v/>
      </c>
      <c r="BJ34" s="130" t="str">
        <f>IFERROR(IF(VLOOKUP(CONCATENATE($A34,"_",BJ$1),SP_ACQ_Lib[],MATCH(BJ$2,SP_ACQ_Lib[#Headers],0),FALSE)=0,"",VLOOKUP(CONCATENATE($A34,"_",BJ$1),SP_ACQ_Lib[],MATCH(BJ$2,SP_ACQ_Lib[#Headers],0),FALSE)),"")</f>
        <v/>
      </c>
      <c r="BK34" s="131" t="str">
        <f>IFERROR(IF(VLOOKUP(CONCATENATE($A34,"_",BK$1),SP_ACQ_Lib[],MATCH(BK$2,SP_ACQ_Lib[#Headers],0),FALSE)=0,"",VLOOKUP(CONCATENATE($A34,"_",BK$1),SP_ACQ_Lib[],MATCH(BK$2,SP_ACQ_Lib[#Headers],0),FALSE)),"")</f>
        <v/>
      </c>
      <c r="BL34" s="130" t="str">
        <f>IFERROR(IF(VLOOKUP(CONCATENATE($A34,"_",BL$1),SP_ACQ_Lib[],MATCH(BL$2,SP_ACQ_Lib[#Headers],0),FALSE)=0,"",VLOOKUP(CONCATENATE($A34,"_",BL$1),SP_ACQ_Lib[],MATCH(BL$2,SP_ACQ_Lib[#Headers],0),FALSE)),"")</f>
        <v/>
      </c>
      <c r="BM34" s="130" t="str">
        <f>IFERROR(IF(VLOOKUP(CONCATENATE($A34,"_",BM$1),SP_ACQ_Lib[],MATCH(BM$2,SP_ACQ_Lib[#Headers],0),FALSE)=0,"",VLOOKUP(CONCATENATE($A34,"_",BM$1),SP_ACQ_Lib[],MATCH(BM$2,SP_ACQ_Lib[#Headers],0),FALSE)),"")</f>
        <v/>
      </c>
      <c r="BN34" s="130" t="str">
        <f>IFERROR(IF(VLOOKUP(CONCATENATE($A34,"_",BN$1),SP_ACQ_Lib[],MATCH(BN$2,SP_ACQ_Lib[#Headers],0),FALSE)=0,"",VLOOKUP(CONCATENATE($A34,"_",BN$1),SP_ACQ_Lib[],MATCH(BN$2,SP_ACQ_Lib[#Headers],0),FALSE)),"")</f>
        <v/>
      </c>
    </row>
    <row r="35" spans="1:66" s="114" customFormat="1" ht="15.75" x14ac:dyDescent="0.2">
      <c r="A35" s="82" t="s">
        <v>1248</v>
      </c>
      <c r="B35" s="115"/>
      <c r="C35" s="116" t="str">
        <f>IFERROR(VLOOKUP($A35,SP_AcqTract_DB[],MATCH(C$2,SP_AcqTract_DB[#Headers],0),FALSE),"")</f>
        <v>PH1</v>
      </c>
      <c r="D35" s="96" t="str">
        <f>IFERROR(VLOOKUP($A35,SP_AcqTract_DB[],MATCH(D$2,SP_AcqTract_DB[#Headers],0),FALSE),"")</f>
        <v>Active</v>
      </c>
      <c r="E35" s="96">
        <f>IFERROR(VLOOKUP($A35,SP_AcqTract_DB[],MATCH(E$2,SP_AcqTract_DB[#Headers],0),FALSE),"")</f>
        <v>1</v>
      </c>
      <c r="F35" s="115" t="str">
        <f>IFERROR(VLOOKUP($A35,SP_AcqTract_DB[],MATCH(F$2,SP_AcqTract_DB[#Headers],0),FALSE),"")</f>
        <v>Levee Esmt</v>
      </c>
      <c r="G35" s="115">
        <f>IFERROR(VLOOKUP($A35,SP_AcqTract_DB[],MATCH(G$2,SP_AcqTract_DB[#Headers],0),FALSE),"")</f>
        <v>0</v>
      </c>
      <c r="H35" s="131" t="str">
        <f>IFERROR(IF(VLOOKUP(CONCATENATE($A35,"_",H$1),SP_ACQ_Lib[],MATCH(H$2,SP_ACQ_Lib[#Headers],0),FALSE)=0,"",VLOOKUP(CONCATENATE($A35,"_",H$1),SP_ACQ_Lib[],MATCH(H$2,SP_ACQ_Lib[#Headers],0),FALSE)),"")</f>
        <v/>
      </c>
      <c r="I35" s="115" t="str">
        <f>IFERROR(VLOOKUP($A35,SP_AcqTract_DB[],MATCH(I$2,SP_AcqTract_DB[#Headers],0),FALSE),"")</f>
        <v>City of Wharton</v>
      </c>
      <c r="J35" s="115">
        <f>IFERROR(VLOOKUP($A35,SP_AcqTract_DB[],MATCH(J$2,SP_AcqTract_DB[#Headers],0),FALSE),"")</f>
        <v>0</v>
      </c>
      <c r="K35" s="115">
        <f>IFERROR(VLOOKUP($A35,SP_AcqTract_DB[],MATCH(K$2,SP_AcqTract_DB[#Headers],0),FALSE),"")</f>
        <v>0</v>
      </c>
      <c r="L35" s="115">
        <f>IFERROR(VLOOKUP($A35,SP_AcqTract_DB[],MATCH(L$2,SP_AcqTract_DB[#Headers],0),FALSE),"")</f>
        <v>0</v>
      </c>
      <c r="M35" s="96">
        <f>IFERROR(VLOOKUP($A35,SP_AcqTract_DB[],MATCH(M$2,SP_AcqTract_DB[#Headers],0),FALSE),"")</f>
        <v>0</v>
      </c>
      <c r="N35" s="115">
        <f>IFERROR(VLOOKUP($A35,SP_AcqTract_DB[],MATCH(N$2,SP_AcqTract_DB[#Headers],0),FALSE),"")</f>
        <v>0</v>
      </c>
      <c r="O35" s="108">
        <f>IFERROR(VLOOKUP($A35,SP_AcqTract_DB[],MATCH(O$2,SP_AcqTract_DB[#Headers],0),FALSE),"")</f>
        <v>0</v>
      </c>
      <c r="P35" s="108">
        <f>IFERROR(VLOOKUP($A35,SP_AcqTract_DB[],MATCH(P$2,SP_AcqTract_DB[#Headers],0),FALSE),"")</f>
        <v>0</v>
      </c>
      <c r="Q35" s="96">
        <f>IFERROR(VLOOKUP($A35,SP_AcqTract_DB[],MATCH(Q$2,SP_AcqTract_DB[#Headers],0),FALSE),"")</f>
        <v>0</v>
      </c>
      <c r="R35" s="131" t="str">
        <f>IFERROR(IF(VLOOKUP(CONCATENATE($A35,"_",R$1),SP_ACQ_Lib[],MATCH(R$2,SP_ACQ_Lib[#Headers],0),FALSE)=0,"",VLOOKUP(CONCATENATE($A35,"_",R$1),SP_ACQ_Lib[],MATCH(R$2,SP_ACQ_Lib[#Headers],0),FALSE)),"")</f>
        <v/>
      </c>
      <c r="S35" s="134" t="str">
        <f>IFERROR(IF(VLOOKUP(CONCATENATE($A35,"_",S$1),SP_ACQ_Lib[],MATCH(S$2,SP_ACQ_Lib[#Headers],0),FALSE)=0,"",VLOOKUP(CONCATENATE($A35,"_",S$1),SP_ACQ_Lib[],MATCH(S$2,SP_ACQ_Lib[#Headers],0),FALSE)),"")</f>
        <v/>
      </c>
      <c r="T35" s="93">
        <f>IFERROR(VLOOKUP(CONCATENATE($A35,"_",T$1),SP_ACQ_Lib[],MATCH(T$2,SP_ACQ_Lib[#Headers],0),FALSE),0)</f>
        <v>0</v>
      </c>
      <c r="U35" s="131" t="str">
        <f>IFERROR(IF(VLOOKUP(CONCATENATE($A35,"_",U$1),SP_ACQ_Lib[],MATCH(U$2,SP_ACQ_Lib[#Headers],0),FALSE)=0,"",VLOOKUP(CONCATENATE($A35,"_",U$1),SP_ACQ_Lib[],MATCH(U$2,SP_ACQ_Lib[#Headers],0),FALSE)),"")</f>
        <v/>
      </c>
      <c r="V35" s="93">
        <f>IFERROR(VLOOKUP(CONCATENATE($A35,"_",V$1),SP_ACQ_Lib[],MATCH(V$2,SP_ACQ_Lib[#Headers],0),FALSE),0)</f>
        <v>0</v>
      </c>
      <c r="W35" s="97">
        <f>IFERROR(VLOOKUP(CONCATENATE($A35,"_",W$1),SP_ACQ_Lib[],MATCH(W$2,SP_ACQ_Lib[#Headers],0),FALSE),0)</f>
        <v>0</v>
      </c>
      <c r="X35" s="131">
        <f>IFERROR(VLOOKUP($A35,SP_AcqTract_DB[],MATCH(X$2,SP_AcqTract_DB[#Headers],0),FALSE),"")</f>
        <v>0</v>
      </c>
      <c r="Y35" s="125">
        <f>IFERROR(VLOOKUP($A35,SP_AcqTract_DB[],MATCH(Y$2,SP_AcqTract_DB[#Headers],0),FALSE),"")</f>
        <v>0.36219008264462799</v>
      </c>
      <c r="Z35" s="117">
        <f>IFERROR(VLOOKUP($A35,SP_AcqTract_DB[],MATCH(Z$2,SP_AcqTract_DB[#Headers],0),FALSE),"")</f>
        <v>15777</v>
      </c>
      <c r="AA35" s="117" t="str">
        <f>IFERROR(VLOOKUP($A35,SP_AcqTract_DB[],MATCH(AA$2,SP_AcqTract_DB[#Headers],0),FALSE),"")</f>
        <v>Yes</v>
      </c>
      <c r="AB35" s="131">
        <f>IFERROR(IF(VLOOKUP(CONCATENATE($A35,"_",AB$1),SP_ACQ_Lib[],MATCH(AB$2,SP_ACQ_Lib[#Headers],0),FALSE)=0,"",VLOOKUP(CONCATENATE($A35,"_",AB$1),SP_ACQ_Lib[],MATCH(AB$2,SP_ACQ_Lib[#Headers],0),FALSE)),"")</f>
        <v>43901</v>
      </c>
      <c r="AC35" s="131">
        <f>IFERROR(IF(VLOOKUP(CONCATENATE($A35,"_",AC$1),SP_ACQ_Lib[],MATCH(AC$2,SP_ACQ_Lib[#Headers],0),FALSE)=0,"",VLOOKUP(CONCATENATE($A35,"_",AC$1),SP_ACQ_Lib[],MATCH(AC$2,SP_ACQ_Lib[#Headers],0),FALSE)),"")</f>
        <v>43913</v>
      </c>
      <c r="AD35" s="117" t="str">
        <f>IFERROR(VLOOKUP($A35,SP_AcqTract_DB[],MATCH(AD$2,SP_AcqTract_DB[#Headers],0),FALSE),"")</f>
        <v>Yes</v>
      </c>
      <c r="AE35" s="131">
        <f>IFERROR(IF(VLOOKUP(CONCATENATE($A35,"_",AE$1),SP_ACQ_Lib[],MATCH(AE$2,SP_ACQ_Lib[#Headers],0),FALSE)=0,"",VLOOKUP(CONCATENATE($A35,"_",AE$1),SP_ACQ_Lib[],MATCH(AE$2,SP_ACQ_Lib[#Headers],0),FALSE)),"")</f>
        <v>43901</v>
      </c>
      <c r="AF35" s="131">
        <f>IFERROR(IF(VLOOKUP(CONCATENATE($A35,"_",AF$1),SP_ACQ_Lib[],MATCH(AF$2,SP_ACQ_Lib[#Headers],0),FALSE)=0,"",VLOOKUP(CONCATENATE($A35,"_",AF$1),SP_ACQ_Lib[],MATCH(AF$2,SP_ACQ_Lib[#Headers],0),FALSE)),"")</f>
        <v>43948</v>
      </c>
      <c r="AG35" s="131" t="str">
        <f>IFERROR(IF(VLOOKUP(CONCATENATE($A35,"_",AG$1),SP_ACQ_Lib[],MATCH(AG$2,SP_ACQ_Lib[#Headers],0),FALSE)=0,"",VLOOKUP(CONCATENATE($A35,"_",AG$1),SP_ACQ_Lib[],MATCH(AG$2,SP_ACQ_Lib[#Headers],0),FALSE)),"")</f>
        <v/>
      </c>
      <c r="AH35" s="131" t="str">
        <f>IFERROR(IF(VLOOKUP(CONCATENATE($A35,"_",AH$1),SP_ACQ_Lib[],MATCH(AH$2,SP_ACQ_Lib[#Headers],0),FALSE)=0,"",VLOOKUP(CONCATENATE($A35,"_",AH$1),SP_ACQ_Lib[],MATCH(AH$2,SP_ACQ_Lib[#Headers],0),FALSE)),"")</f>
        <v/>
      </c>
      <c r="AI35" s="130" t="str">
        <f>IFERROR(IF(VLOOKUP(CONCATENATE($A35,"_",AI$1),SP_ACQ_Lib[],MATCH(AI$2,SP_ACQ_Lib[#Headers],0),FALSE)=0,"",VLOOKUP(CONCATENATE($A35,"_",AI$1),SP_ACQ_Lib[],MATCH(AI$2,SP_ACQ_Lib[#Headers],0),FALSE)),"")</f>
        <v/>
      </c>
      <c r="AJ35" s="130" t="str">
        <f>IFERROR(IF(VLOOKUP(CONCATENATE($A35,"_",AJ$1),SP_ACQ_Lib[],MATCH(AJ$2,SP_ACQ_Lib[#Headers],0),FALSE)=0,"",VLOOKUP(CONCATENATE($A35,"_",AJ$1),SP_ACQ_Lib[],MATCH(AJ$2,SP_ACQ_Lib[#Headers],0),FALSE)),"")</f>
        <v/>
      </c>
      <c r="AK35" s="130" t="str">
        <f>IFERROR(IF(VLOOKUP(CONCATENATE($A35,"_",AK$1),SP_ACQ_Lib[],MATCH(AK$2,SP_ACQ_Lib[#Headers],0),FALSE)=0,"",VLOOKUP(CONCATENATE($A35,"_",AK$1),SP_ACQ_Lib[],MATCH(AK$2,SP_ACQ_Lib[#Headers],0),FALSE)),"")</f>
        <v/>
      </c>
      <c r="AL35" s="130">
        <f>IFERROR(VLOOKUP($A35,SP_AcqTract_DB[],MATCH(AL$2,SP_AcqTract_DB[#Headers],0),FALSE),"")</f>
        <v>0</v>
      </c>
      <c r="AM35" s="115">
        <f>IFERROR(VLOOKUP($A35,SP_AcqTract_DB[],MATCH(AM$2,SP_AcqTract_DB[#Headers],0),FALSE),"")</f>
        <v>0</v>
      </c>
      <c r="AN35" s="115">
        <f>IFERROR(VLOOKUP($A35,SP_AcqTract_DB[],MATCH(AN$2,SP_AcqTract_DB[#Headers],0),FALSE),"")</f>
        <v>0</v>
      </c>
      <c r="AO35" s="116">
        <f>IFERROR(VLOOKUP($A35,SP_AcqTract_DB[],MATCH(AO$2,SP_AcqTract_DB[#Headers],0),FALSE),"")</f>
        <v>0</v>
      </c>
      <c r="AP35" s="98">
        <f>IFERROR(VLOOKUP($A35,SP_AcqTract_DB[],MATCH(AP$2,SP_AcqTract_DB[#Headers],0),FALSE),"")</f>
        <v>0</v>
      </c>
      <c r="AQ35" s="133" t="str">
        <f>IFERROR(IF(VLOOKUP(CONCATENATE($A35,"_",AQ$1),SP_ACQ_Lib[],MATCH(AQ$2,SP_ACQ_Lib[#Headers],0),FALSE)=0,"",VLOOKUP(CONCATENATE($A35,"_",AQ$1),SP_ACQ_Lib[],MATCH(AQ$2,SP_ACQ_Lib[#Headers],0),FALSE)),"")</f>
        <v/>
      </c>
      <c r="AR35" s="131" t="str">
        <f>IFERROR(IF(VLOOKUP(CONCATENATE($A35,"_",AR$1),SP_ACQ_Lib[],MATCH(AR$2,SP_ACQ_Lib[#Headers],0),FALSE)=0,"",VLOOKUP(CONCATENATE($A35,"_",AR$1),SP_ACQ_Lib[],MATCH(AR$2,SP_ACQ_Lib[#Headers],0),FALSE)),"")</f>
        <v/>
      </c>
      <c r="AS35" s="130" t="str">
        <f>IFERROR(IF(VLOOKUP(CONCATENATE($A35,"_",AS$1),SP_ACQ_Lib[],MATCH(AS$2,SP_ACQ_Lib[#Headers],0),FALSE)=0,"",VLOOKUP(CONCATENATE($A35,"_",AS$1),SP_ACQ_Lib[],MATCH(AS$2,SP_ACQ_Lib[#Headers],0),FALSE)),"")</f>
        <v/>
      </c>
      <c r="AT35" s="132" t="str">
        <f>IFERROR(IF(VLOOKUP(CONCATENATE($A35,"_",AT$1),SP_ACQ_Lib[],MATCH(AT$2,SP_ACQ_Lib[#Headers],0),FALSE)=0,"",VLOOKUP(CONCATENATE($A35,"_",AT$1),SP_ACQ_Lib[],MATCH(AT$2,SP_ACQ_Lib[#Headers],0),FALSE)),"")</f>
        <v/>
      </c>
      <c r="AU35" s="132" t="str">
        <f>IFERROR(IF(VLOOKUP(CONCATENATE($A35,"_",AU$1),SP_ACQ_Lib[],MATCH(AU$2,SP_ACQ_Lib[#Headers],0),FALSE)=0,"",VLOOKUP(CONCATENATE($A35,"_",AU$1),SP_ACQ_Lib[],MATCH(AU$2,SP_ACQ_Lib[#Headers],0),FALSE)),"")</f>
        <v/>
      </c>
      <c r="AV35" s="113" t="str">
        <f>IFERROR(IF(VLOOKUP(CONCATENATE($A35,"_",AV$1),SP_ACQ_Lib[],MATCH(AV$2,SP_ACQ_Lib[#Headers],0),FALSE)=0,"",VLOOKUP(CONCATENATE($A35,"_",AV$1),SP_ACQ_Lib[],MATCH(AV$2,SP_ACQ_Lib[#Headers],0),FALSE)),"")</f>
        <v/>
      </c>
      <c r="AW35" s="132" t="str">
        <f>IFERROR(IF(VLOOKUP(CONCATENATE($A35,"_",AW$1),SP_ACQ_Lib[],MATCH(AW$2,SP_ACQ_Lib[#Headers],0),FALSE)=0,"",VLOOKUP(CONCATENATE($A35,"_",AW$1),SP_ACQ_Lib[],MATCH(AW$2,SP_ACQ_Lib[#Headers],0),FALSE)),"")</f>
        <v/>
      </c>
      <c r="AX35" s="132" t="str">
        <f>IFERROR(IF(VLOOKUP(CONCATENATE($A35,"_",AX$1),SP_ACQ_Lib[],MATCH(AX$2,SP_ACQ_Lib[#Headers],0),FALSE)=0,"",VLOOKUP(CONCATENATE($A35,"_",AX$1),SP_ACQ_Lib[],MATCH(AX$2,SP_ACQ_Lib[#Headers],0),FALSE)),"")</f>
        <v/>
      </c>
      <c r="AY35" s="132" t="str">
        <f>IFERROR(IF(VLOOKUP(CONCATENATE($A35,"_",AY$1),SP_ACQ_Lib[],MATCH(AY$2,SP_ACQ_Lib[#Headers],0),FALSE)=0,"",VLOOKUP(CONCATENATE($A35,"_",AY$1),SP_ACQ_Lib[],MATCH(AY$2,SP_ACQ_Lib[#Headers],0),FALSE)),"")</f>
        <v/>
      </c>
      <c r="AZ35" s="132" t="str">
        <f>IFERROR(IF(VLOOKUP(CONCATENATE($A35,"_",AZ$1),SP_ACQ_Lib[],MATCH(AZ$2,SP_ACQ_Lib[#Headers],0),FALSE)=0,"",VLOOKUP(CONCATENATE($A35,"_",AZ$1),SP_ACQ_Lib[],MATCH(AZ$2,SP_ACQ_Lib[#Headers],0),FALSE)),"")</f>
        <v/>
      </c>
      <c r="BA35" s="132" t="str">
        <f>IFERROR(IF(VLOOKUP(CONCATENATE($A35,"_",BA$1),SP_ACQ_Lib[],MATCH(BA$2,SP_ACQ_Lib[#Headers],0),FALSE)=0,"",VLOOKUP(CONCATENATE($A35,"_",BA$1),SP_ACQ_Lib[],MATCH(BA$2,SP_ACQ_Lib[#Headers],0),FALSE)),"")</f>
        <v/>
      </c>
      <c r="BB35" s="112">
        <f>IFERROR(VLOOKUP(CONCATENATE($A35,"_",BB$1),SP_ACQ_Lib[],MATCH(BB$2,SP_ACQ_Lib[#Headers],0),FALSE),0)</f>
        <v>0</v>
      </c>
      <c r="BC35" s="119">
        <f>IFERROR(VLOOKUP($A35,SP_AcqTract_DB[],MATCH(BC$2,SP_AcqTract_DB[#Headers],0),FALSE),"")</f>
        <v>0</v>
      </c>
      <c r="BD35" s="119">
        <f>IFERROR(VLOOKUP($A35,SP_AcqTract_DB[],MATCH(BD$2,SP_AcqTract_DB[#Headers],0),FALSE),"")</f>
        <v>0</v>
      </c>
      <c r="BE35" s="130" t="str">
        <f>IFERROR(IF(VLOOKUP(CONCATENATE($A35,"_",BE$1),SP_ACQ_Lib[],MATCH(BE$2,SP_ACQ_Lib[#Headers],0),FALSE)=0,"",VLOOKUP(CONCATENATE($A35,"_",BE$1),SP_ACQ_Lib[],MATCH(BE$2,SP_ACQ_Lib[#Headers],0),FALSE)),"")</f>
        <v/>
      </c>
      <c r="BF35" s="130" t="str">
        <f>IFERROR(IF(VLOOKUP(CONCATENATE($A35,"_",BF$1),SP_ACQ_Lib[],MATCH(BF$2,SP_ACQ_Lib[#Headers],0),FALSE)=0,"",VLOOKUP(CONCATENATE($A35,"_",BF$1),SP_ACQ_Lib[],MATCH(BF$2,SP_ACQ_Lib[#Headers],0),FALSE)),"")</f>
        <v/>
      </c>
      <c r="BG35" s="130" t="str">
        <f>IFERROR(IF(VLOOKUP(CONCATENATE($A35,"_",BG$1),SP_ACQ_Lib[],MATCH(BG$2,SP_ACQ_Lib[#Headers],0),FALSE)=0,"",VLOOKUP(CONCATENATE($A35,"_",BG$1),SP_ACQ_Lib[],MATCH(BG$2,SP_ACQ_Lib[#Headers],0),FALSE)),"")</f>
        <v/>
      </c>
      <c r="BH35" s="130" t="str">
        <f>IFERROR(IF(VLOOKUP(CONCATENATE($A35,"_",BH$1),SP_ACQ_Lib[],MATCH(BH$2,SP_ACQ_Lib[#Headers],0),FALSE)=0,"",VLOOKUP(CONCATENATE($A35,"_",BH$1),SP_ACQ_Lib[],MATCH(BH$2,SP_ACQ_Lib[#Headers],0),FALSE)),"")</f>
        <v/>
      </c>
      <c r="BI35" s="130" t="str">
        <f>IFERROR(IF(VLOOKUP(CONCATENATE($A35,"_",BI$1),SP_ACQ_Lib[],MATCH(BI$2,SP_ACQ_Lib[#Headers],0),FALSE)=0,"",VLOOKUP(CONCATENATE($A35,"_",BI$1),SP_ACQ_Lib[],MATCH(BI$2,SP_ACQ_Lib[#Headers],0),FALSE)),"")</f>
        <v/>
      </c>
      <c r="BJ35" s="130" t="str">
        <f>IFERROR(IF(VLOOKUP(CONCATENATE($A35,"_",BJ$1),SP_ACQ_Lib[],MATCH(BJ$2,SP_ACQ_Lib[#Headers],0),FALSE)=0,"",VLOOKUP(CONCATENATE($A35,"_",BJ$1),SP_ACQ_Lib[],MATCH(BJ$2,SP_ACQ_Lib[#Headers],0),FALSE)),"")</f>
        <v/>
      </c>
      <c r="BK35" s="131" t="str">
        <f>IFERROR(IF(VLOOKUP(CONCATENATE($A35,"_",BK$1),SP_ACQ_Lib[],MATCH(BK$2,SP_ACQ_Lib[#Headers],0),FALSE)=0,"",VLOOKUP(CONCATENATE($A35,"_",BK$1),SP_ACQ_Lib[],MATCH(BK$2,SP_ACQ_Lib[#Headers],0),FALSE)),"")</f>
        <v/>
      </c>
      <c r="BL35" s="130" t="str">
        <f>IFERROR(IF(VLOOKUP(CONCATENATE($A35,"_",BL$1),SP_ACQ_Lib[],MATCH(BL$2,SP_ACQ_Lib[#Headers],0),FALSE)=0,"",VLOOKUP(CONCATENATE($A35,"_",BL$1),SP_ACQ_Lib[],MATCH(BL$2,SP_ACQ_Lib[#Headers],0),FALSE)),"")</f>
        <v/>
      </c>
      <c r="BM35" s="130" t="str">
        <f>IFERROR(IF(VLOOKUP(CONCATENATE($A35,"_",BM$1),SP_ACQ_Lib[],MATCH(BM$2,SP_ACQ_Lib[#Headers],0),FALSE)=0,"",VLOOKUP(CONCATENATE($A35,"_",BM$1),SP_ACQ_Lib[],MATCH(BM$2,SP_ACQ_Lib[#Headers],0),FALSE)),"")</f>
        <v/>
      </c>
      <c r="BN35" s="130" t="str">
        <f>IFERROR(IF(VLOOKUP(CONCATENATE($A35,"_",BN$1),SP_ACQ_Lib[],MATCH(BN$2,SP_ACQ_Lib[#Headers],0),FALSE)=0,"",VLOOKUP(CONCATENATE($A35,"_",BN$1),SP_ACQ_Lib[],MATCH(BN$2,SP_ACQ_Lib[#Headers],0),FALSE)),"")</f>
        <v/>
      </c>
    </row>
    <row r="36" spans="1:66" s="114" customFormat="1" ht="38.25" x14ac:dyDescent="0.2">
      <c r="A36" s="82" t="s">
        <v>1251</v>
      </c>
      <c r="B36" s="115"/>
      <c r="C36" s="116" t="str">
        <f>IFERROR(VLOOKUP($A36,SP_AcqTract_DB[],MATCH(C$2,SP_AcqTract_DB[#Headers],0),FALSE),"")</f>
        <v>PH1</v>
      </c>
      <c r="D36" s="96" t="str">
        <f>IFERROR(VLOOKUP($A36,SP_AcqTract_DB[],MATCH(D$2,SP_AcqTract_DB[#Headers],0),FALSE),"")</f>
        <v>Active</v>
      </c>
      <c r="E36" s="96">
        <f>IFERROR(VLOOKUP($A36,SP_AcqTract_DB[],MATCH(E$2,SP_AcqTract_DB[#Headers],0),FALSE),"")</f>
        <v>2</v>
      </c>
      <c r="F36" s="115" t="str">
        <f>IFERROR(VLOOKUP($A36,SP_AcqTract_DB[],MATCH(F$2,SP_AcqTract_DB[#Headers],0),FALSE),"")</f>
        <v>Flowage Esmt/Levee Esmt</v>
      </c>
      <c r="G36" s="115">
        <f>IFERROR(VLOOKUP($A36,SP_AcqTract_DB[],MATCH(G$2,SP_AcqTract_DB[#Headers],0),FALSE),"")</f>
        <v>0</v>
      </c>
      <c r="H36" s="131" t="str">
        <f>IFERROR(IF(VLOOKUP(CONCATENATE($A36,"_",H$1),SP_ACQ_Lib[],MATCH(H$2,SP_ACQ_Lib[#Headers],0),FALSE)=0,"",VLOOKUP(CONCATENATE($A36,"_",H$1),SP_ACQ_Lib[],MATCH(H$2,SP_ACQ_Lib[#Headers],0),FALSE)),"")</f>
        <v/>
      </c>
      <c r="I36" s="115" t="str">
        <f>IFERROR(VLOOKUP($A36,SP_AcqTract_DB[],MATCH(I$2,SP_AcqTract_DB[#Headers],0),FALSE),"")</f>
        <v>City of Wharton</v>
      </c>
      <c r="J36" s="115">
        <f>IFERROR(VLOOKUP($A36,SP_AcqTract_DB[],MATCH(J$2,SP_AcqTract_DB[#Headers],0),FALSE),"")</f>
        <v>0</v>
      </c>
      <c r="K36" s="115">
        <f>IFERROR(VLOOKUP($A36,SP_AcqTract_DB[],MATCH(K$2,SP_AcqTract_DB[#Headers],0),FALSE),"")</f>
        <v>0</v>
      </c>
      <c r="L36" s="115">
        <f>IFERROR(VLOOKUP($A36,SP_AcqTract_DB[],MATCH(L$2,SP_AcqTract_DB[#Headers],0),FALSE),"")</f>
        <v>0</v>
      </c>
      <c r="M36" s="96">
        <f>IFERROR(VLOOKUP($A36,SP_AcqTract_DB[],MATCH(M$2,SP_AcqTract_DB[#Headers],0),FALSE),"")</f>
        <v>0</v>
      </c>
      <c r="N36" s="115">
        <f>IFERROR(VLOOKUP($A36,SP_AcqTract_DB[],MATCH(N$2,SP_AcqTract_DB[#Headers],0),FALSE),"")</f>
        <v>0</v>
      </c>
      <c r="O36" s="108">
        <f>IFERROR(VLOOKUP($A36,SP_AcqTract_DB[],MATCH(O$2,SP_AcqTract_DB[#Headers],0),FALSE),"")</f>
        <v>0</v>
      </c>
      <c r="P36" s="108">
        <f>IFERROR(VLOOKUP($A36,SP_AcqTract_DB[],MATCH(P$2,SP_AcqTract_DB[#Headers],0),FALSE),"")</f>
        <v>0</v>
      </c>
      <c r="Q36" s="96">
        <f>IFERROR(VLOOKUP($A36,SP_AcqTract_DB[],MATCH(Q$2,SP_AcqTract_DB[#Headers],0),FALSE),"")</f>
        <v>0</v>
      </c>
      <c r="R36" s="131" t="str">
        <f>IFERROR(IF(VLOOKUP(CONCATENATE($A36,"_",R$1),SP_ACQ_Lib[],MATCH(R$2,SP_ACQ_Lib[#Headers],0),FALSE)=0,"",VLOOKUP(CONCATENATE($A36,"_",R$1),SP_ACQ_Lib[],MATCH(R$2,SP_ACQ_Lib[#Headers],0),FALSE)),"")</f>
        <v/>
      </c>
      <c r="S36" s="134" t="str">
        <f>IFERROR(IF(VLOOKUP(CONCATENATE($A36,"_",S$1),SP_ACQ_Lib[],MATCH(S$2,SP_ACQ_Lib[#Headers],0),FALSE)=0,"",VLOOKUP(CONCATENATE($A36,"_",S$1),SP_ACQ_Lib[],MATCH(S$2,SP_ACQ_Lib[#Headers],0),FALSE)),"")</f>
        <v/>
      </c>
      <c r="T36" s="93">
        <f>IFERROR(VLOOKUP(CONCATENATE($A36,"_",T$1),SP_ACQ_Lib[],MATCH(T$2,SP_ACQ_Lib[#Headers],0),FALSE),0)</f>
        <v>0</v>
      </c>
      <c r="U36" s="131" t="str">
        <f>IFERROR(IF(VLOOKUP(CONCATENATE($A36,"_",U$1),SP_ACQ_Lib[],MATCH(U$2,SP_ACQ_Lib[#Headers],0),FALSE)=0,"",VLOOKUP(CONCATENATE($A36,"_",U$1),SP_ACQ_Lib[],MATCH(U$2,SP_ACQ_Lib[#Headers],0),FALSE)),"")</f>
        <v/>
      </c>
      <c r="V36" s="93">
        <f>IFERROR(VLOOKUP(CONCATENATE($A36,"_",V$1),SP_ACQ_Lib[],MATCH(V$2,SP_ACQ_Lib[#Headers],0),FALSE),0)</f>
        <v>0</v>
      </c>
      <c r="W36" s="97">
        <f>IFERROR(VLOOKUP(CONCATENATE($A36,"_",W$1),SP_ACQ_Lib[],MATCH(W$2,SP_ACQ_Lib[#Headers],0),FALSE),0)</f>
        <v>0</v>
      </c>
      <c r="X36" s="131">
        <f>IFERROR(VLOOKUP($A36,SP_AcqTract_DB[],MATCH(X$2,SP_AcqTract_DB[#Headers],0),FALSE),"")</f>
        <v>0</v>
      </c>
      <c r="Y36" s="125">
        <f>IFERROR(VLOOKUP($A36,SP_AcqTract_DB[],MATCH(Y$2,SP_AcqTract_DB[#Headers],0),FALSE),"")</f>
        <v>0</v>
      </c>
      <c r="Z36" s="117">
        <f>IFERROR(VLOOKUP($A36,SP_AcqTract_DB[],MATCH(Z$2,SP_AcqTract_DB[#Headers],0),FALSE),"")</f>
        <v>0</v>
      </c>
      <c r="AA36" s="117" t="str">
        <f>IFERROR(VLOOKUP($A36,SP_AcqTract_DB[],MATCH(AA$2,SP_AcqTract_DB[#Headers],0),FALSE),"")</f>
        <v>No</v>
      </c>
      <c r="AB36" s="131" t="str">
        <f>IFERROR(IF(VLOOKUP(CONCATENATE($A36,"_",AB$1),SP_ACQ_Lib[],MATCH(AB$2,SP_ACQ_Lib[#Headers],0),FALSE)=0,"",VLOOKUP(CONCATENATE($A36,"_",AB$1),SP_ACQ_Lib[],MATCH(AB$2,SP_ACQ_Lib[#Headers],0),FALSE)),"")</f>
        <v/>
      </c>
      <c r="AC36" s="131" t="str">
        <f>IFERROR(IF(VLOOKUP(CONCATENATE($A36,"_",AC$1),SP_ACQ_Lib[],MATCH(AC$2,SP_ACQ_Lib[#Headers],0),FALSE)=0,"",VLOOKUP(CONCATENATE($A36,"_",AC$1),SP_ACQ_Lib[],MATCH(AC$2,SP_ACQ_Lib[#Headers],0),FALSE)),"")</f>
        <v/>
      </c>
      <c r="AD36" s="117" t="str">
        <f>IFERROR(VLOOKUP($A36,SP_AcqTract_DB[],MATCH(AD$2,SP_AcqTract_DB[#Headers],0),FALSE),"")</f>
        <v>Yes</v>
      </c>
      <c r="AE36" s="131">
        <f>IFERROR(IF(VLOOKUP(CONCATENATE($A36,"_",AE$1),SP_ACQ_Lib[],MATCH(AE$2,SP_ACQ_Lib[#Headers],0),FALSE)=0,"",VLOOKUP(CONCATENATE($A36,"_",AE$1),SP_ACQ_Lib[],MATCH(AE$2,SP_ACQ_Lib[#Headers],0),FALSE)),"")</f>
        <v>43917</v>
      </c>
      <c r="AF36" s="131">
        <f>IFERROR(IF(VLOOKUP(CONCATENATE($A36,"_",AF$1),SP_ACQ_Lib[],MATCH(AF$2,SP_ACQ_Lib[#Headers],0),FALSE)=0,"",VLOOKUP(CONCATENATE($A36,"_",AF$1),SP_ACQ_Lib[],MATCH(AF$2,SP_ACQ_Lib[#Headers],0),FALSE)),"")</f>
        <v>43948</v>
      </c>
      <c r="AG36" s="131" t="str">
        <f>IFERROR(IF(VLOOKUP(CONCATENATE($A36,"_",AG$1),SP_ACQ_Lib[],MATCH(AG$2,SP_ACQ_Lib[#Headers],0),FALSE)=0,"",VLOOKUP(CONCATENATE($A36,"_",AG$1),SP_ACQ_Lib[],MATCH(AG$2,SP_ACQ_Lib[#Headers],0),FALSE)),"")</f>
        <v/>
      </c>
      <c r="AH36" s="131" t="str">
        <f>IFERROR(IF(VLOOKUP(CONCATENATE($A36,"_",AH$1),SP_ACQ_Lib[],MATCH(AH$2,SP_ACQ_Lib[#Headers],0),FALSE)=0,"",VLOOKUP(CONCATENATE($A36,"_",AH$1),SP_ACQ_Lib[],MATCH(AH$2,SP_ACQ_Lib[#Headers],0),FALSE)),"")</f>
        <v/>
      </c>
      <c r="AI36" s="130" t="str">
        <f>IFERROR(IF(VLOOKUP(CONCATENATE($A36,"_",AI$1),SP_ACQ_Lib[],MATCH(AI$2,SP_ACQ_Lib[#Headers],0),FALSE)=0,"",VLOOKUP(CONCATENATE($A36,"_",AI$1),SP_ACQ_Lib[],MATCH(AI$2,SP_ACQ_Lib[#Headers],0),FALSE)),"")</f>
        <v/>
      </c>
      <c r="AJ36" s="130" t="str">
        <f>IFERROR(IF(VLOOKUP(CONCATENATE($A36,"_",AJ$1),SP_ACQ_Lib[],MATCH(AJ$2,SP_ACQ_Lib[#Headers],0),FALSE)=0,"",VLOOKUP(CONCATENATE($A36,"_",AJ$1),SP_ACQ_Lib[],MATCH(AJ$2,SP_ACQ_Lib[#Headers],0),FALSE)),"")</f>
        <v/>
      </c>
      <c r="AK36" s="130" t="str">
        <f>IFERROR(IF(VLOOKUP(CONCATENATE($A36,"_",AK$1),SP_ACQ_Lib[],MATCH(AK$2,SP_ACQ_Lib[#Headers],0),FALSE)=0,"",VLOOKUP(CONCATENATE($A36,"_",AK$1),SP_ACQ_Lib[],MATCH(AK$2,SP_ACQ_Lib[#Headers],0),FALSE)),"")</f>
        <v/>
      </c>
      <c r="AL36" s="130">
        <f>IFERROR(VLOOKUP($A36,SP_AcqTract_DB[],MATCH(AL$2,SP_AcqTract_DB[#Headers],0),FALSE),"")</f>
        <v>0</v>
      </c>
      <c r="AM36" s="115">
        <f>IFERROR(VLOOKUP($A36,SP_AcqTract_DB[],MATCH(AM$2,SP_AcqTract_DB[#Headers],0),FALSE),"")</f>
        <v>0</v>
      </c>
      <c r="AN36" s="115">
        <f>IFERROR(VLOOKUP($A36,SP_AcqTract_DB[],MATCH(AN$2,SP_AcqTract_DB[#Headers],0),FALSE),"")</f>
        <v>0</v>
      </c>
      <c r="AO36" s="116">
        <f>IFERROR(VLOOKUP($A36,SP_AcqTract_DB[],MATCH(AO$2,SP_AcqTract_DB[#Headers],0),FALSE),"")</f>
        <v>0</v>
      </c>
      <c r="AP36" s="98">
        <f>IFERROR(VLOOKUP($A36,SP_AcqTract_DB[],MATCH(AP$2,SP_AcqTract_DB[#Headers],0),FALSE),"")</f>
        <v>0</v>
      </c>
      <c r="AQ36" s="133" t="str">
        <f>IFERROR(IF(VLOOKUP(CONCATENATE($A36,"_",AQ$1),SP_ACQ_Lib[],MATCH(AQ$2,SP_ACQ_Lib[#Headers],0),FALSE)=0,"",VLOOKUP(CONCATENATE($A36,"_",AQ$1),SP_ACQ_Lib[],MATCH(AQ$2,SP_ACQ_Lib[#Headers],0),FALSE)),"")</f>
        <v/>
      </c>
      <c r="AR36" s="131" t="str">
        <f>IFERROR(IF(VLOOKUP(CONCATENATE($A36,"_",AR$1),SP_ACQ_Lib[],MATCH(AR$2,SP_ACQ_Lib[#Headers],0),FALSE)=0,"",VLOOKUP(CONCATENATE($A36,"_",AR$1),SP_ACQ_Lib[],MATCH(AR$2,SP_ACQ_Lib[#Headers],0),FALSE)),"")</f>
        <v/>
      </c>
      <c r="AS36" s="130" t="str">
        <f>IFERROR(IF(VLOOKUP(CONCATENATE($A36,"_",AS$1),SP_ACQ_Lib[],MATCH(AS$2,SP_ACQ_Lib[#Headers],0),FALSE)=0,"",VLOOKUP(CONCATENATE($A36,"_",AS$1),SP_ACQ_Lib[],MATCH(AS$2,SP_ACQ_Lib[#Headers],0),FALSE)),"")</f>
        <v/>
      </c>
      <c r="AT36" s="132" t="str">
        <f>IFERROR(IF(VLOOKUP(CONCATENATE($A36,"_",AT$1),SP_ACQ_Lib[],MATCH(AT$2,SP_ACQ_Lib[#Headers],0),FALSE)=0,"",VLOOKUP(CONCATENATE($A36,"_",AT$1),SP_ACQ_Lib[],MATCH(AT$2,SP_ACQ_Lib[#Headers],0),FALSE)),"")</f>
        <v/>
      </c>
      <c r="AU36" s="132" t="str">
        <f>IFERROR(IF(VLOOKUP(CONCATENATE($A36,"_",AU$1),SP_ACQ_Lib[],MATCH(AU$2,SP_ACQ_Lib[#Headers],0),FALSE)=0,"",VLOOKUP(CONCATENATE($A36,"_",AU$1),SP_ACQ_Lib[],MATCH(AU$2,SP_ACQ_Lib[#Headers],0),FALSE)),"")</f>
        <v/>
      </c>
      <c r="AV36" s="113" t="str">
        <f>IFERROR(IF(VLOOKUP(CONCATENATE($A36,"_",AV$1),SP_ACQ_Lib[],MATCH(AV$2,SP_ACQ_Lib[#Headers],0),FALSE)=0,"",VLOOKUP(CONCATENATE($A36,"_",AV$1),SP_ACQ_Lib[],MATCH(AV$2,SP_ACQ_Lib[#Headers],0),FALSE)),"")</f>
        <v/>
      </c>
      <c r="AW36" s="132" t="str">
        <f>IFERROR(IF(VLOOKUP(CONCATENATE($A36,"_",AW$1),SP_ACQ_Lib[],MATCH(AW$2,SP_ACQ_Lib[#Headers],0),FALSE)=0,"",VLOOKUP(CONCATENATE($A36,"_",AW$1),SP_ACQ_Lib[],MATCH(AW$2,SP_ACQ_Lib[#Headers],0),FALSE)),"")</f>
        <v/>
      </c>
      <c r="AX36" s="132" t="str">
        <f>IFERROR(IF(VLOOKUP(CONCATENATE($A36,"_",AX$1),SP_ACQ_Lib[],MATCH(AX$2,SP_ACQ_Lib[#Headers],0),FALSE)=0,"",VLOOKUP(CONCATENATE($A36,"_",AX$1),SP_ACQ_Lib[],MATCH(AX$2,SP_ACQ_Lib[#Headers],0),FALSE)),"")</f>
        <v/>
      </c>
      <c r="AY36" s="132" t="str">
        <f>IFERROR(IF(VLOOKUP(CONCATENATE($A36,"_",AY$1),SP_ACQ_Lib[],MATCH(AY$2,SP_ACQ_Lib[#Headers],0),FALSE)=0,"",VLOOKUP(CONCATENATE($A36,"_",AY$1),SP_ACQ_Lib[],MATCH(AY$2,SP_ACQ_Lib[#Headers],0),FALSE)),"")</f>
        <v/>
      </c>
      <c r="AZ36" s="132" t="str">
        <f>IFERROR(IF(VLOOKUP(CONCATENATE($A36,"_",AZ$1),SP_ACQ_Lib[],MATCH(AZ$2,SP_ACQ_Lib[#Headers],0),FALSE)=0,"",VLOOKUP(CONCATENATE($A36,"_",AZ$1),SP_ACQ_Lib[],MATCH(AZ$2,SP_ACQ_Lib[#Headers],0),FALSE)),"")</f>
        <v/>
      </c>
      <c r="BA36" s="132" t="str">
        <f>IFERROR(IF(VLOOKUP(CONCATENATE($A36,"_",BA$1),SP_ACQ_Lib[],MATCH(BA$2,SP_ACQ_Lib[#Headers],0),FALSE)=0,"",VLOOKUP(CONCATENATE($A36,"_",BA$1),SP_ACQ_Lib[],MATCH(BA$2,SP_ACQ_Lib[#Headers],0),FALSE)),"")</f>
        <v/>
      </c>
      <c r="BB36" s="112">
        <f>IFERROR(VLOOKUP(CONCATENATE($A36,"_",BB$1),SP_ACQ_Lib[],MATCH(BB$2,SP_ACQ_Lib[#Headers],0),FALSE),0)</f>
        <v>0</v>
      </c>
      <c r="BC36" s="119">
        <f>IFERROR(VLOOKUP($A36,SP_AcqTract_DB[],MATCH(BC$2,SP_AcqTract_DB[#Headers],0),FALSE),"")</f>
        <v>0</v>
      </c>
      <c r="BD36" s="119">
        <f>IFERROR(VLOOKUP($A36,SP_AcqTract_DB[],MATCH(BD$2,SP_AcqTract_DB[#Headers],0),FALSE),"")</f>
        <v>0</v>
      </c>
      <c r="BE36" s="130" t="str">
        <f>IFERROR(IF(VLOOKUP(CONCATENATE($A36,"_",BE$1),SP_ACQ_Lib[],MATCH(BE$2,SP_ACQ_Lib[#Headers],0),FALSE)=0,"",VLOOKUP(CONCATENATE($A36,"_",BE$1),SP_ACQ_Lib[],MATCH(BE$2,SP_ACQ_Lib[#Headers],0),FALSE)),"")</f>
        <v/>
      </c>
      <c r="BF36" s="130" t="str">
        <f>IFERROR(IF(VLOOKUP(CONCATENATE($A36,"_",BF$1),SP_ACQ_Lib[],MATCH(BF$2,SP_ACQ_Lib[#Headers],0),FALSE)=0,"",VLOOKUP(CONCATENATE($A36,"_",BF$1),SP_ACQ_Lib[],MATCH(BF$2,SP_ACQ_Lib[#Headers],0),FALSE)),"")</f>
        <v/>
      </c>
      <c r="BG36" s="130" t="str">
        <f>IFERROR(IF(VLOOKUP(CONCATENATE($A36,"_",BG$1),SP_ACQ_Lib[],MATCH(BG$2,SP_ACQ_Lib[#Headers],0),FALSE)=0,"",VLOOKUP(CONCATENATE($A36,"_",BG$1),SP_ACQ_Lib[],MATCH(BG$2,SP_ACQ_Lib[#Headers],0),FALSE)),"")</f>
        <v/>
      </c>
      <c r="BH36" s="130" t="str">
        <f>IFERROR(IF(VLOOKUP(CONCATENATE($A36,"_",BH$1),SP_ACQ_Lib[],MATCH(BH$2,SP_ACQ_Lib[#Headers],0),FALSE)=0,"",VLOOKUP(CONCATENATE($A36,"_",BH$1),SP_ACQ_Lib[],MATCH(BH$2,SP_ACQ_Lib[#Headers],0),FALSE)),"")</f>
        <v/>
      </c>
      <c r="BI36" s="130" t="str">
        <f>IFERROR(IF(VLOOKUP(CONCATENATE($A36,"_",BI$1),SP_ACQ_Lib[],MATCH(BI$2,SP_ACQ_Lib[#Headers],0),FALSE)=0,"",VLOOKUP(CONCATENATE($A36,"_",BI$1),SP_ACQ_Lib[],MATCH(BI$2,SP_ACQ_Lib[#Headers],0),FALSE)),"")</f>
        <v/>
      </c>
      <c r="BJ36" s="130" t="str">
        <f>IFERROR(IF(VLOOKUP(CONCATENATE($A36,"_",BJ$1),SP_ACQ_Lib[],MATCH(BJ$2,SP_ACQ_Lib[#Headers],0),FALSE)=0,"",VLOOKUP(CONCATENATE($A36,"_",BJ$1),SP_ACQ_Lib[],MATCH(BJ$2,SP_ACQ_Lib[#Headers],0),FALSE)),"")</f>
        <v/>
      </c>
      <c r="BK36" s="131" t="str">
        <f>IFERROR(IF(VLOOKUP(CONCATENATE($A36,"_",BK$1),SP_ACQ_Lib[],MATCH(BK$2,SP_ACQ_Lib[#Headers],0),FALSE)=0,"",VLOOKUP(CONCATENATE($A36,"_",BK$1),SP_ACQ_Lib[],MATCH(BK$2,SP_ACQ_Lib[#Headers],0),FALSE)),"")</f>
        <v/>
      </c>
      <c r="BL36" s="130" t="str">
        <f>IFERROR(IF(VLOOKUP(CONCATENATE($A36,"_",BL$1),SP_ACQ_Lib[],MATCH(BL$2,SP_ACQ_Lib[#Headers],0),FALSE)=0,"",VLOOKUP(CONCATENATE($A36,"_",BL$1),SP_ACQ_Lib[],MATCH(BL$2,SP_ACQ_Lib[#Headers],0),FALSE)),"")</f>
        <v/>
      </c>
      <c r="BM36" s="130" t="str">
        <f>IFERROR(IF(VLOOKUP(CONCATENATE($A36,"_",BM$1),SP_ACQ_Lib[],MATCH(BM$2,SP_ACQ_Lib[#Headers],0),FALSE)=0,"",VLOOKUP(CONCATENATE($A36,"_",BM$1),SP_ACQ_Lib[],MATCH(BM$2,SP_ACQ_Lib[#Headers],0),FALSE)),"")</f>
        <v/>
      </c>
      <c r="BN36" s="130" t="str">
        <f>IFERROR(IF(VLOOKUP(CONCATENATE($A36,"_",BN$1),SP_ACQ_Lib[],MATCH(BN$2,SP_ACQ_Lib[#Headers],0),FALSE)=0,"",VLOOKUP(CONCATENATE($A36,"_",BN$1),SP_ACQ_Lib[],MATCH(BN$2,SP_ACQ_Lib[#Headers],0),FALSE)),"")</f>
        <v/>
      </c>
    </row>
    <row r="37" spans="1:66" s="114" customFormat="1" ht="15.75" x14ac:dyDescent="0.2">
      <c r="A37" s="82" t="s">
        <v>1254</v>
      </c>
      <c r="B37" s="115"/>
      <c r="C37" s="116" t="str">
        <f>IFERROR(VLOOKUP($A37,SP_AcqTract_DB[],MATCH(C$2,SP_AcqTract_DB[#Headers],0),FALSE),"")</f>
        <v>PH1</v>
      </c>
      <c r="D37" s="96" t="str">
        <f>IFERROR(VLOOKUP($A37,SP_AcqTract_DB[],MATCH(D$2,SP_AcqTract_DB[#Headers],0),FALSE),"")</f>
        <v>Active</v>
      </c>
      <c r="E37" s="96">
        <f>IFERROR(VLOOKUP($A37,SP_AcqTract_DB[],MATCH(E$2,SP_AcqTract_DB[#Headers],0),FALSE),"")</f>
        <v>1</v>
      </c>
      <c r="F37" s="115" t="str">
        <f>IFERROR(VLOOKUP($A37,SP_AcqTract_DB[],MATCH(F$2,SP_AcqTract_DB[#Headers],0),FALSE),"")</f>
        <v>Levee Esmt</v>
      </c>
      <c r="G37" s="115">
        <f>IFERROR(VLOOKUP($A37,SP_AcqTract_DB[],MATCH(G$2,SP_AcqTract_DB[#Headers],0),FALSE),"")</f>
        <v>0</v>
      </c>
      <c r="H37" s="131" t="str">
        <f>IFERROR(IF(VLOOKUP(CONCATENATE($A37,"_",H$1),SP_ACQ_Lib[],MATCH(H$2,SP_ACQ_Lib[#Headers],0),FALSE)=0,"",VLOOKUP(CONCATENATE($A37,"_",H$1),SP_ACQ_Lib[],MATCH(H$2,SP_ACQ_Lib[#Headers],0),FALSE)),"")</f>
        <v/>
      </c>
      <c r="I37" s="115" t="str">
        <f>IFERROR(VLOOKUP($A37,SP_AcqTract_DB[],MATCH(I$2,SP_AcqTract_DB[#Headers],0),FALSE),"")</f>
        <v>City of Wharton</v>
      </c>
      <c r="J37" s="115">
        <f>IFERROR(VLOOKUP($A37,SP_AcqTract_DB[],MATCH(J$2,SP_AcqTract_DB[#Headers],0),FALSE),"")</f>
        <v>0</v>
      </c>
      <c r="K37" s="115">
        <f>IFERROR(VLOOKUP($A37,SP_AcqTract_DB[],MATCH(K$2,SP_AcqTract_DB[#Headers],0),FALSE),"")</f>
        <v>0</v>
      </c>
      <c r="L37" s="115">
        <f>IFERROR(VLOOKUP($A37,SP_AcqTract_DB[],MATCH(L$2,SP_AcqTract_DB[#Headers],0),FALSE),"")</f>
        <v>0</v>
      </c>
      <c r="M37" s="96">
        <f>IFERROR(VLOOKUP($A37,SP_AcqTract_DB[],MATCH(M$2,SP_AcqTract_DB[#Headers],0),FALSE),"")</f>
        <v>0</v>
      </c>
      <c r="N37" s="115">
        <f>IFERROR(VLOOKUP($A37,SP_AcqTract_DB[],MATCH(N$2,SP_AcqTract_DB[#Headers],0),FALSE),"")</f>
        <v>0</v>
      </c>
      <c r="O37" s="108">
        <f>IFERROR(VLOOKUP($A37,SP_AcqTract_DB[],MATCH(O$2,SP_AcqTract_DB[#Headers],0),FALSE),"")</f>
        <v>0</v>
      </c>
      <c r="P37" s="108">
        <f>IFERROR(VLOOKUP($A37,SP_AcqTract_DB[],MATCH(P$2,SP_AcqTract_DB[#Headers],0),FALSE),"")</f>
        <v>0</v>
      </c>
      <c r="Q37" s="96">
        <f>IFERROR(VLOOKUP($A37,SP_AcqTract_DB[],MATCH(Q$2,SP_AcqTract_DB[#Headers],0),FALSE),"")</f>
        <v>0</v>
      </c>
      <c r="R37" s="131" t="str">
        <f>IFERROR(IF(VLOOKUP(CONCATENATE($A37,"_",R$1),SP_ACQ_Lib[],MATCH(R$2,SP_ACQ_Lib[#Headers],0),FALSE)=0,"",VLOOKUP(CONCATENATE($A37,"_",R$1),SP_ACQ_Lib[],MATCH(R$2,SP_ACQ_Lib[#Headers],0),FALSE)),"")</f>
        <v/>
      </c>
      <c r="S37" s="134" t="str">
        <f>IFERROR(IF(VLOOKUP(CONCATENATE($A37,"_",S$1),SP_ACQ_Lib[],MATCH(S$2,SP_ACQ_Lib[#Headers],0),FALSE)=0,"",VLOOKUP(CONCATENATE($A37,"_",S$1),SP_ACQ_Lib[],MATCH(S$2,SP_ACQ_Lib[#Headers],0),FALSE)),"")</f>
        <v/>
      </c>
      <c r="T37" s="93">
        <f>IFERROR(VLOOKUP(CONCATENATE($A37,"_",T$1),SP_ACQ_Lib[],MATCH(T$2,SP_ACQ_Lib[#Headers],0),FALSE),0)</f>
        <v>0</v>
      </c>
      <c r="U37" s="131" t="str">
        <f>IFERROR(IF(VLOOKUP(CONCATENATE($A37,"_",U$1),SP_ACQ_Lib[],MATCH(U$2,SP_ACQ_Lib[#Headers],0),FALSE)=0,"",VLOOKUP(CONCATENATE($A37,"_",U$1),SP_ACQ_Lib[],MATCH(U$2,SP_ACQ_Lib[#Headers],0),FALSE)),"")</f>
        <v/>
      </c>
      <c r="V37" s="93">
        <f>IFERROR(VLOOKUP(CONCATENATE($A37,"_",V$1),SP_ACQ_Lib[],MATCH(V$2,SP_ACQ_Lib[#Headers],0),FALSE),0)</f>
        <v>0</v>
      </c>
      <c r="W37" s="97">
        <f>IFERROR(VLOOKUP(CONCATENATE($A37,"_",W$1),SP_ACQ_Lib[],MATCH(W$2,SP_ACQ_Lib[#Headers],0),FALSE),0)</f>
        <v>0</v>
      </c>
      <c r="X37" s="131">
        <f>IFERROR(VLOOKUP($A37,SP_AcqTract_DB[],MATCH(X$2,SP_AcqTract_DB[#Headers],0),FALSE),"")</f>
        <v>0</v>
      </c>
      <c r="Y37" s="125">
        <f>IFERROR(VLOOKUP($A37,SP_AcqTract_DB[],MATCH(Y$2,SP_AcqTract_DB[#Headers],0),FALSE),"")</f>
        <v>0</v>
      </c>
      <c r="Z37" s="117">
        <f>IFERROR(VLOOKUP($A37,SP_AcqTract_DB[],MATCH(Z$2,SP_AcqTract_DB[#Headers],0),FALSE),"")</f>
        <v>0</v>
      </c>
      <c r="AA37" s="117" t="str">
        <f>IFERROR(VLOOKUP($A37,SP_AcqTract_DB[],MATCH(AA$2,SP_AcqTract_DB[#Headers],0),FALSE),"")</f>
        <v>No</v>
      </c>
      <c r="AB37" s="131" t="str">
        <f>IFERROR(IF(VLOOKUP(CONCATENATE($A37,"_",AB$1),SP_ACQ_Lib[],MATCH(AB$2,SP_ACQ_Lib[#Headers],0),FALSE)=0,"",VLOOKUP(CONCATENATE($A37,"_",AB$1),SP_ACQ_Lib[],MATCH(AB$2,SP_ACQ_Lib[#Headers],0),FALSE)),"")</f>
        <v/>
      </c>
      <c r="AC37" s="131" t="str">
        <f>IFERROR(IF(VLOOKUP(CONCATENATE($A37,"_",AC$1),SP_ACQ_Lib[],MATCH(AC$2,SP_ACQ_Lib[#Headers],0),FALSE)=0,"",VLOOKUP(CONCATENATE($A37,"_",AC$1),SP_ACQ_Lib[],MATCH(AC$2,SP_ACQ_Lib[#Headers],0),FALSE)),"")</f>
        <v/>
      </c>
      <c r="AD37" s="117" t="str">
        <f>IFERROR(VLOOKUP($A37,SP_AcqTract_DB[],MATCH(AD$2,SP_AcqTract_DB[#Headers],0),FALSE),"")</f>
        <v>Yes</v>
      </c>
      <c r="AE37" s="131" t="str">
        <f>IFERROR(IF(VLOOKUP(CONCATENATE($A37,"_",AE$1),SP_ACQ_Lib[],MATCH(AE$2,SP_ACQ_Lib[#Headers],0),FALSE)=0,"",VLOOKUP(CONCATENATE($A37,"_",AE$1),SP_ACQ_Lib[],MATCH(AE$2,SP_ACQ_Lib[#Headers],0),FALSE)),"")</f>
        <v/>
      </c>
      <c r="AF37" s="131" t="str">
        <f>IFERROR(IF(VLOOKUP(CONCATENATE($A37,"_",AF$1),SP_ACQ_Lib[],MATCH(AF$2,SP_ACQ_Lib[#Headers],0),FALSE)=0,"",VLOOKUP(CONCATENATE($A37,"_",AF$1),SP_ACQ_Lib[],MATCH(AF$2,SP_ACQ_Lib[#Headers],0),FALSE)),"")</f>
        <v/>
      </c>
      <c r="AG37" s="131" t="str">
        <f>IFERROR(IF(VLOOKUP(CONCATENATE($A37,"_",AG$1),SP_ACQ_Lib[],MATCH(AG$2,SP_ACQ_Lib[#Headers],0),FALSE)=0,"",VLOOKUP(CONCATENATE($A37,"_",AG$1),SP_ACQ_Lib[],MATCH(AG$2,SP_ACQ_Lib[#Headers],0),FALSE)),"")</f>
        <v/>
      </c>
      <c r="AH37" s="131" t="str">
        <f>IFERROR(IF(VLOOKUP(CONCATENATE($A37,"_",AH$1),SP_ACQ_Lib[],MATCH(AH$2,SP_ACQ_Lib[#Headers],0),FALSE)=0,"",VLOOKUP(CONCATENATE($A37,"_",AH$1),SP_ACQ_Lib[],MATCH(AH$2,SP_ACQ_Lib[#Headers],0),FALSE)),"")</f>
        <v/>
      </c>
      <c r="AI37" s="130" t="str">
        <f>IFERROR(IF(VLOOKUP(CONCATENATE($A37,"_",AI$1),SP_ACQ_Lib[],MATCH(AI$2,SP_ACQ_Lib[#Headers],0),FALSE)=0,"",VLOOKUP(CONCATENATE($A37,"_",AI$1),SP_ACQ_Lib[],MATCH(AI$2,SP_ACQ_Lib[#Headers],0),FALSE)),"")</f>
        <v/>
      </c>
      <c r="AJ37" s="130" t="str">
        <f>IFERROR(IF(VLOOKUP(CONCATENATE($A37,"_",AJ$1),SP_ACQ_Lib[],MATCH(AJ$2,SP_ACQ_Lib[#Headers],0),FALSE)=0,"",VLOOKUP(CONCATENATE($A37,"_",AJ$1),SP_ACQ_Lib[],MATCH(AJ$2,SP_ACQ_Lib[#Headers],0),FALSE)),"")</f>
        <v/>
      </c>
      <c r="AK37" s="130" t="str">
        <f>IFERROR(IF(VLOOKUP(CONCATENATE($A37,"_",AK$1),SP_ACQ_Lib[],MATCH(AK$2,SP_ACQ_Lib[#Headers],0),FALSE)=0,"",VLOOKUP(CONCATENATE($A37,"_",AK$1),SP_ACQ_Lib[],MATCH(AK$2,SP_ACQ_Lib[#Headers],0),FALSE)),"")</f>
        <v/>
      </c>
      <c r="AL37" s="130">
        <f>IFERROR(VLOOKUP($A37,SP_AcqTract_DB[],MATCH(AL$2,SP_AcqTract_DB[#Headers],0),FALSE),"")</f>
        <v>0</v>
      </c>
      <c r="AM37" s="115">
        <f>IFERROR(VLOOKUP($A37,SP_AcqTract_DB[],MATCH(AM$2,SP_AcqTract_DB[#Headers],0),FALSE),"")</f>
        <v>0</v>
      </c>
      <c r="AN37" s="115">
        <f>IFERROR(VLOOKUP($A37,SP_AcqTract_DB[],MATCH(AN$2,SP_AcqTract_DB[#Headers],0),FALSE),"")</f>
        <v>0</v>
      </c>
      <c r="AO37" s="116">
        <f>IFERROR(VLOOKUP($A37,SP_AcqTract_DB[],MATCH(AO$2,SP_AcqTract_DB[#Headers],0),FALSE),"")</f>
        <v>0</v>
      </c>
      <c r="AP37" s="98">
        <f>IFERROR(VLOOKUP($A37,SP_AcqTract_DB[],MATCH(AP$2,SP_AcqTract_DB[#Headers],0),FALSE),"")</f>
        <v>0</v>
      </c>
      <c r="AQ37" s="133" t="str">
        <f>IFERROR(IF(VLOOKUP(CONCATENATE($A37,"_",AQ$1),SP_ACQ_Lib[],MATCH(AQ$2,SP_ACQ_Lib[#Headers],0),FALSE)=0,"",VLOOKUP(CONCATENATE($A37,"_",AQ$1),SP_ACQ_Lib[],MATCH(AQ$2,SP_ACQ_Lib[#Headers],0),FALSE)),"")</f>
        <v/>
      </c>
      <c r="AR37" s="131" t="str">
        <f>IFERROR(IF(VLOOKUP(CONCATENATE($A37,"_",AR$1),SP_ACQ_Lib[],MATCH(AR$2,SP_ACQ_Lib[#Headers],0),FALSE)=0,"",VLOOKUP(CONCATENATE($A37,"_",AR$1),SP_ACQ_Lib[],MATCH(AR$2,SP_ACQ_Lib[#Headers],0),FALSE)),"")</f>
        <v/>
      </c>
      <c r="AS37" s="130" t="str">
        <f>IFERROR(IF(VLOOKUP(CONCATENATE($A37,"_",AS$1),SP_ACQ_Lib[],MATCH(AS$2,SP_ACQ_Lib[#Headers],0),FALSE)=0,"",VLOOKUP(CONCATENATE($A37,"_",AS$1),SP_ACQ_Lib[],MATCH(AS$2,SP_ACQ_Lib[#Headers],0),FALSE)),"")</f>
        <v/>
      </c>
      <c r="AT37" s="132" t="str">
        <f>IFERROR(IF(VLOOKUP(CONCATENATE($A37,"_",AT$1),SP_ACQ_Lib[],MATCH(AT$2,SP_ACQ_Lib[#Headers],0),FALSE)=0,"",VLOOKUP(CONCATENATE($A37,"_",AT$1),SP_ACQ_Lib[],MATCH(AT$2,SP_ACQ_Lib[#Headers],0),FALSE)),"")</f>
        <v/>
      </c>
      <c r="AU37" s="132" t="str">
        <f>IFERROR(IF(VLOOKUP(CONCATENATE($A37,"_",AU$1),SP_ACQ_Lib[],MATCH(AU$2,SP_ACQ_Lib[#Headers],0),FALSE)=0,"",VLOOKUP(CONCATENATE($A37,"_",AU$1),SP_ACQ_Lib[],MATCH(AU$2,SP_ACQ_Lib[#Headers],0),FALSE)),"")</f>
        <v/>
      </c>
      <c r="AV37" s="113" t="str">
        <f>IFERROR(IF(VLOOKUP(CONCATENATE($A37,"_",AV$1),SP_ACQ_Lib[],MATCH(AV$2,SP_ACQ_Lib[#Headers],0),FALSE)=0,"",VLOOKUP(CONCATENATE($A37,"_",AV$1),SP_ACQ_Lib[],MATCH(AV$2,SP_ACQ_Lib[#Headers],0),FALSE)),"")</f>
        <v/>
      </c>
      <c r="AW37" s="132" t="str">
        <f>IFERROR(IF(VLOOKUP(CONCATENATE($A37,"_",AW$1),SP_ACQ_Lib[],MATCH(AW$2,SP_ACQ_Lib[#Headers],0),FALSE)=0,"",VLOOKUP(CONCATENATE($A37,"_",AW$1),SP_ACQ_Lib[],MATCH(AW$2,SP_ACQ_Lib[#Headers],0),FALSE)),"")</f>
        <v/>
      </c>
      <c r="AX37" s="132" t="str">
        <f>IFERROR(IF(VLOOKUP(CONCATENATE($A37,"_",AX$1),SP_ACQ_Lib[],MATCH(AX$2,SP_ACQ_Lib[#Headers],0),FALSE)=0,"",VLOOKUP(CONCATENATE($A37,"_",AX$1),SP_ACQ_Lib[],MATCH(AX$2,SP_ACQ_Lib[#Headers],0),FALSE)),"")</f>
        <v/>
      </c>
      <c r="AY37" s="132" t="str">
        <f>IFERROR(IF(VLOOKUP(CONCATENATE($A37,"_",AY$1),SP_ACQ_Lib[],MATCH(AY$2,SP_ACQ_Lib[#Headers],0),FALSE)=0,"",VLOOKUP(CONCATENATE($A37,"_",AY$1),SP_ACQ_Lib[],MATCH(AY$2,SP_ACQ_Lib[#Headers],0),FALSE)),"")</f>
        <v/>
      </c>
      <c r="AZ37" s="132" t="str">
        <f>IFERROR(IF(VLOOKUP(CONCATENATE($A37,"_",AZ$1),SP_ACQ_Lib[],MATCH(AZ$2,SP_ACQ_Lib[#Headers],0),FALSE)=0,"",VLOOKUP(CONCATENATE($A37,"_",AZ$1),SP_ACQ_Lib[],MATCH(AZ$2,SP_ACQ_Lib[#Headers],0),FALSE)),"")</f>
        <v/>
      </c>
      <c r="BA37" s="132" t="str">
        <f>IFERROR(IF(VLOOKUP(CONCATENATE($A37,"_",BA$1),SP_ACQ_Lib[],MATCH(BA$2,SP_ACQ_Lib[#Headers],0),FALSE)=0,"",VLOOKUP(CONCATENATE($A37,"_",BA$1),SP_ACQ_Lib[],MATCH(BA$2,SP_ACQ_Lib[#Headers],0),FALSE)),"")</f>
        <v/>
      </c>
      <c r="BB37" s="112">
        <f>IFERROR(VLOOKUP(CONCATENATE($A37,"_",BB$1),SP_ACQ_Lib[],MATCH(BB$2,SP_ACQ_Lib[#Headers],0),FALSE),0)</f>
        <v>0</v>
      </c>
      <c r="BC37" s="119">
        <f>IFERROR(VLOOKUP($A37,SP_AcqTract_DB[],MATCH(BC$2,SP_AcqTract_DB[#Headers],0),FALSE),"")</f>
        <v>0</v>
      </c>
      <c r="BD37" s="119">
        <f>IFERROR(VLOOKUP($A37,SP_AcqTract_DB[],MATCH(BD$2,SP_AcqTract_DB[#Headers],0),FALSE),"")</f>
        <v>0</v>
      </c>
      <c r="BE37" s="130" t="str">
        <f>IFERROR(IF(VLOOKUP(CONCATENATE($A37,"_",BE$1),SP_ACQ_Lib[],MATCH(BE$2,SP_ACQ_Lib[#Headers],0),FALSE)=0,"",VLOOKUP(CONCATENATE($A37,"_",BE$1),SP_ACQ_Lib[],MATCH(BE$2,SP_ACQ_Lib[#Headers],0),FALSE)),"")</f>
        <v/>
      </c>
      <c r="BF37" s="130" t="str">
        <f>IFERROR(IF(VLOOKUP(CONCATENATE($A37,"_",BF$1),SP_ACQ_Lib[],MATCH(BF$2,SP_ACQ_Lib[#Headers],0),FALSE)=0,"",VLOOKUP(CONCATENATE($A37,"_",BF$1),SP_ACQ_Lib[],MATCH(BF$2,SP_ACQ_Lib[#Headers],0),FALSE)),"")</f>
        <v/>
      </c>
      <c r="BG37" s="130" t="str">
        <f>IFERROR(IF(VLOOKUP(CONCATENATE($A37,"_",BG$1),SP_ACQ_Lib[],MATCH(BG$2,SP_ACQ_Lib[#Headers],0),FALSE)=0,"",VLOOKUP(CONCATENATE($A37,"_",BG$1),SP_ACQ_Lib[],MATCH(BG$2,SP_ACQ_Lib[#Headers],0),FALSE)),"")</f>
        <v/>
      </c>
      <c r="BH37" s="130" t="str">
        <f>IFERROR(IF(VLOOKUP(CONCATENATE($A37,"_",BH$1),SP_ACQ_Lib[],MATCH(BH$2,SP_ACQ_Lib[#Headers],0),FALSE)=0,"",VLOOKUP(CONCATENATE($A37,"_",BH$1),SP_ACQ_Lib[],MATCH(BH$2,SP_ACQ_Lib[#Headers],0),FALSE)),"")</f>
        <v/>
      </c>
      <c r="BI37" s="130" t="str">
        <f>IFERROR(IF(VLOOKUP(CONCATENATE($A37,"_",BI$1),SP_ACQ_Lib[],MATCH(BI$2,SP_ACQ_Lib[#Headers],0),FALSE)=0,"",VLOOKUP(CONCATENATE($A37,"_",BI$1),SP_ACQ_Lib[],MATCH(BI$2,SP_ACQ_Lib[#Headers],0),FALSE)),"")</f>
        <v/>
      </c>
      <c r="BJ37" s="130" t="str">
        <f>IFERROR(IF(VLOOKUP(CONCATENATE($A37,"_",BJ$1),SP_ACQ_Lib[],MATCH(BJ$2,SP_ACQ_Lib[#Headers],0),FALSE)=0,"",VLOOKUP(CONCATENATE($A37,"_",BJ$1),SP_ACQ_Lib[],MATCH(BJ$2,SP_ACQ_Lib[#Headers],0),FALSE)),"")</f>
        <v/>
      </c>
      <c r="BK37" s="131" t="str">
        <f>IFERROR(IF(VLOOKUP(CONCATENATE($A37,"_",BK$1),SP_ACQ_Lib[],MATCH(BK$2,SP_ACQ_Lib[#Headers],0),FALSE)=0,"",VLOOKUP(CONCATENATE($A37,"_",BK$1),SP_ACQ_Lib[],MATCH(BK$2,SP_ACQ_Lib[#Headers],0),FALSE)),"")</f>
        <v/>
      </c>
      <c r="BL37" s="130" t="str">
        <f>IFERROR(IF(VLOOKUP(CONCATENATE($A37,"_",BL$1),SP_ACQ_Lib[],MATCH(BL$2,SP_ACQ_Lib[#Headers],0),FALSE)=0,"",VLOOKUP(CONCATENATE($A37,"_",BL$1),SP_ACQ_Lib[],MATCH(BL$2,SP_ACQ_Lib[#Headers],0),FALSE)),"")</f>
        <v/>
      </c>
      <c r="BM37" s="130" t="str">
        <f>IFERROR(IF(VLOOKUP(CONCATENATE($A37,"_",BM$1),SP_ACQ_Lib[],MATCH(BM$2,SP_ACQ_Lib[#Headers],0),FALSE)=0,"",VLOOKUP(CONCATENATE($A37,"_",BM$1),SP_ACQ_Lib[],MATCH(BM$2,SP_ACQ_Lib[#Headers],0),FALSE)),"")</f>
        <v/>
      </c>
      <c r="BN37" s="130" t="str">
        <f>IFERROR(IF(VLOOKUP(CONCATENATE($A37,"_",BN$1),SP_ACQ_Lib[],MATCH(BN$2,SP_ACQ_Lib[#Headers],0),FALSE)=0,"",VLOOKUP(CONCATENATE($A37,"_",BN$1),SP_ACQ_Lib[],MATCH(BN$2,SP_ACQ_Lib[#Headers],0),FALSE)),"")</f>
        <v/>
      </c>
    </row>
    <row r="38" spans="1:66" s="114" customFormat="1" ht="25.5" x14ac:dyDescent="0.2">
      <c r="A38" s="82" t="s">
        <v>1256</v>
      </c>
      <c r="B38" s="115" t="str">
        <f>IFERROR(VLOOKUP($A38,SP_AcqTract_DB[],MATCH(B$2,SP_AcqTract_DB[#Headers],0),FALSE),"")</f>
        <v>R023655</v>
      </c>
      <c r="C38" s="116" t="str">
        <f>IFERROR(VLOOKUP($A38,SP_AcqTract_DB[],MATCH(C$2,SP_AcqTract_DB[#Headers],0),FALSE),"")</f>
        <v>PH1</v>
      </c>
      <c r="D38" s="96" t="str">
        <f>IFERROR(VLOOKUP($A38,SP_AcqTract_DB[],MATCH(D$2,SP_AcqTract_DB[#Headers],0),FALSE),"")</f>
        <v>Active</v>
      </c>
      <c r="E38" s="96">
        <f>IFERROR(VLOOKUP($A38,SP_AcqTract_DB[],MATCH(E$2,SP_AcqTract_DB[#Headers],0),FALSE),"")</f>
        <v>1</v>
      </c>
      <c r="F38" s="115" t="str">
        <f>IFERROR(VLOOKUP($A38,SP_AcqTract_DB[],MATCH(F$2,SP_AcqTract_DB[#Headers],0),FALSE),"")</f>
        <v>Levee Esmt</v>
      </c>
      <c r="G38" s="115" t="str">
        <f>IFERROR(VLOOKUP($A38,SP_AcqTract_DB[],MATCH(G$2,SP_AcqTract_DB[#Headers],0),FALSE),"")</f>
        <v>Melissa DeLeon</v>
      </c>
      <c r="H38" s="131">
        <f>IFERROR(IF(VLOOKUP(CONCATENATE($A38,"_",H$1),SP_ACQ_Lib[],MATCH(H$2,SP_ACQ_Lib[#Headers],0),FALSE)=0,"",VLOOKUP(CONCATENATE($A38,"_",H$1),SP_ACQ_Lib[],MATCH(H$2,SP_ACQ_Lib[#Headers],0),FALSE)),"")</f>
        <v>43992.685347222221</v>
      </c>
      <c r="I38" s="115" t="str">
        <f>IFERROR(VLOOKUP($A38,SP_AcqTract_DB[],MATCH(I$2,SP_AcqTract_DB[#Headers],0),FALSE),"")</f>
        <v>John Lathon Estate</v>
      </c>
      <c r="J38" s="115">
        <f>IFERROR(VLOOKUP($A38,SP_AcqTract_DB[],MATCH(J$2,SP_AcqTract_DB[#Headers],0),FALSE),"")</f>
        <v>0</v>
      </c>
      <c r="K38" s="115" t="str">
        <f>IFERROR(VLOOKUP($A38,SP_AcqTract_DB[],MATCH(K$2,SP_AcqTract_DB[#Headers],0),FALSE),"")</f>
        <v>John Lathon Estate C/O Vernell Brooks</v>
      </c>
      <c r="L38" s="115" t="str">
        <f>IFERROR(VLOOKUP($A38,SP_AcqTract_DB[],MATCH(L$2,SP_AcqTract_DB[#Headers],0),FALSE),"")</f>
        <v>902 Edwards Lane</v>
      </c>
      <c r="M38" s="96" t="str">
        <f>IFERROR(VLOOKUP($A38,SP_AcqTract_DB[],MATCH(M$2,SP_AcqTract_DB[#Headers],0),FALSE),"")</f>
        <v>Wharton, TX 77488</v>
      </c>
      <c r="N38" s="115" t="str">
        <f>IFERROR(VLOOKUP($A38,SP_AcqTract_DB[],MATCH(N$2,SP_AcqTract_DB[#Headers],0),FALSE),"")</f>
        <v>1814 Azalea Drive</v>
      </c>
      <c r="O38" s="108">
        <f>IFERROR(VLOOKUP($A38,SP_AcqTract_DB[],MATCH(O$2,SP_AcqTract_DB[#Headers],0),FALSE),"")</f>
        <v>0</v>
      </c>
      <c r="P38" s="108">
        <f>IFERROR(VLOOKUP($A38,SP_AcqTract_DB[],MATCH(P$2,SP_AcqTract_DB[#Headers],0),FALSE),"")</f>
        <v>0</v>
      </c>
      <c r="Q38" s="96" t="str">
        <f>IFERROR(VLOOKUP($A38,SP_AcqTract_DB[],MATCH(Q$2,SP_AcqTract_DB[#Headers],0),FALSE),"")</f>
        <v>2020-0332</v>
      </c>
      <c r="R38" s="131">
        <f>IFERROR(IF(VLOOKUP(CONCATENATE($A38,"_",R$1),SP_ACQ_Lib[],MATCH(R$2,SP_ACQ_Lib[#Headers],0),FALSE)=0,"",VLOOKUP(CONCATENATE($A38,"_",R$1),SP_ACQ_Lib[],MATCH(R$2,SP_ACQ_Lib[#Headers],0),FALSE)),"")</f>
        <v>43889</v>
      </c>
      <c r="S38" s="134">
        <f>IFERROR(IF(VLOOKUP(CONCATENATE($A38,"_",S$1),SP_ACQ_Lib[],MATCH(S$2,SP_ACQ_Lib[#Headers],0),FALSE)=0,"",VLOOKUP(CONCATENATE($A38,"_",S$1),SP_ACQ_Lib[],MATCH(S$2,SP_ACQ_Lib[#Headers],0),FALSE)),"")</f>
        <v>43906</v>
      </c>
      <c r="T38" s="93" t="str">
        <f>IFERROR(VLOOKUP(CONCATENATE($A38,"_",T$1),SP_ACQ_Lib[],MATCH(T$2,SP_ACQ_Lib[#Headers],0),FALSE),0)</f>
        <v>Accepted</v>
      </c>
      <c r="U38" s="131">
        <f>IFERROR(IF(VLOOKUP(CONCATENATE($A38,"_",U$1),SP_ACQ_Lib[],MATCH(U$2,SP_ACQ_Lib[#Headers],0),FALSE)=0,"",VLOOKUP(CONCATENATE($A38,"_",U$1),SP_ACQ_Lib[],MATCH(U$2,SP_ACQ_Lib[#Headers],0),FALSE)),"")</f>
        <v>43889</v>
      </c>
      <c r="V38" s="93" t="str">
        <f>IFERROR(VLOOKUP(CONCATENATE($A38,"_",V$1),SP_ACQ_Lib[],MATCH(V$2,SP_ACQ_Lib[#Headers],0),FALSE),0)</f>
        <v>Accepted</v>
      </c>
      <c r="W38" s="97">
        <f>IFERROR(VLOOKUP(CONCATENATE($A38,"_",W$1),SP_ACQ_Lib[],MATCH(W$2,SP_ACQ_Lib[#Headers],0),FALSE),0)</f>
        <v>0</v>
      </c>
      <c r="X38" s="131">
        <f>IFERROR(VLOOKUP($A38,SP_AcqTract_DB[],MATCH(X$2,SP_AcqTract_DB[#Headers],0),FALSE),"")</f>
        <v>43900</v>
      </c>
      <c r="Y38" s="125">
        <f>IFERROR(VLOOKUP($A38,SP_AcqTract_DB[],MATCH(Y$2,SP_AcqTract_DB[#Headers],0),FALSE),"")</f>
        <v>0</v>
      </c>
      <c r="Z38" s="117">
        <f>IFERROR(VLOOKUP($A38,SP_AcqTract_DB[],MATCH(Z$2,SP_AcqTract_DB[#Headers],0),FALSE),"")</f>
        <v>0</v>
      </c>
      <c r="AA38" s="117" t="str">
        <f>IFERROR(VLOOKUP($A38,SP_AcqTract_DB[],MATCH(AA$2,SP_AcqTract_DB[#Headers],0),FALSE),"")</f>
        <v>Yes</v>
      </c>
      <c r="AB38" s="131" t="str">
        <f>IFERROR(IF(VLOOKUP(CONCATENATE($A38,"_",AB$1),SP_ACQ_Lib[],MATCH(AB$2,SP_ACQ_Lib[#Headers],0),FALSE)=0,"",VLOOKUP(CONCATENATE($A38,"_",AB$1),SP_ACQ_Lib[],MATCH(AB$2,SP_ACQ_Lib[#Headers],0),FALSE)),"")</f>
        <v/>
      </c>
      <c r="AC38" s="131" t="str">
        <f>IFERROR(IF(VLOOKUP(CONCATENATE($A38,"_",AC$1),SP_ACQ_Lib[],MATCH(AC$2,SP_ACQ_Lib[#Headers],0),FALSE)=0,"",VLOOKUP(CONCATENATE($A38,"_",AC$1),SP_ACQ_Lib[],MATCH(AC$2,SP_ACQ_Lib[#Headers],0),FALSE)),"")</f>
        <v/>
      </c>
      <c r="AD38" s="117" t="str">
        <f>IFERROR(VLOOKUP($A38,SP_AcqTract_DB[],MATCH(AD$2,SP_AcqTract_DB[#Headers],0),FALSE),"")</f>
        <v>Yes</v>
      </c>
      <c r="AE38" s="131" t="str">
        <f>IFERROR(IF(VLOOKUP(CONCATENATE($A38,"_",AE$1),SP_ACQ_Lib[],MATCH(AE$2,SP_ACQ_Lib[#Headers],0),FALSE)=0,"",VLOOKUP(CONCATENATE($A38,"_",AE$1),SP_ACQ_Lib[],MATCH(AE$2,SP_ACQ_Lib[#Headers],0),FALSE)),"")</f>
        <v/>
      </c>
      <c r="AF38" s="131" t="str">
        <f>IFERROR(IF(VLOOKUP(CONCATENATE($A38,"_",AF$1),SP_ACQ_Lib[],MATCH(AF$2,SP_ACQ_Lib[#Headers],0),FALSE)=0,"",VLOOKUP(CONCATENATE($A38,"_",AF$1),SP_ACQ_Lib[],MATCH(AF$2,SP_ACQ_Lib[#Headers],0),FALSE)),"")</f>
        <v/>
      </c>
      <c r="AG38" s="131">
        <f>IFERROR(IF(VLOOKUP(CONCATENATE($A38,"_",AG$1),SP_ACQ_Lib[],MATCH(AG$2,SP_ACQ_Lib[#Headers],0),FALSE)=0,"",VLOOKUP(CONCATENATE($A38,"_",AG$1),SP_ACQ_Lib[],MATCH(AG$2,SP_ACQ_Lib[#Headers],0),FALSE)),"")</f>
        <v>43845</v>
      </c>
      <c r="AH38" s="131">
        <f>IFERROR(IF(VLOOKUP(CONCATENATE($A38,"_",AH$1),SP_ACQ_Lib[],MATCH(AH$2,SP_ACQ_Lib[#Headers],0),FALSE)=0,"",VLOOKUP(CONCATENATE($A38,"_",AH$1),SP_ACQ_Lib[],MATCH(AH$2,SP_ACQ_Lib[#Headers],0),FALSE)),"")</f>
        <v>43950</v>
      </c>
      <c r="AI38" s="130" t="str">
        <f>IFERROR(IF(VLOOKUP(CONCATENATE($A38,"_",AI$1),SP_ACQ_Lib[],MATCH(AI$2,SP_ACQ_Lib[#Headers],0),FALSE)=0,"",VLOOKUP(CONCATENATE($A38,"_",AI$1),SP_ACQ_Lib[],MATCH(AI$2,SP_ACQ_Lib[#Headers],0),FALSE)),"")</f>
        <v/>
      </c>
      <c r="AJ38" s="130" t="str">
        <f>IFERROR(IF(VLOOKUP(CONCATENATE($A38,"_",AJ$1),SP_ACQ_Lib[],MATCH(AJ$2,SP_ACQ_Lib[#Headers],0),FALSE)=0,"",VLOOKUP(CONCATENATE($A38,"_",AJ$1),SP_ACQ_Lib[],MATCH(AJ$2,SP_ACQ_Lib[#Headers],0),FALSE)),"")</f>
        <v/>
      </c>
      <c r="AK38" s="130" t="str">
        <f>IFERROR(IF(VLOOKUP(CONCATENATE($A38,"_",AK$1),SP_ACQ_Lib[],MATCH(AK$2,SP_ACQ_Lib[#Headers],0),FALSE)=0,"",VLOOKUP(CONCATENATE($A38,"_",AK$1),SP_ACQ_Lib[],MATCH(AK$2,SP_ACQ_Lib[#Headers],0),FALSE)),"")</f>
        <v/>
      </c>
      <c r="AL38" s="130">
        <f>IFERROR(VLOOKUP($A38,SP_AcqTract_DB[],MATCH(AL$2,SP_AcqTract_DB[#Headers],0),FALSE),"")</f>
        <v>0</v>
      </c>
      <c r="AM38" s="115" t="str">
        <f>IFERROR(VLOOKUP($A38,SP_AcqTract_DB[],MATCH(AM$2,SP_AcqTract_DB[#Headers],0),FALSE),"")</f>
        <v>David Ambrose</v>
      </c>
      <c r="AN38" s="115" t="str">
        <f>IFERROR(VLOOKUP($A38,SP_AcqTract_DB[],MATCH(AN$2,SP_AcqTract_DB[#Headers],0),FALSE),"")</f>
        <v>Lory Johnson, Atrium</v>
      </c>
      <c r="AO38" s="116" t="str">
        <f>IFERROR(VLOOKUP($A38,SP_AcqTract_DB[],MATCH(AO$2,SP_AcqTract_DB[#Headers],0),FALSE),"")</f>
        <v>Yes</v>
      </c>
      <c r="AP38" s="98" t="str">
        <f>IFERROR(VLOOKUP($A38,SP_AcqTract_DB[],MATCH(AP$2,SP_AcqTract_DB[#Headers],0),FALSE),"")</f>
        <v>R</v>
      </c>
      <c r="AQ38" s="133" t="str">
        <f>IFERROR(IF(VLOOKUP(CONCATENATE($A38,"_",AQ$1),SP_ACQ_Lib[],MATCH(AQ$2,SP_ACQ_Lib[#Headers],0),FALSE)=0,"",VLOOKUP(CONCATENATE($A38,"_",AQ$1),SP_ACQ_Lib[],MATCH(AQ$2,SP_ACQ_Lib[#Headers],0),FALSE)),"")</f>
        <v/>
      </c>
      <c r="AR38" s="131" t="str">
        <f>IFERROR(IF(VLOOKUP(CONCATENATE($A38,"_",AR$1),SP_ACQ_Lib[],MATCH(AR$2,SP_ACQ_Lib[#Headers],0),FALSE)=0,"",VLOOKUP(CONCATENATE($A38,"_",AR$1),SP_ACQ_Lib[],MATCH(AR$2,SP_ACQ_Lib[#Headers],0),FALSE)),"")</f>
        <v/>
      </c>
      <c r="AS38" s="130" t="str">
        <f>IFERROR(IF(VLOOKUP(CONCATENATE($A38,"_",AS$1),SP_ACQ_Lib[],MATCH(AS$2,SP_ACQ_Lib[#Headers],0),FALSE)=0,"",VLOOKUP(CONCATENATE($A38,"_",AS$1),SP_ACQ_Lib[],MATCH(AS$2,SP_ACQ_Lib[#Headers],0),FALSE)),"")</f>
        <v/>
      </c>
      <c r="AT38" s="132" t="str">
        <f>IFERROR(IF(VLOOKUP(CONCATENATE($A38,"_",AT$1),SP_ACQ_Lib[],MATCH(AT$2,SP_ACQ_Lib[#Headers],0),FALSE)=0,"",VLOOKUP(CONCATENATE($A38,"_",AT$1),SP_ACQ_Lib[],MATCH(AT$2,SP_ACQ_Lib[#Headers],0),FALSE)),"")</f>
        <v/>
      </c>
      <c r="AU38" s="132" t="str">
        <f>IFERROR(IF(VLOOKUP(CONCATENATE($A38,"_",AU$1),SP_ACQ_Lib[],MATCH(AU$2,SP_ACQ_Lib[#Headers],0),FALSE)=0,"",VLOOKUP(CONCATENATE($A38,"_",AU$1),SP_ACQ_Lib[],MATCH(AU$2,SP_ACQ_Lib[#Headers],0),FALSE)),"")</f>
        <v/>
      </c>
      <c r="AV38" s="113" t="str">
        <f>IFERROR(IF(VLOOKUP(CONCATENATE($A38,"_",AV$1),SP_ACQ_Lib[],MATCH(AV$2,SP_ACQ_Lib[#Headers],0),FALSE)=0,"",VLOOKUP(CONCATENATE($A38,"_",AV$1),SP_ACQ_Lib[],MATCH(AV$2,SP_ACQ_Lib[#Headers],0),FALSE)),"")</f>
        <v/>
      </c>
      <c r="AW38" s="132" t="str">
        <f>IFERROR(IF(VLOOKUP(CONCATENATE($A38,"_",AW$1),SP_ACQ_Lib[],MATCH(AW$2,SP_ACQ_Lib[#Headers],0),FALSE)=0,"",VLOOKUP(CONCATENATE($A38,"_",AW$1),SP_ACQ_Lib[],MATCH(AW$2,SP_ACQ_Lib[#Headers],0),FALSE)),"")</f>
        <v/>
      </c>
      <c r="AX38" s="132" t="str">
        <f>IFERROR(IF(VLOOKUP(CONCATENATE($A38,"_",AX$1),SP_ACQ_Lib[],MATCH(AX$2,SP_ACQ_Lib[#Headers],0),FALSE)=0,"",VLOOKUP(CONCATENATE($A38,"_",AX$1),SP_ACQ_Lib[],MATCH(AX$2,SP_ACQ_Lib[#Headers],0),FALSE)),"")</f>
        <v/>
      </c>
      <c r="AY38" s="132" t="str">
        <f>IFERROR(IF(VLOOKUP(CONCATENATE($A38,"_",AY$1),SP_ACQ_Lib[],MATCH(AY$2,SP_ACQ_Lib[#Headers],0),FALSE)=0,"",VLOOKUP(CONCATENATE($A38,"_",AY$1),SP_ACQ_Lib[],MATCH(AY$2,SP_ACQ_Lib[#Headers],0),FALSE)),"")</f>
        <v/>
      </c>
      <c r="AZ38" s="132" t="str">
        <f>IFERROR(IF(VLOOKUP(CONCATENATE($A38,"_",AZ$1),SP_ACQ_Lib[],MATCH(AZ$2,SP_ACQ_Lib[#Headers],0),FALSE)=0,"",VLOOKUP(CONCATENATE($A38,"_",AZ$1),SP_ACQ_Lib[],MATCH(AZ$2,SP_ACQ_Lib[#Headers],0),FALSE)),"")</f>
        <v/>
      </c>
      <c r="BA38" s="132" t="str">
        <f>IFERROR(IF(VLOOKUP(CONCATENATE($A38,"_",BA$1),SP_ACQ_Lib[],MATCH(BA$2,SP_ACQ_Lib[#Headers],0),FALSE)=0,"",VLOOKUP(CONCATENATE($A38,"_",BA$1),SP_ACQ_Lib[],MATCH(BA$2,SP_ACQ_Lib[#Headers],0),FALSE)),"")</f>
        <v/>
      </c>
      <c r="BB38" s="112">
        <f>IFERROR(VLOOKUP(CONCATENATE($A38,"_",BB$1),SP_ACQ_Lib[],MATCH(BB$2,SP_ACQ_Lib[#Headers],0),FALSE),0)</f>
        <v>0</v>
      </c>
      <c r="BC38" s="119">
        <f>IFERROR(VLOOKUP($A38,SP_AcqTract_DB[],MATCH(BC$2,SP_AcqTract_DB[#Headers],0),FALSE),"")</f>
        <v>0</v>
      </c>
      <c r="BD38" s="119">
        <f>IFERROR(VLOOKUP($A38,SP_AcqTract_DB[],MATCH(BD$2,SP_AcqTract_DB[#Headers],0),FALSE),"")</f>
        <v>0</v>
      </c>
      <c r="BE38" s="130" t="str">
        <f>IFERROR(IF(VLOOKUP(CONCATENATE($A38,"_",BE$1),SP_ACQ_Lib[],MATCH(BE$2,SP_ACQ_Lib[#Headers],0),FALSE)=0,"",VLOOKUP(CONCATENATE($A38,"_",BE$1),SP_ACQ_Lib[],MATCH(BE$2,SP_ACQ_Lib[#Headers],0),FALSE)),"")</f>
        <v/>
      </c>
      <c r="BF38" s="130" t="str">
        <f>IFERROR(IF(VLOOKUP(CONCATENATE($A38,"_",BF$1),SP_ACQ_Lib[],MATCH(BF$2,SP_ACQ_Lib[#Headers],0),FALSE)=0,"",VLOOKUP(CONCATENATE($A38,"_",BF$1),SP_ACQ_Lib[],MATCH(BF$2,SP_ACQ_Lib[#Headers],0),FALSE)),"")</f>
        <v/>
      </c>
      <c r="BG38" s="130" t="str">
        <f>IFERROR(IF(VLOOKUP(CONCATENATE($A38,"_",BG$1),SP_ACQ_Lib[],MATCH(BG$2,SP_ACQ_Lib[#Headers],0),FALSE)=0,"",VLOOKUP(CONCATENATE($A38,"_",BG$1),SP_ACQ_Lib[],MATCH(BG$2,SP_ACQ_Lib[#Headers],0),FALSE)),"")</f>
        <v/>
      </c>
      <c r="BH38" s="130" t="str">
        <f>IFERROR(IF(VLOOKUP(CONCATENATE($A38,"_",BH$1),SP_ACQ_Lib[],MATCH(BH$2,SP_ACQ_Lib[#Headers],0),FALSE)=0,"",VLOOKUP(CONCATENATE($A38,"_",BH$1),SP_ACQ_Lib[],MATCH(BH$2,SP_ACQ_Lib[#Headers],0),FALSE)),"")</f>
        <v/>
      </c>
      <c r="BI38" s="130" t="str">
        <f>IFERROR(IF(VLOOKUP(CONCATENATE($A38,"_",BI$1),SP_ACQ_Lib[],MATCH(BI$2,SP_ACQ_Lib[#Headers],0),FALSE)=0,"",VLOOKUP(CONCATENATE($A38,"_",BI$1),SP_ACQ_Lib[],MATCH(BI$2,SP_ACQ_Lib[#Headers],0),FALSE)),"")</f>
        <v/>
      </c>
      <c r="BJ38" s="130" t="str">
        <f>IFERROR(IF(VLOOKUP(CONCATENATE($A38,"_",BJ$1),SP_ACQ_Lib[],MATCH(BJ$2,SP_ACQ_Lib[#Headers],0),FALSE)=0,"",VLOOKUP(CONCATENATE($A38,"_",BJ$1),SP_ACQ_Lib[],MATCH(BJ$2,SP_ACQ_Lib[#Headers],0),FALSE)),"")</f>
        <v/>
      </c>
      <c r="BK38" s="131" t="str">
        <f>IFERROR(IF(VLOOKUP(CONCATENATE($A38,"_",BK$1),SP_ACQ_Lib[],MATCH(BK$2,SP_ACQ_Lib[#Headers],0),FALSE)=0,"",VLOOKUP(CONCATENATE($A38,"_",BK$1),SP_ACQ_Lib[],MATCH(BK$2,SP_ACQ_Lib[#Headers],0),FALSE)),"")</f>
        <v/>
      </c>
      <c r="BL38" s="130" t="str">
        <f>IFERROR(IF(VLOOKUP(CONCATENATE($A38,"_",BL$1),SP_ACQ_Lib[],MATCH(BL$2,SP_ACQ_Lib[#Headers],0),FALSE)=0,"",VLOOKUP(CONCATENATE($A38,"_",BL$1),SP_ACQ_Lib[],MATCH(BL$2,SP_ACQ_Lib[#Headers],0),FALSE)),"")</f>
        <v/>
      </c>
      <c r="BM38" s="130" t="str">
        <f>IFERROR(IF(VLOOKUP(CONCATENATE($A38,"_",BM$1),SP_ACQ_Lib[],MATCH(BM$2,SP_ACQ_Lib[#Headers],0),FALSE)=0,"",VLOOKUP(CONCATENATE($A38,"_",BM$1),SP_ACQ_Lib[],MATCH(BM$2,SP_ACQ_Lib[#Headers],0),FALSE)),"")</f>
        <v/>
      </c>
      <c r="BN38" s="130" t="str">
        <f>IFERROR(IF(VLOOKUP(CONCATENATE($A38,"_",BN$1),SP_ACQ_Lib[],MATCH(BN$2,SP_ACQ_Lib[#Headers],0),FALSE)=0,"",VLOOKUP(CONCATENATE($A38,"_",BN$1),SP_ACQ_Lib[],MATCH(BN$2,SP_ACQ_Lib[#Headers],0),FALSE)),"")</f>
        <v/>
      </c>
    </row>
    <row r="39" spans="1:66" s="114" customFormat="1" ht="63.75" x14ac:dyDescent="0.2">
      <c r="A39" s="82" t="s">
        <v>1258</v>
      </c>
      <c r="B39" s="115" t="str">
        <f>IFERROR(VLOOKUP($A39,SP_AcqTract_DB[],MATCH(B$2,SP_AcqTract_DB[#Headers],0),FALSE),"")</f>
        <v>R023656</v>
      </c>
      <c r="C39" s="116" t="str">
        <f>IFERROR(VLOOKUP($A39,SP_AcqTract_DB[],MATCH(C$2,SP_AcqTract_DB[#Headers],0),FALSE),"")</f>
        <v>PH1</v>
      </c>
      <c r="D39" s="96" t="str">
        <f>IFERROR(VLOOKUP($A39,SP_AcqTract_DB[],MATCH(D$2,SP_AcqTract_DB[#Headers],0),FALSE),"")</f>
        <v>Active</v>
      </c>
      <c r="E39" s="96">
        <f>IFERROR(VLOOKUP($A39,SP_AcqTract_DB[],MATCH(E$2,SP_AcqTract_DB[#Headers],0),FALSE),"")</f>
        <v>1</v>
      </c>
      <c r="F39" s="115" t="str">
        <f>IFERROR(VLOOKUP($A39,SP_AcqTract_DB[],MATCH(F$2,SP_AcqTract_DB[#Headers],0),FALSE),"")</f>
        <v>Levee Esmt</v>
      </c>
      <c r="G39" s="115">
        <f>IFERROR(VLOOKUP($A39,SP_AcqTract_DB[],MATCH(G$2,SP_AcqTract_DB[#Headers],0),FALSE),"")</f>
        <v>0</v>
      </c>
      <c r="H39" s="131">
        <f>IFERROR(IF(VLOOKUP(CONCATENATE($A39,"_",H$1),SP_ACQ_Lib[],MATCH(H$2,SP_ACQ_Lib[#Headers],0),FALSE)=0,"",VLOOKUP(CONCATENATE($A39,"_",H$1),SP_ACQ_Lib[],MATCH(H$2,SP_ACQ_Lib[#Headers],0),FALSE)),"")</f>
        <v>43977.885231481479</v>
      </c>
      <c r="I39" s="115" t="str">
        <f>IFERROR(VLOOKUP($A39,SP_AcqTract_DB[],MATCH(I$2,SP_AcqTract_DB[#Headers],0),FALSE),"")</f>
        <v>City of Wharton</v>
      </c>
      <c r="J39" s="115" t="str">
        <f>IFERROR(VLOOKUP($A39,SP_AcqTract_DB[],MATCH(J$2,SP_AcqTract_DB[#Headers],0),FALSE),"")</f>
        <v>Wharton City as Trustee % Wharaton County Tax Office</v>
      </c>
      <c r="K39" s="115" t="str">
        <f>IFERROR(VLOOKUP($A39,SP_AcqTract_DB[],MATCH(K$2,SP_AcqTract_DB[#Headers],0),FALSE),"")</f>
        <v>The City of Wharton, Texas, as Trustee % Wharton County Tax Office</v>
      </c>
      <c r="L39" s="115" t="str">
        <f>IFERROR(VLOOKUP($A39,SP_AcqTract_DB[],MATCH(L$2,SP_AcqTract_DB[#Headers],0),FALSE),"")</f>
        <v>PO Box 189</v>
      </c>
      <c r="M39" s="96" t="str">
        <f>IFERROR(VLOOKUP($A39,SP_AcqTract_DB[],MATCH(M$2,SP_AcqTract_DB[#Headers],0),FALSE),"")</f>
        <v>Wharton, TX 77488</v>
      </c>
      <c r="N39" s="115" t="str">
        <f>IFERROR(VLOOKUP($A39,SP_AcqTract_DB[],MATCH(N$2,SP_AcqTract_DB[#Headers],0),FALSE),"")</f>
        <v>1810 Azalea Dr., Wharton, TX 77488</v>
      </c>
      <c r="O39" s="108">
        <f>IFERROR(VLOOKUP($A39,SP_AcqTract_DB[],MATCH(O$2,SP_AcqTract_DB[#Headers],0),FALSE),"")</f>
        <v>0</v>
      </c>
      <c r="P39" s="108">
        <f>IFERROR(VLOOKUP($A39,SP_AcqTract_DB[],MATCH(P$2,SP_AcqTract_DB[#Headers],0),FALSE),"")</f>
        <v>0</v>
      </c>
      <c r="Q39" s="96">
        <f>IFERROR(VLOOKUP($A39,SP_AcqTract_DB[],MATCH(Q$2,SP_AcqTract_DB[#Headers],0),FALSE),"")</f>
        <v>0</v>
      </c>
      <c r="R39" s="131">
        <f>IFERROR(IF(VLOOKUP(CONCATENATE($A39,"_",R$1),SP_ACQ_Lib[],MATCH(R$2,SP_ACQ_Lib[#Headers],0),FALSE)=0,"",VLOOKUP(CONCATENATE($A39,"_",R$1),SP_ACQ_Lib[],MATCH(R$2,SP_ACQ_Lib[#Headers],0),FALSE)),"")</f>
        <v>43987</v>
      </c>
      <c r="S39" s="134">
        <f>IFERROR(IF(VLOOKUP(CONCATENATE($A39,"_",S$1),SP_ACQ_Lib[],MATCH(S$2,SP_ACQ_Lib[#Headers],0),FALSE)=0,"",VLOOKUP(CONCATENATE($A39,"_",S$1),SP_ACQ_Lib[],MATCH(S$2,SP_ACQ_Lib[#Headers],0),FALSE)),"")</f>
        <v>43998</v>
      </c>
      <c r="T39" s="93" t="str">
        <f>IFERROR(VLOOKUP(CONCATENATE($A39,"_",T$1),SP_ACQ_Lib[],MATCH(T$2,SP_ACQ_Lib[#Headers],0),FALSE),0)</f>
        <v>Accepted</v>
      </c>
      <c r="U39" s="131">
        <f>IFERROR(IF(VLOOKUP(CONCATENATE($A39,"_",U$1),SP_ACQ_Lib[],MATCH(U$2,SP_ACQ_Lib[#Headers],0),FALSE)=0,"",VLOOKUP(CONCATENATE($A39,"_",U$1),SP_ACQ_Lib[],MATCH(U$2,SP_ACQ_Lib[#Headers],0),FALSE)),"")</f>
        <v>43987</v>
      </c>
      <c r="V39" s="93" t="str">
        <f>IFERROR(VLOOKUP(CONCATENATE($A39,"_",V$1),SP_ACQ_Lib[],MATCH(V$2,SP_ACQ_Lib[#Headers],0),FALSE),0)</f>
        <v>Accepted</v>
      </c>
      <c r="W39" s="97">
        <f>IFERROR(VLOOKUP(CONCATENATE($A39,"_",W$1),SP_ACQ_Lib[],MATCH(W$2,SP_ACQ_Lib[#Headers],0),FALSE),0)</f>
        <v>0</v>
      </c>
      <c r="X39" s="131">
        <f>IFERROR(VLOOKUP($A39,SP_AcqTract_DB[],MATCH(X$2,SP_AcqTract_DB[#Headers],0),FALSE),"")</f>
        <v>0</v>
      </c>
      <c r="Y39" s="125">
        <f>IFERROR(VLOOKUP($A39,SP_AcqTract_DB[],MATCH(Y$2,SP_AcqTract_DB[#Headers],0),FALSE),"")</f>
        <v>0.13999081726354501</v>
      </c>
      <c r="Z39" s="117">
        <f>IFERROR(VLOOKUP($A39,SP_AcqTract_DB[],MATCH(Z$2,SP_AcqTract_DB[#Headers],0),FALSE),"")</f>
        <v>6098</v>
      </c>
      <c r="AA39" s="117" t="str">
        <f>IFERROR(VLOOKUP($A39,SP_AcqTract_DB[],MATCH(AA$2,SP_AcqTract_DB[#Headers],0),FALSE),"")</f>
        <v>Yes</v>
      </c>
      <c r="AB39" s="131" t="str">
        <f>IFERROR(IF(VLOOKUP(CONCATENATE($A39,"_",AB$1),SP_ACQ_Lib[],MATCH(AB$2,SP_ACQ_Lib[#Headers],0),FALSE)=0,"",VLOOKUP(CONCATENATE($A39,"_",AB$1),SP_ACQ_Lib[],MATCH(AB$2,SP_ACQ_Lib[#Headers],0),FALSE)),"")</f>
        <v/>
      </c>
      <c r="AC39" s="131" t="str">
        <f>IFERROR(IF(VLOOKUP(CONCATENATE($A39,"_",AC$1),SP_ACQ_Lib[],MATCH(AC$2,SP_ACQ_Lib[#Headers],0),FALSE)=0,"",VLOOKUP(CONCATENATE($A39,"_",AC$1),SP_ACQ_Lib[],MATCH(AC$2,SP_ACQ_Lib[#Headers],0),FALSE)),"")</f>
        <v/>
      </c>
      <c r="AD39" s="117" t="str">
        <f>IFERROR(VLOOKUP($A39,SP_AcqTract_DB[],MATCH(AD$2,SP_AcqTract_DB[#Headers],0),FALSE),"")</f>
        <v>Yes</v>
      </c>
      <c r="AE39" s="131" t="str">
        <f>IFERROR(IF(VLOOKUP(CONCATENATE($A39,"_",AE$1),SP_ACQ_Lib[],MATCH(AE$2,SP_ACQ_Lib[#Headers],0),FALSE)=0,"",VLOOKUP(CONCATENATE($A39,"_",AE$1),SP_ACQ_Lib[],MATCH(AE$2,SP_ACQ_Lib[#Headers],0),FALSE)),"")</f>
        <v/>
      </c>
      <c r="AF39" s="131" t="str">
        <f>IFERROR(IF(VLOOKUP(CONCATENATE($A39,"_",AF$1),SP_ACQ_Lib[],MATCH(AF$2,SP_ACQ_Lib[#Headers],0),FALSE)=0,"",VLOOKUP(CONCATENATE($A39,"_",AF$1),SP_ACQ_Lib[],MATCH(AF$2,SP_ACQ_Lib[#Headers],0),FALSE)),"")</f>
        <v/>
      </c>
      <c r="AG39" s="131" t="str">
        <f>IFERROR(IF(VLOOKUP(CONCATENATE($A39,"_",AG$1),SP_ACQ_Lib[],MATCH(AG$2,SP_ACQ_Lib[#Headers],0),FALSE)=0,"",VLOOKUP(CONCATENATE($A39,"_",AG$1),SP_ACQ_Lib[],MATCH(AG$2,SP_ACQ_Lib[#Headers],0),FALSE)),"")</f>
        <v/>
      </c>
      <c r="AH39" s="131">
        <f>IFERROR(IF(VLOOKUP(CONCATENATE($A39,"_",AH$1),SP_ACQ_Lib[],MATCH(AH$2,SP_ACQ_Lib[#Headers],0),FALSE)=0,"",VLOOKUP(CONCATENATE($A39,"_",AH$1),SP_ACQ_Lib[],MATCH(AH$2,SP_ACQ_Lib[#Headers],0),FALSE)),"")</f>
        <v>44021</v>
      </c>
      <c r="AI39" s="130" t="str">
        <f>IFERROR(IF(VLOOKUP(CONCATENATE($A39,"_",AI$1),SP_ACQ_Lib[],MATCH(AI$2,SP_ACQ_Lib[#Headers],0),FALSE)=0,"",VLOOKUP(CONCATENATE($A39,"_",AI$1),SP_ACQ_Lib[],MATCH(AI$2,SP_ACQ_Lib[#Headers],0),FALSE)),"")</f>
        <v/>
      </c>
      <c r="AJ39" s="130" t="str">
        <f>IFERROR(IF(VLOOKUP(CONCATENATE($A39,"_",AJ$1),SP_ACQ_Lib[],MATCH(AJ$2,SP_ACQ_Lib[#Headers],0),FALSE)=0,"",VLOOKUP(CONCATENATE($A39,"_",AJ$1),SP_ACQ_Lib[],MATCH(AJ$2,SP_ACQ_Lib[#Headers],0),FALSE)),"")</f>
        <v/>
      </c>
      <c r="AK39" s="130" t="str">
        <f>IFERROR(IF(VLOOKUP(CONCATENATE($A39,"_",AK$1),SP_ACQ_Lib[],MATCH(AK$2,SP_ACQ_Lib[#Headers],0),FALSE)=0,"",VLOOKUP(CONCATENATE($A39,"_",AK$1),SP_ACQ_Lib[],MATCH(AK$2,SP_ACQ_Lib[#Headers],0),FALSE)),"")</f>
        <v/>
      </c>
      <c r="AL39" s="130">
        <f>IFERROR(VLOOKUP($A39,SP_AcqTract_DB[],MATCH(AL$2,SP_AcqTract_DB[#Headers],0),FALSE),"")</f>
        <v>0</v>
      </c>
      <c r="AM39" s="115">
        <f>IFERROR(VLOOKUP($A39,SP_AcqTract_DB[],MATCH(AM$2,SP_AcqTract_DB[#Headers],0),FALSE),"")</f>
        <v>0</v>
      </c>
      <c r="AN39" s="115" t="str">
        <f>IFERROR(VLOOKUP($A39,SP_AcqTract_DB[],MATCH(AN$2,SP_AcqTract_DB[#Headers],0),FALSE),"")</f>
        <v>Lory Johnson, Atrium</v>
      </c>
      <c r="AO39" s="116">
        <f>IFERROR(VLOOKUP($A39,SP_AcqTract_DB[],MATCH(AO$2,SP_AcqTract_DB[#Headers],0),FALSE),"")</f>
        <v>0</v>
      </c>
      <c r="AP39" s="98" t="str">
        <f>IFERROR(VLOOKUP($A39,SP_AcqTract_DB[],MATCH(AP$2,SP_AcqTract_DB[#Headers],0),FALSE),"")</f>
        <v>R</v>
      </c>
      <c r="AQ39" s="133" t="str">
        <f>IFERROR(IF(VLOOKUP(CONCATENATE($A39,"_",AQ$1),SP_ACQ_Lib[],MATCH(AQ$2,SP_ACQ_Lib[#Headers],0),FALSE)=0,"",VLOOKUP(CONCATENATE($A39,"_",AQ$1),SP_ACQ_Lib[],MATCH(AQ$2,SP_ACQ_Lib[#Headers],0),FALSE)),"")</f>
        <v/>
      </c>
      <c r="AR39" s="131" t="str">
        <f>IFERROR(IF(VLOOKUP(CONCATENATE($A39,"_",AR$1),SP_ACQ_Lib[],MATCH(AR$2,SP_ACQ_Lib[#Headers],0),FALSE)=0,"",VLOOKUP(CONCATENATE($A39,"_",AR$1),SP_ACQ_Lib[],MATCH(AR$2,SP_ACQ_Lib[#Headers],0),FALSE)),"")</f>
        <v/>
      </c>
      <c r="AS39" s="130" t="str">
        <f>IFERROR(IF(VLOOKUP(CONCATENATE($A39,"_",AS$1),SP_ACQ_Lib[],MATCH(AS$2,SP_ACQ_Lib[#Headers],0),FALSE)=0,"",VLOOKUP(CONCATENATE($A39,"_",AS$1),SP_ACQ_Lib[],MATCH(AS$2,SP_ACQ_Lib[#Headers],0),FALSE)),"")</f>
        <v/>
      </c>
      <c r="AT39" s="132" t="str">
        <f>IFERROR(IF(VLOOKUP(CONCATENATE($A39,"_",AT$1),SP_ACQ_Lib[],MATCH(AT$2,SP_ACQ_Lib[#Headers],0),FALSE)=0,"",VLOOKUP(CONCATENATE($A39,"_",AT$1),SP_ACQ_Lib[],MATCH(AT$2,SP_ACQ_Lib[#Headers],0),FALSE)),"")</f>
        <v/>
      </c>
      <c r="AU39" s="132" t="str">
        <f>IFERROR(IF(VLOOKUP(CONCATENATE($A39,"_",AU$1),SP_ACQ_Lib[],MATCH(AU$2,SP_ACQ_Lib[#Headers],0),FALSE)=0,"",VLOOKUP(CONCATENATE($A39,"_",AU$1),SP_ACQ_Lib[],MATCH(AU$2,SP_ACQ_Lib[#Headers],0),FALSE)),"")</f>
        <v/>
      </c>
      <c r="AV39" s="113" t="str">
        <f>IFERROR(IF(VLOOKUP(CONCATENATE($A39,"_",AV$1),SP_ACQ_Lib[],MATCH(AV$2,SP_ACQ_Lib[#Headers],0),FALSE)=0,"",VLOOKUP(CONCATENATE($A39,"_",AV$1),SP_ACQ_Lib[],MATCH(AV$2,SP_ACQ_Lib[#Headers],0),FALSE)),"")</f>
        <v/>
      </c>
      <c r="AW39" s="132" t="str">
        <f>IFERROR(IF(VLOOKUP(CONCATENATE($A39,"_",AW$1),SP_ACQ_Lib[],MATCH(AW$2,SP_ACQ_Lib[#Headers],0),FALSE)=0,"",VLOOKUP(CONCATENATE($A39,"_",AW$1),SP_ACQ_Lib[],MATCH(AW$2,SP_ACQ_Lib[#Headers],0),FALSE)),"")</f>
        <v/>
      </c>
      <c r="AX39" s="132" t="str">
        <f>IFERROR(IF(VLOOKUP(CONCATENATE($A39,"_",AX$1),SP_ACQ_Lib[],MATCH(AX$2,SP_ACQ_Lib[#Headers],0),FALSE)=0,"",VLOOKUP(CONCATENATE($A39,"_",AX$1),SP_ACQ_Lib[],MATCH(AX$2,SP_ACQ_Lib[#Headers],0),FALSE)),"")</f>
        <v/>
      </c>
      <c r="AY39" s="132" t="str">
        <f>IFERROR(IF(VLOOKUP(CONCATENATE($A39,"_",AY$1),SP_ACQ_Lib[],MATCH(AY$2,SP_ACQ_Lib[#Headers],0),FALSE)=0,"",VLOOKUP(CONCATENATE($A39,"_",AY$1),SP_ACQ_Lib[],MATCH(AY$2,SP_ACQ_Lib[#Headers],0),FALSE)),"")</f>
        <v/>
      </c>
      <c r="AZ39" s="132" t="str">
        <f>IFERROR(IF(VLOOKUP(CONCATENATE($A39,"_",AZ$1),SP_ACQ_Lib[],MATCH(AZ$2,SP_ACQ_Lib[#Headers],0),FALSE)=0,"",VLOOKUP(CONCATENATE($A39,"_",AZ$1),SP_ACQ_Lib[],MATCH(AZ$2,SP_ACQ_Lib[#Headers],0),FALSE)),"")</f>
        <v/>
      </c>
      <c r="BA39" s="132" t="str">
        <f>IFERROR(IF(VLOOKUP(CONCATENATE($A39,"_",BA$1),SP_ACQ_Lib[],MATCH(BA$2,SP_ACQ_Lib[#Headers],0),FALSE)=0,"",VLOOKUP(CONCATENATE($A39,"_",BA$1),SP_ACQ_Lib[],MATCH(BA$2,SP_ACQ_Lib[#Headers],0),FALSE)),"")</f>
        <v/>
      </c>
      <c r="BB39" s="112">
        <f>IFERROR(VLOOKUP(CONCATENATE($A39,"_",BB$1),SP_ACQ_Lib[],MATCH(BB$2,SP_ACQ_Lib[#Headers],0),FALSE),0)</f>
        <v>0</v>
      </c>
      <c r="BC39" s="119">
        <f>IFERROR(VLOOKUP($A39,SP_AcqTract_DB[],MATCH(BC$2,SP_AcqTract_DB[#Headers],0),FALSE),"")</f>
        <v>0</v>
      </c>
      <c r="BD39" s="119">
        <f>IFERROR(VLOOKUP($A39,SP_AcqTract_DB[],MATCH(BD$2,SP_AcqTract_DB[#Headers],0),FALSE),"")</f>
        <v>0</v>
      </c>
      <c r="BE39" s="130" t="str">
        <f>IFERROR(IF(VLOOKUP(CONCATENATE($A39,"_",BE$1),SP_ACQ_Lib[],MATCH(BE$2,SP_ACQ_Lib[#Headers],0),FALSE)=0,"",VLOOKUP(CONCATENATE($A39,"_",BE$1),SP_ACQ_Lib[],MATCH(BE$2,SP_ACQ_Lib[#Headers],0),FALSE)),"")</f>
        <v/>
      </c>
      <c r="BF39" s="130" t="str">
        <f>IFERROR(IF(VLOOKUP(CONCATENATE($A39,"_",BF$1),SP_ACQ_Lib[],MATCH(BF$2,SP_ACQ_Lib[#Headers],0),FALSE)=0,"",VLOOKUP(CONCATENATE($A39,"_",BF$1),SP_ACQ_Lib[],MATCH(BF$2,SP_ACQ_Lib[#Headers],0),FALSE)),"")</f>
        <v/>
      </c>
      <c r="BG39" s="130" t="str">
        <f>IFERROR(IF(VLOOKUP(CONCATENATE($A39,"_",BG$1),SP_ACQ_Lib[],MATCH(BG$2,SP_ACQ_Lib[#Headers],0),FALSE)=0,"",VLOOKUP(CONCATENATE($A39,"_",BG$1),SP_ACQ_Lib[],MATCH(BG$2,SP_ACQ_Lib[#Headers],0),FALSE)),"")</f>
        <v/>
      </c>
      <c r="BH39" s="130" t="str">
        <f>IFERROR(IF(VLOOKUP(CONCATENATE($A39,"_",BH$1),SP_ACQ_Lib[],MATCH(BH$2,SP_ACQ_Lib[#Headers],0),FALSE)=0,"",VLOOKUP(CONCATENATE($A39,"_",BH$1),SP_ACQ_Lib[],MATCH(BH$2,SP_ACQ_Lib[#Headers],0),FALSE)),"")</f>
        <v/>
      </c>
      <c r="BI39" s="130" t="str">
        <f>IFERROR(IF(VLOOKUP(CONCATENATE($A39,"_",BI$1),SP_ACQ_Lib[],MATCH(BI$2,SP_ACQ_Lib[#Headers],0),FALSE)=0,"",VLOOKUP(CONCATENATE($A39,"_",BI$1),SP_ACQ_Lib[],MATCH(BI$2,SP_ACQ_Lib[#Headers],0),FALSE)),"")</f>
        <v/>
      </c>
      <c r="BJ39" s="130" t="str">
        <f>IFERROR(IF(VLOOKUP(CONCATENATE($A39,"_",BJ$1),SP_ACQ_Lib[],MATCH(BJ$2,SP_ACQ_Lib[#Headers],0),FALSE)=0,"",VLOOKUP(CONCATENATE($A39,"_",BJ$1),SP_ACQ_Lib[],MATCH(BJ$2,SP_ACQ_Lib[#Headers],0),FALSE)),"")</f>
        <v/>
      </c>
      <c r="BK39" s="131" t="str">
        <f>IFERROR(IF(VLOOKUP(CONCATENATE($A39,"_",BK$1),SP_ACQ_Lib[],MATCH(BK$2,SP_ACQ_Lib[#Headers],0),FALSE)=0,"",VLOOKUP(CONCATENATE($A39,"_",BK$1),SP_ACQ_Lib[],MATCH(BK$2,SP_ACQ_Lib[#Headers],0),FALSE)),"")</f>
        <v/>
      </c>
      <c r="BL39" s="130" t="str">
        <f>IFERROR(IF(VLOOKUP(CONCATENATE($A39,"_",BL$1),SP_ACQ_Lib[],MATCH(BL$2,SP_ACQ_Lib[#Headers],0),FALSE)=0,"",VLOOKUP(CONCATENATE($A39,"_",BL$1),SP_ACQ_Lib[],MATCH(BL$2,SP_ACQ_Lib[#Headers],0),FALSE)),"")</f>
        <v/>
      </c>
      <c r="BM39" s="130" t="str">
        <f>IFERROR(IF(VLOOKUP(CONCATENATE($A39,"_",BM$1),SP_ACQ_Lib[],MATCH(BM$2,SP_ACQ_Lib[#Headers],0),FALSE)=0,"",VLOOKUP(CONCATENATE($A39,"_",BM$1),SP_ACQ_Lib[],MATCH(BM$2,SP_ACQ_Lib[#Headers],0),FALSE)),"")</f>
        <v/>
      </c>
      <c r="BN39" s="130" t="str">
        <f>IFERROR(IF(VLOOKUP(CONCATENATE($A39,"_",BN$1),SP_ACQ_Lib[],MATCH(BN$2,SP_ACQ_Lib[#Headers],0),FALSE)=0,"",VLOOKUP(CONCATENATE($A39,"_",BN$1),SP_ACQ_Lib[],MATCH(BN$2,SP_ACQ_Lib[#Headers],0),FALSE)),"")</f>
        <v/>
      </c>
    </row>
    <row r="40" spans="1:66" s="114" customFormat="1" ht="38.25" x14ac:dyDescent="0.2">
      <c r="A40" s="82" t="s">
        <v>39</v>
      </c>
      <c r="B40" s="115" t="str">
        <f>IFERROR(VLOOKUP($A40,SP_AcqTract_DB[],MATCH(B$2,SP_AcqTract_DB[#Headers],0),FALSE),"")</f>
        <v>R059284</v>
      </c>
      <c r="C40" s="116" t="str">
        <f>IFERROR(VLOOKUP($A40,SP_AcqTract_DB[],MATCH(C$2,SP_AcqTract_DB[#Headers],0),FALSE),"")</f>
        <v>PH1</v>
      </c>
      <c r="D40" s="96" t="str">
        <f>IFERROR(VLOOKUP($A40,SP_AcqTract_DB[],MATCH(D$2,SP_AcqTract_DB[#Headers],0),FALSE),"")</f>
        <v>Active</v>
      </c>
      <c r="E40" s="96">
        <f>IFERROR(VLOOKUP($A40,SP_AcqTract_DB[],MATCH(E$2,SP_AcqTract_DB[#Headers],0),FALSE),"")</f>
        <v>2</v>
      </c>
      <c r="F40" s="115" t="str">
        <f>IFERROR(VLOOKUP($A40,SP_AcqTract_DB[],MATCH(F$2,SP_AcqTract_DB[#Headers],0),FALSE),"")</f>
        <v>Flowage Esmt/Levee Esmt</v>
      </c>
      <c r="G40" s="115" t="str">
        <f>IFERROR(VLOOKUP($A40,SP_AcqTract_DB[],MATCH(G$2,SP_AcqTract_DB[#Headers],0),FALSE),"")</f>
        <v>Lily Khan</v>
      </c>
      <c r="H40" s="131">
        <f>IFERROR(IF(VLOOKUP(CONCATENATE($A40,"_",H$1),SP_ACQ_Lib[],MATCH(H$2,SP_ACQ_Lib[#Headers],0),FALSE)=0,"",VLOOKUP(CONCATENATE($A40,"_",H$1),SP_ACQ_Lib[],MATCH(H$2,SP_ACQ_Lib[#Headers],0),FALSE)),"")</f>
        <v>43998.637372685182</v>
      </c>
      <c r="I40" s="115" t="str">
        <f>IFERROR(VLOOKUP($A40,SP_AcqTract_DB[],MATCH(I$2,SP_AcqTract_DB[#Headers],0),FALSE),"")</f>
        <v>Littie Matthews, Linda Cyril, Marcella Coleman Petitt, and Larry Coleman</v>
      </c>
      <c r="J40" s="115">
        <f>IFERROR(VLOOKUP($A40,SP_AcqTract_DB[],MATCH(J$2,SP_AcqTract_DB[#Headers],0),FALSE),"")</f>
        <v>0</v>
      </c>
      <c r="K40" s="115" t="str">
        <f>IFERROR(VLOOKUP($A40,SP_AcqTract_DB[],MATCH(K$2,SP_AcqTract_DB[#Headers],0),FALSE),"")</f>
        <v>Vina Mae Coleman, Deceased - Larry Coleman, Son</v>
      </c>
      <c r="L40" s="115" t="str">
        <f>IFERROR(VLOOKUP($A40,SP_AcqTract_DB[],MATCH(L$2,SP_AcqTract_DB[#Headers],0),FALSE),"")</f>
        <v>1516 M L King Blvd</v>
      </c>
      <c r="M40" s="96" t="str">
        <f>IFERROR(VLOOKUP($A40,SP_AcqTract_DB[],MATCH(M$2,SP_AcqTract_DB[#Headers],0),FALSE),"")</f>
        <v>Wharton, TX</v>
      </c>
      <c r="N40" s="115" t="str">
        <f>IFERROR(VLOOKUP($A40,SP_AcqTract_DB[],MATCH(N$2,SP_AcqTract_DB[#Headers],0),FALSE),"")</f>
        <v>0 S Sheppard</v>
      </c>
      <c r="O40" s="108" t="str">
        <f>IFERROR(VLOOKUP($A40,SP_AcqTract_DB[],MATCH(O$2,SP_AcqTract_DB[#Headers],0),FALSE),"")</f>
        <v>Electric Transmission Line-Houston Lighting &amp; Power</v>
      </c>
      <c r="P40" s="108" t="str">
        <f>IFERROR(VLOOKUP($A40,SP_AcqTract_DB[],MATCH(P$2,SP_AcqTract_DB[#Headers],0),FALSE),"")</f>
        <v>X</v>
      </c>
      <c r="Q40" s="96" t="str">
        <f>IFERROR(VLOOKUP($A40,SP_AcqTract_DB[],MATCH(Q$2,SP_AcqTract_DB[#Headers],0),FALSE),"")</f>
        <v>2019-0817</v>
      </c>
      <c r="R40" s="131">
        <f>IFERROR(IF(VLOOKUP(CONCATENATE($A40,"_",R$1),SP_ACQ_Lib[],MATCH(R$2,SP_ACQ_Lib[#Headers],0),FALSE)=0,"",VLOOKUP(CONCATENATE($A40,"_",R$1),SP_ACQ_Lib[],MATCH(R$2,SP_ACQ_Lib[#Headers],0),FALSE)),"")</f>
        <v>43903</v>
      </c>
      <c r="S40" s="134">
        <f>IFERROR(IF(VLOOKUP(CONCATENATE($A40,"_",S$1),SP_ACQ_Lib[],MATCH(S$2,SP_ACQ_Lib[#Headers],0),FALSE)=0,"",VLOOKUP(CONCATENATE($A40,"_",S$1),SP_ACQ_Lib[],MATCH(S$2,SP_ACQ_Lib[#Headers],0),FALSE)),"")</f>
        <v>43917</v>
      </c>
      <c r="T40" s="93" t="str">
        <f>IFERROR(VLOOKUP(CONCATENATE($A40,"_",T$1),SP_ACQ_Lib[],MATCH(T$2,SP_ACQ_Lib[#Headers],0),FALSE),0)</f>
        <v>Accepted</v>
      </c>
      <c r="U40" s="131">
        <f>IFERROR(IF(VLOOKUP(CONCATENATE($A40,"_",U$1),SP_ACQ_Lib[],MATCH(U$2,SP_ACQ_Lib[#Headers],0),FALSE)=0,"",VLOOKUP(CONCATENATE($A40,"_",U$1),SP_ACQ_Lib[],MATCH(U$2,SP_ACQ_Lib[#Headers],0),FALSE)),"")</f>
        <v>43810</v>
      </c>
      <c r="V40" s="93" t="str">
        <f>IFERROR(VLOOKUP(CONCATENATE($A40,"_",V$1),SP_ACQ_Lib[],MATCH(V$2,SP_ACQ_Lib[#Headers],0),FALSE),0)</f>
        <v>Accepted</v>
      </c>
      <c r="W40" s="97">
        <f>IFERROR(VLOOKUP(CONCATENATE($A40,"_",W$1),SP_ACQ_Lib[],MATCH(W$2,SP_ACQ_Lib[#Headers],0),FALSE),0)</f>
        <v>0</v>
      </c>
      <c r="X40" s="131">
        <f>IFERROR(VLOOKUP($A40,SP_AcqTract_DB[],MATCH(X$2,SP_AcqTract_DB[#Headers],0),FALSE),"")</f>
        <v>0</v>
      </c>
      <c r="Y40" s="125">
        <f>IFERROR(VLOOKUP($A40,SP_AcqTract_DB[],MATCH(Y$2,SP_AcqTract_DB[#Headers],0),FALSE),"")</f>
        <v>2.2036042240587701</v>
      </c>
      <c r="Z40" s="117">
        <f>IFERROR(VLOOKUP($A40,SP_AcqTract_DB[],MATCH(Z$2,SP_AcqTract_DB[#Headers],0),FALSE),"")</f>
        <v>95989</v>
      </c>
      <c r="AA40" s="117" t="str">
        <f>IFERROR(VLOOKUP($A40,SP_AcqTract_DB[],MATCH(AA$2,SP_AcqTract_DB[#Headers],0),FALSE),"")</f>
        <v>Yes</v>
      </c>
      <c r="AB40" s="131">
        <f>IFERROR(IF(VLOOKUP(CONCATENATE($A40,"_",AB$1),SP_ACQ_Lib[],MATCH(AB$2,SP_ACQ_Lib[#Headers],0),FALSE)=0,"",VLOOKUP(CONCATENATE($A40,"_",AB$1),SP_ACQ_Lib[],MATCH(AB$2,SP_ACQ_Lib[#Headers],0),FALSE)),"")</f>
        <v>43859</v>
      </c>
      <c r="AC40" s="131">
        <f>IFERROR(IF(VLOOKUP(CONCATENATE($A40,"_",AC$1),SP_ACQ_Lib[],MATCH(AC$2,SP_ACQ_Lib[#Headers],0),FALSE)=0,"",VLOOKUP(CONCATENATE($A40,"_",AC$1),SP_ACQ_Lib[],MATCH(AC$2,SP_ACQ_Lib[#Headers],0),FALSE)),"")</f>
        <v>43913</v>
      </c>
      <c r="AD40" s="117" t="str">
        <f>IFERROR(VLOOKUP($A40,SP_AcqTract_DB[],MATCH(AD$2,SP_AcqTract_DB[#Headers],0),FALSE),"")</f>
        <v>Yes</v>
      </c>
      <c r="AE40" s="131">
        <f>IFERROR(IF(VLOOKUP(CONCATENATE($A40,"_",AE$1),SP_ACQ_Lib[],MATCH(AE$2,SP_ACQ_Lib[#Headers],0),FALSE)=0,"",VLOOKUP(CONCATENATE($A40,"_",AE$1),SP_ACQ_Lib[],MATCH(AE$2,SP_ACQ_Lib[#Headers],0),FALSE)),"")</f>
        <v>43991</v>
      </c>
      <c r="AF40" s="131">
        <f>IFERROR(IF(VLOOKUP(CONCATENATE($A40,"_",AF$1),SP_ACQ_Lib[],MATCH(AF$2,SP_ACQ_Lib[#Headers],0),FALSE)=0,"",VLOOKUP(CONCATENATE($A40,"_",AF$1),SP_ACQ_Lib[],MATCH(AF$2,SP_ACQ_Lib[#Headers],0),FALSE)),"")</f>
        <v>43993</v>
      </c>
      <c r="AG40" s="131">
        <f>IFERROR(IF(VLOOKUP(CONCATENATE($A40,"_",AG$1),SP_ACQ_Lib[],MATCH(AG$2,SP_ACQ_Lib[#Headers],0),FALSE)=0,"",VLOOKUP(CONCATENATE($A40,"_",AG$1),SP_ACQ_Lib[],MATCH(AG$2,SP_ACQ_Lib[#Headers],0),FALSE)),"")</f>
        <v>43711</v>
      </c>
      <c r="AH40" s="131" t="str">
        <f>IFERROR(IF(VLOOKUP(CONCATENATE($A40,"_",AH$1),SP_ACQ_Lib[],MATCH(AH$2,SP_ACQ_Lib[#Headers],0),FALSE)=0,"",VLOOKUP(CONCATENATE($A40,"_",AH$1),SP_ACQ_Lib[],MATCH(AH$2,SP_ACQ_Lib[#Headers],0),FALSE)),"")</f>
        <v/>
      </c>
      <c r="AI40" s="130" t="str">
        <f>IFERROR(IF(VLOOKUP(CONCATENATE($A40,"_",AI$1),SP_ACQ_Lib[],MATCH(AI$2,SP_ACQ_Lib[#Headers],0),FALSE)=0,"",VLOOKUP(CONCATENATE($A40,"_",AI$1),SP_ACQ_Lib[],MATCH(AI$2,SP_ACQ_Lib[#Headers],0),FALSE)),"")</f>
        <v/>
      </c>
      <c r="AJ40" s="130" t="str">
        <f>IFERROR(IF(VLOOKUP(CONCATENATE($A40,"_",AJ$1),SP_ACQ_Lib[],MATCH(AJ$2,SP_ACQ_Lib[#Headers],0),FALSE)=0,"",VLOOKUP(CONCATENATE($A40,"_",AJ$1),SP_ACQ_Lib[],MATCH(AJ$2,SP_ACQ_Lib[#Headers],0),FALSE)),"")</f>
        <v/>
      </c>
      <c r="AK40" s="130" t="str">
        <f>IFERROR(IF(VLOOKUP(CONCATENATE($A40,"_",AK$1),SP_ACQ_Lib[],MATCH(AK$2,SP_ACQ_Lib[#Headers],0),FALSE)=0,"",VLOOKUP(CONCATENATE($A40,"_",AK$1),SP_ACQ_Lib[],MATCH(AK$2,SP_ACQ_Lib[#Headers],0),FALSE)),"")</f>
        <v/>
      </c>
      <c r="AL40" s="130">
        <f>IFERROR(VLOOKUP($A40,SP_AcqTract_DB[],MATCH(AL$2,SP_AcqTract_DB[#Headers],0),FALSE),"")</f>
        <v>43994</v>
      </c>
      <c r="AM40" s="115" t="str">
        <f>IFERROR(VLOOKUP($A40,SP_AcqTract_DB[],MATCH(AM$2,SP_AcqTract_DB[#Headers],0),FALSE),"")</f>
        <v>Richard Hudgins</v>
      </c>
      <c r="AN40" s="115" t="str">
        <f>IFERROR(VLOOKUP($A40,SP_AcqTract_DB[],MATCH(AN$2,SP_AcqTract_DB[#Headers],0),FALSE),"")</f>
        <v>Lory Johnson, Atrium</v>
      </c>
      <c r="AO40" s="116">
        <f>IFERROR(VLOOKUP($A40,SP_AcqTract_DB[],MATCH(AO$2,SP_AcqTract_DB[#Headers],0),FALSE),"")</f>
        <v>0</v>
      </c>
      <c r="AP40" s="98" t="str">
        <f>IFERROR(VLOOKUP($A40,SP_AcqTract_DB[],MATCH(AP$2,SP_AcqTract_DB[#Headers],0),FALSE),"")</f>
        <v>V</v>
      </c>
      <c r="AQ40" s="133" t="str">
        <f>IFERROR(IF(VLOOKUP(CONCATENATE($A40,"_",AQ$1),SP_ACQ_Lib[],MATCH(AQ$2,SP_ACQ_Lib[#Headers],0),FALSE)=0,"",VLOOKUP(CONCATENATE($A40,"_",AQ$1),SP_ACQ_Lib[],MATCH(AQ$2,SP_ACQ_Lib[#Headers],0),FALSE)),"")</f>
        <v/>
      </c>
      <c r="AR40" s="131" t="str">
        <f>IFERROR(IF(VLOOKUP(CONCATENATE($A40,"_",AR$1),SP_ACQ_Lib[],MATCH(AR$2,SP_ACQ_Lib[#Headers],0),FALSE)=0,"",VLOOKUP(CONCATENATE($A40,"_",AR$1),SP_ACQ_Lib[],MATCH(AR$2,SP_ACQ_Lib[#Headers],0),FALSE)),"")</f>
        <v/>
      </c>
      <c r="AS40" s="130">
        <f>IFERROR(IF(VLOOKUP(CONCATENATE($A40,"_",AS$1),SP_ACQ_Lib[],MATCH(AS$2,SP_ACQ_Lib[#Headers],0),FALSE)=0,"",VLOOKUP(CONCATENATE($A40,"_",AS$1),SP_ACQ_Lib[],MATCH(AS$2,SP_ACQ_Lib[#Headers],0),FALSE)),"")</f>
        <v>43765</v>
      </c>
      <c r="AT40" s="132" t="str">
        <f>IFERROR(IF(VLOOKUP(CONCATENATE($A40,"_",AT$1),SP_ACQ_Lib[],MATCH(AT$2,SP_ACQ_Lib[#Headers],0),FALSE)=0,"",VLOOKUP(CONCATENATE($A40,"_",AT$1),SP_ACQ_Lib[],MATCH(AT$2,SP_ACQ_Lib[#Headers],0),FALSE)),"")</f>
        <v/>
      </c>
      <c r="AU40" s="132" t="str">
        <f>IFERROR(IF(VLOOKUP(CONCATENATE($A40,"_",AU$1),SP_ACQ_Lib[],MATCH(AU$2,SP_ACQ_Lib[#Headers],0),FALSE)=0,"",VLOOKUP(CONCATENATE($A40,"_",AU$1),SP_ACQ_Lib[],MATCH(AU$2,SP_ACQ_Lib[#Headers],0),FALSE)),"")</f>
        <v/>
      </c>
      <c r="AV40" s="113" t="str">
        <f>IFERROR(IF(VLOOKUP(CONCATENATE($A40,"_",AV$1),SP_ACQ_Lib[],MATCH(AV$2,SP_ACQ_Lib[#Headers],0),FALSE)=0,"",VLOOKUP(CONCATENATE($A40,"_",AV$1),SP_ACQ_Lib[],MATCH(AV$2,SP_ACQ_Lib[#Headers],0),FALSE)),"")</f>
        <v/>
      </c>
      <c r="AW40" s="132" t="str">
        <f>IFERROR(IF(VLOOKUP(CONCATENATE($A40,"_",AW$1),SP_ACQ_Lib[],MATCH(AW$2,SP_ACQ_Lib[#Headers],0),FALSE)=0,"",VLOOKUP(CONCATENATE($A40,"_",AW$1),SP_ACQ_Lib[],MATCH(AW$2,SP_ACQ_Lib[#Headers],0),FALSE)),"")</f>
        <v/>
      </c>
      <c r="AX40" s="132" t="str">
        <f>IFERROR(IF(VLOOKUP(CONCATENATE($A40,"_",AX$1),SP_ACQ_Lib[],MATCH(AX$2,SP_ACQ_Lib[#Headers],0),FALSE)=0,"",VLOOKUP(CONCATENATE($A40,"_",AX$1),SP_ACQ_Lib[],MATCH(AX$2,SP_ACQ_Lib[#Headers],0),FALSE)),"")</f>
        <v/>
      </c>
      <c r="AY40" s="132" t="str">
        <f>IFERROR(IF(VLOOKUP(CONCATENATE($A40,"_",AY$1),SP_ACQ_Lib[],MATCH(AY$2,SP_ACQ_Lib[#Headers],0),FALSE)=0,"",VLOOKUP(CONCATENATE($A40,"_",AY$1),SP_ACQ_Lib[],MATCH(AY$2,SP_ACQ_Lib[#Headers],0),FALSE)),"")</f>
        <v/>
      </c>
      <c r="AZ40" s="132" t="str">
        <f>IFERROR(IF(VLOOKUP(CONCATENATE($A40,"_",AZ$1),SP_ACQ_Lib[],MATCH(AZ$2,SP_ACQ_Lib[#Headers],0),FALSE)=0,"",VLOOKUP(CONCATENATE($A40,"_",AZ$1),SP_ACQ_Lib[],MATCH(AZ$2,SP_ACQ_Lib[#Headers],0),FALSE)),"")</f>
        <v/>
      </c>
      <c r="BA40" s="132" t="str">
        <f>IFERROR(IF(VLOOKUP(CONCATENATE($A40,"_",BA$1),SP_ACQ_Lib[],MATCH(BA$2,SP_ACQ_Lib[#Headers],0),FALSE)=0,"",VLOOKUP(CONCATENATE($A40,"_",BA$1),SP_ACQ_Lib[],MATCH(BA$2,SP_ACQ_Lib[#Headers],0),FALSE)),"")</f>
        <v/>
      </c>
      <c r="BB40" s="112">
        <f>IFERROR(VLOOKUP(CONCATENATE($A40,"_",BB$1),SP_ACQ_Lib[],MATCH(BB$2,SP_ACQ_Lib[#Headers],0),FALSE),0)</f>
        <v>0</v>
      </c>
      <c r="BC40" s="119">
        <f>IFERROR(VLOOKUP($A40,SP_AcqTract_DB[],MATCH(BC$2,SP_AcqTract_DB[#Headers],0),FALSE),"")</f>
        <v>0</v>
      </c>
      <c r="BD40" s="119">
        <f>IFERROR(VLOOKUP($A40,SP_AcqTract_DB[],MATCH(BD$2,SP_AcqTract_DB[#Headers],0),FALSE),"")</f>
        <v>0</v>
      </c>
      <c r="BE40" s="130" t="str">
        <f>IFERROR(IF(VLOOKUP(CONCATENATE($A40,"_",BE$1),SP_ACQ_Lib[],MATCH(BE$2,SP_ACQ_Lib[#Headers],0),FALSE)=0,"",VLOOKUP(CONCATENATE($A40,"_",BE$1),SP_ACQ_Lib[],MATCH(BE$2,SP_ACQ_Lib[#Headers],0),FALSE)),"")</f>
        <v/>
      </c>
      <c r="BF40" s="130" t="str">
        <f>IFERROR(IF(VLOOKUP(CONCATENATE($A40,"_",BF$1),SP_ACQ_Lib[],MATCH(BF$2,SP_ACQ_Lib[#Headers],0),FALSE)=0,"",VLOOKUP(CONCATENATE($A40,"_",BF$1),SP_ACQ_Lib[],MATCH(BF$2,SP_ACQ_Lib[#Headers],0),FALSE)),"")</f>
        <v/>
      </c>
      <c r="BG40" s="130" t="str">
        <f>IFERROR(IF(VLOOKUP(CONCATENATE($A40,"_",BG$1),SP_ACQ_Lib[],MATCH(BG$2,SP_ACQ_Lib[#Headers],0),FALSE)=0,"",VLOOKUP(CONCATENATE($A40,"_",BG$1),SP_ACQ_Lib[],MATCH(BG$2,SP_ACQ_Lib[#Headers],0),FALSE)),"")</f>
        <v/>
      </c>
      <c r="BH40" s="130" t="str">
        <f>IFERROR(IF(VLOOKUP(CONCATENATE($A40,"_",BH$1),SP_ACQ_Lib[],MATCH(BH$2,SP_ACQ_Lib[#Headers],0),FALSE)=0,"",VLOOKUP(CONCATENATE($A40,"_",BH$1),SP_ACQ_Lib[],MATCH(BH$2,SP_ACQ_Lib[#Headers],0),FALSE)),"")</f>
        <v/>
      </c>
      <c r="BI40" s="130" t="str">
        <f>IFERROR(IF(VLOOKUP(CONCATENATE($A40,"_",BI$1),SP_ACQ_Lib[],MATCH(BI$2,SP_ACQ_Lib[#Headers],0),FALSE)=0,"",VLOOKUP(CONCATENATE($A40,"_",BI$1),SP_ACQ_Lib[],MATCH(BI$2,SP_ACQ_Lib[#Headers],0),FALSE)),"")</f>
        <v/>
      </c>
      <c r="BJ40" s="130" t="str">
        <f>IFERROR(IF(VLOOKUP(CONCATENATE($A40,"_",BJ$1),SP_ACQ_Lib[],MATCH(BJ$2,SP_ACQ_Lib[#Headers],0),FALSE)=0,"",VLOOKUP(CONCATENATE($A40,"_",BJ$1),SP_ACQ_Lib[],MATCH(BJ$2,SP_ACQ_Lib[#Headers],0),FALSE)),"")</f>
        <v/>
      </c>
      <c r="BK40" s="131">
        <f>IFERROR(IF(VLOOKUP(CONCATENATE($A40,"_",BK$1),SP_ACQ_Lib[],MATCH(BK$2,SP_ACQ_Lib[#Headers],0),FALSE)=0,"",VLOOKUP(CONCATENATE($A40,"_",BK$1),SP_ACQ_Lib[],MATCH(BK$2,SP_ACQ_Lib[#Headers],0),FALSE)),"")</f>
        <v>43748</v>
      </c>
      <c r="BL40" s="130" t="str">
        <f>IFERROR(IF(VLOOKUP(CONCATENATE($A40,"_",BL$1),SP_ACQ_Lib[],MATCH(BL$2,SP_ACQ_Lib[#Headers],0),FALSE)=0,"",VLOOKUP(CONCATENATE($A40,"_",BL$1),SP_ACQ_Lib[],MATCH(BL$2,SP_ACQ_Lib[#Headers],0),FALSE)),"")</f>
        <v/>
      </c>
      <c r="BM40" s="130" t="str">
        <f>IFERROR(IF(VLOOKUP(CONCATENATE($A40,"_",BM$1),SP_ACQ_Lib[],MATCH(BM$2,SP_ACQ_Lib[#Headers],0),FALSE)=0,"",VLOOKUP(CONCATENATE($A40,"_",BM$1),SP_ACQ_Lib[],MATCH(BM$2,SP_ACQ_Lib[#Headers],0),FALSE)),"")</f>
        <v/>
      </c>
      <c r="BN40" s="130" t="str">
        <f>IFERROR(IF(VLOOKUP(CONCATENATE($A40,"_",BN$1),SP_ACQ_Lib[],MATCH(BN$2,SP_ACQ_Lib[#Headers],0),FALSE)=0,"",VLOOKUP(CONCATENATE($A40,"_",BN$1),SP_ACQ_Lib[],MATCH(BN$2,SP_ACQ_Lib[#Headers],0),FALSE)),"")</f>
        <v/>
      </c>
    </row>
    <row r="41" spans="1:66" s="114" customFormat="1" ht="38.25" x14ac:dyDescent="0.2">
      <c r="A41" s="82" t="s">
        <v>40</v>
      </c>
      <c r="B41" s="115" t="str">
        <f>IFERROR(VLOOKUP($A41,SP_AcqTract_DB[],MATCH(B$2,SP_AcqTract_DB[#Headers],0),FALSE),"")</f>
        <v>R018556</v>
      </c>
      <c r="C41" s="116" t="str">
        <f>IFERROR(VLOOKUP($A41,SP_AcqTract_DB[],MATCH(C$2,SP_AcqTract_DB[#Headers],0),FALSE),"")</f>
        <v>PH1</v>
      </c>
      <c r="D41" s="96" t="str">
        <f>IFERROR(VLOOKUP($A41,SP_AcqTract_DB[],MATCH(D$2,SP_AcqTract_DB[#Headers],0),FALSE),"")</f>
        <v>Active</v>
      </c>
      <c r="E41" s="96">
        <f>IFERROR(VLOOKUP($A41,SP_AcqTract_DB[],MATCH(E$2,SP_AcqTract_DB[#Headers],0),FALSE),"")</f>
        <v>2</v>
      </c>
      <c r="F41" s="115" t="str">
        <f>IFERROR(VLOOKUP($A41,SP_AcqTract_DB[],MATCH(F$2,SP_AcqTract_DB[#Headers],0),FALSE),"")</f>
        <v>Flowage Esmt/Levee Esmt</v>
      </c>
      <c r="G41" s="115" t="str">
        <f>IFERROR(VLOOKUP($A41,SP_AcqTract_DB[],MATCH(G$2,SP_AcqTract_DB[#Headers],0),FALSE),"")</f>
        <v>Melissa DeLeon</v>
      </c>
      <c r="H41" s="131">
        <f>IFERROR(IF(VLOOKUP(CONCATENATE($A41,"_",H$1),SP_ACQ_Lib[],MATCH(H$2,SP_ACQ_Lib[#Headers],0),FALSE)=0,"",VLOOKUP(CONCATENATE($A41,"_",H$1),SP_ACQ_Lib[],MATCH(H$2,SP_ACQ_Lib[#Headers],0),FALSE)),"")</f>
        <v>43910.482569444444</v>
      </c>
      <c r="I41" s="115" t="str">
        <f>IFERROR(VLOOKUP($A41,SP_AcqTract_DB[],MATCH(I$2,SP_AcqTract_DB[#Headers],0),FALSE),"")</f>
        <v>Centerpoint Energy Houston Electric fka Houston Lighting and Power Co.</v>
      </c>
      <c r="J41" s="115" t="str">
        <f>IFERROR(VLOOKUP($A41,SP_AcqTract_DB[],MATCH(J$2,SP_AcqTract_DB[#Headers],0),FALSE),"")</f>
        <v>Attn: Jasmine Brown, 7th Floor</v>
      </c>
      <c r="K41" s="115" t="str">
        <f>IFERROR(VLOOKUP($A41,SP_AcqTract_DB[],MATCH(K$2,SP_AcqTract_DB[#Headers],0),FALSE),"")</f>
        <v>Centerpoint Energy Houston Electric</v>
      </c>
      <c r="L41" s="115" t="str">
        <f>IFERROR(VLOOKUP($A41,SP_AcqTract_DB[],MATCH(L$2,SP_AcqTract_DB[#Headers],0),FALSE),"")</f>
        <v>PO Box 1700</v>
      </c>
      <c r="M41" s="96" t="str">
        <f>IFERROR(VLOOKUP($A41,SP_AcqTract_DB[],MATCH(M$2,SP_AcqTract_DB[#Headers],0),FALSE),"")</f>
        <v>Houston, TX</v>
      </c>
      <c r="N41" s="115">
        <f>IFERROR(VLOOKUP($A41,SP_AcqTract_DB[],MATCH(N$2,SP_AcqTract_DB[#Headers],0),FALSE),"")</f>
        <v>0</v>
      </c>
      <c r="O41" s="108">
        <f>IFERROR(VLOOKUP($A41,SP_AcqTract_DB[],MATCH(O$2,SP_AcqTract_DB[#Headers],0),FALSE),"")</f>
        <v>0</v>
      </c>
      <c r="P41" s="108">
        <f>IFERROR(VLOOKUP($A41,SP_AcqTract_DB[],MATCH(P$2,SP_AcqTract_DB[#Headers],0),FALSE),"")</f>
        <v>0</v>
      </c>
      <c r="Q41" s="96" t="str">
        <f>IFERROR(VLOOKUP($A41,SP_AcqTract_DB[],MATCH(Q$2,SP_AcqTract_DB[#Headers],0),FALSE),"")</f>
        <v>2019-0759</v>
      </c>
      <c r="R41" s="131">
        <f>IFERROR(IF(VLOOKUP(CONCATENATE($A41,"_",R$1),SP_ACQ_Lib[],MATCH(R$2,SP_ACQ_Lib[#Headers],0),FALSE)=0,"",VLOOKUP(CONCATENATE($A41,"_",R$1),SP_ACQ_Lib[],MATCH(R$2,SP_ACQ_Lib[#Headers],0),FALSE)),"")</f>
        <v>43669</v>
      </c>
      <c r="S41" s="134">
        <f>IFERROR(IF(VLOOKUP(CONCATENATE($A41,"_",S$1),SP_ACQ_Lib[],MATCH(S$2,SP_ACQ_Lib[#Headers],0),FALSE)=0,"",VLOOKUP(CONCATENATE($A41,"_",S$1),SP_ACQ_Lib[],MATCH(S$2,SP_ACQ_Lib[#Headers],0),FALSE)),"")</f>
        <v>43677</v>
      </c>
      <c r="T41" s="93" t="str">
        <f>IFERROR(VLOOKUP(CONCATENATE($A41,"_",T$1),SP_ACQ_Lib[],MATCH(T$2,SP_ACQ_Lib[#Headers],0),FALSE),0)</f>
        <v>Accepted</v>
      </c>
      <c r="U41" s="131">
        <f>IFERROR(IF(VLOOKUP(CONCATENATE($A41,"_",U$1),SP_ACQ_Lib[],MATCH(U$2,SP_ACQ_Lib[#Headers],0),FALSE)=0,"",VLOOKUP(CONCATENATE($A41,"_",U$1),SP_ACQ_Lib[],MATCH(U$2,SP_ACQ_Lib[#Headers],0),FALSE)),"")</f>
        <v>43812</v>
      </c>
      <c r="V41" s="93" t="str">
        <f>IFERROR(VLOOKUP(CONCATENATE($A41,"_",V$1),SP_ACQ_Lib[],MATCH(V$2,SP_ACQ_Lib[#Headers],0),FALSE),0)</f>
        <v>Accepted</v>
      </c>
      <c r="W41" s="97" t="str">
        <f>IFERROR(VLOOKUP(CONCATENATE($A41,"_",W$1),SP_ACQ_Lib[],MATCH(W$2,SP_ACQ_Lib[#Headers],0),FALSE),0)</f>
        <v>Accepted</v>
      </c>
      <c r="X41" s="131">
        <f>IFERROR(VLOOKUP($A41,SP_AcqTract_DB[],MATCH(X$2,SP_AcqTract_DB[#Headers],0),FALSE),"")</f>
        <v>43704</v>
      </c>
      <c r="Y41" s="125">
        <f>IFERROR(VLOOKUP($A41,SP_AcqTract_DB[],MATCH(Y$2,SP_AcqTract_DB[#Headers],0),FALSE),"")</f>
        <v>2.9797979797979799E-2</v>
      </c>
      <c r="Z41" s="117">
        <f>IFERROR(VLOOKUP($A41,SP_AcqTract_DB[],MATCH(Z$2,SP_AcqTract_DB[#Headers],0),FALSE),"")</f>
        <v>1298</v>
      </c>
      <c r="AA41" s="117" t="str">
        <f>IFERROR(VLOOKUP($A41,SP_AcqTract_DB[],MATCH(AA$2,SP_AcqTract_DB[#Headers],0),FALSE),"")</f>
        <v>No</v>
      </c>
      <c r="AB41" s="131" t="str">
        <f>IFERROR(IF(VLOOKUP(CONCATENATE($A41,"_",AB$1),SP_ACQ_Lib[],MATCH(AB$2,SP_ACQ_Lib[#Headers],0),FALSE)=0,"",VLOOKUP(CONCATENATE($A41,"_",AB$1),SP_ACQ_Lib[],MATCH(AB$2,SP_ACQ_Lib[#Headers],0),FALSE)),"")</f>
        <v/>
      </c>
      <c r="AC41" s="131" t="str">
        <f>IFERROR(IF(VLOOKUP(CONCATENATE($A41,"_",AC$1),SP_ACQ_Lib[],MATCH(AC$2,SP_ACQ_Lib[#Headers],0),FALSE)=0,"",VLOOKUP(CONCATENATE($A41,"_",AC$1),SP_ACQ_Lib[],MATCH(AC$2,SP_ACQ_Lib[#Headers],0),FALSE)),"")</f>
        <v/>
      </c>
      <c r="AD41" s="117" t="str">
        <f>IFERROR(VLOOKUP($A41,SP_AcqTract_DB[],MATCH(AD$2,SP_AcqTract_DB[#Headers],0),FALSE),"")</f>
        <v>Yes</v>
      </c>
      <c r="AE41" s="131">
        <f>IFERROR(IF(VLOOKUP(CONCATENATE($A41,"_",AE$1),SP_ACQ_Lib[],MATCH(AE$2,SP_ACQ_Lib[#Headers],0),FALSE)=0,"",VLOOKUP(CONCATENATE($A41,"_",AE$1),SP_ACQ_Lib[],MATCH(AE$2,SP_ACQ_Lib[#Headers],0),FALSE)),"")</f>
        <v>43991</v>
      </c>
      <c r="AF41" s="131">
        <f>IFERROR(IF(VLOOKUP(CONCATENATE($A41,"_",AF$1),SP_ACQ_Lib[],MATCH(AF$2,SP_ACQ_Lib[#Headers],0),FALSE)=0,"",VLOOKUP(CONCATENATE($A41,"_",AF$1),SP_ACQ_Lib[],MATCH(AF$2,SP_ACQ_Lib[#Headers],0),FALSE)),"")</f>
        <v>43993</v>
      </c>
      <c r="AG41" s="131" t="str">
        <f>IFERROR(IF(VLOOKUP(CONCATENATE($A41,"_",AG$1),SP_ACQ_Lib[],MATCH(AG$2,SP_ACQ_Lib[#Headers],0),FALSE)=0,"",VLOOKUP(CONCATENATE($A41,"_",AG$1),SP_ACQ_Lib[],MATCH(AG$2,SP_ACQ_Lib[#Headers],0),FALSE)),"")</f>
        <v/>
      </c>
      <c r="AH41" s="131">
        <f>IFERROR(IF(VLOOKUP(CONCATENATE($A41,"_",AH$1),SP_ACQ_Lib[],MATCH(AH$2,SP_ACQ_Lib[#Headers],0),FALSE)=0,"",VLOOKUP(CONCATENATE($A41,"_",AH$1),SP_ACQ_Lib[],MATCH(AH$2,SP_ACQ_Lib[#Headers],0),FALSE)),"")</f>
        <v>43705</v>
      </c>
      <c r="AI41" s="130" t="str">
        <f>IFERROR(IF(VLOOKUP(CONCATENATE($A41,"_",AI$1),SP_ACQ_Lib[],MATCH(AI$2,SP_ACQ_Lib[#Headers],0),FALSE)=0,"",VLOOKUP(CONCATENATE($A41,"_",AI$1),SP_ACQ_Lib[],MATCH(AI$2,SP_ACQ_Lib[#Headers],0),FALSE)),"")</f>
        <v/>
      </c>
      <c r="AJ41" s="130" t="str">
        <f>IFERROR(IF(VLOOKUP(CONCATENATE($A41,"_",AJ$1),SP_ACQ_Lib[],MATCH(AJ$2,SP_ACQ_Lib[#Headers],0),FALSE)=0,"",VLOOKUP(CONCATENATE($A41,"_",AJ$1),SP_ACQ_Lib[],MATCH(AJ$2,SP_ACQ_Lib[#Headers],0),FALSE)),"")</f>
        <v/>
      </c>
      <c r="AK41" s="130" t="str">
        <f>IFERROR(IF(VLOOKUP(CONCATENATE($A41,"_",AK$1),SP_ACQ_Lib[],MATCH(AK$2,SP_ACQ_Lib[#Headers],0),FALSE)=0,"",VLOOKUP(CONCATENATE($A41,"_",AK$1),SP_ACQ_Lib[],MATCH(AK$2,SP_ACQ_Lib[#Headers],0),FALSE)),"")</f>
        <v/>
      </c>
      <c r="AL41" s="130">
        <f>IFERROR(VLOOKUP($A41,SP_AcqTract_DB[],MATCH(AL$2,SP_AcqTract_DB[#Headers],0),FALSE),"")</f>
        <v>43994</v>
      </c>
      <c r="AM41" s="115" t="str">
        <f>IFERROR(VLOOKUP($A41,SP_AcqTract_DB[],MATCH(AM$2,SP_AcqTract_DB[#Headers],0),FALSE),"")</f>
        <v>David Ambrose</v>
      </c>
      <c r="AN41" s="115" t="str">
        <f>IFERROR(VLOOKUP($A41,SP_AcqTract_DB[],MATCH(AN$2,SP_AcqTract_DB[#Headers],0),FALSE),"")</f>
        <v>Lory Johnson, Atrium</v>
      </c>
      <c r="AO41" s="116">
        <f>IFERROR(VLOOKUP($A41,SP_AcqTract_DB[],MATCH(AO$2,SP_AcqTract_DB[#Headers],0),FALSE),"")</f>
        <v>0</v>
      </c>
      <c r="AP41" s="98" t="str">
        <f>IFERROR(VLOOKUP($A41,SP_AcqTract_DB[],MATCH(AP$2,SP_AcqTract_DB[#Headers],0),FALSE),"")</f>
        <v>V</v>
      </c>
      <c r="AQ41" s="133" t="str">
        <f>IFERROR(IF(VLOOKUP(CONCATENATE($A41,"_",AQ$1),SP_ACQ_Lib[],MATCH(AQ$2,SP_ACQ_Lib[#Headers],0),FALSE)=0,"",VLOOKUP(CONCATENATE($A41,"_",AQ$1),SP_ACQ_Lib[],MATCH(AQ$2,SP_ACQ_Lib[#Headers],0),FALSE)),"")</f>
        <v/>
      </c>
      <c r="AR41" s="131" t="str">
        <f>IFERROR(IF(VLOOKUP(CONCATENATE($A41,"_",AR$1),SP_ACQ_Lib[],MATCH(AR$2,SP_ACQ_Lib[#Headers],0),FALSE)=0,"",VLOOKUP(CONCATENATE($A41,"_",AR$1),SP_ACQ_Lib[],MATCH(AR$2,SP_ACQ_Lib[#Headers],0),FALSE)),"")</f>
        <v/>
      </c>
      <c r="AS41" s="130">
        <f>IFERROR(IF(VLOOKUP(CONCATENATE($A41,"_",AS$1),SP_ACQ_Lib[],MATCH(AS$2,SP_ACQ_Lib[#Headers],0),FALSE)=0,"",VLOOKUP(CONCATENATE($A41,"_",AS$1),SP_ACQ_Lib[],MATCH(AS$2,SP_ACQ_Lib[#Headers],0),FALSE)),"")</f>
        <v>43765</v>
      </c>
      <c r="AT41" s="132">
        <f>IFERROR(IF(VLOOKUP(CONCATENATE($A41,"_",AT$1),SP_ACQ_Lib[],MATCH(AT$2,SP_ACQ_Lib[#Headers],0),FALSE)=0,"",VLOOKUP(CONCATENATE($A41,"_",AT$1),SP_ACQ_Lib[],MATCH(AT$2,SP_ACQ_Lib[#Headers],0),FALSE)),"")</f>
        <v>43960</v>
      </c>
      <c r="AU41" s="132" t="str">
        <f>IFERROR(IF(VLOOKUP(CONCATENATE($A41,"_",AU$1),SP_ACQ_Lib[],MATCH(AU$2,SP_ACQ_Lib[#Headers],0),FALSE)=0,"",VLOOKUP(CONCATENATE($A41,"_",AU$1),SP_ACQ_Lib[],MATCH(AU$2,SP_ACQ_Lib[#Headers],0),FALSE)),"")</f>
        <v/>
      </c>
      <c r="AV41" s="113">
        <f>IFERROR(IF(VLOOKUP(CONCATENATE($A41,"_",AV$1),SP_ACQ_Lib[],MATCH(AV$2,SP_ACQ_Lib[#Headers],0),FALSE)=0,"",VLOOKUP(CONCATENATE($A41,"_",AV$1),SP_ACQ_Lib[],MATCH(AV$2,SP_ACQ_Lib[#Headers],0),FALSE)),"")</f>
        <v>149</v>
      </c>
      <c r="AW41" s="132">
        <f>IFERROR(IF(VLOOKUP(CONCATENATE($A41,"_",AW$1),SP_ACQ_Lib[],MATCH(AW$2,SP_ACQ_Lib[#Headers],0),FALSE)=0,"",VLOOKUP(CONCATENATE($A41,"_",AW$1),SP_ACQ_Lib[],MATCH(AW$2,SP_ACQ_Lib[#Headers],0),FALSE)),"")</f>
        <v>44018</v>
      </c>
      <c r="AX41" s="132">
        <f>IFERROR(IF(VLOOKUP(CONCATENATE($A41,"_",AX$1),SP_ACQ_Lib[],MATCH(AX$2,SP_ACQ_Lib[#Headers],0),FALSE)=0,"",VLOOKUP(CONCATENATE($A41,"_",AX$1),SP_ACQ_Lib[],MATCH(AX$2,SP_ACQ_Lib[#Headers],0),FALSE)),"")</f>
        <v>44018</v>
      </c>
      <c r="AY41" s="132">
        <f>IFERROR(IF(VLOOKUP(CONCATENATE($A41,"_",AY$1),SP_ACQ_Lib[],MATCH(AY$2,SP_ACQ_Lib[#Headers],0),FALSE)=0,"",VLOOKUP(CONCATENATE($A41,"_",AY$1),SP_ACQ_Lib[],MATCH(AY$2,SP_ACQ_Lib[#Headers],0),FALSE)),"")</f>
        <v>44018</v>
      </c>
      <c r="AZ41" s="132" t="str">
        <f>IFERROR(IF(VLOOKUP(CONCATENATE($A41,"_",AZ$1),SP_ACQ_Lib[],MATCH(AZ$2,SP_ACQ_Lib[#Headers],0),FALSE)=0,"",VLOOKUP(CONCATENATE($A41,"_",AZ$1),SP_ACQ_Lib[],MATCH(AZ$2,SP_ACQ_Lib[#Headers],0),FALSE)),"")</f>
        <v/>
      </c>
      <c r="BA41" s="132" t="str">
        <f>IFERROR(IF(VLOOKUP(CONCATENATE($A41,"_",BA$1),SP_ACQ_Lib[],MATCH(BA$2,SP_ACQ_Lib[#Headers],0),FALSE)=0,"",VLOOKUP(CONCATENATE($A41,"_",BA$1),SP_ACQ_Lib[],MATCH(BA$2,SP_ACQ_Lib[#Headers],0),FALSE)),"")</f>
        <v/>
      </c>
      <c r="BB41" s="112">
        <f>IFERROR(VLOOKUP(CONCATENATE($A41,"_",BB$1),SP_ACQ_Lib[],MATCH(BB$2,SP_ACQ_Lib[#Headers],0),FALSE),0)</f>
        <v>0</v>
      </c>
      <c r="BC41" s="119">
        <f>IFERROR(VLOOKUP($A41,SP_AcqTract_DB[],MATCH(BC$2,SP_AcqTract_DB[#Headers],0),FALSE),"")</f>
        <v>0</v>
      </c>
      <c r="BD41" s="119">
        <f>IFERROR(VLOOKUP($A41,SP_AcqTract_DB[],MATCH(BD$2,SP_AcqTract_DB[#Headers],0),FALSE),"")</f>
        <v>0</v>
      </c>
      <c r="BE41" s="130" t="str">
        <f>IFERROR(IF(VLOOKUP(CONCATENATE($A41,"_",BE$1),SP_ACQ_Lib[],MATCH(BE$2,SP_ACQ_Lib[#Headers],0),FALSE)=0,"",VLOOKUP(CONCATENATE($A41,"_",BE$1),SP_ACQ_Lib[],MATCH(BE$2,SP_ACQ_Lib[#Headers],0),FALSE)),"")</f>
        <v/>
      </c>
      <c r="BF41" s="130" t="str">
        <f>IFERROR(IF(VLOOKUP(CONCATENATE($A41,"_",BF$1),SP_ACQ_Lib[],MATCH(BF$2,SP_ACQ_Lib[#Headers],0),FALSE)=0,"",VLOOKUP(CONCATENATE($A41,"_",BF$1),SP_ACQ_Lib[],MATCH(BF$2,SP_ACQ_Lib[#Headers],0),FALSE)),"")</f>
        <v/>
      </c>
      <c r="BG41" s="130" t="str">
        <f>IFERROR(IF(VLOOKUP(CONCATENATE($A41,"_",BG$1),SP_ACQ_Lib[],MATCH(BG$2,SP_ACQ_Lib[#Headers],0),FALSE)=0,"",VLOOKUP(CONCATENATE($A41,"_",BG$1),SP_ACQ_Lib[],MATCH(BG$2,SP_ACQ_Lib[#Headers],0),FALSE)),"")</f>
        <v/>
      </c>
      <c r="BH41" s="130" t="str">
        <f>IFERROR(IF(VLOOKUP(CONCATENATE($A41,"_",BH$1),SP_ACQ_Lib[],MATCH(BH$2,SP_ACQ_Lib[#Headers],0),FALSE)=0,"",VLOOKUP(CONCATENATE($A41,"_",BH$1),SP_ACQ_Lib[],MATCH(BH$2,SP_ACQ_Lib[#Headers],0),FALSE)),"")</f>
        <v/>
      </c>
      <c r="BI41" s="130" t="str">
        <f>IFERROR(IF(VLOOKUP(CONCATENATE($A41,"_",BI$1),SP_ACQ_Lib[],MATCH(BI$2,SP_ACQ_Lib[#Headers],0),FALSE)=0,"",VLOOKUP(CONCATENATE($A41,"_",BI$1),SP_ACQ_Lib[],MATCH(BI$2,SP_ACQ_Lib[#Headers],0),FALSE)),"")</f>
        <v/>
      </c>
      <c r="BJ41" s="130" t="str">
        <f>IFERROR(IF(VLOOKUP(CONCATENATE($A41,"_",BJ$1),SP_ACQ_Lib[],MATCH(BJ$2,SP_ACQ_Lib[#Headers],0),FALSE)=0,"",VLOOKUP(CONCATENATE($A41,"_",BJ$1),SP_ACQ_Lib[],MATCH(BJ$2,SP_ACQ_Lib[#Headers],0),FALSE)),"")</f>
        <v/>
      </c>
      <c r="BK41" s="131">
        <f>IFERROR(IF(VLOOKUP(CONCATENATE($A41,"_",BK$1),SP_ACQ_Lib[],MATCH(BK$2,SP_ACQ_Lib[#Headers],0),FALSE)=0,"",VLOOKUP(CONCATENATE($A41,"_",BK$1),SP_ACQ_Lib[],MATCH(BK$2,SP_ACQ_Lib[#Headers],0),FALSE)),"")</f>
        <v>43748</v>
      </c>
      <c r="BL41" s="130" t="str">
        <f>IFERROR(IF(VLOOKUP(CONCATENATE($A41,"_",BL$1),SP_ACQ_Lib[],MATCH(BL$2,SP_ACQ_Lib[#Headers],0),FALSE)=0,"",VLOOKUP(CONCATENATE($A41,"_",BL$1),SP_ACQ_Lib[],MATCH(BL$2,SP_ACQ_Lib[#Headers],0),FALSE)),"")</f>
        <v/>
      </c>
      <c r="BM41" s="130" t="str">
        <f>IFERROR(IF(VLOOKUP(CONCATENATE($A41,"_",BM$1),SP_ACQ_Lib[],MATCH(BM$2,SP_ACQ_Lib[#Headers],0),FALSE)=0,"",VLOOKUP(CONCATENATE($A41,"_",BM$1),SP_ACQ_Lib[],MATCH(BM$2,SP_ACQ_Lib[#Headers],0),FALSE)),"")</f>
        <v/>
      </c>
      <c r="BN41" s="130" t="str">
        <f>IFERROR(IF(VLOOKUP(CONCATENATE($A41,"_",BN$1),SP_ACQ_Lib[],MATCH(BN$2,SP_ACQ_Lib[#Headers],0),FALSE)=0,"",VLOOKUP(CONCATENATE($A41,"_",BN$1),SP_ACQ_Lib[],MATCH(BN$2,SP_ACQ_Lib[#Headers],0),FALSE)),"")</f>
        <v/>
      </c>
    </row>
    <row r="42" spans="1:66" s="114" customFormat="1" ht="25.5" x14ac:dyDescent="0.2">
      <c r="A42" s="82" t="s">
        <v>41</v>
      </c>
      <c r="B42" s="115" t="str">
        <f>IFERROR(VLOOKUP($A42,SP_AcqTract_DB[],MATCH(B$2,SP_AcqTract_DB[#Headers],0),FALSE),"")</f>
        <v>R018586</v>
      </c>
      <c r="C42" s="116" t="str">
        <f>IFERROR(VLOOKUP($A42,SP_AcqTract_DB[],MATCH(C$2,SP_AcqTract_DB[#Headers],0),FALSE),"")</f>
        <v>PH1</v>
      </c>
      <c r="D42" s="96" t="str">
        <f>IFERROR(VLOOKUP($A42,SP_AcqTract_DB[],MATCH(D$2,SP_AcqTract_DB[#Headers],0),FALSE),"")</f>
        <v>Active</v>
      </c>
      <c r="E42" s="96">
        <f>IFERROR(VLOOKUP($A42,SP_AcqTract_DB[],MATCH(E$2,SP_AcqTract_DB[#Headers],0),FALSE),"")</f>
        <v>1</v>
      </c>
      <c r="F42" s="115" t="str">
        <f>IFERROR(VLOOKUP($A42,SP_AcqTract_DB[],MATCH(F$2,SP_AcqTract_DB[#Headers],0),FALSE),"")</f>
        <v>Flowage Esmt</v>
      </c>
      <c r="G42" s="115" t="str">
        <f>IFERROR(VLOOKUP($A42,SP_AcqTract_DB[],MATCH(G$2,SP_AcqTract_DB[#Headers],0),FALSE),"")</f>
        <v>Lily Khan</v>
      </c>
      <c r="H42" s="131">
        <f>IFERROR(IF(VLOOKUP(CONCATENATE($A42,"_",H$1),SP_ACQ_Lib[],MATCH(H$2,SP_ACQ_Lib[#Headers],0),FALSE)=0,"",VLOOKUP(CONCATENATE($A42,"_",H$1),SP_ACQ_Lib[],MATCH(H$2,SP_ACQ_Lib[#Headers],0),FALSE)),"")</f>
        <v>43998.639201388891</v>
      </c>
      <c r="I42" s="115" t="str">
        <f>IFERROR(VLOOKUP($A42,SP_AcqTract_DB[],MATCH(I$2,SP_AcqTract_DB[#Headers],0),FALSE),"")</f>
        <v>Elias Rodriguez</v>
      </c>
      <c r="J42" s="115">
        <f>IFERROR(VLOOKUP($A42,SP_AcqTract_DB[],MATCH(J$2,SP_AcqTract_DB[#Headers],0),FALSE),"")</f>
        <v>0</v>
      </c>
      <c r="K42" s="115" t="str">
        <f>IFERROR(VLOOKUP($A42,SP_AcqTract_DB[],MATCH(K$2,SP_AcqTract_DB[#Headers],0),FALSE),"")</f>
        <v>Elias Rodriguez</v>
      </c>
      <c r="L42" s="115" t="str">
        <f>IFERROR(VLOOKUP($A42,SP_AcqTract_DB[],MATCH(L$2,SP_AcqTract_DB[#Headers],0),FALSE),"")</f>
        <v>408 S. Ford Street</v>
      </c>
      <c r="M42" s="96" t="str">
        <f>IFERROR(VLOOKUP($A42,SP_AcqTract_DB[],MATCH(M$2,SP_AcqTract_DB[#Headers],0),FALSE),"")</f>
        <v>Wharton, TX  77488</v>
      </c>
      <c r="N42" s="115" t="str">
        <f>IFERROR(VLOOKUP($A42,SP_AcqTract_DB[],MATCH(N$2,SP_AcqTract_DB[#Headers],0),FALSE),"")</f>
        <v>560 S Ford</v>
      </c>
      <c r="O42" s="108">
        <f>IFERROR(VLOOKUP($A42,SP_AcqTract_DB[],MATCH(O$2,SP_AcqTract_DB[#Headers],0),FALSE),"")</f>
        <v>0</v>
      </c>
      <c r="P42" s="108">
        <f>IFERROR(VLOOKUP($A42,SP_AcqTract_DB[],MATCH(P$2,SP_AcqTract_DB[#Headers],0),FALSE),"")</f>
        <v>0</v>
      </c>
      <c r="Q42" s="96" t="str">
        <f>IFERROR(VLOOKUP($A42,SP_AcqTract_DB[],MATCH(Q$2,SP_AcqTract_DB[#Headers],0),FALSE),"")</f>
        <v>2019-0894</v>
      </c>
      <c r="R42" s="131">
        <f>IFERROR(IF(VLOOKUP(CONCATENATE($A42,"_",R$1),SP_ACQ_Lib[],MATCH(R$2,SP_ACQ_Lib[#Headers],0),FALSE)=0,"",VLOOKUP(CONCATENATE($A42,"_",R$1),SP_ACQ_Lib[],MATCH(R$2,SP_ACQ_Lib[#Headers],0),FALSE)),"")</f>
        <v>43952</v>
      </c>
      <c r="S42" s="134">
        <f>IFERROR(IF(VLOOKUP(CONCATENATE($A42,"_",S$1),SP_ACQ_Lib[],MATCH(S$2,SP_ACQ_Lib[#Headers],0),FALSE)=0,"",VLOOKUP(CONCATENATE($A42,"_",S$1),SP_ACQ_Lib[],MATCH(S$2,SP_ACQ_Lib[#Headers],0),FALSE)),"")</f>
        <v>43963</v>
      </c>
      <c r="T42" s="93" t="str">
        <f>IFERROR(VLOOKUP(CONCATENATE($A42,"_",T$1),SP_ACQ_Lib[],MATCH(T$2,SP_ACQ_Lib[#Headers],0),FALSE),0)</f>
        <v>Accepted</v>
      </c>
      <c r="U42" s="131">
        <f>IFERROR(IF(VLOOKUP(CONCATENATE($A42,"_",U$1),SP_ACQ_Lib[],MATCH(U$2,SP_ACQ_Lib[#Headers],0),FALSE)=0,"",VLOOKUP(CONCATENATE($A42,"_",U$1),SP_ACQ_Lib[],MATCH(U$2,SP_ACQ_Lib[#Headers],0),FALSE)),"")</f>
        <v>43812</v>
      </c>
      <c r="V42" s="93" t="str">
        <f>IFERROR(VLOOKUP(CONCATENATE($A42,"_",V$1),SP_ACQ_Lib[],MATCH(V$2,SP_ACQ_Lib[#Headers],0),FALSE),0)</f>
        <v>Accepted</v>
      </c>
      <c r="W42" s="97">
        <f>IFERROR(VLOOKUP(CONCATENATE($A42,"_",W$1),SP_ACQ_Lib[],MATCH(W$2,SP_ACQ_Lib[#Headers],0),FALSE),0)</f>
        <v>0</v>
      </c>
      <c r="X42" s="131">
        <f>IFERROR(VLOOKUP($A42,SP_AcqTract_DB[],MATCH(X$2,SP_AcqTract_DB[#Headers],0),FALSE),"")</f>
        <v>43704</v>
      </c>
      <c r="Y42" s="125">
        <f>IFERROR(VLOOKUP($A42,SP_AcqTract_DB[],MATCH(Y$2,SP_AcqTract_DB[#Headers],0),FALSE),"")</f>
        <v>0.17208448117538999</v>
      </c>
      <c r="Z42" s="117">
        <f>IFERROR(VLOOKUP($A42,SP_AcqTract_DB[],MATCH(Z$2,SP_AcqTract_DB[#Headers],0),FALSE),"")</f>
        <v>7496</v>
      </c>
      <c r="AA42" s="117" t="str">
        <f>IFERROR(VLOOKUP($A42,SP_AcqTract_DB[],MATCH(AA$2,SP_AcqTract_DB[#Headers],0),FALSE),"")</f>
        <v>Yes</v>
      </c>
      <c r="AB42" s="131">
        <f>IFERROR(IF(VLOOKUP(CONCATENATE($A42,"_",AB$1),SP_ACQ_Lib[],MATCH(AB$2,SP_ACQ_Lib[#Headers],0),FALSE)=0,"",VLOOKUP(CONCATENATE($A42,"_",AB$1),SP_ACQ_Lib[],MATCH(AB$2,SP_ACQ_Lib[#Headers],0),FALSE)),"")</f>
        <v>43859</v>
      </c>
      <c r="AC42" s="131">
        <f>IFERROR(IF(VLOOKUP(CONCATENATE($A42,"_",AC$1),SP_ACQ_Lib[],MATCH(AC$2,SP_ACQ_Lib[#Headers],0),FALSE)=0,"",VLOOKUP(CONCATENATE($A42,"_",AC$1),SP_ACQ_Lib[],MATCH(AC$2,SP_ACQ_Lib[#Headers],0),FALSE)),"")</f>
        <v>43913</v>
      </c>
      <c r="AD42" s="117" t="str">
        <f>IFERROR(VLOOKUP($A42,SP_AcqTract_DB[],MATCH(AD$2,SP_AcqTract_DB[#Headers],0),FALSE),"")</f>
        <v>Yes</v>
      </c>
      <c r="AE42" s="131">
        <f>IFERROR(IF(VLOOKUP(CONCATENATE($A42,"_",AE$1),SP_ACQ_Lib[],MATCH(AE$2,SP_ACQ_Lib[#Headers],0),FALSE)=0,"",VLOOKUP(CONCATENATE($A42,"_",AE$1),SP_ACQ_Lib[],MATCH(AE$2,SP_ACQ_Lib[#Headers],0),FALSE)),"")</f>
        <v>43859</v>
      </c>
      <c r="AF42" s="131">
        <f>IFERROR(IF(VLOOKUP(CONCATENATE($A42,"_",AF$1),SP_ACQ_Lib[],MATCH(AF$2,SP_ACQ_Lib[#Headers],0),FALSE)=0,"",VLOOKUP(CONCATENATE($A42,"_",AF$1),SP_ACQ_Lib[],MATCH(AF$2,SP_ACQ_Lib[#Headers],0),FALSE)),"")</f>
        <v>43948</v>
      </c>
      <c r="AG42" s="131">
        <f>IFERROR(IF(VLOOKUP(CONCATENATE($A42,"_",AG$1),SP_ACQ_Lib[],MATCH(AG$2,SP_ACQ_Lib[#Headers],0),FALSE)=0,"",VLOOKUP(CONCATENATE($A42,"_",AG$1),SP_ACQ_Lib[],MATCH(AG$2,SP_ACQ_Lib[#Headers],0),FALSE)),"")</f>
        <v>43691</v>
      </c>
      <c r="AH42" s="131">
        <f>IFERROR(IF(VLOOKUP(CONCATENATE($A42,"_",AH$1),SP_ACQ_Lib[],MATCH(AH$2,SP_ACQ_Lib[#Headers],0),FALSE)=0,"",VLOOKUP(CONCATENATE($A42,"_",AH$1),SP_ACQ_Lib[],MATCH(AH$2,SP_ACQ_Lib[#Headers],0),FALSE)),"")</f>
        <v>43700</v>
      </c>
      <c r="AI42" s="130" t="str">
        <f>IFERROR(IF(VLOOKUP(CONCATENATE($A42,"_",AI$1),SP_ACQ_Lib[],MATCH(AI$2,SP_ACQ_Lib[#Headers],0),FALSE)=0,"",VLOOKUP(CONCATENATE($A42,"_",AI$1),SP_ACQ_Lib[],MATCH(AI$2,SP_ACQ_Lib[#Headers],0),FALSE)),"")</f>
        <v/>
      </c>
      <c r="AJ42" s="130" t="str">
        <f>IFERROR(IF(VLOOKUP(CONCATENATE($A42,"_",AJ$1),SP_ACQ_Lib[],MATCH(AJ$2,SP_ACQ_Lib[#Headers],0),FALSE)=0,"",VLOOKUP(CONCATENATE($A42,"_",AJ$1),SP_ACQ_Lib[],MATCH(AJ$2,SP_ACQ_Lib[#Headers],0),FALSE)),"")</f>
        <v/>
      </c>
      <c r="AK42" s="130" t="str">
        <f>IFERROR(IF(VLOOKUP(CONCATENATE($A42,"_",AK$1),SP_ACQ_Lib[],MATCH(AK$2,SP_ACQ_Lib[#Headers],0),FALSE)=0,"",VLOOKUP(CONCATENATE($A42,"_",AK$1),SP_ACQ_Lib[],MATCH(AK$2,SP_ACQ_Lib[#Headers],0),FALSE)),"")</f>
        <v/>
      </c>
      <c r="AL42" s="130">
        <f>IFERROR(VLOOKUP($A42,SP_AcqTract_DB[],MATCH(AL$2,SP_AcqTract_DB[#Headers],0),FALSE),"")</f>
        <v>43950</v>
      </c>
      <c r="AM42" s="115" t="str">
        <f>IFERROR(VLOOKUP($A42,SP_AcqTract_DB[],MATCH(AM$2,SP_AcqTract_DB[#Headers],0),FALSE),"")</f>
        <v>David Ambrose</v>
      </c>
      <c r="AN42" s="115" t="str">
        <f>IFERROR(VLOOKUP($A42,SP_AcqTract_DB[],MATCH(AN$2,SP_AcqTract_DB[#Headers],0),FALSE),"")</f>
        <v>Lory Johnson, Atrium</v>
      </c>
      <c r="AO42" s="116">
        <f>IFERROR(VLOOKUP($A42,SP_AcqTract_DB[],MATCH(AO$2,SP_AcqTract_DB[#Headers],0),FALSE),"")</f>
        <v>0</v>
      </c>
      <c r="AP42" s="98" t="str">
        <f>IFERROR(VLOOKUP($A42,SP_AcqTract_DB[],MATCH(AP$2,SP_AcqTract_DB[#Headers],0),FALSE),"")</f>
        <v>V</v>
      </c>
      <c r="AQ42" s="133" t="str">
        <f>IFERROR(IF(VLOOKUP(CONCATENATE($A42,"_",AQ$1),SP_ACQ_Lib[],MATCH(AQ$2,SP_ACQ_Lib[#Headers],0),FALSE)=0,"",VLOOKUP(CONCATENATE($A42,"_",AQ$1),SP_ACQ_Lib[],MATCH(AQ$2,SP_ACQ_Lib[#Headers],0),FALSE)),"")</f>
        <v/>
      </c>
      <c r="AR42" s="131" t="str">
        <f>IFERROR(IF(VLOOKUP(CONCATENATE($A42,"_",AR$1),SP_ACQ_Lib[],MATCH(AR$2,SP_ACQ_Lib[#Headers],0),FALSE)=0,"",VLOOKUP(CONCATENATE($A42,"_",AR$1),SP_ACQ_Lib[],MATCH(AR$2,SP_ACQ_Lib[#Headers],0),FALSE)),"")</f>
        <v/>
      </c>
      <c r="AS42" s="130">
        <f>IFERROR(IF(VLOOKUP(CONCATENATE($A42,"_",AS$1),SP_ACQ_Lib[],MATCH(AS$2,SP_ACQ_Lib[#Headers],0),FALSE)=0,"",VLOOKUP(CONCATENATE($A42,"_",AS$1),SP_ACQ_Lib[],MATCH(AS$2,SP_ACQ_Lib[#Headers],0),FALSE)),"")</f>
        <v>43765</v>
      </c>
      <c r="AT42" s="132">
        <f>IFERROR(IF(VLOOKUP(CONCATENATE($A42,"_",AT$1),SP_ACQ_Lib[],MATCH(AT$2,SP_ACQ_Lib[#Headers],0),FALSE)=0,"",VLOOKUP(CONCATENATE($A42,"_",AT$1),SP_ACQ_Lib[],MATCH(AT$2,SP_ACQ_Lib[#Headers],0),FALSE)),"")</f>
        <v>43960</v>
      </c>
      <c r="AU42" s="132" t="str">
        <f>IFERROR(IF(VLOOKUP(CONCATENATE($A42,"_",AU$1),SP_ACQ_Lib[],MATCH(AU$2,SP_ACQ_Lib[#Headers],0),FALSE)=0,"",VLOOKUP(CONCATENATE($A42,"_",AU$1),SP_ACQ_Lib[],MATCH(AU$2,SP_ACQ_Lib[#Headers],0),FALSE)),"")</f>
        <v/>
      </c>
      <c r="AV42" s="113">
        <f>IFERROR(IF(VLOOKUP(CONCATENATE($A42,"_",AV$1),SP_ACQ_Lib[],MATCH(AV$2,SP_ACQ_Lib[#Headers],0),FALSE)=0,"",VLOOKUP(CONCATENATE($A42,"_",AV$1),SP_ACQ_Lib[],MATCH(AV$2,SP_ACQ_Lib[#Headers],0),FALSE)),"")</f>
        <v>7496</v>
      </c>
      <c r="AW42" s="132">
        <f>IFERROR(IF(VLOOKUP(CONCATENATE($A42,"_",AW$1),SP_ACQ_Lib[],MATCH(AW$2,SP_ACQ_Lib[#Headers],0),FALSE)=0,"",VLOOKUP(CONCATENATE($A42,"_",AW$1),SP_ACQ_Lib[],MATCH(AW$2,SP_ACQ_Lib[#Headers],0),FALSE)),"")</f>
        <v>44004</v>
      </c>
      <c r="AX42" s="132">
        <f>IFERROR(IF(VLOOKUP(CONCATENATE($A42,"_",AX$1),SP_ACQ_Lib[],MATCH(AX$2,SP_ACQ_Lib[#Headers],0),FALSE)=0,"",VLOOKUP(CONCATENATE($A42,"_",AX$1),SP_ACQ_Lib[],MATCH(AX$2,SP_ACQ_Lib[#Headers],0),FALSE)),"")</f>
        <v>44004</v>
      </c>
      <c r="AY42" s="132">
        <f>IFERROR(IF(VLOOKUP(CONCATENATE($A42,"_",AY$1),SP_ACQ_Lib[],MATCH(AY$2,SP_ACQ_Lib[#Headers],0),FALSE)=0,"",VLOOKUP(CONCATENATE($A42,"_",AY$1),SP_ACQ_Lib[],MATCH(AY$2,SP_ACQ_Lib[#Headers],0),FALSE)),"")</f>
        <v>44004</v>
      </c>
      <c r="AZ42" s="132" t="str">
        <f>IFERROR(IF(VLOOKUP(CONCATENATE($A42,"_",AZ$1),SP_ACQ_Lib[],MATCH(AZ$2,SP_ACQ_Lib[#Headers],0),FALSE)=0,"",VLOOKUP(CONCATENATE($A42,"_",AZ$1),SP_ACQ_Lib[],MATCH(AZ$2,SP_ACQ_Lib[#Headers],0),FALSE)),"")</f>
        <v/>
      </c>
      <c r="BA42" s="132" t="str">
        <f>IFERROR(IF(VLOOKUP(CONCATENATE($A42,"_",BA$1),SP_ACQ_Lib[],MATCH(BA$2,SP_ACQ_Lib[#Headers],0),FALSE)=0,"",VLOOKUP(CONCATENATE($A42,"_",BA$1),SP_ACQ_Lib[],MATCH(BA$2,SP_ACQ_Lib[#Headers],0),FALSE)),"")</f>
        <v/>
      </c>
      <c r="BB42" s="112">
        <f>IFERROR(VLOOKUP(CONCATENATE($A42,"_",BB$1),SP_ACQ_Lib[],MATCH(BB$2,SP_ACQ_Lib[#Headers],0),FALSE),0)</f>
        <v>0</v>
      </c>
      <c r="BC42" s="119">
        <f>IFERROR(VLOOKUP($A42,SP_AcqTract_DB[],MATCH(BC$2,SP_AcqTract_DB[#Headers],0),FALSE),"")</f>
        <v>44006</v>
      </c>
      <c r="BD42" s="119">
        <f>IFERROR(VLOOKUP($A42,SP_AcqTract_DB[],MATCH(BD$2,SP_AcqTract_DB[#Headers],0),FALSE),"")</f>
        <v>0</v>
      </c>
      <c r="BE42" s="130" t="str">
        <f>IFERROR(IF(VLOOKUP(CONCATENATE($A42,"_",BE$1),SP_ACQ_Lib[],MATCH(BE$2,SP_ACQ_Lib[#Headers],0),FALSE)=0,"",VLOOKUP(CONCATENATE($A42,"_",BE$1),SP_ACQ_Lib[],MATCH(BE$2,SP_ACQ_Lib[#Headers],0),FALSE)),"")</f>
        <v/>
      </c>
      <c r="BF42" s="130" t="str">
        <f>IFERROR(IF(VLOOKUP(CONCATENATE($A42,"_",BF$1),SP_ACQ_Lib[],MATCH(BF$2,SP_ACQ_Lib[#Headers],0),FALSE)=0,"",VLOOKUP(CONCATENATE($A42,"_",BF$1),SP_ACQ_Lib[],MATCH(BF$2,SP_ACQ_Lib[#Headers],0),FALSE)),"")</f>
        <v/>
      </c>
      <c r="BG42" s="130" t="str">
        <f>IFERROR(IF(VLOOKUP(CONCATENATE($A42,"_",BG$1),SP_ACQ_Lib[],MATCH(BG$2,SP_ACQ_Lib[#Headers],0),FALSE)=0,"",VLOOKUP(CONCATENATE($A42,"_",BG$1),SP_ACQ_Lib[],MATCH(BG$2,SP_ACQ_Lib[#Headers],0),FALSE)),"")</f>
        <v/>
      </c>
      <c r="BH42" s="130" t="str">
        <f>IFERROR(IF(VLOOKUP(CONCATENATE($A42,"_",BH$1),SP_ACQ_Lib[],MATCH(BH$2,SP_ACQ_Lib[#Headers],0),FALSE)=0,"",VLOOKUP(CONCATENATE($A42,"_",BH$1),SP_ACQ_Lib[],MATCH(BH$2,SP_ACQ_Lib[#Headers],0),FALSE)),"")</f>
        <v/>
      </c>
      <c r="BI42" s="130" t="str">
        <f>IFERROR(IF(VLOOKUP(CONCATENATE($A42,"_",BI$1),SP_ACQ_Lib[],MATCH(BI$2,SP_ACQ_Lib[#Headers],0),FALSE)=0,"",VLOOKUP(CONCATENATE($A42,"_",BI$1),SP_ACQ_Lib[],MATCH(BI$2,SP_ACQ_Lib[#Headers],0),FALSE)),"")</f>
        <v/>
      </c>
      <c r="BJ42" s="130" t="str">
        <f>IFERROR(IF(VLOOKUP(CONCATENATE($A42,"_",BJ$1),SP_ACQ_Lib[],MATCH(BJ$2,SP_ACQ_Lib[#Headers],0),FALSE)=0,"",VLOOKUP(CONCATENATE($A42,"_",BJ$1),SP_ACQ_Lib[],MATCH(BJ$2,SP_ACQ_Lib[#Headers],0),FALSE)),"")</f>
        <v/>
      </c>
      <c r="BK42" s="131">
        <f>IFERROR(IF(VLOOKUP(CONCATENATE($A42,"_",BK$1),SP_ACQ_Lib[],MATCH(BK$2,SP_ACQ_Lib[#Headers],0),FALSE)=0,"",VLOOKUP(CONCATENATE($A42,"_",BK$1),SP_ACQ_Lib[],MATCH(BK$2,SP_ACQ_Lib[#Headers],0),FALSE)),"")</f>
        <v>43748</v>
      </c>
      <c r="BL42" s="130" t="str">
        <f>IFERROR(IF(VLOOKUP(CONCATENATE($A42,"_",BL$1),SP_ACQ_Lib[],MATCH(BL$2,SP_ACQ_Lib[#Headers],0),FALSE)=0,"",VLOOKUP(CONCATENATE($A42,"_",BL$1),SP_ACQ_Lib[],MATCH(BL$2,SP_ACQ_Lib[#Headers],0),FALSE)),"")</f>
        <v/>
      </c>
      <c r="BM42" s="130" t="str">
        <f>IFERROR(IF(VLOOKUP(CONCATENATE($A42,"_",BM$1),SP_ACQ_Lib[],MATCH(BM$2,SP_ACQ_Lib[#Headers],0),FALSE)=0,"",VLOOKUP(CONCATENATE($A42,"_",BM$1),SP_ACQ_Lib[],MATCH(BM$2,SP_ACQ_Lib[#Headers],0),FALSE)),"")</f>
        <v/>
      </c>
      <c r="BN42" s="130" t="str">
        <f>IFERROR(IF(VLOOKUP(CONCATENATE($A42,"_",BN$1),SP_ACQ_Lib[],MATCH(BN$2,SP_ACQ_Lib[#Headers],0),FALSE)=0,"",VLOOKUP(CONCATENATE($A42,"_",BN$1),SP_ACQ_Lib[],MATCH(BN$2,SP_ACQ_Lib[#Headers],0),FALSE)),"")</f>
        <v/>
      </c>
    </row>
    <row r="43" spans="1:66" s="114" customFormat="1" ht="63.75" x14ac:dyDescent="0.2">
      <c r="A43" s="82" t="s">
        <v>42</v>
      </c>
      <c r="B43" s="115" t="str">
        <f>IFERROR(VLOOKUP($A43,SP_AcqTract_DB[],MATCH(B$2,SP_AcqTract_DB[#Headers],0),FALSE),"")</f>
        <v>R018587</v>
      </c>
      <c r="C43" s="116" t="str">
        <f>IFERROR(VLOOKUP($A43,SP_AcqTract_DB[],MATCH(C$2,SP_AcqTract_DB[#Headers],0),FALSE),"")</f>
        <v>PH1</v>
      </c>
      <c r="D43" s="96" t="str">
        <f>IFERROR(VLOOKUP($A43,SP_AcqTract_DB[],MATCH(D$2,SP_AcqTract_DB[#Headers],0),FALSE),"")</f>
        <v>Active</v>
      </c>
      <c r="E43" s="96">
        <f>IFERROR(VLOOKUP($A43,SP_AcqTract_DB[],MATCH(E$2,SP_AcqTract_DB[#Headers],0),FALSE),"")</f>
        <v>1</v>
      </c>
      <c r="F43" s="115" t="str">
        <f>IFERROR(VLOOKUP($A43,SP_AcqTract_DB[],MATCH(F$2,SP_AcqTract_DB[#Headers],0),FALSE),"")</f>
        <v>Flowage Esmt</v>
      </c>
      <c r="G43" s="115" t="str">
        <f>IFERROR(VLOOKUP($A43,SP_AcqTract_DB[],MATCH(G$2,SP_AcqTract_DB[#Headers],0),FALSE),"")</f>
        <v>Lily Khan</v>
      </c>
      <c r="H43" s="131">
        <f>IFERROR(IF(VLOOKUP(CONCATENATE($A43,"_",H$1),SP_ACQ_Lib[],MATCH(H$2,SP_ACQ_Lib[#Headers],0),FALSE)=0,"",VLOOKUP(CONCATENATE($A43,"_",H$1),SP_ACQ_Lib[],MATCH(H$2,SP_ACQ_Lib[#Headers],0),FALSE)),"")</f>
        <v>43998.642060185186</v>
      </c>
      <c r="I43" s="115" t="str">
        <f>IFERROR(VLOOKUP($A43,SP_AcqTract_DB[],MATCH(I$2,SP_AcqTract_DB[#Headers],0),FALSE),"")</f>
        <v>David Anthony Pascoe</v>
      </c>
      <c r="J43" s="115">
        <f>IFERROR(VLOOKUP($A43,SP_AcqTract_DB[],MATCH(J$2,SP_AcqTract_DB[#Headers],0),FALSE),"")</f>
        <v>0</v>
      </c>
      <c r="K43" s="115" t="str">
        <f>IFERROR(VLOOKUP($A43,SP_AcqTract_DB[],MATCH(K$2,SP_AcqTract_DB[#Headers],0),FALSE),"")</f>
        <v>David Anthony Pascoe</v>
      </c>
      <c r="L43" s="115" t="str">
        <f>IFERROR(VLOOKUP($A43,SP_AcqTract_DB[],MATCH(L$2,SP_AcqTract_DB[#Headers],0),FALSE),"")</f>
        <v>101 Black Street / 2nd Mailing: 123 chip lane, el paso tx 88888</v>
      </c>
      <c r="M43" s="96" t="str">
        <f>IFERROR(VLOOKUP($A43,SP_AcqTract_DB[],MATCH(M$2,SP_AcqTract_DB[#Headers],0),FALSE),"")</f>
        <v xml:space="preserve">Schulenburg, TX 78956-2205     </v>
      </c>
      <c r="N43" s="115" t="str">
        <f>IFERROR(VLOOKUP($A43,SP_AcqTract_DB[],MATCH(N$2,SP_AcqTract_DB[#Headers],0),FALSE),"")</f>
        <v>532 S Ford</v>
      </c>
      <c r="O43" s="108">
        <f>IFERROR(VLOOKUP($A43,SP_AcqTract_DB[],MATCH(O$2,SP_AcqTract_DB[#Headers],0),FALSE),"")</f>
        <v>0</v>
      </c>
      <c r="P43" s="108" t="str">
        <f>IFERROR(VLOOKUP($A43,SP_AcqTract_DB[],MATCH(P$2,SP_AcqTract_DB[#Headers],0),FALSE),"")</f>
        <v>X</v>
      </c>
      <c r="Q43" s="96" t="str">
        <f>IFERROR(VLOOKUP($A43,SP_AcqTract_DB[],MATCH(Q$2,SP_AcqTract_DB[#Headers],0),FALSE),"")</f>
        <v>2019-0831</v>
      </c>
      <c r="R43" s="131">
        <f>IFERROR(IF(VLOOKUP(CONCATENATE($A43,"_",R$1),SP_ACQ_Lib[],MATCH(R$2,SP_ACQ_Lib[#Headers],0),FALSE)=0,"",VLOOKUP(CONCATENATE($A43,"_",R$1),SP_ACQ_Lib[],MATCH(R$2,SP_ACQ_Lib[#Headers],0),FALSE)),"")</f>
        <v>43952</v>
      </c>
      <c r="S43" s="134">
        <f>IFERROR(IF(VLOOKUP(CONCATENATE($A43,"_",S$1),SP_ACQ_Lib[],MATCH(S$2,SP_ACQ_Lib[#Headers],0),FALSE)=0,"",VLOOKUP(CONCATENATE($A43,"_",S$1),SP_ACQ_Lib[],MATCH(S$2,SP_ACQ_Lib[#Headers],0),FALSE)),"")</f>
        <v>43963</v>
      </c>
      <c r="T43" s="93" t="str">
        <f>IFERROR(VLOOKUP(CONCATENATE($A43,"_",T$1),SP_ACQ_Lib[],MATCH(T$2,SP_ACQ_Lib[#Headers],0),FALSE),0)</f>
        <v>Accepted</v>
      </c>
      <c r="U43" s="131">
        <f>IFERROR(IF(VLOOKUP(CONCATENATE($A43,"_",U$1),SP_ACQ_Lib[],MATCH(U$2,SP_ACQ_Lib[#Headers],0),FALSE)=0,"",VLOOKUP(CONCATENATE($A43,"_",U$1),SP_ACQ_Lib[],MATCH(U$2,SP_ACQ_Lib[#Headers],0),FALSE)),"")</f>
        <v>43812</v>
      </c>
      <c r="V43" s="93" t="str">
        <f>IFERROR(VLOOKUP(CONCATENATE($A43,"_",V$1),SP_ACQ_Lib[],MATCH(V$2,SP_ACQ_Lib[#Headers],0),FALSE),0)</f>
        <v>Accepted</v>
      </c>
      <c r="W43" s="97">
        <f>IFERROR(VLOOKUP(CONCATENATE($A43,"_",W$1),SP_ACQ_Lib[],MATCH(W$2,SP_ACQ_Lib[#Headers],0),FALSE),0)</f>
        <v>0</v>
      </c>
      <c r="X43" s="131">
        <f>IFERROR(VLOOKUP($A43,SP_AcqTract_DB[],MATCH(X$2,SP_AcqTract_DB[#Headers],0),FALSE),"")</f>
        <v>0</v>
      </c>
      <c r="Y43" s="125">
        <f>IFERROR(VLOOKUP($A43,SP_AcqTract_DB[],MATCH(Y$2,SP_AcqTract_DB[#Headers],0),FALSE),"")</f>
        <v>0.19247015610651999</v>
      </c>
      <c r="Z43" s="117">
        <f>IFERROR(VLOOKUP($A43,SP_AcqTract_DB[],MATCH(Z$2,SP_AcqTract_DB[#Headers],0),FALSE),"")</f>
        <v>8384</v>
      </c>
      <c r="AA43" s="117" t="str">
        <f>IFERROR(VLOOKUP($A43,SP_AcqTract_DB[],MATCH(AA$2,SP_AcqTract_DB[#Headers],0),FALSE),"")</f>
        <v>Yes</v>
      </c>
      <c r="AB43" s="131">
        <f>IFERROR(IF(VLOOKUP(CONCATENATE($A43,"_",AB$1),SP_ACQ_Lib[],MATCH(AB$2,SP_ACQ_Lib[#Headers],0),FALSE)=0,"",VLOOKUP(CONCATENATE($A43,"_",AB$1),SP_ACQ_Lib[],MATCH(AB$2,SP_ACQ_Lib[#Headers],0),FALSE)),"")</f>
        <v>43859</v>
      </c>
      <c r="AC43" s="131">
        <f>IFERROR(IF(VLOOKUP(CONCATENATE($A43,"_",AC$1),SP_ACQ_Lib[],MATCH(AC$2,SP_ACQ_Lib[#Headers],0),FALSE)=0,"",VLOOKUP(CONCATENATE($A43,"_",AC$1),SP_ACQ_Lib[],MATCH(AC$2,SP_ACQ_Lib[#Headers],0),FALSE)),"")</f>
        <v>43913</v>
      </c>
      <c r="AD43" s="117" t="str">
        <f>IFERROR(VLOOKUP($A43,SP_AcqTract_DB[],MATCH(AD$2,SP_AcqTract_DB[#Headers],0),FALSE),"")</f>
        <v>Yes</v>
      </c>
      <c r="AE43" s="131">
        <f>IFERROR(IF(VLOOKUP(CONCATENATE($A43,"_",AE$1),SP_ACQ_Lib[],MATCH(AE$2,SP_ACQ_Lib[#Headers],0),FALSE)=0,"",VLOOKUP(CONCATENATE($A43,"_",AE$1),SP_ACQ_Lib[],MATCH(AE$2,SP_ACQ_Lib[#Headers],0),FALSE)),"")</f>
        <v>43859</v>
      </c>
      <c r="AF43" s="131">
        <f>IFERROR(IF(VLOOKUP(CONCATENATE($A43,"_",AF$1),SP_ACQ_Lib[],MATCH(AF$2,SP_ACQ_Lib[#Headers],0),FALSE)=0,"",VLOOKUP(CONCATENATE($A43,"_",AF$1),SP_ACQ_Lib[],MATCH(AF$2,SP_ACQ_Lib[#Headers],0),FALSE)),"")</f>
        <v>43948</v>
      </c>
      <c r="AG43" s="131">
        <f>IFERROR(IF(VLOOKUP(CONCATENATE($A43,"_",AG$1),SP_ACQ_Lib[],MATCH(AG$2,SP_ACQ_Lib[#Headers],0),FALSE)=0,"",VLOOKUP(CONCATENATE($A43,"_",AG$1),SP_ACQ_Lib[],MATCH(AG$2,SP_ACQ_Lib[#Headers],0),FALSE)),"")</f>
        <v>43691</v>
      </c>
      <c r="AH43" s="131" t="str">
        <f>IFERROR(IF(VLOOKUP(CONCATENATE($A43,"_",AH$1),SP_ACQ_Lib[],MATCH(AH$2,SP_ACQ_Lib[#Headers],0),FALSE)=0,"",VLOOKUP(CONCATENATE($A43,"_",AH$1),SP_ACQ_Lib[],MATCH(AH$2,SP_ACQ_Lib[#Headers],0),FALSE)),"")</f>
        <v/>
      </c>
      <c r="AI43" s="130" t="str">
        <f>IFERROR(IF(VLOOKUP(CONCATENATE($A43,"_",AI$1),SP_ACQ_Lib[],MATCH(AI$2,SP_ACQ_Lib[#Headers],0),FALSE)=0,"",VLOOKUP(CONCATENATE($A43,"_",AI$1),SP_ACQ_Lib[],MATCH(AI$2,SP_ACQ_Lib[#Headers],0),FALSE)),"")</f>
        <v/>
      </c>
      <c r="AJ43" s="130" t="str">
        <f>IFERROR(IF(VLOOKUP(CONCATENATE($A43,"_",AJ$1),SP_ACQ_Lib[],MATCH(AJ$2,SP_ACQ_Lib[#Headers],0),FALSE)=0,"",VLOOKUP(CONCATENATE($A43,"_",AJ$1),SP_ACQ_Lib[],MATCH(AJ$2,SP_ACQ_Lib[#Headers],0),FALSE)),"")</f>
        <v/>
      </c>
      <c r="AK43" s="130" t="str">
        <f>IFERROR(IF(VLOOKUP(CONCATENATE($A43,"_",AK$1),SP_ACQ_Lib[],MATCH(AK$2,SP_ACQ_Lib[#Headers],0),FALSE)=0,"",VLOOKUP(CONCATENATE($A43,"_",AK$1),SP_ACQ_Lib[],MATCH(AK$2,SP_ACQ_Lib[#Headers],0),FALSE)),"")</f>
        <v/>
      </c>
      <c r="AL43" s="130">
        <f>IFERROR(VLOOKUP($A43,SP_AcqTract_DB[],MATCH(AL$2,SP_AcqTract_DB[#Headers],0),FALSE),"")</f>
        <v>43950</v>
      </c>
      <c r="AM43" s="115" t="str">
        <f>IFERROR(VLOOKUP($A43,SP_AcqTract_DB[],MATCH(AM$2,SP_AcqTract_DB[#Headers],0),FALSE),"")</f>
        <v>David Ambrose</v>
      </c>
      <c r="AN43" s="115" t="str">
        <f>IFERROR(VLOOKUP($A43,SP_AcqTract_DB[],MATCH(AN$2,SP_AcqTract_DB[#Headers],0),FALSE),"")</f>
        <v>Lory Johnson, Atrium</v>
      </c>
      <c r="AO43" s="116">
        <f>IFERROR(VLOOKUP($A43,SP_AcqTract_DB[],MATCH(AO$2,SP_AcqTract_DB[#Headers],0),FALSE),"")</f>
        <v>0</v>
      </c>
      <c r="AP43" s="98" t="str">
        <f>IFERROR(VLOOKUP($A43,SP_AcqTract_DB[],MATCH(AP$2,SP_AcqTract_DB[#Headers],0),FALSE),"")</f>
        <v>R</v>
      </c>
      <c r="AQ43" s="133" t="str">
        <f>IFERROR(IF(VLOOKUP(CONCATENATE($A43,"_",AQ$1),SP_ACQ_Lib[],MATCH(AQ$2,SP_ACQ_Lib[#Headers],0),FALSE)=0,"",VLOOKUP(CONCATENATE($A43,"_",AQ$1),SP_ACQ_Lib[],MATCH(AQ$2,SP_ACQ_Lib[#Headers],0),FALSE)),"")</f>
        <v/>
      </c>
      <c r="AR43" s="131" t="str">
        <f>IFERROR(IF(VLOOKUP(CONCATENATE($A43,"_",AR$1),SP_ACQ_Lib[],MATCH(AR$2,SP_ACQ_Lib[#Headers],0),FALSE)=0,"",VLOOKUP(CONCATENATE($A43,"_",AR$1),SP_ACQ_Lib[],MATCH(AR$2,SP_ACQ_Lib[#Headers],0),FALSE)),"")</f>
        <v/>
      </c>
      <c r="AS43" s="130">
        <f>IFERROR(IF(VLOOKUP(CONCATENATE($A43,"_",AS$1),SP_ACQ_Lib[],MATCH(AS$2,SP_ACQ_Lib[#Headers],0),FALSE)=0,"",VLOOKUP(CONCATENATE($A43,"_",AS$1),SP_ACQ_Lib[],MATCH(AS$2,SP_ACQ_Lib[#Headers],0),FALSE)),"")</f>
        <v>43765</v>
      </c>
      <c r="AT43" s="132">
        <f>IFERROR(IF(VLOOKUP(CONCATENATE($A43,"_",AT$1),SP_ACQ_Lib[],MATCH(AT$2,SP_ACQ_Lib[#Headers],0),FALSE)=0,"",VLOOKUP(CONCATENATE($A43,"_",AT$1),SP_ACQ_Lib[],MATCH(AT$2,SP_ACQ_Lib[#Headers],0),FALSE)),"")</f>
        <v>43960</v>
      </c>
      <c r="AU43" s="132" t="str">
        <f>IFERROR(IF(VLOOKUP(CONCATENATE($A43,"_",AU$1),SP_ACQ_Lib[],MATCH(AU$2,SP_ACQ_Lib[#Headers],0),FALSE)=0,"",VLOOKUP(CONCATENATE($A43,"_",AU$1),SP_ACQ_Lib[],MATCH(AU$2,SP_ACQ_Lib[#Headers],0),FALSE)),"")</f>
        <v/>
      </c>
      <c r="AV43" s="113">
        <f>IFERROR(IF(VLOOKUP(CONCATENATE($A43,"_",AV$1),SP_ACQ_Lib[],MATCH(AV$2,SP_ACQ_Lib[#Headers],0),FALSE)=0,"",VLOOKUP(CONCATENATE($A43,"_",AV$1),SP_ACQ_Lib[],MATCH(AV$2,SP_ACQ_Lib[#Headers],0),FALSE)),"")</f>
        <v>8384</v>
      </c>
      <c r="AW43" s="132">
        <f>IFERROR(IF(VLOOKUP(CONCATENATE($A43,"_",AW$1),SP_ACQ_Lib[],MATCH(AW$2,SP_ACQ_Lib[#Headers],0),FALSE)=0,"",VLOOKUP(CONCATENATE($A43,"_",AW$1),SP_ACQ_Lib[],MATCH(AW$2,SP_ACQ_Lib[#Headers],0),FALSE)),"")</f>
        <v>44004</v>
      </c>
      <c r="AX43" s="132">
        <f>IFERROR(IF(VLOOKUP(CONCATENATE($A43,"_",AX$1),SP_ACQ_Lib[],MATCH(AX$2,SP_ACQ_Lib[#Headers],0),FALSE)=0,"",VLOOKUP(CONCATENATE($A43,"_",AX$1),SP_ACQ_Lib[],MATCH(AX$2,SP_ACQ_Lib[#Headers],0),FALSE)),"")</f>
        <v>44004</v>
      </c>
      <c r="AY43" s="132">
        <f>IFERROR(IF(VLOOKUP(CONCATENATE($A43,"_",AY$1),SP_ACQ_Lib[],MATCH(AY$2,SP_ACQ_Lib[#Headers],0),FALSE)=0,"",VLOOKUP(CONCATENATE($A43,"_",AY$1),SP_ACQ_Lib[],MATCH(AY$2,SP_ACQ_Lib[#Headers],0),FALSE)),"")</f>
        <v>44004</v>
      </c>
      <c r="AZ43" s="132" t="str">
        <f>IFERROR(IF(VLOOKUP(CONCATENATE($A43,"_",AZ$1),SP_ACQ_Lib[],MATCH(AZ$2,SP_ACQ_Lib[#Headers],0),FALSE)=0,"",VLOOKUP(CONCATENATE($A43,"_",AZ$1),SP_ACQ_Lib[],MATCH(AZ$2,SP_ACQ_Lib[#Headers],0),FALSE)),"")</f>
        <v/>
      </c>
      <c r="BA43" s="132" t="str">
        <f>IFERROR(IF(VLOOKUP(CONCATENATE($A43,"_",BA$1),SP_ACQ_Lib[],MATCH(BA$2,SP_ACQ_Lib[#Headers],0),FALSE)=0,"",VLOOKUP(CONCATENATE($A43,"_",BA$1),SP_ACQ_Lib[],MATCH(BA$2,SP_ACQ_Lib[#Headers],0),FALSE)),"")</f>
        <v/>
      </c>
      <c r="BB43" s="112">
        <f>IFERROR(VLOOKUP(CONCATENATE($A43,"_",BB$1),SP_ACQ_Lib[],MATCH(BB$2,SP_ACQ_Lib[#Headers],0),FALSE),0)</f>
        <v>0</v>
      </c>
      <c r="BC43" s="119">
        <f>IFERROR(VLOOKUP($A43,SP_AcqTract_DB[],MATCH(BC$2,SP_AcqTract_DB[#Headers],0),FALSE),"")</f>
        <v>44006</v>
      </c>
      <c r="BD43" s="119">
        <f>IFERROR(VLOOKUP($A43,SP_AcqTract_DB[],MATCH(BD$2,SP_AcqTract_DB[#Headers],0),FALSE),"")</f>
        <v>0</v>
      </c>
      <c r="BE43" s="130" t="str">
        <f>IFERROR(IF(VLOOKUP(CONCATENATE($A43,"_",BE$1),SP_ACQ_Lib[],MATCH(BE$2,SP_ACQ_Lib[#Headers],0),FALSE)=0,"",VLOOKUP(CONCATENATE($A43,"_",BE$1),SP_ACQ_Lib[],MATCH(BE$2,SP_ACQ_Lib[#Headers],0),FALSE)),"")</f>
        <v/>
      </c>
      <c r="BF43" s="130" t="str">
        <f>IFERROR(IF(VLOOKUP(CONCATENATE($A43,"_",BF$1),SP_ACQ_Lib[],MATCH(BF$2,SP_ACQ_Lib[#Headers],0),FALSE)=0,"",VLOOKUP(CONCATENATE($A43,"_",BF$1),SP_ACQ_Lib[],MATCH(BF$2,SP_ACQ_Lib[#Headers],0),FALSE)),"")</f>
        <v/>
      </c>
      <c r="BG43" s="130" t="str">
        <f>IFERROR(IF(VLOOKUP(CONCATENATE($A43,"_",BG$1),SP_ACQ_Lib[],MATCH(BG$2,SP_ACQ_Lib[#Headers],0),FALSE)=0,"",VLOOKUP(CONCATENATE($A43,"_",BG$1),SP_ACQ_Lib[],MATCH(BG$2,SP_ACQ_Lib[#Headers],0),FALSE)),"")</f>
        <v/>
      </c>
      <c r="BH43" s="130" t="str">
        <f>IFERROR(IF(VLOOKUP(CONCATENATE($A43,"_",BH$1),SP_ACQ_Lib[],MATCH(BH$2,SP_ACQ_Lib[#Headers],0),FALSE)=0,"",VLOOKUP(CONCATENATE($A43,"_",BH$1),SP_ACQ_Lib[],MATCH(BH$2,SP_ACQ_Lib[#Headers],0),FALSE)),"")</f>
        <v/>
      </c>
      <c r="BI43" s="130" t="str">
        <f>IFERROR(IF(VLOOKUP(CONCATENATE($A43,"_",BI$1),SP_ACQ_Lib[],MATCH(BI$2,SP_ACQ_Lib[#Headers],0),FALSE)=0,"",VLOOKUP(CONCATENATE($A43,"_",BI$1),SP_ACQ_Lib[],MATCH(BI$2,SP_ACQ_Lib[#Headers],0),FALSE)),"")</f>
        <v/>
      </c>
      <c r="BJ43" s="130" t="str">
        <f>IFERROR(IF(VLOOKUP(CONCATENATE($A43,"_",BJ$1),SP_ACQ_Lib[],MATCH(BJ$2,SP_ACQ_Lib[#Headers],0),FALSE)=0,"",VLOOKUP(CONCATENATE($A43,"_",BJ$1),SP_ACQ_Lib[],MATCH(BJ$2,SP_ACQ_Lib[#Headers],0),FALSE)),"")</f>
        <v/>
      </c>
      <c r="BK43" s="131">
        <f>IFERROR(IF(VLOOKUP(CONCATENATE($A43,"_",BK$1),SP_ACQ_Lib[],MATCH(BK$2,SP_ACQ_Lib[#Headers],0),FALSE)=0,"",VLOOKUP(CONCATENATE($A43,"_",BK$1),SP_ACQ_Lib[],MATCH(BK$2,SP_ACQ_Lib[#Headers],0),FALSE)),"")</f>
        <v>43748</v>
      </c>
      <c r="BL43" s="130" t="str">
        <f>IFERROR(IF(VLOOKUP(CONCATENATE($A43,"_",BL$1),SP_ACQ_Lib[],MATCH(BL$2,SP_ACQ_Lib[#Headers],0),FALSE)=0,"",VLOOKUP(CONCATENATE($A43,"_",BL$1),SP_ACQ_Lib[],MATCH(BL$2,SP_ACQ_Lib[#Headers],0),FALSE)),"")</f>
        <v/>
      </c>
      <c r="BM43" s="130" t="str">
        <f>IFERROR(IF(VLOOKUP(CONCATENATE($A43,"_",BM$1),SP_ACQ_Lib[],MATCH(BM$2,SP_ACQ_Lib[#Headers],0),FALSE)=0,"",VLOOKUP(CONCATENATE($A43,"_",BM$1),SP_ACQ_Lib[],MATCH(BM$2,SP_ACQ_Lib[#Headers],0),FALSE)),"")</f>
        <v/>
      </c>
      <c r="BN43" s="130" t="str">
        <f>IFERROR(IF(VLOOKUP(CONCATENATE($A43,"_",BN$1),SP_ACQ_Lib[],MATCH(BN$2,SP_ACQ_Lib[#Headers],0),FALSE)=0,"",VLOOKUP(CONCATENATE($A43,"_",BN$1),SP_ACQ_Lib[],MATCH(BN$2,SP_ACQ_Lib[#Headers],0),FALSE)),"")</f>
        <v/>
      </c>
    </row>
    <row r="44" spans="1:66" s="114" customFormat="1" ht="76.5" x14ac:dyDescent="0.2">
      <c r="A44" s="82" t="s">
        <v>43</v>
      </c>
      <c r="B44" s="115" t="str">
        <f>IFERROR(VLOOKUP($A44,SP_AcqTract_DB[],MATCH(B$2,SP_AcqTract_DB[#Headers],0),FALSE),"")</f>
        <v>R018588;R018589</v>
      </c>
      <c r="C44" s="116" t="str">
        <f>IFERROR(VLOOKUP($A44,SP_AcqTract_DB[],MATCH(C$2,SP_AcqTract_DB[#Headers],0),FALSE),"")</f>
        <v>PH1</v>
      </c>
      <c r="D44" s="96" t="str">
        <f>IFERROR(VLOOKUP($A44,SP_AcqTract_DB[],MATCH(D$2,SP_AcqTract_DB[#Headers],0),FALSE),"")</f>
        <v>Active</v>
      </c>
      <c r="E44" s="96">
        <f>IFERROR(VLOOKUP($A44,SP_AcqTract_DB[],MATCH(E$2,SP_AcqTract_DB[#Headers],0),FALSE),"")</f>
        <v>3</v>
      </c>
      <c r="F44" s="115" t="str">
        <f>IFERROR(VLOOKUP($A44,SP_AcqTract_DB[],MATCH(F$2,SP_AcqTract_DB[#Headers],0),FALSE),"")</f>
        <v>Flowage Esmt/Flowage &amp; Sump Esmt/Levee Esmt</v>
      </c>
      <c r="G44" s="115" t="str">
        <f>IFERROR(VLOOKUP($A44,SP_AcqTract_DB[],MATCH(G$2,SP_AcqTract_DB[#Headers],0),FALSE),"")</f>
        <v>Lily Khan</v>
      </c>
      <c r="H44" s="131">
        <f>IFERROR(IF(VLOOKUP(CONCATENATE($A44,"_",H$1),SP_ACQ_Lib[],MATCH(H$2,SP_ACQ_Lib[#Headers],0),FALSE)=0,"",VLOOKUP(CONCATENATE($A44,"_",H$1),SP_ACQ_Lib[],MATCH(H$2,SP_ACQ_Lib[#Headers],0),FALSE)),"")</f>
        <v>44007.664409722223</v>
      </c>
      <c r="I44" s="115" t="str">
        <f>IFERROR(VLOOKUP($A44,SP_AcqTract_DB[],MATCH(I$2,SP_AcqTract_DB[#Headers],0),FALSE),"")</f>
        <v>Leovilgildo Panes and Prospera Panes; Erlinda Panes and Primo Panes; Jocelyn Manlongat and Jose Manlongat Jr and Belino Guzman, Sr. and Fe Guzman</v>
      </c>
      <c r="J44" s="115">
        <f>IFERROR(VLOOKUP($A44,SP_AcqTract_DB[],MATCH(J$2,SP_AcqTract_DB[#Headers],0),FALSE),"")</f>
        <v>0</v>
      </c>
      <c r="K44" s="115" t="str">
        <f>IFERROR(VLOOKUP($A44,SP_AcqTract_DB[],MATCH(K$2,SP_AcqTract_DB[#Headers],0),FALSE),"")</f>
        <v>Leovilgildo Panes and Prospera Panes; Erlinda Panes and Primo Panes; Jocelyn Manlongat and Jose Manlongat Jr and Belino Guzman, Sr. and Fe Guzman</v>
      </c>
      <c r="L44" s="115" t="str">
        <f>IFERROR(VLOOKUP($A44,SP_AcqTract_DB[],MATCH(L$2,SP_AcqTract_DB[#Headers],0),FALSE),"")</f>
        <v>12809 Tyler CT</v>
      </c>
      <c r="M44" s="96" t="str">
        <f>IFERROR(VLOOKUP($A44,SP_AcqTract_DB[],MATCH(M$2,SP_AcqTract_DB[#Headers],0),FALSE),"")</f>
        <v>Stafford, TX</v>
      </c>
      <c r="N44" s="115" t="str">
        <f>IFERROR(VLOOKUP($A44,SP_AcqTract_DB[],MATCH(N$2,SP_AcqTract_DB[#Headers],0),FALSE),"")</f>
        <v>0 S Sheppard</v>
      </c>
      <c r="O44" s="108" t="str">
        <f>IFERROR(VLOOKUP($A44,SP_AcqTract_DB[],MATCH(O$2,SP_AcqTract_DB[#Headers],0),FALSE),"")</f>
        <v>Electric Transmission Line-Houston Lighting &amp; Power</v>
      </c>
      <c r="P44" s="108" t="str">
        <f>IFERROR(VLOOKUP($A44,SP_AcqTract_DB[],MATCH(P$2,SP_AcqTract_DB[#Headers],0),FALSE),"")</f>
        <v>X</v>
      </c>
      <c r="Q44" s="96" t="str">
        <f>IFERROR(VLOOKUP($A44,SP_AcqTract_DB[],MATCH(Q$2,SP_AcqTract_DB[#Headers],0),FALSE),"")</f>
        <v>2019-0761</v>
      </c>
      <c r="R44" s="131">
        <f>IFERROR(IF(VLOOKUP(CONCATENATE($A44,"_",R$1),SP_ACQ_Lib[],MATCH(R$2,SP_ACQ_Lib[#Headers],0),FALSE)=0,"",VLOOKUP(CONCATENATE($A44,"_",R$1),SP_ACQ_Lib[],MATCH(R$2,SP_ACQ_Lib[#Headers],0),FALSE)),"")</f>
        <v>43684</v>
      </c>
      <c r="S44" s="134">
        <f>IFERROR(IF(VLOOKUP(CONCATENATE($A44,"_",S$1),SP_ACQ_Lib[],MATCH(S$2,SP_ACQ_Lib[#Headers],0),FALSE)=0,"",VLOOKUP(CONCATENATE($A44,"_",S$1),SP_ACQ_Lib[],MATCH(S$2,SP_ACQ_Lib[#Headers],0),FALSE)),"")</f>
        <v>43692</v>
      </c>
      <c r="T44" s="93" t="str">
        <f>IFERROR(VLOOKUP(CONCATENATE($A44,"_",T$1),SP_ACQ_Lib[],MATCH(T$2,SP_ACQ_Lib[#Headers],0),FALSE),0)</f>
        <v>Accepted</v>
      </c>
      <c r="U44" s="131">
        <f>IFERROR(IF(VLOOKUP(CONCATENATE($A44,"_",U$1),SP_ACQ_Lib[],MATCH(U$2,SP_ACQ_Lib[#Headers],0),FALSE)=0,"",VLOOKUP(CONCATENATE($A44,"_",U$1),SP_ACQ_Lib[],MATCH(U$2,SP_ACQ_Lib[#Headers],0),FALSE)),"")</f>
        <v>43812</v>
      </c>
      <c r="V44" s="93" t="str">
        <f>IFERROR(VLOOKUP(CONCATENATE($A44,"_",V$1),SP_ACQ_Lib[],MATCH(V$2,SP_ACQ_Lib[#Headers],0),FALSE),0)</f>
        <v>Accepted</v>
      </c>
      <c r="W44" s="97">
        <f>IFERROR(VLOOKUP(CONCATENATE($A44,"_",W$1),SP_ACQ_Lib[],MATCH(W$2,SP_ACQ_Lib[#Headers],0),FALSE),0)</f>
        <v>0</v>
      </c>
      <c r="X44" s="131">
        <f>IFERROR(VLOOKUP($A44,SP_AcqTract_DB[],MATCH(X$2,SP_AcqTract_DB[#Headers],0),FALSE),"")</f>
        <v>43693</v>
      </c>
      <c r="Y44" s="125">
        <f>IFERROR(VLOOKUP($A44,SP_AcqTract_DB[],MATCH(Y$2,SP_AcqTract_DB[#Headers],0),FALSE),"")</f>
        <v>0.123393021120294</v>
      </c>
      <c r="Z44" s="117">
        <f>IFERROR(VLOOKUP($A44,SP_AcqTract_DB[],MATCH(Z$2,SP_AcqTract_DB[#Headers],0),FALSE),"")</f>
        <v>5375</v>
      </c>
      <c r="AA44" s="117" t="str">
        <f>IFERROR(VLOOKUP($A44,SP_AcqTract_DB[],MATCH(AA$2,SP_AcqTract_DB[#Headers],0),FALSE),"")</f>
        <v>Yes</v>
      </c>
      <c r="AB44" s="131">
        <f>IFERROR(IF(VLOOKUP(CONCATENATE($A44,"_",AB$1),SP_ACQ_Lib[],MATCH(AB$2,SP_ACQ_Lib[#Headers],0),FALSE)=0,"",VLOOKUP(CONCATENATE($A44,"_",AB$1),SP_ACQ_Lib[],MATCH(AB$2,SP_ACQ_Lib[#Headers],0),FALSE)),"")</f>
        <v>43937</v>
      </c>
      <c r="AC44" s="131">
        <f>IFERROR(IF(VLOOKUP(CONCATENATE($A44,"_",AC$1),SP_ACQ_Lib[],MATCH(AC$2,SP_ACQ_Lib[#Headers],0),FALSE)=0,"",VLOOKUP(CONCATENATE($A44,"_",AC$1),SP_ACQ_Lib[],MATCH(AC$2,SP_ACQ_Lib[#Headers],0),FALSE)),"")</f>
        <v>43958</v>
      </c>
      <c r="AD44" s="117" t="str">
        <f>IFERROR(VLOOKUP($A44,SP_AcqTract_DB[],MATCH(AD$2,SP_AcqTract_DB[#Headers],0),FALSE),"")</f>
        <v>Yes</v>
      </c>
      <c r="AE44" s="131">
        <f>IFERROR(IF(VLOOKUP(CONCATENATE($A44,"_",AE$1),SP_ACQ_Lib[],MATCH(AE$2,SP_ACQ_Lib[#Headers],0),FALSE)=0,"",VLOOKUP(CONCATENATE($A44,"_",AE$1),SP_ACQ_Lib[],MATCH(AE$2,SP_ACQ_Lib[#Headers],0),FALSE)),"")</f>
        <v>43937</v>
      </c>
      <c r="AF44" s="131">
        <f>IFERROR(IF(VLOOKUP(CONCATENATE($A44,"_",AF$1),SP_ACQ_Lib[],MATCH(AF$2,SP_ACQ_Lib[#Headers],0),FALSE)=0,"",VLOOKUP(CONCATENATE($A44,"_",AF$1),SP_ACQ_Lib[],MATCH(AF$2,SP_ACQ_Lib[#Headers],0),FALSE)),"")</f>
        <v>43990</v>
      </c>
      <c r="AG44" s="131">
        <f>IFERROR(IF(VLOOKUP(CONCATENATE($A44,"_",AG$1),SP_ACQ_Lib[],MATCH(AG$2,SP_ACQ_Lib[#Headers],0),FALSE)=0,"",VLOOKUP(CONCATENATE($A44,"_",AG$1),SP_ACQ_Lib[],MATCH(AG$2,SP_ACQ_Lib[#Headers],0),FALSE)),"")</f>
        <v>43684</v>
      </c>
      <c r="AH44" s="131">
        <f>IFERROR(IF(VLOOKUP(CONCATENATE($A44,"_",AH$1),SP_ACQ_Lib[],MATCH(AH$2,SP_ACQ_Lib[#Headers],0),FALSE)=0,"",VLOOKUP(CONCATENATE($A44,"_",AH$1),SP_ACQ_Lib[],MATCH(AH$2,SP_ACQ_Lib[#Headers],0),FALSE)),"")</f>
        <v>43689</v>
      </c>
      <c r="AI44" s="130" t="str">
        <f>IFERROR(IF(VLOOKUP(CONCATENATE($A44,"_",AI$1),SP_ACQ_Lib[],MATCH(AI$2,SP_ACQ_Lib[#Headers],0),FALSE)=0,"",VLOOKUP(CONCATENATE($A44,"_",AI$1),SP_ACQ_Lib[],MATCH(AI$2,SP_ACQ_Lib[#Headers],0),FALSE)),"")</f>
        <v/>
      </c>
      <c r="AJ44" s="130" t="str">
        <f>IFERROR(IF(VLOOKUP(CONCATENATE($A44,"_",AJ$1),SP_ACQ_Lib[],MATCH(AJ$2,SP_ACQ_Lib[#Headers],0),FALSE)=0,"",VLOOKUP(CONCATENATE($A44,"_",AJ$1),SP_ACQ_Lib[],MATCH(AJ$2,SP_ACQ_Lib[#Headers],0),FALSE)),"")</f>
        <v/>
      </c>
      <c r="AK44" s="130" t="str">
        <f>IFERROR(IF(VLOOKUP(CONCATENATE($A44,"_",AK$1),SP_ACQ_Lib[],MATCH(AK$2,SP_ACQ_Lib[#Headers],0),FALSE)=0,"",VLOOKUP(CONCATENATE($A44,"_",AK$1),SP_ACQ_Lib[],MATCH(AK$2,SP_ACQ_Lib[#Headers],0),FALSE)),"")</f>
        <v/>
      </c>
      <c r="AL44" s="130">
        <f>IFERROR(VLOOKUP($A44,SP_AcqTract_DB[],MATCH(AL$2,SP_AcqTract_DB[#Headers],0),FALSE),"")</f>
        <v>43994</v>
      </c>
      <c r="AM44" s="115" t="str">
        <f>IFERROR(VLOOKUP($A44,SP_AcqTract_DB[],MATCH(AM$2,SP_AcqTract_DB[#Headers],0),FALSE),"")</f>
        <v>David Ambrose</v>
      </c>
      <c r="AN44" s="115" t="str">
        <f>IFERROR(VLOOKUP($A44,SP_AcqTract_DB[],MATCH(AN$2,SP_AcqTract_DB[#Headers],0),FALSE),"")</f>
        <v>Lory Johnson, Atrium</v>
      </c>
      <c r="AO44" s="116">
        <f>IFERROR(VLOOKUP($A44,SP_AcqTract_DB[],MATCH(AO$2,SP_AcqTract_DB[#Headers],0),FALSE),"")</f>
        <v>0</v>
      </c>
      <c r="AP44" s="98" t="str">
        <f>IFERROR(VLOOKUP($A44,SP_AcqTract_DB[],MATCH(AP$2,SP_AcqTract_DB[#Headers],0),FALSE),"")</f>
        <v>A</v>
      </c>
      <c r="AQ44" s="133" t="str">
        <f>IFERROR(IF(VLOOKUP(CONCATENATE($A44,"_",AQ$1),SP_ACQ_Lib[],MATCH(AQ$2,SP_ACQ_Lib[#Headers],0),FALSE)=0,"",VLOOKUP(CONCATENATE($A44,"_",AQ$1),SP_ACQ_Lib[],MATCH(AQ$2,SP_ACQ_Lib[#Headers],0),FALSE)),"")</f>
        <v/>
      </c>
      <c r="AR44" s="131">
        <f>IFERROR(IF(VLOOKUP(CONCATENATE($A44,"_",AR$1),SP_ACQ_Lib[],MATCH(AR$2,SP_ACQ_Lib[#Headers],0),FALSE)=0,"",VLOOKUP(CONCATENATE($A44,"_",AR$1),SP_ACQ_Lib[],MATCH(AR$2,SP_ACQ_Lib[#Headers],0),FALSE)),"")</f>
        <v>43685</v>
      </c>
      <c r="AS44" s="130">
        <f>IFERROR(IF(VLOOKUP(CONCATENATE($A44,"_",AS$1),SP_ACQ_Lib[],MATCH(AS$2,SP_ACQ_Lib[#Headers],0),FALSE)=0,"",VLOOKUP(CONCATENATE($A44,"_",AS$1),SP_ACQ_Lib[],MATCH(AS$2,SP_ACQ_Lib[#Headers],0),FALSE)),"")</f>
        <v>43765</v>
      </c>
      <c r="AT44" s="132">
        <f>IFERROR(IF(VLOOKUP(CONCATENATE($A44,"_",AT$1),SP_ACQ_Lib[],MATCH(AT$2,SP_ACQ_Lib[#Headers],0),FALSE)=0,"",VLOOKUP(CONCATENATE($A44,"_",AT$1),SP_ACQ_Lib[],MATCH(AT$2,SP_ACQ_Lib[#Headers],0),FALSE)),"")</f>
        <v>43960</v>
      </c>
      <c r="AU44" s="132" t="str">
        <f>IFERROR(IF(VLOOKUP(CONCATENATE($A44,"_",AU$1),SP_ACQ_Lib[],MATCH(AU$2,SP_ACQ_Lib[#Headers],0),FALSE)=0,"",VLOOKUP(CONCATENATE($A44,"_",AU$1),SP_ACQ_Lib[],MATCH(AU$2,SP_ACQ_Lib[#Headers],0),FALSE)),"")</f>
        <v/>
      </c>
      <c r="AV44" s="113">
        <f>IFERROR(IF(VLOOKUP(CONCATENATE($A44,"_",AV$1),SP_ACQ_Lib[],MATCH(AV$2,SP_ACQ_Lib[#Headers],0),FALSE)=0,"",VLOOKUP(CONCATENATE($A44,"_",AV$1),SP_ACQ_Lib[],MATCH(AV$2,SP_ACQ_Lib[#Headers],0),FALSE)),"")</f>
        <v>331917</v>
      </c>
      <c r="AW44" s="132">
        <f>IFERROR(IF(VLOOKUP(CONCATENATE($A44,"_",AW$1),SP_ACQ_Lib[],MATCH(AW$2,SP_ACQ_Lib[#Headers],0),FALSE)=0,"",VLOOKUP(CONCATENATE($A44,"_",AW$1),SP_ACQ_Lib[],MATCH(AW$2,SP_ACQ_Lib[#Headers],0),FALSE)),"")</f>
        <v>44021</v>
      </c>
      <c r="AX44" s="132">
        <f>IFERROR(IF(VLOOKUP(CONCATENATE($A44,"_",AX$1),SP_ACQ_Lib[],MATCH(AX$2,SP_ACQ_Lib[#Headers],0),FALSE)=0,"",VLOOKUP(CONCATENATE($A44,"_",AX$1),SP_ACQ_Lib[],MATCH(AX$2,SP_ACQ_Lib[#Headers],0),FALSE)),"")</f>
        <v>44021</v>
      </c>
      <c r="AY44" s="132">
        <f>IFERROR(IF(VLOOKUP(CONCATENATE($A44,"_",AY$1),SP_ACQ_Lib[],MATCH(AY$2,SP_ACQ_Lib[#Headers],0),FALSE)=0,"",VLOOKUP(CONCATENATE($A44,"_",AY$1),SP_ACQ_Lib[],MATCH(AY$2,SP_ACQ_Lib[#Headers],0),FALSE)),"")</f>
        <v>44025</v>
      </c>
      <c r="AZ44" s="132" t="str">
        <f>IFERROR(IF(VLOOKUP(CONCATENATE($A44,"_",AZ$1),SP_ACQ_Lib[],MATCH(AZ$2,SP_ACQ_Lib[#Headers],0),FALSE)=0,"",VLOOKUP(CONCATENATE($A44,"_",AZ$1),SP_ACQ_Lib[],MATCH(AZ$2,SP_ACQ_Lib[#Headers],0),FALSE)),"")</f>
        <v/>
      </c>
      <c r="BA44" s="132" t="str">
        <f>IFERROR(IF(VLOOKUP(CONCATENATE($A44,"_",BA$1),SP_ACQ_Lib[],MATCH(BA$2,SP_ACQ_Lib[#Headers],0),FALSE)=0,"",VLOOKUP(CONCATENATE($A44,"_",BA$1),SP_ACQ_Lib[],MATCH(BA$2,SP_ACQ_Lib[#Headers],0),FALSE)),"")</f>
        <v/>
      </c>
      <c r="BB44" s="112">
        <f>IFERROR(VLOOKUP(CONCATENATE($A44,"_",BB$1),SP_ACQ_Lib[],MATCH(BB$2,SP_ACQ_Lib[#Headers],0),FALSE),0)</f>
        <v>0</v>
      </c>
      <c r="BC44" s="119">
        <f>IFERROR(VLOOKUP($A44,SP_AcqTract_DB[],MATCH(BC$2,SP_AcqTract_DB[#Headers],0),FALSE),"")</f>
        <v>0</v>
      </c>
      <c r="BD44" s="119">
        <f>IFERROR(VLOOKUP($A44,SP_AcqTract_DB[],MATCH(BD$2,SP_AcqTract_DB[#Headers],0),FALSE),"")</f>
        <v>0</v>
      </c>
      <c r="BE44" s="130" t="str">
        <f>IFERROR(IF(VLOOKUP(CONCATENATE($A44,"_",BE$1),SP_ACQ_Lib[],MATCH(BE$2,SP_ACQ_Lib[#Headers],0),FALSE)=0,"",VLOOKUP(CONCATENATE($A44,"_",BE$1),SP_ACQ_Lib[],MATCH(BE$2,SP_ACQ_Lib[#Headers],0),FALSE)),"")</f>
        <v/>
      </c>
      <c r="BF44" s="130" t="str">
        <f>IFERROR(IF(VLOOKUP(CONCATENATE($A44,"_",BF$1),SP_ACQ_Lib[],MATCH(BF$2,SP_ACQ_Lib[#Headers],0),FALSE)=0,"",VLOOKUP(CONCATENATE($A44,"_",BF$1),SP_ACQ_Lib[],MATCH(BF$2,SP_ACQ_Lib[#Headers],0),FALSE)),"")</f>
        <v/>
      </c>
      <c r="BG44" s="130" t="str">
        <f>IFERROR(IF(VLOOKUP(CONCATENATE($A44,"_",BG$1),SP_ACQ_Lib[],MATCH(BG$2,SP_ACQ_Lib[#Headers],0),FALSE)=0,"",VLOOKUP(CONCATENATE($A44,"_",BG$1),SP_ACQ_Lib[],MATCH(BG$2,SP_ACQ_Lib[#Headers],0),FALSE)),"")</f>
        <v/>
      </c>
      <c r="BH44" s="130" t="str">
        <f>IFERROR(IF(VLOOKUP(CONCATENATE($A44,"_",BH$1),SP_ACQ_Lib[],MATCH(BH$2,SP_ACQ_Lib[#Headers],0),FALSE)=0,"",VLOOKUP(CONCATENATE($A44,"_",BH$1),SP_ACQ_Lib[],MATCH(BH$2,SP_ACQ_Lib[#Headers],0),FALSE)),"")</f>
        <v/>
      </c>
      <c r="BI44" s="130" t="str">
        <f>IFERROR(IF(VLOOKUP(CONCATENATE($A44,"_",BI$1),SP_ACQ_Lib[],MATCH(BI$2,SP_ACQ_Lib[#Headers],0),FALSE)=0,"",VLOOKUP(CONCATENATE($A44,"_",BI$1),SP_ACQ_Lib[],MATCH(BI$2,SP_ACQ_Lib[#Headers],0),FALSE)),"")</f>
        <v/>
      </c>
      <c r="BJ44" s="130" t="str">
        <f>IFERROR(IF(VLOOKUP(CONCATENATE($A44,"_",BJ$1),SP_ACQ_Lib[],MATCH(BJ$2,SP_ACQ_Lib[#Headers],0),FALSE)=0,"",VLOOKUP(CONCATENATE($A44,"_",BJ$1),SP_ACQ_Lib[],MATCH(BJ$2,SP_ACQ_Lib[#Headers],0),FALSE)),"")</f>
        <v/>
      </c>
      <c r="BK44" s="131">
        <f>IFERROR(IF(VLOOKUP(CONCATENATE($A44,"_",BK$1),SP_ACQ_Lib[],MATCH(BK$2,SP_ACQ_Lib[#Headers],0),FALSE)=0,"",VLOOKUP(CONCATENATE($A44,"_",BK$1),SP_ACQ_Lib[],MATCH(BK$2,SP_ACQ_Lib[#Headers],0),FALSE)),"")</f>
        <v>43748</v>
      </c>
      <c r="BL44" s="130" t="str">
        <f>IFERROR(IF(VLOOKUP(CONCATENATE($A44,"_",BL$1),SP_ACQ_Lib[],MATCH(BL$2,SP_ACQ_Lib[#Headers],0),FALSE)=0,"",VLOOKUP(CONCATENATE($A44,"_",BL$1),SP_ACQ_Lib[],MATCH(BL$2,SP_ACQ_Lib[#Headers],0),FALSE)),"")</f>
        <v/>
      </c>
      <c r="BM44" s="130" t="str">
        <f>IFERROR(IF(VLOOKUP(CONCATENATE($A44,"_",BM$1),SP_ACQ_Lib[],MATCH(BM$2,SP_ACQ_Lib[#Headers],0),FALSE)=0,"",VLOOKUP(CONCATENATE($A44,"_",BM$1),SP_ACQ_Lib[],MATCH(BM$2,SP_ACQ_Lib[#Headers],0),FALSE)),"")</f>
        <v/>
      </c>
      <c r="BN44" s="130" t="str">
        <f>IFERROR(IF(VLOOKUP(CONCATENATE($A44,"_",BN$1),SP_ACQ_Lib[],MATCH(BN$2,SP_ACQ_Lib[#Headers],0),FALSE)=0,"",VLOOKUP(CONCATENATE($A44,"_",BN$1),SP_ACQ_Lib[],MATCH(BN$2,SP_ACQ_Lib[#Headers],0),FALSE)),"")</f>
        <v/>
      </c>
    </row>
    <row r="45" spans="1:66" s="114" customFormat="1" ht="51" x14ac:dyDescent="0.2">
      <c r="A45" s="82" t="s">
        <v>44</v>
      </c>
      <c r="B45" s="115" t="str">
        <f>IFERROR(VLOOKUP($A45,SP_AcqTract_DB[],MATCH(B$2,SP_AcqTract_DB[#Headers],0),FALSE),"")</f>
        <v>R018590;R018591;R018592</v>
      </c>
      <c r="C45" s="116" t="str">
        <f>IFERROR(VLOOKUP($A45,SP_AcqTract_DB[],MATCH(C$2,SP_AcqTract_DB[#Headers],0),FALSE),"")</f>
        <v>PH1</v>
      </c>
      <c r="D45" s="96" t="str">
        <f>IFERROR(VLOOKUP($A45,SP_AcqTract_DB[],MATCH(D$2,SP_AcqTract_DB[#Headers],0),FALSE),"")</f>
        <v>Active</v>
      </c>
      <c r="E45" s="96">
        <f>IFERROR(VLOOKUP($A45,SP_AcqTract_DB[],MATCH(E$2,SP_AcqTract_DB[#Headers],0),FALSE),"")</f>
        <v>2</v>
      </c>
      <c r="F45" s="115" t="str">
        <f>IFERROR(VLOOKUP($A45,SP_AcqTract_DB[],MATCH(F$2,SP_AcqTract_DB[#Headers],0),FALSE),"")</f>
        <v>Flowage &amp; Sump Esmt/Levee Esmt</v>
      </c>
      <c r="G45" s="115" t="str">
        <f>IFERROR(VLOOKUP($A45,SP_AcqTract_DB[],MATCH(G$2,SP_AcqTract_DB[#Headers],0),FALSE),"")</f>
        <v>Lily Khan</v>
      </c>
      <c r="H45" s="131">
        <f>IFERROR(IF(VLOOKUP(CONCATENATE($A45,"_",H$1),SP_ACQ_Lib[],MATCH(H$2,SP_ACQ_Lib[#Headers],0),FALSE)=0,"",VLOOKUP(CONCATENATE($A45,"_",H$1),SP_ACQ_Lib[],MATCH(H$2,SP_ACQ_Lib[#Headers],0),FALSE)),"")</f>
        <v>43998.649907407409</v>
      </c>
      <c r="I45" s="115" t="str">
        <f>IFERROR(VLOOKUP($A45,SP_AcqTract_DB[],MATCH(I$2,SP_AcqTract_DB[#Headers],0),FALSE),"")</f>
        <v>Tracts 1 &amp; 2:  Jeffery Hayes Tracts 3 &amp; 4: Jeffery Hayes and Bessie Hayes</v>
      </c>
      <c r="J45" s="115">
        <f>IFERROR(VLOOKUP($A45,SP_AcqTract_DB[],MATCH(J$2,SP_AcqTract_DB[#Headers],0),FALSE),"")</f>
        <v>0</v>
      </c>
      <c r="K45" s="115" t="str">
        <f>IFERROR(VLOOKUP($A45,SP_AcqTract_DB[],MATCH(K$2,SP_AcqTract_DB[#Headers],0),FALSE),"")</f>
        <v>Jeffery and Bessie Hayes</v>
      </c>
      <c r="L45" s="115" t="str">
        <f>IFERROR(VLOOKUP($A45,SP_AcqTract_DB[],MATCH(L$2,SP_AcqTract_DB[#Headers],0),FALSE),"")</f>
        <v>404 Ford St</v>
      </c>
      <c r="M45" s="96" t="str">
        <f>IFERROR(VLOOKUP($A45,SP_AcqTract_DB[],MATCH(M$2,SP_AcqTract_DB[#Headers],0),FALSE),"")</f>
        <v>Wharton, TX  77488</v>
      </c>
      <c r="N45" s="115" t="str">
        <f>IFERROR(VLOOKUP($A45,SP_AcqTract_DB[],MATCH(N$2,SP_AcqTract_DB[#Headers],0),FALSE),"")</f>
        <v>501 &amp; 503 S Ford</v>
      </c>
      <c r="O45" s="108">
        <f>IFERROR(VLOOKUP($A45,SP_AcqTract_DB[],MATCH(O$2,SP_AcqTract_DB[#Headers],0),FALSE),"")</f>
        <v>0</v>
      </c>
      <c r="P45" s="108" t="str">
        <f>IFERROR(VLOOKUP($A45,SP_AcqTract_DB[],MATCH(P$2,SP_AcqTract_DB[#Headers],0),FALSE),"")</f>
        <v>X</v>
      </c>
      <c r="Q45" s="96" t="str">
        <f>IFERROR(VLOOKUP($A45,SP_AcqTract_DB[],MATCH(Q$2,SP_AcqTract_DB[#Headers],0),FALSE),"")</f>
        <v>2019-0760</v>
      </c>
      <c r="R45" s="131">
        <f>IFERROR(IF(VLOOKUP(CONCATENATE($A45,"_",R$1),SP_ACQ_Lib[],MATCH(R$2,SP_ACQ_Lib[#Headers],0),FALSE)=0,"",VLOOKUP(CONCATENATE($A45,"_",R$1),SP_ACQ_Lib[],MATCH(R$2,SP_ACQ_Lib[#Headers],0),FALSE)),"")</f>
        <v>43980</v>
      </c>
      <c r="S45" s="134">
        <f>IFERROR(IF(VLOOKUP(CONCATENATE($A45,"_",S$1),SP_ACQ_Lib[],MATCH(S$2,SP_ACQ_Lib[#Headers],0),FALSE)=0,"",VLOOKUP(CONCATENATE($A45,"_",S$1),SP_ACQ_Lib[],MATCH(S$2,SP_ACQ_Lib[#Headers],0),FALSE)),"")</f>
        <v>43991</v>
      </c>
      <c r="T45" s="93" t="str">
        <f>IFERROR(VLOOKUP(CONCATENATE($A45,"_",T$1),SP_ACQ_Lib[],MATCH(T$2,SP_ACQ_Lib[#Headers],0),FALSE),0)</f>
        <v>Accepted</v>
      </c>
      <c r="U45" s="131">
        <f>IFERROR(IF(VLOOKUP(CONCATENATE($A45,"_",U$1),SP_ACQ_Lib[],MATCH(U$2,SP_ACQ_Lib[#Headers],0),FALSE)=0,"",VLOOKUP(CONCATENATE($A45,"_",U$1),SP_ACQ_Lib[],MATCH(U$2,SP_ACQ_Lib[#Headers],0),FALSE)),"")</f>
        <v>43812</v>
      </c>
      <c r="V45" s="93" t="str">
        <f>IFERROR(VLOOKUP(CONCATENATE($A45,"_",V$1),SP_ACQ_Lib[],MATCH(V$2,SP_ACQ_Lib[#Headers],0),FALSE),0)</f>
        <v>Accepted</v>
      </c>
      <c r="W45" s="97">
        <f>IFERROR(VLOOKUP(CONCATENATE($A45,"_",W$1),SP_ACQ_Lib[],MATCH(W$2,SP_ACQ_Lib[#Headers],0),FALSE),0)</f>
        <v>0</v>
      </c>
      <c r="X45" s="131">
        <f>IFERROR(VLOOKUP($A45,SP_AcqTract_DB[],MATCH(X$2,SP_AcqTract_DB[#Headers],0),FALSE),"")</f>
        <v>43693</v>
      </c>
      <c r="Y45" s="125">
        <f>IFERROR(VLOOKUP($A45,SP_AcqTract_DB[],MATCH(Y$2,SP_AcqTract_DB[#Headers],0),FALSE),"")</f>
        <v>2.2460055096418698</v>
      </c>
      <c r="Z45" s="117">
        <f>IFERROR(VLOOKUP($A45,SP_AcqTract_DB[],MATCH(Z$2,SP_AcqTract_DB[#Headers],0),FALSE),"")</f>
        <v>97836</v>
      </c>
      <c r="AA45" s="117" t="str">
        <f>IFERROR(VLOOKUP($A45,SP_AcqTract_DB[],MATCH(AA$2,SP_AcqTract_DB[#Headers],0),FALSE),"")</f>
        <v>Yes</v>
      </c>
      <c r="AB45" s="131">
        <f>IFERROR(IF(VLOOKUP(CONCATENATE($A45,"_",AB$1),SP_ACQ_Lib[],MATCH(AB$2,SP_ACQ_Lib[#Headers],0),FALSE)=0,"",VLOOKUP(CONCATENATE($A45,"_",AB$1),SP_ACQ_Lib[],MATCH(AB$2,SP_ACQ_Lib[#Headers],0),FALSE)),"")</f>
        <v>43942</v>
      </c>
      <c r="AC45" s="131">
        <f>IFERROR(IF(VLOOKUP(CONCATENATE($A45,"_",AC$1),SP_ACQ_Lib[],MATCH(AC$2,SP_ACQ_Lib[#Headers],0),FALSE)=0,"",VLOOKUP(CONCATENATE($A45,"_",AC$1),SP_ACQ_Lib[],MATCH(AC$2,SP_ACQ_Lib[#Headers],0),FALSE)),"")</f>
        <v>43963</v>
      </c>
      <c r="AD45" s="117" t="str">
        <f>IFERROR(VLOOKUP($A45,SP_AcqTract_DB[],MATCH(AD$2,SP_AcqTract_DB[#Headers],0),FALSE),"")</f>
        <v>Yes</v>
      </c>
      <c r="AE45" s="131">
        <f>IFERROR(IF(VLOOKUP(CONCATENATE($A45,"_",AE$1),SP_ACQ_Lib[],MATCH(AE$2,SP_ACQ_Lib[#Headers],0),FALSE)=0,"",VLOOKUP(CONCATENATE($A45,"_",AE$1),SP_ACQ_Lib[],MATCH(AE$2,SP_ACQ_Lib[#Headers],0),FALSE)),"")</f>
        <v>43942</v>
      </c>
      <c r="AF45" s="131">
        <f>IFERROR(IF(VLOOKUP(CONCATENATE($A45,"_",AF$1),SP_ACQ_Lib[],MATCH(AF$2,SP_ACQ_Lib[#Headers],0),FALSE)=0,"",VLOOKUP(CONCATENATE($A45,"_",AF$1),SP_ACQ_Lib[],MATCH(AF$2,SP_ACQ_Lib[#Headers],0),FALSE)),"")</f>
        <v>43963</v>
      </c>
      <c r="AG45" s="131" t="str">
        <f>IFERROR(IF(VLOOKUP(CONCATENATE($A45,"_",AG$1),SP_ACQ_Lib[],MATCH(AG$2,SP_ACQ_Lib[#Headers],0),FALSE)=0,"",VLOOKUP(CONCATENATE($A45,"_",AG$1),SP_ACQ_Lib[],MATCH(AG$2,SP_ACQ_Lib[#Headers],0),FALSE)),"")</f>
        <v/>
      </c>
      <c r="AH45" s="131">
        <f>IFERROR(IF(VLOOKUP(CONCATENATE($A45,"_",AH$1),SP_ACQ_Lib[],MATCH(AH$2,SP_ACQ_Lib[#Headers],0),FALSE)=0,"",VLOOKUP(CONCATENATE($A45,"_",AH$1),SP_ACQ_Lib[],MATCH(AH$2,SP_ACQ_Lib[#Headers],0),FALSE)),"")</f>
        <v>43689</v>
      </c>
      <c r="AI45" s="130" t="str">
        <f>IFERROR(IF(VLOOKUP(CONCATENATE($A45,"_",AI$1),SP_ACQ_Lib[],MATCH(AI$2,SP_ACQ_Lib[#Headers],0),FALSE)=0,"",VLOOKUP(CONCATENATE($A45,"_",AI$1),SP_ACQ_Lib[],MATCH(AI$2,SP_ACQ_Lib[#Headers],0),FALSE)),"")</f>
        <v/>
      </c>
      <c r="AJ45" s="130" t="str">
        <f>IFERROR(IF(VLOOKUP(CONCATENATE($A45,"_",AJ$1),SP_ACQ_Lib[],MATCH(AJ$2,SP_ACQ_Lib[#Headers],0),FALSE)=0,"",VLOOKUP(CONCATENATE($A45,"_",AJ$1),SP_ACQ_Lib[],MATCH(AJ$2,SP_ACQ_Lib[#Headers],0),FALSE)),"")</f>
        <v/>
      </c>
      <c r="AK45" s="130" t="str">
        <f>IFERROR(IF(VLOOKUP(CONCATENATE($A45,"_",AK$1),SP_ACQ_Lib[],MATCH(AK$2,SP_ACQ_Lib[#Headers],0),FALSE)=0,"",VLOOKUP(CONCATENATE($A45,"_",AK$1),SP_ACQ_Lib[],MATCH(AK$2,SP_ACQ_Lib[#Headers],0),FALSE)),"")</f>
        <v/>
      </c>
      <c r="AL45" s="130">
        <f>IFERROR(VLOOKUP($A45,SP_AcqTract_DB[],MATCH(AL$2,SP_AcqTract_DB[#Headers],0),FALSE),"")</f>
        <v>43964</v>
      </c>
      <c r="AM45" s="115" t="str">
        <f>IFERROR(VLOOKUP($A45,SP_AcqTract_DB[],MATCH(AM$2,SP_AcqTract_DB[#Headers],0),FALSE),"")</f>
        <v>Richard Hudgins</v>
      </c>
      <c r="AN45" s="115" t="str">
        <f>IFERROR(VLOOKUP($A45,SP_AcqTract_DB[],MATCH(AN$2,SP_AcqTract_DB[#Headers],0),FALSE),"")</f>
        <v>Richard McGee</v>
      </c>
      <c r="AO45" s="116">
        <f>IFERROR(VLOOKUP($A45,SP_AcqTract_DB[],MATCH(AO$2,SP_AcqTract_DB[#Headers],0),FALSE),"")</f>
        <v>0</v>
      </c>
      <c r="AP45" s="98" t="str">
        <f>IFERROR(VLOOKUP($A45,SP_AcqTract_DB[],MATCH(AP$2,SP_AcqTract_DB[#Headers],0),FALSE),"")</f>
        <v>C</v>
      </c>
      <c r="AQ45" s="133" t="str">
        <f>IFERROR(IF(VLOOKUP(CONCATENATE($A45,"_",AQ$1),SP_ACQ_Lib[],MATCH(AQ$2,SP_ACQ_Lib[#Headers],0),FALSE)=0,"",VLOOKUP(CONCATENATE($A45,"_",AQ$1),SP_ACQ_Lib[],MATCH(AQ$2,SP_ACQ_Lib[#Headers],0),FALSE)),"")</f>
        <v/>
      </c>
      <c r="AR45" s="131">
        <f>IFERROR(IF(VLOOKUP(CONCATENATE($A45,"_",AR$1),SP_ACQ_Lib[],MATCH(AR$2,SP_ACQ_Lib[#Headers],0),FALSE)=0,"",VLOOKUP(CONCATENATE($A45,"_",AR$1),SP_ACQ_Lib[],MATCH(AR$2,SP_ACQ_Lib[#Headers],0),FALSE)),"")</f>
        <v>43686</v>
      </c>
      <c r="AS45" s="130">
        <f>IFERROR(IF(VLOOKUP(CONCATENATE($A45,"_",AS$1),SP_ACQ_Lib[],MATCH(AS$2,SP_ACQ_Lib[#Headers],0),FALSE)=0,"",VLOOKUP(CONCATENATE($A45,"_",AS$1),SP_ACQ_Lib[],MATCH(AS$2,SP_ACQ_Lib[#Headers],0),FALSE)),"")</f>
        <v>43765</v>
      </c>
      <c r="AT45" s="132">
        <f>IFERROR(IF(VLOOKUP(CONCATENATE($A45,"_",AT$1),SP_ACQ_Lib[],MATCH(AT$2,SP_ACQ_Lib[#Headers],0),FALSE)=0,"",VLOOKUP(CONCATENATE($A45,"_",AT$1),SP_ACQ_Lib[],MATCH(AT$2,SP_ACQ_Lib[#Headers],0),FALSE)),"")</f>
        <v>43965</v>
      </c>
      <c r="AU45" s="132" t="str">
        <f>IFERROR(IF(VLOOKUP(CONCATENATE($A45,"_",AU$1),SP_ACQ_Lib[],MATCH(AU$2,SP_ACQ_Lib[#Headers],0),FALSE)=0,"",VLOOKUP(CONCATENATE($A45,"_",AU$1),SP_ACQ_Lib[],MATCH(AU$2,SP_ACQ_Lib[#Headers],0),FALSE)),"")</f>
        <v/>
      </c>
      <c r="AV45" s="113">
        <f>IFERROR(IF(VLOOKUP(CONCATENATE($A45,"_",AV$1),SP_ACQ_Lib[],MATCH(AV$2,SP_ACQ_Lib[#Headers],0),FALSE)=0,"",VLOOKUP(CONCATENATE($A45,"_",AV$1),SP_ACQ_Lib[],MATCH(AV$2,SP_ACQ_Lib[#Headers],0),FALSE)),"")</f>
        <v>65550</v>
      </c>
      <c r="AW45" s="132">
        <f>IFERROR(IF(VLOOKUP(CONCATENATE($A45,"_",AW$1),SP_ACQ_Lib[],MATCH(AW$2,SP_ACQ_Lib[#Headers],0),FALSE)=0,"",VLOOKUP(CONCATENATE($A45,"_",AW$1),SP_ACQ_Lib[],MATCH(AW$2,SP_ACQ_Lib[#Headers],0),FALSE)),"")</f>
        <v>44000</v>
      </c>
      <c r="AX45" s="132">
        <f>IFERROR(IF(VLOOKUP(CONCATENATE($A45,"_",AX$1),SP_ACQ_Lib[],MATCH(AX$2,SP_ACQ_Lib[#Headers],0),FALSE)=0,"",VLOOKUP(CONCATENATE($A45,"_",AX$1),SP_ACQ_Lib[],MATCH(AX$2,SP_ACQ_Lib[#Headers],0),FALSE)),"")</f>
        <v>44000</v>
      </c>
      <c r="AY45" s="132">
        <f>IFERROR(IF(VLOOKUP(CONCATENATE($A45,"_",AY$1),SP_ACQ_Lib[],MATCH(AY$2,SP_ACQ_Lib[#Headers],0),FALSE)=0,"",VLOOKUP(CONCATENATE($A45,"_",AY$1),SP_ACQ_Lib[],MATCH(AY$2,SP_ACQ_Lib[#Headers],0),FALSE)),"")</f>
        <v>44000</v>
      </c>
      <c r="AZ45" s="132" t="str">
        <f>IFERROR(IF(VLOOKUP(CONCATENATE($A45,"_",AZ$1),SP_ACQ_Lib[],MATCH(AZ$2,SP_ACQ_Lib[#Headers],0),FALSE)=0,"",VLOOKUP(CONCATENATE($A45,"_",AZ$1),SP_ACQ_Lib[],MATCH(AZ$2,SP_ACQ_Lib[#Headers],0),FALSE)),"")</f>
        <v/>
      </c>
      <c r="BA45" s="132" t="str">
        <f>IFERROR(IF(VLOOKUP(CONCATENATE($A45,"_",BA$1),SP_ACQ_Lib[],MATCH(BA$2,SP_ACQ_Lib[#Headers],0),FALSE)=0,"",VLOOKUP(CONCATENATE($A45,"_",BA$1),SP_ACQ_Lib[],MATCH(BA$2,SP_ACQ_Lib[#Headers],0),FALSE)),"")</f>
        <v/>
      </c>
      <c r="BB45" s="112">
        <f>IFERROR(VLOOKUP(CONCATENATE($A45,"_",BB$1),SP_ACQ_Lib[],MATCH(BB$2,SP_ACQ_Lib[#Headers],0),FALSE),0)</f>
        <v>0</v>
      </c>
      <c r="BC45" s="119">
        <f>IFERROR(VLOOKUP($A45,SP_AcqTract_DB[],MATCH(BC$2,SP_AcqTract_DB[#Headers],0),FALSE),"")</f>
        <v>44006</v>
      </c>
      <c r="BD45" s="119">
        <f>IFERROR(VLOOKUP($A45,SP_AcqTract_DB[],MATCH(BD$2,SP_AcqTract_DB[#Headers],0),FALSE),"")</f>
        <v>0</v>
      </c>
      <c r="BE45" s="130" t="str">
        <f>IFERROR(IF(VLOOKUP(CONCATENATE($A45,"_",BE$1),SP_ACQ_Lib[],MATCH(BE$2,SP_ACQ_Lib[#Headers],0),FALSE)=0,"",VLOOKUP(CONCATENATE($A45,"_",BE$1),SP_ACQ_Lib[],MATCH(BE$2,SP_ACQ_Lib[#Headers],0),FALSE)),"")</f>
        <v/>
      </c>
      <c r="BF45" s="130" t="str">
        <f>IFERROR(IF(VLOOKUP(CONCATENATE($A45,"_",BF$1),SP_ACQ_Lib[],MATCH(BF$2,SP_ACQ_Lib[#Headers],0),FALSE)=0,"",VLOOKUP(CONCATENATE($A45,"_",BF$1),SP_ACQ_Lib[],MATCH(BF$2,SP_ACQ_Lib[#Headers],0),FALSE)),"")</f>
        <v/>
      </c>
      <c r="BG45" s="130" t="str">
        <f>IFERROR(IF(VLOOKUP(CONCATENATE($A45,"_",BG$1),SP_ACQ_Lib[],MATCH(BG$2,SP_ACQ_Lib[#Headers],0),FALSE)=0,"",VLOOKUP(CONCATENATE($A45,"_",BG$1),SP_ACQ_Lib[],MATCH(BG$2,SP_ACQ_Lib[#Headers],0),FALSE)),"")</f>
        <v/>
      </c>
      <c r="BH45" s="130" t="str">
        <f>IFERROR(IF(VLOOKUP(CONCATENATE($A45,"_",BH$1),SP_ACQ_Lib[],MATCH(BH$2,SP_ACQ_Lib[#Headers],0),FALSE)=0,"",VLOOKUP(CONCATENATE($A45,"_",BH$1),SP_ACQ_Lib[],MATCH(BH$2,SP_ACQ_Lib[#Headers],0),FALSE)),"")</f>
        <v/>
      </c>
      <c r="BI45" s="130" t="str">
        <f>IFERROR(IF(VLOOKUP(CONCATENATE($A45,"_",BI$1),SP_ACQ_Lib[],MATCH(BI$2,SP_ACQ_Lib[#Headers],0),FALSE)=0,"",VLOOKUP(CONCATENATE($A45,"_",BI$1),SP_ACQ_Lib[],MATCH(BI$2,SP_ACQ_Lib[#Headers],0),FALSE)),"")</f>
        <v/>
      </c>
      <c r="BJ45" s="130" t="str">
        <f>IFERROR(IF(VLOOKUP(CONCATENATE($A45,"_",BJ$1),SP_ACQ_Lib[],MATCH(BJ$2,SP_ACQ_Lib[#Headers],0),FALSE)=0,"",VLOOKUP(CONCATENATE($A45,"_",BJ$1),SP_ACQ_Lib[],MATCH(BJ$2,SP_ACQ_Lib[#Headers],0),FALSE)),"")</f>
        <v/>
      </c>
      <c r="BK45" s="131">
        <f>IFERROR(IF(VLOOKUP(CONCATENATE($A45,"_",BK$1),SP_ACQ_Lib[],MATCH(BK$2,SP_ACQ_Lib[#Headers],0),FALSE)=0,"",VLOOKUP(CONCATENATE($A45,"_",BK$1),SP_ACQ_Lib[],MATCH(BK$2,SP_ACQ_Lib[#Headers],0),FALSE)),"")</f>
        <v>43748</v>
      </c>
      <c r="BL45" s="130" t="str">
        <f>IFERROR(IF(VLOOKUP(CONCATENATE($A45,"_",BL$1),SP_ACQ_Lib[],MATCH(BL$2,SP_ACQ_Lib[#Headers],0),FALSE)=0,"",VLOOKUP(CONCATENATE($A45,"_",BL$1),SP_ACQ_Lib[],MATCH(BL$2,SP_ACQ_Lib[#Headers],0),FALSE)),"")</f>
        <v/>
      </c>
      <c r="BM45" s="130" t="str">
        <f>IFERROR(IF(VLOOKUP(CONCATENATE($A45,"_",BM$1),SP_ACQ_Lib[],MATCH(BM$2,SP_ACQ_Lib[#Headers],0),FALSE)=0,"",VLOOKUP(CONCATENATE($A45,"_",BM$1),SP_ACQ_Lib[],MATCH(BM$2,SP_ACQ_Lib[#Headers],0),FALSE)),"")</f>
        <v/>
      </c>
      <c r="BN45" s="130" t="str">
        <f>IFERROR(IF(VLOOKUP(CONCATENATE($A45,"_",BN$1),SP_ACQ_Lib[],MATCH(BN$2,SP_ACQ_Lib[#Headers],0),FALSE)=0,"",VLOOKUP(CONCATENATE($A45,"_",BN$1),SP_ACQ_Lib[],MATCH(BN$2,SP_ACQ_Lib[#Headers],0),FALSE)),"")</f>
        <v/>
      </c>
    </row>
    <row r="46" spans="1:66" s="114" customFormat="1" ht="25.5" x14ac:dyDescent="0.2">
      <c r="A46" s="82" t="s">
        <v>498</v>
      </c>
      <c r="B46" s="115" t="str">
        <f>IFERROR(VLOOKUP($A46,SP_AcqTract_DB[],MATCH(B$2,SP_AcqTract_DB[#Headers],0),FALSE),"")</f>
        <v>R056768</v>
      </c>
      <c r="C46" s="116" t="str">
        <f>IFERROR(VLOOKUP($A46,SP_AcqTract_DB[],MATCH(C$2,SP_AcqTract_DB[#Headers],0),FALSE),"")</f>
        <v>PH1</v>
      </c>
      <c r="D46" s="96" t="str">
        <f>IFERROR(VLOOKUP($A46,SP_AcqTract_DB[],MATCH(D$2,SP_AcqTract_DB[#Headers],0),FALSE),"")</f>
        <v>Active</v>
      </c>
      <c r="E46" s="96">
        <f>IFERROR(VLOOKUP($A46,SP_AcqTract_DB[],MATCH(E$2,SP_AcqTract_DB[#Headers],0),FALSE),"")</f>
        <v>0</v>
      </c>
      <c r="F46" s="115" t="str">
        <f>IFERROR(VLOOKUP($A46,SP_AcqTract_DB[],MATCH(F$2,SP_AcqTract_DB[#Headers],0),FALSE),"")</f>
        <v>PP</v>
      </c>
      <c r="G46" s="115" t="str">
        <f>IFERROR(VLOOKUP($A46,SP_AcqTract_DB[],MATCH(G$2,SP_AcqTract_DB[#Headers],0),FALSE),"")</f>
        <v>Lily Khan</v>
      </c>
      <c r="H46" s="131">
        <f>IFERROR(IF(VLOOKUP(CONCATENATE($A46,"_",H$1),SP_ACQ_Lib[],MATCH(H$2,SP_ACQ_Lib[#Headers],0),FALSE)=0,"",VLOOKUP(CONCATENATE($A46,"_",H$1),SP_ACQ_Lib[],MATCH(H$2,SP_ACQ_Lib[#Headers],0),FALSE)),"")</f>
        <v>43998.651412037034</v>
      </c>
      <c r="I46" s="115" t="str">
        <f>IFERROR(VLOOKUP($A46,SP_AcqTract_DB[],MATCH(I$2,SP_AcqTract_DB[#Headers],0),FALSE),"")</f>
        <v>Raymond L. Frazier and wife, Demetria Frazier</v>
      </c>
      <c r="J46" s="115">
        <f>IFERROR(VLOOKUP($A46,SP_AcqTract_DB[],MATCH(J$2,SP_AcqTract_DB[#Headers],0),FALSE),"")</f>
        <v>0</v>
      </c>
      <c r="K46" s="115" t="str">
        <f>IFERROR(VLOOKUP($A46,SP_AcqTract_DB[],MATCH(K$2,SP_AcqTract_DB[#Headers],0),FALSE),"")</f>
        <v>Raymond and Demetria Frazier</v>
      </c>
      <c r="L46" s="115" t="str">
        <f>IFERROR(VLOOKUP($A46,SP_AcqTract_DB[],MATCH(L$2,SP_AcqTract_DB[#Headers],0),FALSE),"")</f>
        <v>505 S Ford</v>
      </c>
      <c r="M46" s="96">
        <f>IFERROR(VLOOKUP($A46,SP_AcqTract_DB[],MATCH(M$2,SP_AcqTract_DB[#Headers],0),FALSE),"")</f>
        <v>0</v>
      </c>
      <c r="N46" s="115" t="str">
        <f>IFERROR(VLOOKUP($A46,SP_AcqTract_DB[],MATCH(N$2,SP_AcqTract_DB[#Headers],0),FALSE),"")</f>
        <v>505 S Ford</v>
      </c>
      <c r="O46" s="108">
        <f>IFERROR(VLOOKUP($A46,SP_AcqTract_DB[],MATCH(O$2,SP_AcqTract_DB[#Headers],0),FALSE),"")</f>
        <v>0</v>
      </c>
      <c r="P46" s="108">
        <f>IFERROR(VLOOKUP($A46,SP_AcqTract_DB[],MATCH(P$2,SP_AcqTract_DB[#Headers],0),FALSE),"")</f>
        <v>0</v>
      </c>
      <c r="Q46" s="96">
        <f>IFERROR(VLOOKUP($A46,SP_AcqTract_DB[],MATCH(Q$2,SP_AcqTract_DB[#Headers],0),FALSE),"")</f>
        <v>0</v>
      </c>
      <c r="R46" s="131" t="str">
        <f>IFERROR(IF(VLOOKUP(CONCATENATE($A46,"_",R$1),SP_ACQ_Lib[],MATCH(R$2,SP_ACQ_Lib[#Headers],0),FALSE)=0,"",VLOOKUP(CONCATENATE($A46,"_",R$1),SP_ACQ_Lib[],MATCH(R$2,SP_ACQ_Lib[#Headers],0),FALSE)),"")</f>
        <v/>
      </c>
      <c r="S46" s="134" t="str">
        <f>IFERROR(IF(VLOOKUP(CONCATENATE($A46,"_",S$1),SP_ACQ_Lib[],MATCH(S$2,SP_ACQ_Lib[#Headers],0),FALSE)=0,"",VLOOKUP(CONCATENATE($A46,"_",S$1),SP_ACQ_Lib[],MATCH(S$2,SP_ACQ_Lib[#Headers],0),FALSE)),"")</f>
        <v/>
      </c>
      <c r="T46" s="93">
        <f>IFERROR(VLOOKUP(CONCATENATE($A46,"_",T$1),SP_ACQ_Lib[],MATCH(T$2,SP_ACQ_Lib[#Headers],0),FALSE),0)</f>
        <v>0</v>
      </c>
      <c r="U46" s="131" t="str">
        <f>IFERROR(IF(VLOOKUP(CONCATENATE($A46,"_",U$1),SP_ACQ_Lib[],MATCH(U$2,SP_ACQ_Lib[#Headers],0),FALSE)=0,"",VLOOKUP(CONCATENATE($A46,"_",U$1),SP_ACQ_Lib[],MATCH(U$2,SP_ACQ_Lib[#Headers],0),FALSE)),"")</f>
        <v/>
      </c>
      <c r="V46" s="93" t="str">
        <f>IFERROR(VLOOKUP(CONCATENATE($A46,"_",V$1),SP_ACQ_Lib[],MATCH(V$2,SP_ACQ_Lib[#Headers],0),FALSE),0)</f>
        <v>Accepted</v>
      </c>
      <c r="W46" s="97">
        <f>IFERROR(VLOOKUP(CONCATENATE($A46,"_",W$1),SP_ACQ_Lib[],MATCH(W$2,SP_ACQ_Lib[#Headers],0),FALSE),0)</f>
        <v>0</v>
      </c>
      <c r="X46" s="131">
        <f>IFERROR(VLOOKUP($A46,SP_AcqTract_DB[],MATCH(X$2,SP_AcqTract_DB[#Headers],0),FALSE),"")</f>
        <v>0</v>
      </c>
      <c r="Y46" s="125">
        <f>IFERROR(VLOOKUP($A46,SP_AcqTract_DB[],MATCH(Y$2,SP_AcqTract_DB[#Headers],0),FALSE),"")</f>
        <v>0</v>
      </c>
      <c r="Z46" s="117">
        <f>IFERROR(VLOOKUP($A46,SP_AcqTract_DB[],MATCH(Z$2,SP_AcqTract_DB[#Headers],0),FALSE),"")</f>
        <v>0</v>
      </c>
      <c r="AA46" s="117" t="str">
        <f>IFERROR(VLOOKUP($A46,SP_AcqTract_DB[],MATCH(AA$2,SP_AcqTract_DB[#Headers],0),FALSE),"")</f>
        <v>No</v>
      </c>
      <c r="AB46" s="131" t="str">
        <f>IFERROR(IF(VLOOKUP(CONCATENATE($A46,"_",AB$1),SP_ACQ_Lib[],MATCH(AB$2,SP_ACQ_Lib[#Headers],0),FALSE)=0,"",VLOOKUP(CONCATENATE($A46,"_",AB$1),SP_ACQ_Lib[],MATCH(AB$2,SP_ACQ_Lib[#Headers],0),FALSE)),"")</f>
        <v/>
      </c>
      <c r="AC46" s="131" t="str">
        <f>IFERROR(IF(VLOOKUP(CONCATENATE($A46,"_",AC$1),SP_ACQ_Lib[],MATCH(AC$2,SP_ACQ_Lib[#Headers],0),FALSE)=0,"",VLOOKUP(CONCATENATE($A46,"_",AC$1),SP_ACQ_Lib[],MATCH(AC$2,SP_ACQ_Lib[#Headers],0),FALSE)),"")</f>
        <v/>
      </c>
      <c r="AD46" s="117" t="str">
        <f>IFERROR(VLOOKUP($A46,SP_AcqTract_DB[],MATCH(AD$2,SP_AcqTract_DB[#Headers],0),FALSE),"")</f>
        <v>No</v>
      </c>
      <c r="AE46" s="131" t="str">
        <f>IFERROR(IF(VLOOKUP(CONCATENATE($A46,"_",AE$1),SP_ACQ_Lib[],MATCH(AE$2,SP_ACQ_Lib[#Headers],0),FALSE)=0,"",VLOOKUP(CONCATENATE($A46,"_",AE$1),SP_ACQ_Lib[],MATCH(AE$2,SP_ACQ_Lib[#Headers],0),FALSE)),"")</f>
        <v/>
      </c>
      <c r="AF46" s="131" t="str">
        <f>IFERROR(IF(VLOOKUP(CONCATENATE($A46,"_",AF$1),SP_ACQ_Lib[],MATCH(AF$2,SP_ACQ_Lib[#Headers],0),FALSE)=0,"",VLOOKUP(CONCATENATE($A46,"_",AF$1),SP_ACQ_Lib[],MATCH(AF$2,SP_ACQ_Lib[#Headers],0),FALSE)),"")</f>
        <v/>
      </c>
      <c r="AG46" s="131">
        <f>IFERROR(IF(VLOOKUP(CONCATENATE($A46,"_",AG$1),SP_ACQ_Lib[],MATCH(AG$2,SP_ACQ_Lib[#Headers],0),FALSE)=0,"",VLOOKUP(CONCATENATE($A46,"_",AG$1),SP_ACQ_Lib[],MATCH(AG$2,SP_ACQ_Lib[#Headers],0),FALSE)),"")</f>
        <v>43727</v>
      </c>
      <c r="AH46" s="131" t="str">
        <f>IFERROR(IF(VLOOKUP(CONCATENATE($A46,"_",AH$1),SP_ACQ_Lib[],MATCH(AH$2,SP_ACQ_Lib[#Headers],0),FALSE)=0,"",VLOOKUP(CONCATENATE($A46,"_",AH$1),SP_ACQ_Lib[],MATCH(AH$2,SP_ACQ_Lib[#Headers],0),FALSE)),"")</f>
        <v/>
      </c>
      <c r="AI46" s="130" t="str">
        <f>IFERROR(IF(VLOOKUP(CONCATENATE($A46,"_",AI$1),SP_ACQ_Lib[],MATCH(AI$2,SP_ACQ_Lib[#Headers],0),FALSE)=0,"",VLOOKUP(CONCATENATE($A46,"_",AI$1),SP_ACQ_Lib[],MATCH(AI$2,SP_ACQ_Lib[#Headers],0),FALSE)),"")</f>
        <v/>
      </c>
      <c r="AJ46" s="130" t="str">
        <f>IFERROR(IF(VLOOKUP(CONCATENATE($A46,"_",AJ$1),SP_ACQ_Lib[],MATCH(AJ$2,SP_ACQ_Lib[#Headers],0),FALSE)=0,"",VLOOKUP(CONCATENATE($A46,"_",AJ$1),SP_ACQ_Lib[],MATCH(AJ$2,SP_ACQ_Lib[#Headers],0),FALSE)),"")</f>
        <v/>
      </c>
      <c r="AK46" s="130" t="str">
        <f>IFERROR(IF(VLOOKUP(CONCATENATE($A46,"_",AK$1),SP_ACQ_Lib[],MATCH(AK$2,SP_ACQ_Lib[#Headers],0),FALSE)=0,"",VLOOKUP(CONCATENATE($A46,"_",AK$1),SP_ACQ_Lib[],MATCH(AK$2,SP_ACQ_Lib[#Headers],0),FALSE)),"")</f>
        <v/>
      </c>
      <c r="AL46" s="130">
        <f>IFERROR(VLOOKUP($A46,SP_AcqTract_DB[],MATCH(AL$2,SP_AcqTract_DB[#Headers],0),FALSE),"")</f>
        <v>0</v>
      </c>
      <c r="AM46" s="115" t="str">
        <f>IFERROR(VLOOKUP($A46,SP_AcqTract_DB[],MATCH(AM$2,SP_AcqTract_DB[#Headers],0),FALSE),"")</f>
        <v>David Ambrose</v>
      </c>
      <c r="AN46" s="115">
        <f>IFERROR(VLOOKUP($A46,SP_AcqTract_DB[],MATCH(AN$2,SP_AcqTract_DB[#Headers],0),FALSE),"")</f>
        <v>0</v>
      </c>
      <c r="AO46" s="116">
        <f>IFERROR(VLOOKUP($A46,SP_AcqTract_DB[],MATCH(AO$2,SP_AcqTract_DB[#Headers],0),FALSE),"")</f>
        <v>0</v>
      </c>
      <c r="AP46" s="98" t="str">
        <f>IFERROR(VLOOKUP($A46,SP_AcqTract_DB[],MATCH(AP$2,SP_AcqTract_DB[#Headers],0),FALSE),"")</f>
        <v>R</v>
      </c>
      <c r="AQ46" s="133" t="str">
        <f>IFERROR(IF(VLOOKUP(CONCATENATE($A46,"_",AQ$1),SP_ACQ_Lib[],MATCH(AQ$2,SP_ACQ_Lib[#Headers],0),FALSE)=0,"",VLOOKUP(CONCATENATE($A46,"_",AQ$1),SP_ACQ_Lib[],MATCH(AQ$2,SP_ACQ_Lib[#Headers],0),FALSE)),"")</f>
        <v/>
      </c>
      <c r="AR46" s="131" t="str">
        <f>IFERROR(IF(VLOOKUP(CONCATENATE($A46,"_",AR$1),SP_ACQ_Lib[],MATCH(AR$2,SP_ACQ_Lib[#Headers],0),FALSE)=0,"",VLOOKUP(CONCATENATE($A46,"_",AR$1),SP_ACQ_Lib[],MATCH(AR$2,SP_ACQ_Lib[#Headers],0),FALSE)),"")</f>
        <v/>
      </c>
      <c r="AS46" s="130">
        <f>IFERROR(IF(VLOOKUP(CONCATENATE($A46,"_",AS$1),SP_ACQ_Lib[],MATCH(AS$2,SP_ACQ_Lib[#Headers],0),FALSE)=0,"",VLOOKUP(CONCATENATE($A46,"_",AS$1),SP_ACQ_Lib[],MATCH(AS$2,SP_ACQ_Lib[#Headers],0),FALSE)),"")</f>
        <v>43765</v>
      </c>
      <c r="AT46" s="132" t="str">
        <f>IFERROR(IF(VLOOKUP(CONCATENATE($A46,"_",AT$1),SP_ACQ_Lib[],MATCH(AT$2,SP_ACQ_Lib[#Headers],0),FALSE)=0,"",VLOOKUP(CONCATENATE($A46,"_",AT$1),SP_ACQ_Lib[],MATCH(AT$2,SP_ACQ_Lib[#Headers],0),FALSE)),"")</f>
        <v/>
      </c>
      <c r="AU46" s="132" t="str">
        <f>IFERROR(IF(VLOOKUP(CONCATENATE($A46,"_",AU$1),SP_ACQ_Lib[],MATCH(AU$2,SP_ACQ_Lib[#Headers],0),FALSE)=0,"",VLOOKUP(CONCATENATE($A46,"_",AU$1),SP_ACQ_Lib[],MATCH(AU$2,SP_ACQ_Lib[#Headers],0),FALSE)),"")</f>
        <v/>
      </c>
      <c r="AV46" s="113" t="str">
        <f>IFERROR(IF(VLOOKUP(CONCATENATE($A46,"_",AV$1),SP_ACQ_Lib[],MATCH(AV$2,SP_ACQ_Lib[#Headers],0),FALSE)=0,"",VLOOKUP(CONCATENATE($A46,"_",AV$1),SP_ACQ_Lib[],MATCH(AV$2,SP_ACQ_Lib[#Headers],0),FALSE)),"")</f>
        <v/>
      </c>
      <c r="AW46" s="132" t="str">
        <f>IFERROR(IF(VLOOKUP(CONCATENATE($A46,"_",AW$1),SP_ACQ_Lib[],MATCH(AW$2,SP_ACQ_Lib[#Headers],0),FALSE)=0,"",VLOOKUP(CONCATENATE($A46,"_",AW$1),SP_ACQ_Lib[],MATCH(AW$2,SP_ACQ_Lib[#Headers],0),FALSE)),"")</f>
        <v/>
      </c>
      <c r="AX46" s="132" t="str">
        <f>IFERROR(IF(VLOOKUP(CONCATENATE($A46,"_",AX$1),SP_ACQ_Lib[],MATCH(AX$2,SP_ACQ_Lib[#Headers],0),FALSE)=0,"",VLOOKUP(CONCATENATE($A46,"_",AX$1),SP_ACQ_Lib[],MATCH(AX$2,SP_ACQ_Lib[#Headers],0),FALSE)),"")</f>
        <v/>
      </c>
      <c r="AY46" s="132" t="str">
        <f>IFERROR(IF(VLOOKUP(CONCATENATE($A46,"_",AY$1),SP_ACQ_Lib[],MATCH(AY$2,SP_ACQ_Lib[#Headers],0),FALSE)=0,"",VLOOKUP(CONCATENATE($A46,"_",AY$1),SP_ACQ_Lib[],MATCH(AY$2,SP_ACQ_Lib[#Headers],0),FALSE)),"")</f>
        <v/>
      </c>
      <c r="AZ46" s="132" t="str">
        <f>IFERROR(IF(VLOOKUP(CONCATENATE($A46,"_",AZ$1),SP_ACQ_Lib[],MATCH(AZ$2,SP_ACQ_Lib[#Headers],0),FALSE)=0,"",VLOOKUP(CONCATENATE($A46,"_",AZ$1),SP_ACQ_Lib[],MATCH(AZ$2,SP_ACQ_Lib[#Headers],0),FALSE)),"")</f>
        <v/>
      </c>
      <c r="BA46" s="132" t="str">
        <f>IFERROR(IF(VLOOKUP(CONCATENATE($A46,"_",BA$1),SP_ACQ_Lib[],MATCH(BA$2,SP_ACQ_Lib[#Headers],0),FALSE)=0,"",VLOOKUP(CONCATENATE($A46,"_",BA$1),SP_ACQ_Lib[],MATCH(BA$2,SP_ACQ_Lib[#Headers],0),FALSE)),"")</f>
        <v/>
      </c>
      <c r="BB46" s="112">
        <f>IFERROR(VLOOKUP(CONCATENATE($A46,"_",BB$1),SP_ACQ_Lib[],MATCH(BB$2,SP_ACQ_Lib[#Headers],0),FALSE),0)</f>
        <v>0</v>
      </c>
      <c r="BC46" s="119">
        <f>IFERROR(VLOOKUP($A46,SP_AcqTract_DB[],MATCH(BC$2,SP_AcqTract_DB[#Headers],0),FALSE),"")</f>
        <v>0</v>
      </c>
      <c r="BD46" s="119">
        <f>IFERROR(VLOOKUP($A46,SP_AcqTract_DB[],MATCH(BD$2,SP_AcqTract_DB[#Headers],0),FALSE),"")</f>
        <v>0</v>
      </c>
      <c r="BE46" s="130" t="str">
        <f>IFERROR(IF(VLOOKUP(CONCATENATE($A46,"_",BE$1),SP_ACQ_Lib[],MATCH(BE$2,SP_ACQ_Lib[#Headers],0),FALSE)=0,"",VLOOKUP(CONCATENATE($A46,"_",BE$1),SP_ACQ_Lib[],MATCH(BE$2,SP_ACQ_Lib[#Headers],0),FALSE)),"")</f>
        <v/>
      </c>
      <c r="BF46" s="130" t="str">
        <f>IFERROR(IF(VLOOKUP(CONCATENATE($A46,"_",BF$1),SP_ACQ_Lib[],MATCH(BF$2,SP_ACQ_Lib[#Headers],0),FALSE)=0,"",VLOOKUP(CONCATENATE($A46,"_",BF$1),SP_ACQ_Lib[],MATCH(BF$2,SP_ACQ_Lib[#Headers],0),FALSE)),"")</f>
        <v/>
      </c>
      <c r="BG46" s="130" t="str">
        <f>IFERROR(IF(VLOOKUP(CONCATENATE($A46,"_",BG$1),SP_ACQ_Lib[],MATCH(BG$2,SP_ACQ_Lib[#Headers],0),FALSE)=0,"",VLOOKUP(CONCATENATE($A46,"_",BG$1),SP_ACQ_Lib[],MATCH(BG$2,SP_ACQ_Lib[#Headers],0),FALSE)),"")</f>
        <v/>
      </c>
      <c r="BH46" s="130" t="str">
        <f>IFERROR(IF(VLOOKUP(CONCATENATE($A46,"_",BH$1),SP_ACQ_Lib[],MATCH(BH$2,SP_ACQ_Lib[#Headers],0),FALSE)=0,"",VLOOKUP(CONCATENATE($A46,"_",BH$1),SP_ACQ_Lib[],MATCH(BH$2,SP_ACQ_Lib[#Headers],0),FALSE)),"")</f>
        <v/>
      </c>
      <c r="BI46" s="130" t="str">
        <f>IFERROR(IF(VLOOKUP(CONCATENATE($A46,"_",BI$1),SP_ACQ_Lib[],MATCH(BI$2,SP_ACQ_Lib[#Headers],0),FALSE)=0,"",VLOOKUP(CONCATENATE($A46,"_",BI$1),SP_ACQ_Lib[],MATCH(BI$2,SP_ACQ_Lib[#Headers],0),FALSE)),"")</f>
        <v/>
      </c>
      <c r="BJ46" s="130" t="str">
        <f>IFERROR(IF(VLOOKUP(CONCATENATE($A46,"_",BJ$1),SP_ACQ_Lib[],MATCH(BJ$2,SP_ACQ_Lib[#Headers],0),FALSE)=0,"",VLOOKUP(CONCATENATE($A46,"_",BJ$1),SP_ACQ_Lib[],MATCH(BJ$2,SP_ACQ_Lib[#Headers],0),FALSE)),"")</f>
        <v/>
      </c>
      <c r="BK46" s="131" t="str">
        <f>IFERROR(IF(VLOOKUP(CONCATENATE($A46,"_",BK$1),SP_ACQ_Lib[],MATCH(BK$2,SP_ACQ_Lib[#Headers],0),FALSE)=0,"",VLOOKUP(CONCATENATE($A46,"_",BK$1),SP_ACQ_Lib[],MATCH(BK$2,SP_ACQ_Lib[#Headers],0),FALSE)),"")</f>
        <v/>
      </c>
      <c r="BL46" s="130" t="str">
        <f>IFERROR(IF(VLOOKUP(CONCATENATE($A46,"_",BL$1),SP_ACQ_Lib[],MATCH(BL$2,SP_ACQ_Lib[#Headers],0),FALSE)=0,"",VLOOKUP(CONCATENATE($A46,"_",BL$1),SP_ACQ_Lib[],MATCH(BL$2,SP_ACQ_Lib[#Headers],0),FALSE)),"")</f>
        <v/>
      </c>
      <c r="BM46" s="130" t="str">
        <f>IFERROR(IF(VLOOKUP(CONCATENATE($A46,"_",BM$1),SP_ACQ_Lib[],MATCH(BM$2,SP_ACQ_Lib[#Headers],0),FALSE)=0,"",VLOOKUP(CONCATENATE($A46,"_",BM$1),SP_ACQ_Lib[],MATCH(BM$2,SP_ACQ_Lib[#Headers],0),FALSE)),"")</f>
        <v/>
      </c>
      <c r="BN46" s="130" t="str">
        <f>IFERROR(IF(VLOOKUP(CONCATENATE($A46,"_",BN$1),SP_ACQ_Lib[],MATCH(BN$2,SP_ACQ_Lib[#Headers],0),FALSE)=0,"",VLOOKUP(CONCATENATE($A46,"_",BN$1),SP_ACQ_Lib[],MATCH(BN$2,SP_ACQ_Lib[#Headers],0),FALSE)),"")</f>
        <v/>
      </c>
    </row>
    <row r="47" spans="1:66" s="114" customFormat="1" ht="38.25" x14ac:dyDescent="0.2">
      <c r="A47" s="82" t="s">
        <v>585</v>
      </c>
      <c r="B47" s="115" t="str">
        <f>IFERROR(VLOOKUP($A47,SP_AcqTract_DB[],MATCH(B$2,SP_AcqTract_DB[#Headers],0),FALSE),"")</f>
        <v>UNKN004</v>
      </c>
      <c r="C47" s="116" t="str">
        <f>IFERROR(VLOOKUP($A47,SP_AcqTract_DB[],MATCH(C$2,SP_AcqTract_DB[#Headers],0),FALSE),"")</f>
        <v>PH1</v>
      </c>
      <c r="D47" s="96" t="str">
        <f>IFERROR(VLOOKUP($A47,SP_AcqTract_DB[],MATCH(D$2,SP_AcqTract_DB[#Headers],0),FALSE),"")</f>
        <v>Active</v>
      </c>
      <c r="E47" s="96">
        <f>IFERROR(VLOOKUP($A47,SP_AcqTract_DB[],MATCH(E$2,SP_AcqTract_DB[#Headers],0),FALSE),"")</f>
        <v>3</v>
      </c>
      <c r="F47" s="115" t="str">
        <f>IFERROR(VLOOKUP($A47,SP_AcqTract_DB[],MATCH(F$2,SP_AcqTract_DB[#Headers],0),FALSE),"")</f>
        <v>Flowage Esmt/Levee Esmt</v>
      </c>
      <c r="G47" s="115">
        <f>IFERROR(VLOOKUP($A47,SP_AcqTract_DB[],MATCH(G$2,SP_AcqTract_DB[#Headers],0),FALSE),"")</f>
        <v>0</v>
      </c>
      <c r="H47" s="131">
        <f>IFERROR(IF(VLOOKUP(CONCATENATE($A47,"_",H$1),SP_ACQ_Lib[],MATCH(H$2,SP_ACQ_Lib[#Headers],0),FALSE)=0,"",VLOOKUP(CONCATENATE($A47,"_",H$1),SP_ACQ_Lib[],MATCH(H$2,SP_ACQ_Lib[#Headers],0),FALSE)),"")</f>
        <v>43874.600983796299</v>
      </c>
      <c r="I47" s="115" t="str">
        <f>IFERROR(VLOOKUP($A47,SP_AcqTract_DB[],MATCH(I$2,SP_AcqTract_DB[#Headers],0),FALSE),"")</f>
        <v>City of Wharton</v>
      </c>
      <c r="J47" s="115" t="str">
        <f>IFERROR(VLOOKUP($A47,SP_AcqTract_DB[],MATCH(J$2,SP_AcqTract_DB[#Headers],0),FALSE),"")</f>
        <v>City of Wharton</v>
      </c>
      <c r="K47" s="115" t="str">
        <f>IFERROR(VLOOKUP($A47,SP_AcqTract_DB[],MATCH(K$2,SP_AcqTract_DB[#Headers],0),FALSE),"")</f>
        <v>City of Wharton</v>
      </c>
      <c r="L47" s="115" t="str">
        <f>IFERROR(VLOOKUP($A47,SP_AcqTract_DB[],MATCH(L$2,SP_AcqTract_DB[#Headers],0),FALSE),"")</f>
        <v>120 E Caney</v>
      </c>
      <c r="M47" s="96" t="str">
        <f>IFERROR(VLOOKUP($A47,SP_AcqTract_DB[],MATCH(M$2,SP_AcqTract_DB[#Headers],0),FALSE),"")</f>
        <v>Wharton, TX  77488</v>
      </c>
      <c r="N47" s="115" t="str">
        <f>IFERROR(VLOOKUP($A47,SP_AcqTract_DB[],MATCH(N$2,SP_AcqTract_DB[#Headers],0),FALSE),"")</f>
        <v>0 Sunset St</v>
      </c>
      <c r="O47" s="108">
        <f>IFERROR(VLOOKUP($A47,SP_AcqTract_DB[],MATCH(O$2,SP_AcqTract_DB[#Headers],0),FALSE),"")</f>
        <v>0</v>
      </c>
      <c r="P47" s="108">
        <f>IFERROR(VLOOKUP($A47,SP_AcqTract_DB[],MATCH(P$2,SP_AcqTract_DB[#Headers],0),FALSE),"")</f>
        <v>0</v>
      </c>
      <c r="Q47" s="96">
        <f>IFERROR(VLOOKUP($A47,SP_AcqTract_DB[],MATCH(Q$2,SP_AcqTract_DB[#Headers],0),FALSE),"")</f>
        <v>0</v>
      </c>
      <c r="R47" s="131" t="str">
        <f>IFERROR(IF(VLOOKUP(CONCATENATE($A47,"_",R$1),SP_ACQ_Lib[],MATCH(R$2,SP_ACQ_Lib[#Headers],0),FALSE)=0,"",VLOOKUP(CONCATENATE($A47,"_",R$1),SP_ACQ_Lib[],MATCH(R$2,SP_ACQ_Lib[#Headers],0),FALSE)),"")</f>
        <v/>
      </c>
      <c r="S47" s="134" t="str">
        <f>IFERROR(IF(VLOOKUP(CONCATENATE($A47,"_",S$1),SP_ACQ_Lib[],MATCH(S$2,SP_ACQ_Lib[#Headers],0),FALSE)=0,"",VLOOKUP(CONCATENATE($A47,"_",S$1),SP_ACQ_Lib[],MATCH(S$2,SP_ACQ_Lib[#Headers],0),FALSE)),"")</f>
        <v/>
      </c>
      <c r="T47" s="93">
        <f>IFERROR(VLOOKUP(CONCATENATE($A47,"_",T$1),SP_ACQ_Lib[],MATCH(T$2,SP_ACQ_Lib[#Headers],0),FALSE),0)</f>
        <v>0</v>
      </c>
      <c r="U47" s="131" t="str">
        <f>IFERROR(IF(VLOOKUP(CONCATENATE($A47,"_",U$1),SP_ACQ_Lib[],MATCH(U$2,SP_ACQ_Lib[#Headers],0),FALSE)=0,"",VLOOKUP(CONCATENATE($A47,"_",U$1),SP_ACQ_Lib[],MATCH(U$2,SP_ACQ_Lib[#Headers],0),FALSE)),"")</f>
        <v/>
      </c>
      <c r="V47" s="93">
        <f>IFERROR(VLOOKUP(CONCATENATE($A47,"_",V$1),SP_ACQ_Lib[],MATCH(V$2,SP_ACQ_Lib[#Headers],0),FALSE),0)</f>
        <v>0</v>
      </c>
      <c r="W47" s="97">
        <f>IFERROR(VLOOKUP(CONCATENATE($A47,"_",W$1),SP_ACQ_Lib[],MATCH(W$2,SP_ACQ_Lib[#Headers],0),FALSE),0)</f>
        <v>0</v>
      </c>
      <c r="X47" s="131">
        <f>IFERROR(VLOOKUP($A47,SP_AcqTract_DB[],MATCH(X$2,SP_AcqTract_DB[#Headers],0),FALSE),"")</f>
        <v>0</v>
      </c>
      <c r="Y47" s="125">
        <f>IFERROR(VLOOKUP($A47,SP_AcqTract_DB[],MATCH(Y$2,SP_AcqTract_DB[#Headers],0),FALSE),"")</f>
        <v>1.0079</v>
      </c>
      <c r="Z47" s="117">
        <f>IFERROR(VLOOKUP($A47,SP_AcqTract_DB[],MATCH(Z$2,SP_AcqTract_DB[#Headers],0),FALSE),"")</f>
        <v>43904.124000000003</v>
      </c>
      <c r="AA47" s="117" t="str">
        <f>IFERROR(VLOOKUP($A47,SP_AcqTract_DB[],MATCH(AA$2,SP_AcqTract_DB[#Headers],0),FALSE),"")</f>
        <v>No</v>
      </c>
      <c r="AB47" s="131" t="str">
        <f>IFERROR(IF(VLOOKUP(CONCATENATE($A47,"_",AB$1),SP_ACQ_Lib[],MATCH(AB$2,SP_ACQ_Lib[#Headers],0),FALSE)=0,"",VLOOKUP(CONCATENATE($A47,"_",AB$1),SP_ACQ_Lib[],MATCH(AB$2,SP_ACQ_Lib[#Headers],0),FALSE)),"")</f>
        <v/>
      </c>
      <c r="AC47" s="131" t="str">
        <f>IFERROR(IF(VLOOKUP(CONCATENATE($A47,"_",AC$1),SP_ACQ_Lib[],MATCH(AC$2,SP_ACQ_Lib[#Headers],0),FALSE)=0,"",VLOOKUP(CONCATENATE($A47,"_",AC$1),SP_ACQ_Lib[],MATCH(AC$2,SP_ACQ_Lib[#Headers],0),FALSE)),"")</f>
        <v/>
      </c>
      <c r="AD47" s="117" t="str">
        <f>IFERROR(VLOOKUP($A47,SP_AcqTract_DB[],MATCH(AD$2,SP_AcqTract_DB[#Headers],0),FALSE),"")</f>
        <v>Yes</v>
      </c>
      <c r="AE47" s="131">
        <f>IFERROR(IF(VLOOKUP(CONCATENATE($A47,"_",AE$1),SP_ACQ_Lib[],MATCH(AE$2,SP_ACQ_Lib[#Headers],0),FALSE)=0,"",VLOOKUP(CONCATENATE($A47,"_",AE$1),SP_ACQ_Lib[],MATCH(AE$2,SP_ACQ_Lib[#Headers],0),FALSE)),"")</f>
        <v>43991</v>
      </c>
      <c r="AF47" s="131">
        <f>IFERROR(IF(VLOOKUP(CONCATENATE($A47,"_",AF$1),SP_ACQ_Lib[],MATCH(AF$2,SP_ACQ_Lib[#Headers],0),FALSE)=0,"",VLOOKUP(CONCATENATE($A47,"_",AF$1),SP_ACQ_Lib[],MATCH(AF$2,SP_ACQ_Lib[#Headers],0),FALSE)),"")</f>
        <v>43993</v>
      </c>
      <c r="AG47" s="131" t="str">
        <f>IFERROR(IF(VLOOKUP(CONCATENATE($A47,"_",AG$1),SP_ACQ_Lib[],MATCH(AG$2,SP_ACQ_Lib[#Headers],0),FALSE)=0,"",VLOOKUP(CONCATENATE($A47,"_",AG$1),SP_ACQ_Lib[],MATCH(AG$2,SP_ACQ_Lib[#Headers],0),FALSE)),"")</f>
        <v/>
      </c>
      <c r="AH47" s="131" t="str">
        <f>IFERROR(IF(VLOOKUP(CONCATENATE($A47,"_",AH$1),SP_ACQ_Lib[],MATCH(AH$2,SP_ACQ_Lib[#Headers],0),FALSE)=0,"",VLOOKUP(CONCATENATE($A47,"_",AH$1),SP_ACQ_Lib[],MATCH(AH$2,SP_ACQ_Lib[#Headers],0),FALSE)),"")</f>
        <v/>
      </c>
      <c r="AI47" s="130" t="str">
        <f>IFERROR(IF(VLOOKUP(CONCATENATE($A47,"_",AI$1),SP_ACQ_Lib[],MATCH(AI$2,SP_ACQ_Lib[#Headers],0),FALSE)=0,"",VLOOKUP(CONCATENATE($A47,"_",AI$1),SP_ACQ_Lib[],MATCH(AI$2,SP_ACQ_Lib[#Headers],0),FALSE)),"")</f>
        <v/>
      </c>
      <c r="AJ47" s="130" t="str">
        <f>IFERROR(IF(VLOOKUP(CONCATENATE($A47,"_",AJ$1),SP_ACQ_Lib[],MATCH(AJ$2,SP_ACQ_Lib[#Headers],0),FALSE)=0,"",VLOOKUP(CONCATENATE($A47,"_",AJ$1),SP_ACQ_Lib[],MATCH(AJ$2,SP_ACQ_Lib[#Headers],0),FALSE)),"")</f>
        <v/>
      </c>
      <c r="AK47" s="130" t="str">
        <f>IFERROR(IF(VLOOKUP(CONCATENATE($A47,"_",AK$1),SP_ACQ_Lib[],MATCH(AK$2,SP_ACQ_Lib[#Headers],0),FALSE)=0,"",VLOOKUP(CONCATENATE($A47,"_",AK$1),SP_ACQ_Lib[],MATCH(AK$2,SP_ACQ_Lib[#Headers],0),FALSE)),"")</f>
        <v/>
      </c>
      <c r="AL47" s="130">
        <f>IFERROR(VLOOKUP($A47,SP_AcqTract_DB[],MATCH(AL$2,SP_AcqTract_DB[#Headers],0),FALSE),"")</f>
        <v>0</v>
      </c>
      <c r="AM47" s="115">
        <f>IFERROR(VLOOKUP($A47,SP_AcqTract_DB[],MATCH(AM$2,SP_AcqTract_DB[#Headers],0),FALSE),"")</f>
        <v>0</v>
      </c>
      <c r="AN47" s="115">
        <f>IFERROR(VLOOKUP($A47,SP_AcqTract_DB[],MATCH(AN$2,SP_AcqTract_DB[#Headers],0),FALSE),"")</f>
        <v>0</v>
      </c>
      <c r="AO47" s="116">
        <f>IFERROR(VLOOKUP($A47,SP_AcqTract_DB[],MATCH(AO$2,SP_AcqTract_DB[#Headers],0),FALSE),"")</f>
        <v>0</v>
      </c>
      <c r="AP47" s="98">
        <f>IFERROR(VLOOKUP($A47,SP_AcqTract_DB[],MATCH(AP$2,SP_AcqTract_DB[#Headers],0),FALSE),"")</f>
        <v>0</v>
      </c>
      <c r="AQ47" s="133" t="str">
        <f>IFERROR(IF(VLOOKUP(CONCATENATE($A47,"_",AQ$1),SP_ACQ_Lib[],MATCH(AQ$2,SP_ACQ_Lib[#Headers],0),FALSE)=0,"",VLOOKUP(CONCATENATE($A47,"_",AQ$1),SP_ACQ_Lib[],MATCH(AQ$2,SP_ACQ_Lib[#Headers],0),FALSE)),"")</f>
        <v/>
      </c>
      <c r="AR47" s="131" t="str">
        <f>IFERROR(IF(VLOOKUP(CONCATENATE($A47,"_",AR$1),SP_ACQ_Lib[],MATCH(AR$2,SP_ACQ_Lib[#Headers],0),FALSE)=0,"",VLOOKUP(CONCATENATE($A47,"_",AR$1),SP_ACQ_Lib[],MATCH(AR$2,SP_ACQ_Lib[#Headers],0),FALSE)),"")</f>
        <v/>
      </c>
      <c r="AS47" s="130" t="str">
        <f>IFERROR(IF(VLOOKUP(CONCATENATE($A47,"_",AS$1),SP_ACQ_Lib[],MATCH(AS$2,SP_ACQ_Lib[#Headers],0),FALSE)=0,"",VLOOKUP(CONCATENATE($A47,"_",AS$1),SP_ACQ_Lib[],MATCH(AS$2,SP_ACQ_Lib[#Headers],0),FALSE)),"")</f>
        <v/>
      </c>
      <c r="AT47" s="132" t="str">
        <f>IFERROR(IF(VLOOKUP(CONCATENATE($A47,"_",AT$1),SP_ACQ_Lib[],MATCH(AT$2,SP_ACQ_Lib[#Headers],0),FALSE)=0,"",VLOOKUP(CONCATENATE($A47,"_",AT$1),SP_ACQ_Lib[],MATCH(AT$2,SP_ACQ_Lib[#Headers],0),FALSE)),"")</f>
        <v/>
      </c>
      <c r="AU47" s="132" t="str">
        <f>IFERROR(IF(VLOOKUP(CONCATENATE($A47,"_",AU$1),SP_ACQ_Lib[],MATCH(AU$2,SP_ACQ_Lib[#Headers],0),FALSE)=0,"",VLOOKUP(CONCATENATE($A47,"_",AU$1),SP_ACQ_Lib[],MATCH(AU$2,SP_ACQ_Lib[#Headers],0),FALSE)),"")</f>
        <v/>
      </c>
      <c r="AV47" s="113" t="str">
        <f>IFERROR(IF(VLOOKUP(CONCATENATE($A47,"_",AV$1),SP_ACQ_Lib[],MATCH(AV$2,SP_ACQ_Lib[#Headers],0),FALSE)=0,"",VLOOKUP(CONCATENATE($A47,"_",AV$1),SP_ACQ_Lib[],MATCH(AV$2,SP_ACQ_Lib[#Headers],0),FALSE)),"")</f>
        <v/>
      </c>
      <c r="AW47" s="132" t="str">
        <f>IFERROR(IF(VLOOKUP(CONCATENATE($A47,"_",AW$1),SP_ACQ_Lib[],MATCH(AW$2,SP_ACQ_Lib[#Headers],0),FALSE)=0,"",VLOOKUP(CONCATENATE($A47,"_",AW$1),SP_ACQ_Lib[],MATCH(AW$2,SP_ACQ_Lib[#Headers],0),FALSE)),"")</f>
        <v/>
      </c>
      <c r="AX47" s="132" t="str">
        <f>IFERROR(IF(VLOOKUP(CONCATENATE($A47,"_",AX$1),SP_ACQ_Lib[],MATCH(AX$2,SP_ACQ_Lib[#Headers],0),FALSE)=0,"",VLOOKUP(CONCATENATE($A47,"_",AX$1),SP_ACQ_Lib[],MATCH(AX$2,SP_ACQ_Lib[#Headers],0),FALSE)),"")</f>
        <v/>
      </c>
      <c r="AY47" s="132" t="str">
        <f>IFERROR(IF(VLOOKUP(CONCATENATE($A47,"_",AY$1),SP_ACQ_Lib[],MATCH(AY$2,SP_ACQ_Lib[#Headers],0),FALSE)=0,"",VLOOKUP(CONCATENATE($A47,"_",AY$1),SP_ACQ_Lib[],MATCH(AY$2,SP_ACQ_Lib[#Headers],0),FALSE)),"")</f>
        <v/>
      </c>
      <c r="AZ47" s="132" t="str">
        <f>IFERROR(IF(VLOOKUP(CONCATENATE($A47,"_",AZ$1),SP_ACQ_Lib[],MATCH(AZ$2,SP_ACQ_Lib[#Headers],0),FALSE)=0,"",VLOOKUP(CONCATENATE($A47,"_",AZ$1),SP_ACQ_Lib[],MATCH(AZ$2,SP_ACQ_Lib[#Headers],0),FALSE)),"")</f>
        <v/>
      </c>
      <c r="BA47" s="132" t="str">
        <f>IFERROR(IF(VLOOKUP(CONCATENATE($A47,"_",BA$1),SP_ACQ_Lib[],MATCH(BA$2,SP_ACQ_Lib[#Headers],0),FALSE)=0,"",VLOOKUP(CONCATENATE($A47,"_",BA$1),SP_ACQ_Lib[],MATCH(BA$2,SP_ACQ_Lib[#Headers],0),FALSE)),"")</f>
        <v/>
      </c>
      <c r="BB47" s="112">
        <f>IFERROR(VLOOKUP(CONCATENATE($A47,"_",BB$1),SP_ACQ_Lib[],MATCH(BB$2,SP_ACQ_Lib[#Headers],0),FALSE),0)</f>
        <v>0</v>
      </c>
      <c r="BC47" s="119">
        <f>IFERROR(VLOOKUP($A47,SP_AcqTract_DB[],MATCH(BC$2,SP_AcqTract_DB[#Headers],0),FALSE),"")</f>
        <v>0</v>
      </c>
      <c r="BD47" s="119">
        <f>IFERROR(VLOOKUP($A47,SP_AcqTract_DB[],MATCH(BD$2,SP_AcqTract_DB[#Headers],0),FALSE),"")</f>
        <v>0</v>
      </c>
      <c r="BE47" s="130" t="str">
        <f>IFERROR(IF(VLOOKUP(CONCATENATE($A47,"_",BE$1),SP_ACQ_Lib[],MATCH(BE$2,SP_ACQ_Lib[#Headers],0),FALSE)=0,"",VLOOKUP(CONCATENATE($A47,"_",BE$1),SP_ACQ_Lib[],MATCH(BE$2,SP_ACQ_Lib[#Headers],0),FALSE)),"")</f>
        <v/>
      </c>
      <c r="BF47" s="130" t="str">
        <f>IFERROR(IF(VLOOKUP(CONCATENATE($A47,"_",BF$1),SP_ACQ_Lib[],MATCH(BF$2,SP_ACQ_Lib[#Headers],0),FALSE)=0,"",VLOOKUP(CONCATENATE($A47,"_",BF$1),SP_ACQ_Lib[],MATCH(BF$2,SP_ACQ_Lib[#Headers],0),FALSE)),"")</f>
        <v/>
      </c>
      <c r="BG47" s="130" t="str">
        <f>IFERROR(IF(VLOOKUP(CONCATENATE($A47,"_",BG$1),SP_ACQ_Lib[],MATCH(BG$2,SP_ACQ_Lib[#Headers],0),FALSE)=0,"",VLOOKUP(CONCATENATE($A47,"_",BG$1),SP_ACQ_Lib[],MATCH(BG$2,SP_ACQ_Lib[#Headers],0),FALSE)),"")</f>
        <v/>
      </c>
      <c r="BH47" s="130" t="str">
        <f>IFERROR(IF(VLOOKUP(CONCATENATE($A47,"_",BH$1),SP_ACQ_Lib[],MATCH(BH$2,SP_ACQ_Lib[#Headers],0),FALSE)=0,"",VLOOKUP(CONCATENATE($A47,"_",BH$1),SP_ACQ_Lib[],MATCH(BH$2,SP_ACQ_Lib[#Headers],0),FALSE)),"")</f>
        <v/>
      </c>
      <c r="BI47" s="130" t="str">
        <f>IFERROR(IF(VLOOKUP(CONCATENATE($A47,"_",BI$1),SP_ACQ_Lib[],MATCH(BI$2,SP_ACQ_Lib[#Headers],0),FALSE)=0,"",VLOOKUP(CONCATENATE($A47,"_",BI$1),SP_ACQ_Lib[],MATCH(BI$2,SP_ACQ_Lib[#Headers],0),FALSE)),"")</f>
        <v/>
      </c>
      <c r="BJ47" s="130" t="str">
        <f>IFERROR(IF(VLOOKUP(CONCATENATE($A47,"_",BJ$1),SP_ACQ_Lib[],MATCH(BJ$2,SP_ACQ_Lib[#Headers],0),FALSE)=0,"",VLOOKUP(CONCATENATE($A47,"_",BJ$1),SP_ACQ_Lib[],MATCH(BJ$2,SP_ACQ_Lib[#Headers],0),FALSE)),"")</f>
        <v/>
      </c>
      <c r="BK47" s="131">
        <f>IFERROR(IF(VLOOKUP(CONCATENATE($A47,"_",BK$1),SP_ACQ_Lib[],MATCH(BK$2,SP_ACQ_Lib[#Headers],0),FALSE)=0,"",VLOOKUP(CONCATENATE($A47,"_",BK$1),SP_ACQ_Lib[],MATCH(BK$2,SP_ACQ_Lib[#Headers],0),FALSE)),"")</f>
        <v>43748</v>
      </c>
      <c r="BL47" s="130" t="str">
        <f>IFERROR(IF(VLOOKUP(CONCATENATE($A47,"_",BL$1),SP_ACQ_Lib[],MATCH(BL$2,SP_ACQ_Lib[#Headers],0),FALSE)=0,"",VLOOKUP(CONCATENATE($A47,"_",BL$1),SP_ACQ_Lib[],MATCH(BL$2,SP_ACQ_Lib[#Headers],0),FALSE)),"")</f>
        <v/>
      </c>
      <c r="BM47" s="130" t="str">
        <f>IFERROR(IF(VLOOKUP(CONCATENATE($A47,"_",BM$1),SP_ACQ_Lib[],MATCH(BM$2,SP_ACQ_Lib[#Headers],0),FALSE)=0,"",VLOOKUP(CONCATENATE($A47,"_",BM$1),SP_ACQ_Lib[],MATCH(BM$2,SP_ACQ_Lib[#Headers],0),FALSE)),"")</f>
        <v/>
      </c>
      <c r="BN47" s="130" t="str">
        <f>IFERROR(IF(VLOOKUP(CONCATENATE($A47,"_",BN$1),SP_ACQ_Lib[],MATCH(BN$2,SP_ACQ_Lib[#Headers],0),FALSE)=0,"",VLOOKUP(CONCATENATE($A47,"_",BN$1),SP_ACQ_Lib[],MATCH(BN$2,SP_ACQ_Lib[#Headers],0),FALSE)),"")</f>
        <v/>
      </c>
    </row>
    <row r="48" spans="1:66" s="114" customFormat="1" ht="63.75" x14ac:dyDescent="0.2">
      <c r="A48" s="82" t="s">
        <v>45</v>
      </c>
      <c r="B48" s="115" t="str">
        <f>IFERROR(VLOOKUP($A48,SP_AcqTract_DB[],MATCH(B$2,SP_AcqTract_DB[#Headers],0),FALSE),"")</f>
        <v>R022999</v>
      </c>
      <c r="C48" s="116" t="str">
        <f>IFERROR(VLOOKUP($A48,SP_AcqTract_DB[],MATCH(C$2,SP_AcqTract_DB[#Headers],0),FALSE),"")</f>
        <v>PH1</v>
      </c>
      <c r="D48" s="96" t="str">
        <f>IFERROR(VLOOKUP($A48,SP_AcqTract_DB[],MATCH(D$2,SP_AcqTract_DB[#Headers],0),FALSE),"")</f>
        <v>Inactive</v>
      </c>
      <c r="E48" s="96">
        <f>IFERROR(VLOOKUP($A48,SP_AcqTract_DB[],MATCH(E$2,SP_AcqTract_DB[#Headers],0),FALSE),"")</f>
        <v>0</v>
      </c>
      <c r="F48" s="115" t="str">
        <f>IFERROR(VLOOKUP($A48,SP_AcqTract_DB[],MATCH(F$2,SP_AcqTract_DB[#Headers],0),FALSE),"")</f>
        <v>None</v>
      </c>
      <c r="G48" s="115" t="str">
        <f>IFERROR(VLOOKUP($A48,SP_AcqTract_DB[],MATCH(G$2,SP_AcqTract_DB[#Headers],0),FALSE),"")</f>
        <v>Melissa DeLeon</v>
      </c>
      <c r="H48" s="131">
        <f>IFERROR(IF(VLOOKUP(CONCATENATE($A48,"_",H$1),SP_ACQ_Lib[],MATCH(H$2,SP_ACQ_Lib[#Headers],0),FALSE)=0,"",VLOOKUP(CONCATENATE($A48,"_",H$1),SP_ACQ_Lib[],MATCH(H$2,SP_ACQ_Lib[#Headers],0),FALSE)),"")</f>
        <v>43872.546481481484</v>
      </c>
      <c r="I48" s="115" t="str">
        <f>IFERROR(VLOOKUP($A48,SP_AcqTract_DB[],MATCH(I$2,SP_AcqTract_DB[#Headers],0),FALSE),"")</f>
        <v>Latin American Council of Christian Churches, a corporation</v>
      </c>
      <c r="J48" s="115" t="str">
        <f>IFERROR(VLOOKUP($A48,SP_AcqTract_DB[],MATCH(J$2,SP_AcqTract_DB[#Headers],0),FALSE),"")</f>
        <v>Latin American Council of Christian Churches, a corporation</v>
      </c>
      <c r="K48" s="115" t="str">
        <f>IFERROR(VLOOKUP($A48,SP_AcqTract_DB[],MATCH(K$2,SP_AcqTract_DB[#Headers],0),FALSE),"")</f>
        <v>Latin American Council of Christian Churches, a corporation</v>
      </c>
      <c r="L48" s="115" t="str">
        <f>IFERROR(VLOOKUP($A48,SP_AcqTract_DB[],MATCH(L$2,SP_AcqTract_DB[#Headers],0),FALSE),"")</f>
        <v>P.O. Box 3670</v>
      </c>
      <c r="M48" s="96" t="str">
        <f>IFERROR(VLOOKUP($A48,SP_AcqTract_DB[],MATCH(M$2,SP_AcqTract_DB[#Headers],0),FALSE),"")</f>
        <v>Brownsville, TX 78523</v>
      </c>
      <c r="N48" s="115" t="str">
        <f>IFERROR(VLOOKUP($A48,SP_AcqTract_DB[],MATCH(N$2,SP_AcqTract_DB[#Headers],0),FALSE),"")</f>
        <v>419 S Sunset</v>
      </c>
      <c r="O48" s="108">
        <f>IFERROR(VLOOKUP($A48,SP_AcqTract_DB[],MATCH(O$2,SP_AcqTract_DB[#Headers],0),FALSE),"")</f>
        <v>0</v>
      </c>
      <c r="P48" s="108">
        <f>IFERROR(VLOOKUP($A48,SP_AcqTract_DB[],MATCH(P$2,SP_AcqTract_DB[#Headers],0),FALSE),"")</f>
        <v>0</v>
      </c>
      <c r="Q48" s="96" t="str">
        <f>IFERROR(VLOOKUP($A48,SP_AcqTract_DB[],MATCH(Q$2,SP_AcqTract_DB[#Headers],0),FALSE),"")</f>
        <v>2019-0832</v>
      </c>
      <c r="R48" s="131">
        <f>IFERROR(IF(VLOOKUP(CONCATENATE($A48,"_",R$1),SP_ACQ_Lib[],MATCH(R$2,SP_ACQ_Lib[#Headers],0),FALSE)=0,"",VLOOKUP(CONCATENATE($A48,"_",R$1),SP_ACQ_Lib[],MATCH(R$2,SP_ACQ_Lib[#Headers],0),FALSE)),"")</f>
        <v>43854</v>
      </c>
      <c r="S48" s="134">
        <f>IFERROR(IF(VLOOKUP(CONCATENATE($A48,"_",S$1),SP_ACQ_Lib[],MATCH(S$2,SP_ACQ_Lib[#Headers],0),FALSE)=0,"",VLOOKUP(CONCATENATE($A48,"_",S$1),SP_ACQ_Lib[],MATCH(S$2,SP_ACQ_Lib[#Headers],0),FALSE)),"")</f>
        <v>43867</v>
      </c>
      <c r="T48" s="93" t="str">
        <f>IFERROR(VLOOKUP(CONCATENATE($A48,"_",T$1),SP_ACQ_Lib[],MATCH(T$2,SP_ACQ_Lib[#Headers],0),FALSE),0)</f>
        <v>Accepted</v>
      </c>
      <c r="U48" s="131">
        <f>IFERROR(IF(VLOOKUP(CONCATENATE($A48,"_",U$1),SP_ACQ_Lib[],MATCH(U$2,SP_ACQ_Lib[#Headers],0),FALSE)=0,"",VLOOKUP(CONCATENATE($A48,"_",U$1),SP_ACQ_Lib[],MATCH(U$2,SP_ACQ_Lib[#Headers],0),FALSE)),"")</f>
        <v>43812</v>
      </c>
      <c r="V48" s="93" t="str">
        <f>IFERROR(VLOOKUP(CONCATENATE($A48,"_",V$1),SP_ACQ_Lib[],MATCH(V$2,SP_ACQ_Lib[#Headers],0),FALSE),0)</f>
        <v>Accepted</v>
      </c>
      <c r="W48" s="97" t="str">
        <f>IFERROR(VLOOKUP(CONCATENATE($A48,"_",W$1),SP_ACQ_Lib[],MATCH(W$2,SP_ACQ_Lib[#Headers],0),FALSE),0)</f>
        <v>Accepted</v>
      </c>
      <c r="X48" s="131">
        <f>IFERROR(VLOOKUP($A48,SP_AcqTract_DB[],MATCH(X$2,SP_AcqTract_DB[#Headers],0),FALSE),"")</f>
        <v>0</v>
      </c>
      <c r="Y48" s="125">
        <f>IFERROR(VLOOKUP($A48,SP_AcqTract_DB[],MATCH(Y$2,SP_AcqTract_DB[#Headers],0),FALSE),"")</f>
        <v>0</v>
      </c>
      <c r="Z48" s="117">
        <f>IFERROR(VLOOKUP($A48,SP_AcqTract_DB[],MATCH(Z$2,SP_AcqTract_DB[#Headers],0),FALSE),"")</f>
        <v>0</v>
      </c>
      <c r="AA48" s="117" t="str">
        <f>IFERROR(VLOOKUP($A48,SP_AcqTract_DB[],MATCH(AA$2,SP_AcqTract_DB[#Headers],0),FALSE),"")</f>
        <v>No</v>
      </c>
      <c r="AB48" s="131" t="str">
        <f>IFERROR(IF(VLOOKUP(CONCATENATE($A48,"_",AB$1),SP_ACQ_Lib[],MATCH(AB$2,SP_ACQ_Lib[#Headers],0),FALSE)=0,"",VLOOKUP(CONCATENATE($A48,"_",AB$1),SP_ACQ_Lib[],MATCH(AB$2,SP_ACQ_Lib[#Headers],0),FALSE)),"")</f>
        <v/>
      </c>
      <c r="AC48" s="131" t="str">
        <f>IFERROR(IF(VLOOKUP(CONCATENATE($A48,"_",AC$1),SP_ACQ_Lib[],MATCH(AC$2,SP_ACQ_Lib[#Headers],0),FALSE)=0,"",VLOOKUP(CONCATENATE($A48,"_",AC$1),SP_ACQ_Lib[],MATCH(AC$2,SP_ACQ_Lib[#Headers],0),FALSE)),"")</f>
        <v/>
      </c>
      <c r="AD48" s="117" t="str">
        <f>IFERROR(VLOOKUP($A48,SP_AcqTract_DB[],MATCH(AD$2,SP_AcqTract_DB[#Headers],0),FALSE),"")</f>
        <v>No</v>
      </c>
      <c r="AE48" s="131" t="str">
        <f>IFERROR(IF(VLOOKUP(CONCATENATE($A48,"_",AE$1),SP_ACQ_Lib[],MATCH(AE$2,SP_ACQ_Lib[#Headers],0),FALSE)=0,"",VLOOKUP(CONCATENATE($A48,"_",AE$1),SP_ACQ_Lib[],MATCH(AE$2,SP_ACQ_Lib[#Headers],0),FALSE)),"")</f>
        <v/>
      </c>
      <c r="AF48" s="131" t="str">
        <f>IFERROR(IF(VLOOKUP(CONCATENATE($A48,"_",AF$1),SP_ACQ_Lib[],MATCH(AF$2,SP_ACQ_Lib[#Headers],0),FALSE)=0,"",VLOOKUP(CONCATENATE($A48,"_",AF$1),SP_ACQ_Lib[],MATCH(AF$2,SP_ACQ_Lib[#Headers],0),FALSE)),"")</f>
        <v/>
      </c>
      <c r="AG48" s="131" t="str">
        <f>IFERROR(IF(VLOOKUP(CONCATENATE($A48,"_",AG$1),SP_ACQ_Lib[],MATCH(AG$2,SP_ACQ_Lib[#Headers],0),FALSE)=0,"",VLOOKUP(CONCATENATE($A48,"_",AG$1),SP_ACQ_Lib[],MATCH(AG$2,SP_ACQ_Lib[#Headers],0),FALSE)),"")</f>
        <v/>
      </c>
      <c r="AH48" s="131">
        <f>IFERROR(IF(VLOOKUP(CONCATENATE($A48,"_",AH$1),SP_ACQ_Lib[],MATCH(AH$2,SP_ACQ_Lib[#Headers],0),FALSE)=0,"",VLOOKUP(CONCATENATE($A48,"_",AH$1),SP_ACQ_Lib[],MATCH(AH$2,SP_ACQ_Lib[#Headers],0),FALSE)),"")</f>
        <v>43740</v>
      </c>
      <c r="AI48" s="130" t="str">
        <f>IFERROR(IF(VLOOKUP(CONCATENATE($A48,"_",AI$1),SP_ACQ_Lib[],MATCH(AI$2,SP_ACQ_Lib[#Headers],0),FALSE)=0,"",VLOOKUP(CONCATENATE($A48,"_",AI$1),SP_ACQ_Lib[],MATCH(AI$2,SP_ACQ_Lib[#Headers],0),FALSE)),"")</f>
        <v/>
      </c>
      <c r="AJ48" s="130" t="str">
        <f>IFERROR(IF(VLOOKUP(CONCATENATE($A48,"_",AJ$1),SP_ACQ_Lib[],MATCH(AJ$2,SP_ACQ_Lib[#Headers],0),FALSE)=0,"",VLOOKUP(CONCATENATE($A48,"_",AJ$1),SP_ACQ_Lib[],MATCH(AJ$2,SP_ACQ_Lib[#Headers],0),FALSE)),"")</f>
        <v/>
      </c>
      <c r="AK48" s="130" t="str">
        <f>IFERROR(IF(VLOOKUP(CONCATENATE($A48,"_",AK$1),SP_ACQ_Lib[],MATCH(AK$2,SP_ACQ_Lib[#Headers],0),FALSE)=0,"",VLOOKUP(CONCATENATE($A48,"_",AK$1),SP_ACQ_Lib[],MATCH(AK$2,SP_ACQ_Lib[#Headers],0),FALSE)),"")</f>
        <v/>
      </c>
      <c r="AL48" s="130">
        <f>IFERROR(VLOOKUP($A48,SP_AcqTract_DB[],MATCH(AL$2,SP_AcqTract_DB[#Headers],0),FALSE),"")</f>
        <v>0</v>
      </c>
      <c r="AM48" s="115">
        <f>IFERROR(VLOOKUP($A48,SP_AcqTract_DB[],MATCH(AM$2,SP_AcqTract_DB[#Headers],0),FALSE),"")</f>
        <v>0</v>
      </c>
      <c r="AN48" s="115">
        <f>IFERROR(VLOOKUP($A48,SP_AcqTract_DB[],MATCH(AN$2,SP_AcqTract_DB[#Headers],0),FALSE),"")</f>
        <v>0</v>
      </c>
      <c r="AO48" s="116">
        <f>IFERROR(VLOOKUP($A48,SP_AcqTract_DB[],MATCH(AO$2,SP_AcqTract_DB[#Headers],0),FALSE),"")</f>
        <v>0</v>
      </c>
      <c r="AP48" s="98">
        <f>IFERROR(VLOOKUP($A48,SP_AcqTract_DB[],MATCH(AP$2,SP_AcqTract_DB[#Headers],0),FALSE),"")</f>
        <v>0</v>
      </c>
      <c r="AQ48" s="133" t="str">
        <f>IFERROR(IF(VLOOKUP(CONCATENATE($A48,"_",AQ$1),SP_ACQ_Lib[],MATCH(AQ$2,SP_ACQ_Lib[#Headers],0),FALSE)=0,"",VLOOKUP(CONCATENATE($A48,"_",AQ$1),SP_ACQ_Lib[],MATCH(AQ$2,SP_ACQ_Lib[#Headers],0),FALSE)),"")</f>
        <v/>
      </c>
      <c r="AR48" s="131" t="str">
        <f>IFERROR(IF(VLOOKUP(CONCATENATE($A48,"_",AR$1),SP_ACQ_Lib[],MATCH(AR$2,SP_ACQ_Lib[#Headers],0),FALSE)=0,"",VLOOKUP(CONCATENATE($A48,"_",AR$1),SP_ACQ_Lib[],MATCH(AR$2,SP_ACQ_Lib[#Headers],0),FALSE)),"")</f>
        <v/>
      </c>
      <c r="AS48" s="130">
        <f>IFERROR(IF(VLOOKUP(CONCATENATE($A48,"_",AS$1),SP_ACQ_Lib[],MATCH(AS$2,SP_ACQ_Lib[#Headers],0),FALSE)=0,"",VLOOKUP(CONCATENATE($A48,"_",AS$1),SP_ACQ_Lib[],MATCH(AS$2,SP_ACQ_Lib[#Headers],0),FALSE)),"")</f>
        <v>43765</v>
      </c>
      <c r="AT48" s="132" t="str">
        <f>IFERROR(IF(VLOOKUP(CONCATENATE($A48,"_",AT$1),SP_ACQ_Lib[],MATCH(AT$2,SP_ACQ_Lib[#Headers],0),FALSE)=0,"",VLOOKUP(CONCATENATE($A48,"_",AT$1),SP_ACQ_Lib[],MATCH(AT$2,SP_ACQ_Lib[#Headers],0),FALSE)),"")</f>
        <v/>
      </c>
      <c r="AU48" s="132" t="str">
        <f>IFERROR(IF(VLOOKUP(CONCATENATE($A48,"_",AU$1),SP_ACQ_Lib[],MATCH(AU$2,SP_ACQ_Lib[#Headers],0),FALSE)=0,"",VLOOKUP(CONCATENATE($A48,"_",AU$1),SP_ACQ_Lib[],MATCH(AU$2,SP_ACQ_Lib[#Headers],0),FALSE)),"")</f>
        <v/>
      </c>
      <c r="AV48" s="113" t="str">
        <f>IFERROR(IF(VLOOKUP(CONCATENATE($A48,"_",AV$1),SP_ACQ_Lib[],MATCH(AV$2,SP_ACQ_Lib[#Headers],0),FALSE)=0,"",VLOOKUP(CONCATENATE($A48,"_",AV$1),SP_ACQ_Lib[],MATCH(AV$2,SP_ACQ_Lib[#Headers],0),FALSE)),"")</f>
        <v/>
      </c>
      <c r="AW48" s="132" t="str">
        <f>IFERROR(IF(VLOOKUP(CONCATENATE($A48,"_",AW$1),SP_ACQ_Lib[],MATCH(AW$2,SP_ACQ_Lib[#Headers],0),FALSE)=0,"",VLOOKUP(CONCATENATE($A48,"_",AW$1),SP_ACQ_Lib[],MATCH(AW$2,SP_ACQ_Lib[#Headers],0),FALSE)),"")</f>
        <v/>
      </c>
      <c r="AX48" s="132" t="str">
        <f>IFERROR(IF(VLOOKUP(CONCATENATE($A48,"_",AX$1),SP_ACQ_Lib[],MATCH(AX$2,SP_ACQ_Lib[#Headers],0),FALSE)=0,"",VLOOKUP(CONCATENATE($A48,"_",AX$1),SP_ACQ_Lib[],MATCH(AX$2,SP_ACQ_Lib[#Headers],0),FALSE)),"")</f>
        <v/>
      </c>
      <c r="AY48" s="132" t="str">
        <f>IFERROR(IF(VLOOKUP(CONCATENATE($A48,"_",AY$1),SP_ACQ_Lib[],MATCH(AY$2,SP_ACQ_Lib[#Headers],0),FALSE)=0,"",VLOOKUP(CONCATENATE($A48,"_",AY$1),SP_ACQ_Lib[],MATCH(AY$2,SP_ACQ_Lib[#Headers],0),FALSE)),"")</f>
        <v/>
      </c>
      <c r="AZ48" s="132" t="str">
        <f>IFERROR(IF(VLOOKUP(CONCATENATE($A48,"_",AZ$1),SP_ACQ_Lib[],MATCH(AZ$2,SP_ACQ_Lib[#Headers],0),FALSE)=0,"",VLOOKUP(CONCATENATE($A48,"_",AZ$1),SP_ACQ_Lib[],MATCH(AZ$2,SP_ACQ_Lib[#Headers],0),FALSE)),"")</f>
        <v/>
      </c>
      <c r="BA48" s="132" t="str">
        <f>IFERROR(IF(VLOOKUP(CONCATENATE($A48,"_",BA$1),SP_ACQ_Lib[],MATCH(BA$2,SP_ACQ_Lib[#Headers],0),FALSE)=0,"",VLOOKUP(CONCATENATE($A48,"_",BA$1),SP_ACQ_Lib[],MATCH(BA$2,SP_ACQ_Lib[#Headers],0),FALSE)),"")</f>
        <v/>
      </c>
      <c r="BB48" s="112">
        <f>IFERROR(VLOOKUP(CONCATENATE($A48,"_",BB$1),SP_ACQ_Lib[],MATCH(BB$2,SP_ACQ_Lib[#Headers],0),FALSE),0)</f>
        <v>0</v>
      </c>
      <c r="BC48" s="119">
        <f>IFERROR(VLOOKUP($A48,SP_AcqTract_DB[],MATCH(BC$2,SP_AcqTract_DB[#Headers],0),FALSE),"")</f>
        <v>0</v>
      </c>
      <c r="BD48" s="119">
        <f>IFERROR(VLOOKUP($A48,SP_AcqTract_DB[],MATCH(BD$2,SP_AcqTract_DB[#Headers],0),FALSE),"")</f>
        <v>0</v>
      </c>
      <c r="BE48" s="130" t="str">
        <f>IFERROR(IF(VLOOKUP(CONCATENATE($A48,"_",BE$1),SP_ACQ_Lib[],MATCH(BE$2,SP_ACQ_Lib[#Headers],0),FALSE)=0,"",VLOOKUP(CONCATENATE($A48,"_",BE$1),SP_ACQ_Lib[],MATCH(BE$2,SP_ACQ_Lib[#Headers],0),FALSE)),"")</f>
        <v/>
      </c>
      <c r="BF48" s="130" t="str">
        <f>IFERROR(IF(VLOOKUP(CONCATENATE($A48,"_",BF$1),SP_ACQ_Lib[],MATCH(BF$2,SP_ACQ_Lib[#Headers],0),FALSE)=0,"",VLOOKUP(CONCATENATE($A48,"_",BF$1),SP_ACQ_Lib[],MATCH(BF$2,SP_ACQ_Lib[#Headers],0),FALSE)),"")</f>
        <v/>
      </c>
      <c r="BG48" s="130" t="str">
        <f>IFERROR(IF(VLOOKUP(CONCATENATE($A48,"_",BG$1),SP_ACQ_Lib[],MATCH(BG$2,SP_ACQ_Lib[#Headers],0),FALSE)=0,"",VLOOKUP(CONCATENATE($A48,"_",BG$1),SP_ACQ_Lib[],MATCH(BG$2,SP_ACQ_Lib[#Headers],0),FALSE)),"")</f>
        <v/>
      </c>
      <c r="BH48" s="130" t="str">
        <f>IFERROR(IF(VLOOKUP(CONCATENATE($A48,"_",BH$1),SP_ACQ_Lib[],MATCH(BH$2,SP_ACQ_Lib[#Headers],0),FALSE)=0,"",VLOOKUP(CONCATENATE($A48,"_",BH$1),SP_ACQ_Lib[],MATCH(BH$2,SP_ACQ_Lib[#Headers],0),FALSE)),"")</f>
        <v/>
      </c>
      <c r="BI48" s="130" t="str">
        <f>IFERROR(IF(VLOOKUP(CONCATENATE($A48,"_",BI$1),SP_ACQ_Lib[],MATCH(BI$2,SP_ACQ_Lib[#Headers],0),FALSE)=0,"",VLOOKUP(CONCATENATE($A48,"_",BI$1),SP_ACQ_Lib[],MATCH(BI$2,SP_ACQ_Lib[#Headers],0),FALSE)),"")</f>
        <v/>
      </c>
      <c r="BJ48" s="130" t="str">
        <f>IFERROR(IF(VLOOKUP(CONCATENATE($A48,"_",BJ$1),SP_ACQ_Lib[],MATCH(BJ$2,SP_ACQ_Lib[#Headers],0),FALSE)=0,"",VLOOKUP(CONCATENATE($A48,"_",BJ$1),SP_ACQ_Lib[],MATCH(BJ$2,SP_ACQ_Lib[#Headers],0),FALSE)),"")</f>
        <v/>
      </c>
      <c r="BK48" s="131">
        <f>IFERROR(IF(VLOOKUP(CONCATENATE($A48,"_",BK$1),SP_ACQ_Lib[],MATCH(BK$2,SP_ACQ_Lib[#Headers],0),FALSE)=0,"",VLOOKUP(CONCATENATE($A48,"_",BK$1),SP_ACQ_Lib[],MATCH(BK$2,SP_ACQ_Lib[#Headers],0),FALSE)),"")</f>
        <v>43748</v>
      </c>
      <c r="BL48" s="130" t="str">
        <f>IFERROR(IF(VLOOKUP(CONCATENATE($A48,"_",BL$1),SP_ACQ_Lib[],MATCH(BL$2,SP_ACQ_Lib[#Headers],0),FALSE)=0,"",VLOOKUP(CONCATENATE($A48,"_",BL$1),SP_ACQ_Lib[],MATCH(BL$2,SP_ACQ_Lib[#Headers],0),FALSE)),"")</f>
        <v/>
      </c>
      <c r="BM48" s="130" t="str">
        <f>IFERROR(IF(VLOOKUP(CONCATENATE($A48,"_",BM$1),SP_ACQ_Lib[],MATCH(BM$2,SP_ACQ_Lib[#Headers],0),FALSE)=0,"",VLOOKUP(CONCATENATE($A48,"_",BM$1),SP_ACQ_Lib[],MATCH(BM$2,SP_ACQ_Lib[#Headers],0),FALSE)),"")</f>
        <v/>
      </c>
      <c r="BN48" s="130" t="str">
        <f>IFERROR(IF(VLOOKUP(CONCATENATE($A48,"_",BN$1),SP_ACQ_Lib[],MATCH(BN$2,SP_ACQ_Lib[#Headers],0),FALSE)=0,"",VLOOKUP(CONCATENATE($A48,"_",BN$1),SP_ACQ_Lib[],MATCH(BN$2,SP_ACQ_Lib[#Headers],0),FALSE)),"")</f>
        <v/>
      </c>
    </row>
    <row r="49" spans="1:66" s="114" customFormat="1" ht="25.5" x14ac:dyDescent="0.2">
      <c r="A49" s="82" t="s">
        <v>46</v>
      </c>
      <c r="B49" s="115" t="str">
        <f>IFERROR(VLOOKUP($A49,SP_AcqTract_DB[],MATCH(B$2,SP_AcqTract_DB[#Headers],0),FALSE),"")</f>
        <v>R023000</v>
      </c>
      <c r="C49" s="116" t="str">
        <f>IFERROR(VLOOKUP($A49,SP_AcqTract_DB[],MATCH(C$2,SP_AcqTract_DB[#Headers],0),FALSE),"")</f>
        <v>PH1</v>
      </c>
      <c r="D49" s="96" t="str">
        <f>IFERROR(VLOOKUP($A49,SP_AcqTract_DB[],MATCH(D$2,SP_AcqTract_DB[#Headers],0),FALSE),"")</f>
        <v>Active</v>
      </c>
      <c r="E49" s="96">
        <f>IFERROR(VLOOKUP($A49,SP_AcqTract_DB[],MATCH(E$2,SP_AcqTract_DB[#Headers],0),FALSE),"")</f>
        <v>1</v>
      </c>
      <c r="F49" s="115" t="str">
        <f>IFERROR(VLOOKUP($A49,SP_AcqTract_DB[],MATCH(F$2,SP_AcqTract_DB[#Headers],0),FALSE),"")</f>
        <v>Road Esmt</v>
      </c>
      <c r="G49" s="115" t="str">
        <f>IFERROR(VLOOKUP($A49,SP_AcqTract_DB[],MATCH(G$2,SP_AcqTract_DB[#Headers],0),FALSE),"")</f>
        <v>Lily Khan</v>
      </c>
      <c r="H49" s="131">
        <f>IFERROR(IF(VLOOKUP(CONCATENATE($A49,"_",H$1),SP_ACQ_Lib[],MATCH(H$2,SP_ACQ_Lib[#Headers],0),FALSE)=0,"",VLOOKUP(CONCATENATE($A49,"_",H$1),SP_ACQ_Lib[],MATCH(H$2,SP_ACQ_Lib[#Headers],0),FALSE)),"")</f>
        <v>44018.385358796295</v>
      </c>
      <c r="I49" s="115" t="str">
        <f>IFERROR(VLOOKUP($A49,SP_AcqTract_DB[],MATCH(I$2,SP_AcqTract_DB[#Headers],0),FALSE),"")</f>
        <v>Annie Garza Torres</v>
      </c>
      <c r="J49" s="115" t="str">
        <f>IFERROR(VLOOKUP($A49,SP_AcqTract_DB[],MATCH(J$2,SP_AcqTract_DB[#Headers],0),FALSE),"")</f>
        <v>Annie Garza Torres</v>
      </c>
      <c r="K49" s="115" t="str">
        <f>IFERROR(VLOOKUP($A49,SP_AcqTract_DB[],MATCH(K$2,SP_AcqTract_DB[#Headers],0),FALSE),"")</f>
        <v>Annie Garza Torres</v>
      </c>
      <c r="L49" s="115" t="str">
        <f>IFERROR(VLOOKUP($A49,SP_AcqTract_DB[],MATCH(L$2,SP_AcqTract_DB[#Headers],0),FALSE),"")</f>
        <v>PO Box 1205</v>
      </c>
      <c r="M49" s="96" t="str">
        <f>IFERROR(VLOOKUP($A49,SP_AcqTract_DB[],MATCH(M$2,SP_AcqTract_DB[#Headers],0),FALSE),"")</f>
        <v>Wharton, TX</v>
      </c>
      <c r="N49" s="115" t="str">
        <f>IFERROR(VLOOKUP($A49,SP_AcqTract_DB[],MATCH(N$2,SP_AcqTract_DB[#Headers],0),FALSE),"")</f>
        <v>425 Sunset</v>
      </c>
      <c r="O49" s="108">
        <f>IFERROR(VLOOKUP($A49,SP_AcqTract_DB[],MATCH(O$2,SP_AcqTract_DB[#Headers],0),FALSE),"")</f>
        <v>0</v>
      </c>
      <c r="P49" s="108">
        <f>IFERROR(VLOOKUP($A49,SP_AcqTract_DB[],MATCH(P$2,SP_AcqTract_DB[#Headers],0),FALSE),"")</f>
        <v>0</v>
      </c>
      <c r="Q49" s="96" t="str">
        <f>IFERROR(VLOOKUP($A49,SP_AcqTract_DB[],MATCH(Q$2,SP_AcqTract_DB[#Headers],0),FALSE),"")</f>
        <v>2019-0833</v>
      </c>
      <c r="R49" s="131">
        <f>IFERROR(IF(VLOOKUP(CONCATENATE($A49,"_",R$1),SP_ACQ_Lib[],MATCH(R$2,SP_ACQ_Lib[#Headers],0),FALSE)=0,"",VLOOKUP(CONCATENATE($A49,"_",R$1),SP_ACQ_Lib[],MATCH(R$2,SP_ACQ_Lib[#Headers],0),FALSE)),"")</f>
        <v>43889</v>
      </c>
      <c r="S49" s="134">
        <f>IFERROR(IF(VLOOKUP(CONCATENATE($A49,"_",S$1),SP_ACQ_Lib[],MATCH(S$2,SP_ACQ_Lib[#Headers],0),FALSE)=0,"",VLOOKUP(CONCATENATE($A49,"_",S$1),SP_ACQ_Lib[],MATCH(S$2,SP_ACQ_Lib[#Headers],0),FALSE)),"")</f>
        <v>43902</v>
      </c>
      <c r="T49" s="93" t="str">
        <f>IFERROR(VLOOKUP(CONCATENATE($A49,"_",T$1),SP_ACQ_Lib[],MATCH(T$2,SP_ACQ_Lib[#Headers],0),FALSE),0)</f>
        <v>Accepted</v>
      </c>
      <c r="U49" s="131">
        <f>IFERROR(IF(VLOOKUP(CONCATENATE($A49,"_",U$1),SP_ACQ_Lib[],MATCH(U$2,SP_ACQ_Lib[#Headers],0),FALSE)=0,"",VLOOKUP(CONCATENATE($A49,"_",U$1),SP_ACQ_Lib[],MATCH(U$2,SP_ACQ_Lib[#Headers],0),FALSE)),"")</f>
        <v>43812</v>
      </c>
      <c r="V49" s="93" t="str">
        <f>IFERROR(VLOOKUP(CONCATENATE($A49,"_",V$1),SP_ACQ_Lib[],MATCH(V$2,SP_ACQ_Lib[#Headers],0),FALSE),0)</f>
        <v>Accepted</v>
      </c>
      <c r="W49" s="97">
        <f>IFERROR(VLOOKUP(CONCATENATE($A49,"_",W$1),SP_ACQ_Lib[],MATCH(W$2,SP_ACQ_Lib[#Headers],0),FALSE),0)</f>
        <v>0</v>
      </c>
      <c r="X49" s="131">
        <f>IFERROR(VLOOKUP($A49,SP_AcqTract_DB[],MATCH(X$2,SP_AcqTract_DB[#Headers],0),FALSE),"")</f>
        <v>0</v>
      </c>
      <c r="Y49" s="125">
        <f>IFERROR(VLOOKUP($A49,SP_AcqTract_DB[],MATCH(Y$2,SP_AcqTract_DB[#Headers],0),FALSE),"")</f>
        <v>1.044536271809E-2</v>
      </c>
      <c r="Z49" s="117">
        <f>IFERROR(VLOOKUP($A49,SP_AcqTract_DB[],MATCH(Z$2,SP_AcqTract_DB[#Headers],0),FALSE),"")</f>
        <v>455</v>
      </c>
      <c r="AA49" s="117" t="str">
        <f>IFERROR(VLOOKUP($A49,SP_AcqTract_DB[],MATCH(AA$2,SP_AcqTract_DB[#Headers],0),FALSE),"")</f>
        <v>Yes</v>
      </c>
      <c r="AB49" s="131">
        <f>IFERROR(IF(VLOOKUP(CONCATENATE($A49,"_",AB$1),SP_ACQ_Lib[],MATCH(AB$2,SP_ACQ_Lib[#Headers],0),FALSE)=0,"",VLOOKUP(CONCATENATE($A49,"_",AB$1),SP_ACQ_Lib[],MATCH(AB$2,SP_ACQ_Lib[#Headers],0),FALSE)),"")</f>
        <v>43867</v>
      </c>
      <c r="AC49" s="131">
        <f>IFERROR(IF(VLOOKUP(CONCATENATE($A49,"_",AC$1),SP_ACQ_Lib[],MATCH(AC$2,SP_ACQ_Lib[#Headers],0),FALSE)=0,"",VLOOKUP(CONCATENATE($A49,"_",AC$1),SP_ACQ_Lib[],MATCH(AC$2,SP_ACQ_Lib[#Headers],0),FALSE)),"")</f>
        <v>43886</v>
      </c>
      <c r="AD49" s="117" t="str">
        <f>IFERROR(VLOOKUP($A49,SP_AcqTract_DB[],MATCH(AD$2,SP_AcqTract_DB[#Headers],0),FALSE),"")</f>
        <v>Yes</v>
      </c>
      <c r="AE49" s="131">
        <f>IFERROR(IF(VLOOKUP(CONCATENATE($A49,"_",AE$1),SP_ACQ_Lib[],MATCH(AE$2,SP_ACQ_Lib[#Headers],0),FALSE)=0,"",VLOOKUP(CONCATENATE($A49,"_",AE$1),SP_ACQ_Lib[],MATCH(AE$2,SP_ACQ_Lib[#Headers],0),FALSE)),"")</f>
        <v>43991</v>
      </c>
      <c r="AF49" s="131">
        <f>IFERROR(IF(VLOOKUP(CONCATENATE($A49,"_",AF$1),SP_ACQ_Lib[],MATCH(AF$2,SP_ACQ_Lib[#Headers],0),FALSE)=0,"",VLOOKUP(CONCATENATE($A49,"_",AF$1),SP_ACQ_Lib[],MATCH(AF$2,SP_ACQ_Lib[#Headers],0),FALSE)),"")</f>
        <v>43993</v>
      </c>
      <c r="AG49" s="131">
        <f>IFERROR(IF(VLOOKUP(CONCATENATE($A49,"_",AG$1),SP_ACQ_Lib[],MATCH(AG$2,SP_ACQ_Lib[#Headers],0),FALSE)=0,"",VLOOKUP(CONCATENATE($A49,"_",AG$1),SP_ACQ_Lib[],MATCH(AG$2,SP_ACQ_Lib[#Headers],0),FALSE)),"")</f>
        <v>43691</v>
      </c>
      <c r="AH49" s="131">
        <f>IFERROR(IF(VLOOKUP(CONCATENATE($A49,"_",AH$1),SP_ACQ_Lib[],MATCH(AH$2,SP_ACQ_Lib[#Headers],0),FALSE)=0,"",VLOOKUP(CONCATENATE($A49,"_",AH$1),SP_ACQ_Lib[],MATCH(AH$2,SP_ACQ_Lib[#Headers],0),FALSE)),"")</f>
        <v>43732</v>
      </c>
      <c r="AI49" s="130" t="str">
        <f>IFERROR(IF(VLOOKUP(CONCATENATE($A49,"_",AI$1),SP_ACQ_Lib[],MATCH(AI$2,SP_ACQ_Lib[#Headers],0),FALSE)=0,"",VLOOKUP(CONCATENATE($A49,"_",AI$1),SP_ACQ_Lib[],MATCH(AI$2,SP_ACQ_Lib[#Headers],0),FALSE)),"")</f>
        <v/>
      </c>
      <c r="AJ49" s="130" t="str">
        <f>IFERROR(IF(VLOOKUP(CONCATENATE($A49,"_",AJ$1),SP_ACQ_Lib[],MATCH(AJ$2,SP_ACQ_Lib[#Headers],0),FALSE)=0,"",VLOOKUP(CONCATENATE($A49,"_",AJ$1),SP_ACQ_Lib[],MATCH(AJ$2,SP_ACQ_Lib[#Headers],0),FALSE)),"")</f>
        <v/>
      </c>
      <c r="AK49" s="130" t="str">
        <f>IFERROR(IF(VLOOKUP(CONCATENATE($A49,"_",AK$1),SP_ACQ_Lib[],MATCH(AK$2,SP_ACQ_Lib[#Headers],0),FALSE)=0,"",VLOOKUP(CONCATENATE($A49,"_",AK$1),SP_ACQ_Lib[],MATCH(AK$2,SP_ACQ_Lib[#Headers],0),FALSE)),"")</f>
        <v/>
      </c>
      <c r="AL49" s="130">
        <f>IFERROR(VLOOKUP($A49,SP_AcqTract_DB[],MATCH(AL$2,SP_AcqTract_DB[#Headers],0),FALSE),"")</f>
        <v>43994</v>
      </c>
      <c r="AM49" s="115" t="str">
        <f>IFERROR(VLOOKUP($A49,SP_AcqTract_DB[],MATCH(AM$2,SP_AcqTract_DB[#Headers],0),FALSE),"")</f>
        <v>Cameron Boone</v>
      </c>
      <c r="AN49" s="115" t="str">
        <f>IFERROR(VLOOKUP($A49,SP_AcqTract_DB[],MATCH(AN$2,SP_AcqTract_DB[#Headers],0),FALSE),"")</f>
        <v>Lory Johnson, Atrium</v>
      </c>
      <c r="AO49" s="116">
        <f>IFERROR(VLOOKUP($A49,SP_AcqTract_DB[],MATCH(AO$2,SP_AcqTract_DB[#Headers],0),FALSE),"")</f>
        <v>0</v>
      </c>
      <c r="AP49" s="98" t="str">
        <f>IFERROR(VLOOKUP($A49,SP_AcqTract_DB[],MATCH(AP$2,SP_AcqTract_DB[#Headers],0),FALSE),"")</f>
        <v>R</v>
      </c>
      <c r="AQ49" s="133" t="str">
        <f>IFERROR(IF(VLOOKUP(CONCATENATE($A49,"_",AQ$1),SP_ACQ_Lib[],MATCH(AQ$2,SP_ACQ_Lib[#Headers],0),FALSE)=0,"",VLOOKUP(CONCATENATE($A49,"_",AQ$1),SP_ACQ_Lib[],MATCH(AQ$2,SP_ACQ_Lib[#Headers],0),FALSE)),"")</f>
        <v/>
      </c>
      <c r="AR49" s="131" t="str">
        <f>IFERROR(IF(VLOOKUP(CONCATENATE($A49,"_",AR$1),SP_ACQ_Lib[],MATCH(AR$2,SP_ACQ_Lib[#Headers],0),FALSE)=0,"",VLOOKUP(CONCATENATE($A49,"_",AR$1),SP_ACQ_Lib[],MATCH(AR$2,SP_ACQ_Lib[#Headers],0),FALSE)),"")</f>
        <v/>
      </c>
      <c r="AS49" s="130">
        <f>IFERROR(IF(VLOOKUP(CONCATENATE($A49,"_",AS$1),SP_ACQ_Lib[],MATCH(AS$2,SP_ACQ_Lib[#Headers],0),FALSE)=0,"",VLOOKUP(CONCATENATE($A49,"_",AS$1),SP_ACQ_Lib[],MATCH(AS$2,SP_ACQ_Lib[#Headers],0),FALSE)),"")</f>
        <v>43765</v>
      </c>
      <c r="AT49" s="132">
        <f>IFERROR(IF(VLOOKUP(CONCATENATE($A49,"_",AT$1),SP_ACQ_Lib[],MATCH(AT$2,SP_ACQ_Lib[#Headers],0),FALSE)=0,"",VLOOKUP(CONCATENATE($A49,"_",AT$1),SP_ACQ_Lib[],MATCH(AT$2,SP_ACQ_Lib[#Headers],0),FALSE)),"")</f>
        <v>43912</v>
      </c>
      <c r="AU49" s="132" t="str">
        <f>IFERROR(IF(VLOOKUP(CONCATENATE($A49,"_",AU$1),SP_ACQ_Lib[],MATCH(AU$2,SP_ACQ_Lib[#Headers],0),FALSE)=0,"",VLOOKUP(CONCATENATE($A49,"_",AU$1),SP_ACQ_Lib[],MATCH(AU$2,SP_ACQ_Lib[#Headers],0),FALSE)),"")</f>
        <v/>
      </c>
      <c r="AV49" s="113">
        <f>IFERROR(IF(VLOOKUP(CONCATENATE($A49,"_",AV$1),SP_ACQ_Lib[],MATCH(AV$2,SP_ACQ_Lib[#Headers],0),FALSE)=0,"",VLOOKUP(CONCATENATE($A49,"_",AV$1),SP_ACQ_Lib[],MATCH(AV$2,SP_ACQ_Lib[#Headers],0),FALSE)),"")</f>
        <v>403</v>
      </c>
      <c r="AW49" s="132">
        <f>IFERROR(IF(VLOOKUP(CONCATENATE($A49,"_",AW$1),SP_ACQ_Lib[],MATCH(AW$2,SP_ACQ_Lib[#Headers],0),FALSE)=0,"",VLOOKUP(CONCATENATE($A49,"_",AW$1),SP_ACQ_Lib[],MATCH(AW$2,SP_ACQ_Lib[#Headers],0),FALSE)),"")</f>
        <v>44022</v>
      </c>
      <c r="AX49" s="132">
        <f>IFERROR(IF(VLOOKUP(CONCATENATE($A49,"_",AX$1),SP_ACQ_Lib[],MATCH(AX$2,SP_ACQ_Lib[#Headers],0),FALSE)=0,"",VLOOKUP(CONCATENATE($A49,"_",AX$1),SP_ACQ_Lib[],MATCH(AX$2,SP_ACQ_Lib[#Headers],0),FALSE)),"")</f>
        <v>44022</v>
      </c>
      <c r="AY49" s="132">
        <f>IFERROR(IF(VLOOKUP(CONCATENATE($A49,"_",AY$1),SP_ACQ_Lib[],MATCH(AY$2,SP_ACQ_Lib[#Headers],0),FALSE)=0,"",VLOOKUP(CONCATENATE($A49,"_",AY$1),SP_ACQ_Lib[],MATCH(AY$2,SP_ACQ_Lib[#Headers],0),FALSE)),"")</f>
        <v>44025</v>
      </c>
      <c r="AZ49" s="132" t="str">
        <f>IFERROR(IF(VLOOKUP(CONCATENATE($A49,"_",AZ$1),SP_ACQ_Lib[],MATCH(AZ$2,SP_ACQ_Lib[#Headers],0),FALSE)=0,"",VLOOKUP(CONCATENATE($A49,"_",AZ$1),SP_ACQ_Lib[],MATCH(AZ$2,SP_ACQ_Lib[#Headers],0),FALSE)),"")</f>
        <v/>
      </c>
      <c r="BA49" s="132" t="str">
        <f>IFERROR(IF(VLOOKUP(CONCATENATE($A49,"_",BA$1),SP_ACQ_Lib[],MATCH(BA$2,SP_ACQ_Lib[#Headers],0),FALSE)=0,"",VLOOKUP(CONCATENATE($A49,"_",BA$1),SP_ACQ_Lib[],MATCH(BA$2,SP_ACQ_Lib[#Headers],0),FALSE)),"")</f>
        <v/>
      </c>
      <c r="BB49" s="112">
        <f>IFERROR(VLOOKUP(CONCATENATE($A49,"_",BB$1),SP_ACQ_Lib[],MATCH(BB$2,SP_ACQ_Lib[#Headers],0),FALSE),0)</f>
        <v>0</v>
      </c>
      <c r="BC49" s="119">
        <f>IFERROR(VLOOKUP($A49,SP_AcqTract_DB[],MATCH(BC$2,SP_AcqTract_DB[#Headers],0),FALSE),"")</f>
        <v>0</v>
      </c>
      <c r="BD49" s="119">
        <f>IFERROR(VLOOKUP($A49,SP_AcqTract_DB[],MATCH(BD$2,SP_AcqTract_DB[#Headers],0),FALSE),"")</f>
        <v>0</v>
      </c>
      <c r="BE49" s="130" t="str">
        <f>IFERROR(IF(VLOOKUP(CONCATENATE($A49,"_",BE$1),SP_ACQ_Lib[],MATCH(BE$2,SP_ACQ_Lib[#Headers],0),FALSE)=0,"",VLOOKUP(CONCATENATE($A49,"_",BE$1),SP_ACQ_Lib[],MATCH(BE$2,SP_ACQ_Lib[#Headers],0),FALSE)),"")</f>
        <v/>
      </c>
      <c r="BF49" s="130" t="str">
        <f>IFERROR(IF(VLOOKUP(CONCATENATE($A49,"_",BF$1),SP_ACQ_Lib[],MATCH(BF$2,SP_ACQ_Lib[#Headers],0),FALSE)=0,"",VLOOKUP(CONCATENATE($A49,"_",BF$1),SP_ACQ_Lib[],MATCH(BF$2,SP_ACQ_Lib[#Headers],0),FALSE)),"")</f>
        <v/>
      </c>
      <c r="BG49" s="130" t="str">
        <f>IFERROR(IF(VLOOKUP(CONCATENATE($A49,"_",BG$1),SP_ACQ_Lib[],MATCH(BG$2,SP_ACQ_Lib[#Headers],0),FALSE)=0,"",VLOOKUP(CONCATENATE($A49,"_",BG$1),SP_ACQ_Lib[],MATCH(BG$2,SP_ACQ_Lib[#Headers],0),FALSE)),"")</f>
        <v/>
      </c>
      <c r="BH49" s="130" t="str">
        <f>IFERROR(IF(VLOOKUP(CONCATENATE($A49,"_",BH$1),SP_ACQ_Lib[],MATCH(BH$2,SP_ACQ_Lib[#Headers],0),FALSE)=0,"",VLOOKUP(CONCATENATE($A49,"_",BH$1),SP_ACQ_Lib[],MATCH(BH$2,SP_ACQ_Lib[#Headers],0),FALSE)),"")</f>
        <v/>
      </c>
      <c r="BI49" s="130" t="str">
        <f>IFERROR(IF(VLOOKUP(CONCATENATE($A49,"_",BI$1),SP_ACQ_Lib[],MATCH(BI$2,SP_ACQ_Lib[#Headers],0),FALSE)=0,"",VLOOKUP(CONCATENATE($A49,"_",BI$1),SP_ACQ_Lib[],MATCH(BI$2,SP_ACQ_Lib[#Headers],0),FALSE)),"")</f>
        <v/>
      </c>
      <c r="BJ49" s="130" t="str">
        <f>IFERROR(IF(VLOOKUP(CONCATENATE($A49,"_",BJ$1),SP_ACQ_Lib[],MATCH(BJ$2,SP_ACQ_Lib[#Headers],0),FALSE)=0,"",VLOOKUP(CONCATENATE($A49,"_",BJ$1),SP_ACQ_Lib[],MATCH(BJ$2,SP_ACQ_Lib[#Headers],0),FALSE)),"")</f>
        <v/>
      </c>
      <c r="BK49" s="131">
        <f>IFERROR(IF(VLOOKUP(CONCATENATE($A49,"_",BK$1),SP_ACQ_Lib[],MATCH(BK$2,SP_ACQ_Lib[#Headers],0),FALSE)=0,"",VLOOKUP(CONCATENATE($A49,"_",BK$1),SP_ACQ_Lib[],MATCH(BK$2,SP_ACQ_Lib[#Headers],0),FALSE)),"")</f>
        <v>43748</v>
      </c>
      <c r="BL49" s="130" t="str">
        <f>IFERROR(IF(VLOOKUP(CONCATENATE($A49,"_",BL$1),SP_ACQ_Lib[],MATCH(BL$2,SP_ACQ_Lib[#Headers],0),FALSE)=0,"",VLOOKUP(CONCATENATE($A49,"_",BL$1),SP_ACQ_Lib[],MATCH(BL$2,SP_ACQ_Lib[#Headers],0),FALSE)),"")</f>
        <v/>
      </c>
      <c r="BM49" s="130" t="str">
        <f>IFERROR(IF(VLOOKUP(CONCATENATE($A49,"_",BM$1),SP_ACQ_Lib[],MATCH(BM$2,SP_ACQ_Lib[#Headers],0),FALSE)=0,"",VLOOKUP(CONCATENATE($A49,"_",BM$1),SP_ACQ_Lib[],MATCH(BM$2,SP_ACQ_Lib[#Headers],0),FALSE)),"")</f>
        <v/>
      </c>
      <c r="BN49" s="130" t="str">
        <f>IFERROR(IF(VLOOKUP(CONCATENATE($A49,"_",BN$1),SP_ACQ_Lib[],MATCH(BN$2,SP_ACQ_Lib[#Headers],0),FALSE)=0,"",VLOOKUP(CONCATENATE($A49,"_",BN$1),SP_ACQ_Lib[],MATCH(BN$2,SP_ACQ_Lib[#Headers],0),FALSE)),"")</f>
        <v/>
      </c>
    </row>
    <row r="50" spans="1:66" s="114" customFormat="1" ht="51" x14ac:dyDescent="0.2">
      <c r="A50" s="82" t="s">
        <v>47</v>
      </c>
      <c r="B50" s="115" t="str">
        <f>IFERROR(VLOOKUP($A50,SP_AcqTract_DB[],MATCH(B$2,SP_AcqTract_DB[#Headers],0),FALSE),"")</f>
        <v>R023001</v>
      </c>
      <c r="C50" s="116" t="str">
        <f>IFERROR(VLOOKUP($A50,SP_AcqTract_DB[],MATCH(C$2,SP_AcqTract_DB[#Headers],0),FALSE),"")</f>
        <v>PH1</v>
      </c>
      <c r="D50" s="96" t="str">
        <f>IFERROR(VLOOKUP($A50,SP_AcqTract_DB[],MATCH(D$2,SP_AcqTract_DB[#Headers],0),FALSE),"")</f>
        <v>Active</v>
      </c>
      <c r="E50" s="96">
        <f>IFERROR(VLOOKUP($A50,SP_AcqTract_DB[],MATCH(E$2,SP_AcqTract_DB[#Headers],0),FALSE),"")</f>
        <v>3</v>
      </c>
      <c r="F50" s="115" t="str">
        <f>IFERROR(VLOOKUP($A50,SP_AcqTract_DB[],MATCH(F$2,SP_AcqTract_DB[#Headers],0),FALSE),"")</f>
        <v>Flowage Esmt/Levee Esmt/Road Esmt</v>
      </c>
      <c r="G50" s="115" t="str">
        <f>IFERROR(VLOOKUP($A50,SP_AcqTract_DB[],MATCH(G$2,SP_AcqTract_DB[#Headers],0),FALSE),"")</f>
        <v>Melissa DeLeon</v>
      </c>
      <c r="H50" s="131">
        <f>IFERROR(IF(VLOOKUP(CONCATENATE($A50,"_",H$1),SP_ACQ_Lib[],MATCH(H$2,SP_ACQ_Lib[#Headers],0),FALSE)=0,"",VLOOKUP(CONCATENATE($A50,"_",H$1),SP_ACQ_Lib[],MATCH(H$2,SP_ACQ_Lib[#Headers],0),FALSE)),"")</f>
        <v>44021.575590277775</v>
      </c>
      <c r="I50" s="115" t="str">
        <f>IFERROR(VLOOKUP($A50,SP_AcqTract_DB[],MATCH(I$2,SP_AcqTract_DB[#Headers],0),FALSE),"")</f>
        <v>Raymond G. Rodriguez and Mollie Garza (as her interest may appear) and Julian Cantero (as his interest may appear)</v>
      </c>
      <c r="J50" s="115">
        <f>IFERROR(VLOOKUP($A50,SP_AcqTract_DB[],MATCH(J$2,SP_AcqTract_DB[#Headers],0),FALSE),"")</f>
        <v>0</v>
      </c>
      <c r="K50" s="115" t="str">
        <f>IFERROR(VLOOKUP($A50,SP_AcqTract_DB[],MATCH(K$2,SP_AcqTract_DB[#Headers],0),FALSE),"")</f>
        <v xml:space="preserve">Raymond G. Rodriguez and Mollie Garza </v>
      </c>
      <c r="L50" s="115" t="str">
        <f>IFERROR(VLOOKUP($A50,SP_AcqTract_DB[],MATCH(L$2,SP_AcqTract_DB[#Headers],0),FALSE),"")</f>
        <v>505 S Sunset</v>
      </c>
      <c r="M50" s="96" t="str">
        <f>IFERROR(VLOOKUP($A50,SP_AcqTract_DB[],MATCH(M$2,SP_AcqTract_DB[#Headers],0),FALSE),"")</f>
        <v>Wharton, TX</v>
      </c>
      <c r="N50" s="115" t="str">
        <f>IFERROR(VLOOKUP($A50,SP_AcqTract_DB[],MATCH(N$2,SP_AcqTract_DB[#Headers],0),FALSE),"")</f>
        <v>505 Sunset</v>
      </c>
      <c r="O50" s="108">
        <f>IFERROR(VLOOKUP($A50,SP_AcqTract_DB[],MATCH(O$2,SP_AcqTract_DB[#Headers],0),FALSE),"")</f>
        <v>0</v>
      </c>
      <c r="P50" s="108">
        <f>IFERROR(VLOOKUP($A50,SP_AcqTract_DB[],MATCH(P$2,SP_AcqTract_DB[#Headers],0),FALSE),"")</f>
        <v>0</v>
      </c>
      <c r="Q50" s="96" t="str">
        <f>IFERROR(VLOOKUP($A50,SP_AcqTract_DB[],MATCH(Q$2,SP_AcqTract_DB[#Headers],0),FALSE),"")</f>
        <v>2019-0834</v>
      </c>
      <c r="R50" s="131">
        <f>IFERROR(IF(VLOOKUP(CONCATENATE($A50,"_",R$1),SP_ACQ_Lib[],MATCH(R$2,SP_ACQ_Lib[#Headers],0),FALSE)=0,"",VLOOKUP(CONCATENATE($A50,"_",R$1),SP_ACQ_Lib[],MATCH(R$2,SP_ACQ_Lib[#Headers],0),FALSE)),"")</f>
        <v>43952</v>
      </c>
      <c r="S50" s="134">
        <f>IFERROR(IF(VLOOKUP(CONCATENATE($A50,"_",S$1),SP_ACQ_Lib[],MATCH(S$2,SP_ACQ_Lib[#Headers],0),FALSE)=0,"",VLOOKUP(CONCATENATE($A50,"_",S$1),SP_ACQ_Lib[],MATCH(S$2,SP_ACQ_Lib[#Headers],0),FALSE)),"")</f>
        <v>43963</v>
      </c>
      <c r="T50" s="93" t="str">
        <f>IFERROR(VLOOKUP(CONCATENATE($A50,"_",T$1),SP_ACQ_Lib[],MATCH(T$2,SP_ACQ_Lib[#Headers],0),FALSE),0)</f>
        <v>Accepted</v>
      </c>
      <c r="U50" s="131">
        <f>IFERROR(IF(VLOOKUP(CONCATENATE($A50,"_",U$1),SP_ACQ_Lib[],MATCH(U$2,SP_ACQ_Lib[#Headers],0),FALSE)=0,"",VLOOKUP(CONCATENATE($A50,"_",U$1),SP_ACQ_Lib[],MATCH(U$2,SP_ACQ_Lib[#Headers],0),FALSE)),"")</f>
        <v>43804</v>
      </c>
      <c r="V50" s="93" t="str">
        <f>IFERROR(VLOOKUP(CONCATENATE($A50,"_",V$1),SP_ACQ_Lib[],MATCH(V$2,SP_ACQ_Lib[#Headers],0),FALSE),0)</f>
        <v>Accepted</v>
      </c>
      <c r="W50" s="97">
        <f>IFERROR(VLOOKUP(CONCATENATE($A50,"_",W$1),SP_ACQ_Lib[],MATCH(W$2,SP_ACQ_Lib[#Headers],0),FALSE),0)</f>
        <v>0</v>
      </c>
      <c r="X50" s="131">
        <f>IFERROR(VLOOKUP($A50,SP_AcqTract_DB[],MATCH(X$2,SP_AcqTract_DB[#Headers],0),FALSE),"")</f>
        <v>0</v>
      </c>
      <c r="Y50" s="125">
        <f>IFERROR(VLOOKUP($A50,SP_AcqTract_DB[],MATCH(Y$2,SP_AcqTract_DB[#Headers],0),FALSE),"")</f>
        <v>0.2428145087236</v>
      </c>
      <c r="Z50" s="117">
        <f>IFERROR(VLOOKUP($A50,SP_AcqTract_DB[],MATCH(Z$2,SP_AcqTract_DB[#Headers],0),FALSE),"")</f>
        <v>10577</v>
      </c>
      <c r="AA50" s="117" t="str">
        <f>IFERROR(VLOOKUP($A50,SP_AcqTract_DB[],MATCH(AA$2,SP_AcqTract_DB[#Headers],0),FALSE),"")</f>
        <v>Yes</v>
      </c>
      <c r="AB50" s="131">
        <f>IFERROR(IF(VLOOKUP(CONCATENATE($A50,"_",AB$1),SP_ACQ_Lib[],MATCH(AB$2,SP_ACQ_Lib[#Headers],0),FALSE)=0,"",VLOOKUP(CONCATENATE($A50,"_",AB$1),SP_ACQ_Lib[],MATCH(AB$2,SP_ACQ_Lib[#Headers],0),FALSE)),"")</f>
        <v>43868</v>
      </c>
      <c r="AC50" s="131">
        <f>IFERROR(IF(VLOOKUP(CONCATENATE($A50,"_",AC$1),SP_ACQ_Lib[],MATCH(AC$2,SP_ACQ_Lib[#Headers],0),FALSE)=0,"",VLOOKUP(CONCATENATE($A50,"_",AC$1),SP_ACQ_Lib[],MATCH(AC$2,SP_ACQ_Lib[#Headers],0),FALSE)),"")</f>
        <v>43886</v>
      </c>
      <c r="AD50" s="117" t="str">
        <f>IFERROR(VLOOKUP($A50,SP_AcqTract_DB[],MATCH(AD$2,SP_AcqTract_DB[#Headers],0),FALSE),"")</f>
        <v>Yes</v>
      </c>
      <c r="AE50" s="131">
        <f>IFERROR(IF(VLOOKUP(CONCATENATE($A50,"_",AE$1),SP_ACQ_Lib[],MATCH(AE$2,SP_ACQ_Lib[#Headers],0),FALSE)=0,"",VLOOKUP(CONCATENATE($A50,"_",AE$1),SP_ACQ_Lib[],MATCH(AE$2,SP_ACQ_Lib[#Headers],0),FALSE)),"")</f>
        <v>43868</v>
      </c>
      <c r="AF50" s="131">
        <f>IFERROR(IF(VLOOKUP(CONCATENATE($A50,"_",AF$1),SP_ACQ_Lib[],MATCH(AF$2,SP_ACQ_Lib[#Headers],0),FALSE)=0,"",VLOOKUP(CONCATENATE($A50,"_",AF$1),SP_ACQ_Lib[],MATCH(AF$2,SP_ACQ_Lib[#Headers],0),FALSE)),"")</f>
        <v>43948</v>
      </c>
      <c r="AG50" s="131" t="str">
        <f>IFERROR(IF(VLOOKUP(CONCATENATE($A50,"_",AG$1),SP_ACQ_Lib[],MATCH(AG$2,SP_ACQ_Lib[#Headers],0),FALSE)=0,"",VLOOKUP(CONCATENATE($A50,"_",AG$1),SP_ACQ_Lib[],MATCH(AG$2,SP_ACQ_Lib[#Headers],0),FALSE)),"")</f>
        <v/>
      </c>
      <c r="AH50" s="131">
        <f>IFERROR(IF(VLOOKUP(CONCATENATE($A50,"_",AH$1),SP_ACQ_Lib[],MATCH(AH$2,SP_ACQ_Lib[#Headers],0),FALSE)=0,"",VLOOKUP(CONCATENATE($A50,"_",AH$1),SP_ACQ_Lib[],MATCH(AH$2,SP_ACQ_Lib[#Headers],0),FALSE)),"")</f>
        <v>43724</v>
      </c>
      <c r="AI50" s="130" t="str">
        <f>IFERROR(IF(VLOOKUP(CONCATENATE($A50,"_",AI$1),SP_ACQ_Lib[],MATCH(AI$2,SP_ACQ_Lib[#Headers],0),FALSE)=0,"",VLOOKUP(CONCATENATE($A50,"_",AI$1),SP_ACQ_Lib[],MATCH(AI$2,SP_ACQ_Lib[#Headers],0),FALSE)),"")</f>
        <v/>
      </c>
      <c r="AJ50" s="130" t="str">
        <f>IFERROR(IF(VLOOKUP(CONCATENATE($A50,"_",AJ$1),SP_ACQ_Lib[],MATCH(AJ$2,SP_ACQ_Lib[#Headers],0),FALSE)=0,"",VLOOKUP(CONCATENATE($A50,"_",AJ$1),SP_ACQ_Lib[],MATCH(AJ$2,SP_ACQ_Lib[#Headers],0),FALSE)),"")</f>
        <v/>
      </c>
      <c r="AK50" s="130" t="str">
        <f>IFERROR(IF(VLOOKUP(CONCATENATE($A50,"_",AK$1),SP_ACQ_Lib[],MATCH(AK$2,SP_ACQ_Lib[#Headers],0),FALSE)=0,"",VLOOKUP(CONCATENATE($A50,"_",AK$1),SP_ACQ_Lib[],MATCH(AK$2,SP_ACQ_Lib[#Headers],0),FALSE)),"")</f>
        <v/>
      </c>
      <c r="AL50" s="130">
        <f>IFERROR(VLOOKUP($A50,SP_AcqTract_DB[],MATCH(AL$2,SP_AcqTract_DB[#Headers],0),FALSE),"")</f>
        <v>43950</v>
      </c>
      <c r="AM50" s="115" t="str">
        <f>IFERROR(VLOOKUP($A50,SP_AcqTract_DB[],MATCH(AM$2,SP_AcqTract_DB[#Headers],0),FALSE),"")</f>
        <v>Cameron Boone</v>
      </c>
      <c r="AN50" s="115" t="str">
        <f>IFERROR(VLOOKUP($A50,SP_AcqTract_DB[],MATCH(AN$2,SP_AcqTract_DB[#Headers],0),FALSE),"")</f>
        <v>Richard McGee</v>
      </c>
      <c r="AO50" s="116">
        <f>IFERROR(VLOOKUP($A50,SP_AcqTract_DB[],MATCH(AO$2,SP_AcqTract_DB[#Headers],0),FALSE),"")</f>
        <v>0</v>
      </c>
      <c r="AP50" s="98" t="str">
        <f>IFERROR(VLOOKUP($A50,SP_AcqTract_DB[],MATCH(AP$2,SP_AcqTract_DB[#Headers],0),FALSE),"")</f>
        <v>R</v>
      </c>
      <c r="AQ50" s="133" t="str">
        <f>IFERROR(IF(VLOOKUP(CONCATENATE($A50,"_",AQ$1),SP_ACQ_Lib[],MATCH(AQ$2,SP_ACQ_Lib[#Headers],0),FALSE)=0,"",VLOOKUP(CONCATENATE($A50,"_",AQ$1),SP_ACQ_Lib[],MATCH(AQ$2,SP_ACQ_Lib[#Headers],0),FALSE)),"")</f>
        <v/>
      </c>
      <c r="AR50" s="131" t="str">
        <f>IFERROR(IF(VLOOKUP(CONCATENATE($A50,"_",AR$1),SP_ACQ_Lib[],MATCH(AR$2,SP_ACQ_Lib[#Headers],0),FALSE)=0,"",VLOOKUP(CONCATENATE($A50,"_",AR$1),SP_ACQ_Lib[],MATCH(AR$2,SP_ACQ_Lib[#Headers],0),FALSE)),"")</f>
        <v/>
      </c>
      <c r="AS50" s="130">
        <f>IFERROR(IF(VLOOKUP(CONCATENATE($A50,"_",AS$1),SP_ACQ_Lib[],MATCH(AS$2,SP_ACQ_Lib[#Headers],0),FALSE)=0,"",VLOOKUP(CONCATENATE($A50,"_",AS$1),SP_ACQ_Lib[],MATCH(AS$2,SP_ACQ_Lib[#Headers],0),FALSE)),"")</f>
        <v>43765</v>
      </c>
      <c r="AT50" s="132">
        <f>IFERROR(IF(VLOOKUP(CONCATENATE($A50,"_",AT$1),SP_ACQ_Lib[],MATCH(AT$2,SP_ACQ_Lib[#Headers],0),FALSE)=0,"",VLOOKUP(CONCATENATE($A50,"_",AT$1),SP_ACQ_Lib[],MATCH(AT$2,SP_ACQ_Lib[#Headers],0),FALSE)),"")</f>
        <v>43912</v>
      </c>
      <c r="AU50" s="132">
        <f>IFERROR(IF(VLOOKUP(CONCATENATE($A50,"_",AU$1),SP_ACQ_Lib[],MATCH(AU$2,SP_ACQ_Lib[#Headers],0),FALSE)=0,"",VLOOKUP(CONCATENATE($A50,"_",AU$1),SP_ACQ_Lib[],MATCH(AU$2,SP_ACQ_Lib[#Headers],0),FALSE)),"")</f>
        <v>43992</v>
      </c>
      <c r="AV50" s="113">
        <f>IFERROR(IF(VLOOKUP(CONCATENATE($A50,"_",AV$1),SP_ACQ_Lib[],MATCH(AV$2,SP_ACQ_Lib[#Headers],0),FALSE)=0,"",VLOOKUP(CONCATENATE($A50,"_",AV$1),SP_ACQ_Lib[],MATCH(AV$2,SP_ACQ_Lib[#Headers],0),FALSE)),"")</f>
        <v>70000</v>
      </c>
      <c r="AW50" s="132">
        <f>IFERROR(IF(VLOOKUP(CONCATENATE($A50,"_",AW$1),SP_ACQ_Lib[],MATCH(AW$2,SP_ACQ_Lib[#Headers],0),FALSE)=0,"",VLOOKUP(CONCATENATE($A50,"_",AW$1),SP_ACQ_Lib[],MATCH(AW$2,SP_ACQ_Lib[#Headers],0),FALSE)),"")</f>
        <v>43997</v>
      </c>
      <c r="AX50" s="132">
        <f>IFERROR(IF(VLOOKUP(CONCATENATE($A50,"_",AX$1),SP_ACQ_Lib[],MATCH(AX$2,SP_ACQ_Lib[#Headers],0),FALSE)=0,"",VLOOKUP(CONCATENATE($A50,"_",AX$1),SP_ACQ_Lib[],MATCH(AX$2,SP_ACQ_Lib[#Headers],0),FALSE)),"")</f>
        <v>43997</v>
      </c>
      <c r="AY50" s="132">
        <f>IFERROR(IF(VLOOKUP(CONCATENATE($A50,"_",AY$1),SP_ACQ_Lib[],MATCH(AY$2,SP_ACQ_Lib[#Headers],0),FALSE)=0,"",VLOOKUP(CONCATENATE($A50,"_",AY$1),SP_ACQ_Lib[],MATCH(AY$2,SP_ACQ_Lib[#Headers],0),FALSE)),"")</f>
        <v>43997</v>
      </c>
      <c r="AZ50" s="132">
        <f>IFERROR(IF(VLOOKUP(CONCATENATE($A50,"_",AZ$1),SP_ACQ_Lib[],MATCH(AZ$2,SP_ACQ_Lib[#Headers],0),FALSE)=0,"",VLOOKUP(CONCATENATE($A50,"_",AZ$1),SP_ACQ_Lib[],MATCH(AZ$2,SP_ACQ_Lib[#Headers],0),FALSE)),"")</f>
        <v>44004</v>
      </c>
      <c r="BA50" s="132">
        <f>IFERROR(IF(VLOOKUP(CONCATENATE($A50,"_",BA$1),SP_ACQ_Lib[],MATCH(BA$2,SP_ACQ_Lib[#Headers],0),FALSE)=0,"",VLOOKUP(CONCATENATE($A50,"_",BA$1),SP_ACQ_Lib[],MATCH(BA$2,SP_ACQ_Lib[#Headers],0),FALSE)),"")</f>
        <v>44001</v>
      </c>
      <c r="BB50" s="112">
        <f>IFERROR(VLOOKUP(CONCATENATE($A50,"_",BB$1),SP_ACQ_Lib[],MATCH(BB$2,SP_ACQ_Lib[#Headers],0),FALSE),0)</f>
        <v>0</v>
      </c>
      <c r="BC50" s="119">
        <f>IFERROR(VLOOKUP($A50,SP_AcqTract_DB[],MATCH(BC$2,SP_AcqTract_DB[#Headers],0),FALSE),"")</f>
        <v>43997</v>
      </c>
      <c r="BD50" s="119">
        <f>IFERROR(VLOOKUP($A50,SP_AcqTract_DB[],MATCH(BD$2,SP_AcqTract_DB[#Headers],0),FALSE),"")</f>
        <v>0</v>
      </c>
      <c r="BE50" s="130">
        <f>IFERROR(IF(VLOOKUP(CONCATENATE($A50,"_",BE$1),SP_ACQ_Lib[],MATCH(BE$2,SP_ACQ_Lib[#Headers],0),FALSE)=0,"",VLOOKUP(CONCATENATE($A50,"_",BE$1),SP_ACQ_Lib[],MATCH(BE$2,SP_ACQ_Lib[#Headers],0),FALSE)),"")</f>
        <v>44012</v>
      </c>
      <c r="BF50" s="130">
        <f>IFERROR(IF(VLOOKUP(CONCATENATE($A50,"_",BF$1),SP_ACQ_Lib[],MATCH(BF$2,SP_ACQ_Lib[#Headers],0),FALSE)=0,"",VLOOKUP(CONCATENATE($A50,"_",BF$1),SP_ACQ_Lib[],MATCH(BF$2,SP_ACQ_Lib[#Headers],0),FALSE)),"")</f>
        <v>44019</v>
      </c>
      <c r="BG50" s="130">
        <f>IFERROR(IF(VLOOKUP(CONCATENATE($A50,"_",BG$1),SP_ACQ_Lib[],MATCH(BG$2,SP_ACQ_Lib[#Headers],0),FALSE)=0,"",VLOOKUP(CONCATENATE($A50,"_",BG$1),SP_ACQ_Lib[],MATCH(BG$2,SP_ACQ_Lib[#Headers],0),FALSE)),"")</f>
        <v>44019</v>
      </c>
      <c r="BH50" s="130" t="str">
        <f>IFERROR(IF(VLOOKUP(CONCATENATE($A50,"_",BH$1),SP_ACQ_Lib[],MATCH(BH$2,SP_ACQ_Lib[#Headers],0),FALSE)=0,"",VLOOKUP(CONCATENATE($A50,"_",BH$1),SP_ACQ_Lib[],MATCH(BH$2,SP_ACQ_Lib[#Headers],0),FALSE)),"")</f>
        <v/>
      </c>
      <c r="BI50" s="130" t="str">
        <f>IFERROR(IF(VLOOKUP(CONCATENATE($A50,"_",BI$1),SP_ACQ_Lib[],MATCH(BI$2,SP_ACQ_Lib[#Headers],0),FALSE)=0,"",VLOOKUP(CONCATENATE($A50,"_",BI$1),SP_ACQ_Lib[],MATCH(BI$2,SP_ACQ_Lib[#Headers],0),FALSE)),"")</f>
        <v/>
      </c>
      <c r="BJ50" s="130" t="str">
        <f>IFERROR(IF(VLOOKUP(CONCATENATE($A50,"_",BJ$1),SP_ACQ_Lib[],MATCH(BJ$2,SP_ACQ_Lib[#Headers],0),FALSE)=0,"",VLOOKUP(CONCATENATE($A50,"_",BJ$1),SP_ACQ_Lib[],MATCH(BJ$2,SP_ACQ_Lib[#Headers],0),FALSE)),"")</f>
        <v/>
      </c>
      <c r="BK50" s="131">
        <f>IFERROR(IF(VLOOKUP(CONCATENATE($A50,"_",BK$1),SP_ACQ_Lib[],MATCH(BK$2,SP_ACQ_Lib[#Headers],0),FALSE)=0,"",VLOOKUP(CONCATENATE($A50,"_",BK$1),SP_ACQ_Lib[],MATCH(BK$2,SP_ACQ_Lib[#Headers],0),FALSE)),"")</f>
        <v>43748</v>
      </c>
      <c r="BL50" s="130">
        <f>IFERROR(IF(VLOOKUP(CONCATENATE($A50,"_",BL$1),SP_ACQ_Lib[],MATCH(BL$2,SP_ACQ_Lib[#Headers],0),FALSE)=0,"",VLOOKUP(CONCATENATE($A50,"_",BL$1),SP_ACQ_Lib[],MATCH(BL$2,SP_ACQ_Lib[#Headers],0),FALSE)),"")</f>
        <v>44019</v>
      </c>
      <c r="BM50" s="130" t="str">
        <f>IFERROR(IF(VLOOKUP(CONCATENATE($A50,"_",BM$1),SP_ACQ_Lib[],MATCH(BM$2,SP_ACQ_Lib[#Headers],0),FALSE)=0,"",VLOOKUP(CONCATENATE($A50,"_",BM$1),SP_ACQ_Lib[],MATCH(BM$2,SP_ACQ_Lib[#Headers],0),FALSE)),"")</f>
        <v/>
      </c>
      <c r="BN50" s="130" t="str">
        <f>IFERROR(IF(VLOOKUP(CONCATENATE($A50,"_",BN$1),SP_ACQ_Lib[],MATCH(BN$2,SP_ACQ_Lib[#Headers],0),FALSE)=0,"",VLOOKUP(CONCATENATE($A50,"_",BN$1),SP_ACQ_Lib[],MATCH(BN$2,SP_ACQ_Lib[#Headers],0),FALSE)),"")</f>
        <v/>
      </c>
    </row>
    <row r="51" spans="1:66" s="114" customFormat="1" ht="76.5" x14ac:dyDescent="0.2">
      <c r="A51" s="82" t="s">
        <v>48</v>
      </c>
      <c r="B51" s="115" t="str">
        <f>IFERROR(VLOOKUP($A51,SP_AcqTract_DB[],MATCH(B$2,SP_AcqTract_DB[#Headers],0),FALSE),"")</f>
        <v>R013048</v>
      </c>
      <c r="C51" s="116" t="str">
        <f>IFERROR(VLOOKUP($A51,SP_AcqTract_DB[],MATCH(C$2,SP_AcqTract_DB[#Headers],0),FALSE),"")</f>
        <v>PH1</v>
      </c>
      <c r="D51" s="96" t="str">
        <f>IFERROR(VLOOKUP($A51,SP_AcqTract_DB[],MATCH(D$2,SP_AcqTract_DB[#Headers],0),FALSE),"")</f>
        <v>Active</v>
      </c>
      <c r="E51" s="96">
        <f>IFERROR(VLOOKUP($A51,SP_AcqTract_DB[],MATCH(E$2,SP_AcqTract_DB[#Headers],0),FALSE),"")</f>
        <v>1</v>
      </c>
      <c r="F51" s="115" t="str">
        <f>IFERROR(VLOOKUP($A51,SP_AcqTract_DB[],MATCH(F$2,SP_AcqTract_DB[#Headers],0),FALSE),"")</f>
        <v>Flowage Esmt</v>
      </c>
      <c r="G51" s="115" t="str">
        <f>IFERROR(VLOOKUP($A51,SP_AcqTract_DB[],MATCH(G$2,SP_AcqTract_DB[#Headers],0),FALSE),"")</f>
        <v>Lily Khan</v>
      </c>
      <c r="H51" s="131">
        <f>IFERROR(IF(VLOOKUP(CONCATENATE($A51,"_",H$1),SP_ACQ_Lib[],MATCH(H$2,SP_ACQ_Lib[#Headers],0),FALSE)=0,"",VLOOKUP(CONCATENATE($A51,"_",H$1),SP_ACQ_Lib[],MATCH(H$2,SP_ACQ_Lib[#Headers],0),FALSE)),"")</f>
        <v>43998.656990740739</v>
      </c>
      <c r="I51" s="115" t="str">
        <f>IFERROR(VLOOKUP($A51,SP_AcqTract_DB[],MATCH(I$2,SP_AcqTract_DB[#Headers],0),FALSE),"")</f>
        <v>Juanita Cervantes, Ana Garza, Estanislada Morales, Consuelo Campos, Aniceta Gusman, Magdelena Guerra, Severa Arriaga, Francisco Esparza, Marcelo Esparza, and Serapio Esparza</v>
      </c>
      <c r="J51" s="115">
        <f>IFERROR(VLOOKUP($A51,SP_AcqTract_DB[],MATCH(J$2,SP_AcqTract_DB[#Headers],0),FALSE),"")</f>
        <v>0</v>
      </c>
      <c r="K51" s="115">
        <f>IFERROR(VLOOKUP($A51,SP_AcqTract_DB[],MATCH(K$2,SP_AcqTract_DB[#Headers],0),FALSE),"")</f>
        <v>0</v>
      </c>
      <c r="L51" s="115" t="str">
        <f>IFERROR(VLOOKUP($A51,SP_AcqTract_DB[],MATCH(L$2,SP_AcqTract_DB[#Headers],0),FALSE),"")</f>
        <v>206 E Wayside</v>
      </c>
      <c r="M51" s="96" t="str">
        <f>IFERROR(VLOOKUP($A51,SP_AcqTract_DB[],MATCH(M$2,SP_AcqTract_DB[#Headers],0),FALSE),"")</f>
        <v>Wharton, TX</v>
      </c>
      <c r="N51" s="115" t="str">
        <f>IFERROR(VLOOKUP($A51,SP_AcqTract_DB[],MATCH(N$2,SP_AcqTract_DB[#Headers],0),FALSE),"")</f>
        <v>621 Sunset</v>
      </c>
      <c r="O51" s="108">
        <f>IFERROR(VLOOKUP($A51,SP_AcqTract_DB[],MATCH(O$2,SP_AcqTract_DB[#Headers],0),FALSE),"")</f>
        <v>0</v>
      </c>
      <c r="P51" s="108">
        <f>IFERROR(VLOOKUP($A51,SP_AcqTract_DB[],MATCH(P$2,SP_AcqTract_DB[#Headers],0),FALSE),"")</f>
        <v>0</v>
      </c>
      <c r="Q51" s="96" t="str">
        <f>IFERROR(VLOOKUP($A51,SP_AcqTract_DB[],MATCH(Q$2,SP_AcqTract_DB[#Headers],0),FALSE),"")</f>
        <v>2019-0835</v>
      </c>
      <c r="R51" s="131">
        <f>IFERROR(IF(VLOOKUP(CONCATENATE($A51,"_",R$1),SP_ACQ_Lib[],MATCH(R$2,SP_ACQ_Lib[#Headers],0),FALSE)=0,"",VLOOKUP(CONCATENATE($A51,"_",R$1),SP_ACQ_Lib[],MATCH(R$2,SP_ACQ_Lib[#Headers],0),FALSE)),"")</f>
        <v>43889</v>
      </c>
      <c r="S51" s="134">
        <f>IFERROR(IF(VLOOKUP(CONCATENATE($A51,"_",S$1),SP_ACQ_Lib[],MATCH(S$2,SP_ACQ_Lib[#Headers],0),FALSE)=0,"",VLOOKUP(CONCATENATE($A51,"_",S$1),SP_ACQ_Lib[],MATCH(S$2,SP_ACQ_Lib[#Headers],0),FALSE)),"")</f>
        <v>43902</v>
      </c>
      <c r="T51" s="93" t="str">
        <f>IFERROR(VLOOKUP(CONCATENATE($A51,"_",T$1),SP_ACQ_Lib[],MATCH(T$2,SP_ACQ_Lib[#Headers],0),FALSE),0)</f>
        <v>Accepted</v>
      </c>
      <c r="U51" s="131">
        <f>IFERROR(IF(VLOOKUP(CONCATENATE($A51,"_",U$1),SP_ACQ_Lib[],MATCH(U$2,SP_ACQ_Lib[#Headers],0),FALSE)=0,"",VLOOKUP(CONCATENATE($A51,"_",U$1),SP_ACQ_Lib[],MATCH(U$2,SP_ACQ_Lib[#Headers],0),FALSE)),"")</f>
        <v>43805</v>
      </c>
      <c r="V51" s="93" t="str">
        <f>IFERROR(VLOOKUP(CONCATENATE($A51,"_",V$1),SP_ACQ_Lib[],MATCH(V$2,SP_ACQ_Lib[#Headers],0),FALSE),0)</f>
        <v>Accepted</v>
      </c>
      <c r="W51" s="97">
        <f>IFERROR(VLOOKUP(CONCATENATE($A51,"_",W$1),SP_ACQ_Lib[],MATCH(W$2,SP_ACQ_Lib[#Headers],0),FALSE),0)</f>
        <v>0</v>
      </c>
      <c r="X51" s="131">
        <f>IFERROR(VLOOKUP($A51,SP_AcqTract_DB[],MATCH(X$2,SP_AcqTract_DB[#Headers],0),FALSE),"")</f>
        <v>43693</v>
      </c>
      <c r="Y51" s="125">
        <f>IFERROR(VLOOKUP($A51,SP_AcqTract_DB[],MATCH(Y$2,SP_AcqTract_DB[#Headers],0),FALSE),"")</f>
        <v>0.19240128558310399</v>
      </c>
      <c r="Z51" s="117">
        <f>IFERROR(VLOOKUP($A51,SP_AcqTract_DB[],MATCH(Z$2,SP_AcqTract_DB[#Headers],0),FALSE),"")</f>
        <v>8381</v>
      </c>
      <c r="AA51" s="117" t="str">
        <f>IFERROR(VLOOKUP($A51,SP_AcqTract_DB[],MATCH(AA$2,SP_AcqTract_DB[#Headers],0),FALSE),"")</f>
        <v>Yes</v>
      </c>
      <c r="AB51" s="131">
        <f>IFERROR(IF(VLOOKUP(CONCATENATE($A51,"_",AB$1),SP_ACQ_Lib[],MATCH(AB$2,SP_ACQ_Lib[#Headers],0),FALSE)=0,"",VLOOKUP(CONCATENATE($A51,"_",AB$1),SP_ACQ_Lib[],MATCH(AB$2,SP_ACQ_Lib[#Headers],0),FALSE)),"")</f>
        <v>43868</v>
      </c>
      <c r="AC51" s="131">
        <f>IFERROR(IF(VLOOKUP(CONCATENATE($A51,"_",AC$1),SP_ACQ_Lib[],MATCH(AC$2,SP_ACQ_Lib[#Headers],0),FALSE)=0,"",VLOOKUP(CONCATENATE($A51,"_",AC$1),SP_ACQ_Lib[],MATCH(AC$2,SP_ACQ_Lib[#Headers],0),FALSE)),"")</f>
        <v>43886</v>
      </c>
      <c r="AD51" s="117" t="str">
        <f>IFERROR(VLOOKUP($A51,SP_AcqTract_DB[],MATCH(AD$2,SP_AcqTract_DB[#Headers],0),FALSE),"")</f>
        <v>Yes</v>
      </c>
      <c r="AE51" s="131">
        <f>IFERROR(IF(VLOOKUP(CONCATENATE($A51,"_",AE$1),SP_ACQ_Lib[],MATCH(AE$2,SP_ACQ_Lib[#Headers],0),FALSE)=0,"",VLOOKUP(CONCATENATE($A51,"_",AE$1),SP_ACQ_Lib[],MATCH(AE$2,SP_ACQ_Lib[#Headers],0),FALSE)),"")</f>
        <v>43812</v>
      </c>
      <c r="AF51" s="131">
        <f>IFERROR(IF(VLOOKUP(CONCATENATE($A51,"_",AF$1),SP_ACQ_Lib[],MATCH(AF$2,SP_ACQ_Lib[#Headers],0),FALSE)=0,"",VLOOKUP(CONCATENATE($A51,"_",AF$1),SP_ACQ_Lib[],MATCH(AF$2,SP_ACQ_Lib[#Headers],0),FALSE)),"")</f>
        <v>43965</v>
      </c>
      <c r="AG51" s="131" t="str">
        <f>IFERROR(IF(VLOOKUP(CONCATENATE($A51,"_",AG$1),SP_ACQ_Lib[],MATCH(AG$2,SP_ACQ_Lib[#Headers],0),FALSE)=0,"",VLOOKUP(CONCATENATE($A51,"_",AG$1),SP_ACQ_Lib[],MATCH(AG$2,SP_ACQ_Lib[#Headers],0),FALSE)),"")</f>
        <v/>
      </c>
      <c r="AH51" s="131">
        <f>IFERROR(IF(VLOOKUP(CONCATENATE($A51,"_",AH$1),SP_ACQ_Lib[],MATCH(AH$2,SP_ACQ_Lib[#Headers],0),FALSE)=0,"",VLOOKUP(CONCATENATE($A51,"_",AH$1),SP_ACQ_Lib[],MATCH(AH$2,SP_ACQ_Lib[#Headers],0),FALSE)),"")</f>
        <v>43685</v>
      </c>
      <c r="AI51" s="130" t="str">
        <f>IFERROR(IF(VLOOKUP(CONCATENATE($A51,"_",AI$1),SP_ACQ_Lib[],MATCH(AI$2,SP_ACQ_Lib[#Headers],0),FALSE)=0,"",VLOOKUP(CONCATENATE($A51,"_",AI$1),SP_ACQ_Lib[],MATCH(AI$2,SP_ACQ_Lib[#Headers],0),FALSE)),"")</f>
        <v/>
      </c>
      <c r="AJ51" s="130" t="str">
        <f>IFERROR(IF(VLOOKUP(CONCATENATE($A51,"_",AJ$1),SP_ACQ_Lib[],MATCH(AJ$2,SP_ACQ_Lib[#Headers],0),FALSE)=0,"",VLOOKUP(CONCATENATE($A51,"_",AJ$1),SP_ACQ_Lib[],MATCH(AJ$2,SP_ACQ_Lib[#Headers],0),FALSE)),"")</f>
        <v/>
      </c>
      <c r="AK51" s="130" t="str">
        <f>IFERROR(IF(VLOOKUP(CONCATENATE($A51,"_",AK$1),SP_ACQ_Lib[],MATCH(AK$2,SP_ACQ_Lib[#Headers],0),FALSE)=0,"",VLOOKUP(CONCATENATE($A51,"_",AK$1),SP_ACQ_Lib[],MATCH(AK$2,SP_ACQ_Lib[#Headers],0),FALSE)),"")</f>
        <v/>
      </c>
      <c r="AL51" s="130">
        <f>IFERROR(VLOOKUP($A51,SP_AcqTract_DB[],MATCH(AL$2,SP_AcqTract_DB[#Headers],0),FALSE),"")</f>
        <v>43965</v>
      </c>
      <c r="AM51" s="115" t="str">
        <f>IFERROR(VLOOKUP($A51,SP_AcqTract_DB[],MATCH(AM$2,SP_AcqTract_DB[#Headers],0),FALSE),"")</f>
        <v>David Ambrose</v>
      </c>
      <c r="AN51" s="115" t="str">
        <f>IFERROR(VLOOKUP($A51,SP_AcqTract_DB[],MATCH(AN$2,SP_AcqTract_DB[#Headers],0),FALSE),"")</f>
        <v>Lory Johnson, Atrium</v>
      </c>
      <c r="AO51" s="116">
        <f>IFERROR(VLOOKUP($A51,SP_AcqTract_DB[],MATCH(AO$2,SP_AcqTract_DB[#Headers],0),FALSE),"")</f>
        <v>0</v>
      </c>
      <c r="AP51" s="98">
        <f>IFERROR(VLOOKUP($A51,SP_AcqTract_DB[],MATCH(AP$2,SP_AcqTract_DB[#Headers],0),FALSE),"")</f>
        <v>0</v>
      </c>
      <c r="AQ51" s="133" t="str">
        <f>IFERROR(IF(VLOOKUP(CONCATENATE($A51,"_",AQ$1),SP_ACQ_Lib[],MATCH(AQ$2,SP_ACQ_Lib[#Headers],0),FALSE)=0,"",VLOOKUP(CONCATENATE($A51,"_",AQ$1),SP_ACQ_Lib[],MATCH(AQ$2,SP_ACQ_Lib[#Headers],0),FALSE)),"")</f>
        <v/>
      </c>
      <c r="AR51" s="131">
        <f>IFERROR(IF(VLOOKUP(CONCATENATE($A51,"_",AR$1),SP_ACQ_Lib[],MATCH(AR$2,SP_ACQ_Lib[#Headers],0),FALSE)=0,"",VLOOKUP(CONCATENATE($A51,"_",AR$1),SP_ACQ_Lib[],MATCH(AR$2,SP_ACQ_Lib[#Headers],0),FALSE)),"")</f>
        <v>43685</v>
      </c>
      <c r="AS51" s="130">
        <f>IFERROR(IF(VLOOKUP(CONCATENATE($A51,"_",AS$1),SP_ACQ_Lib[],MATCH(AS$2,SP_ACQ_Lib[#Headers],0),FALSE)=0,"",VLOOKUP(CONCATENATE($A51,"_",AS$1),SP_ACQ_Lib[],MATCH(AS$2,SP_ACQ_Lib[#Headers],0),FALSE)),"")</f>
        <v>43765</v>
      </c>
      <c r="AT51" s="132">
        <f>IFERROR(IF(VLOOKUP(CONCATENATE($A51,"_",AT$1),SP_ACQ_Lib[],MATCH(AT$2,SP_ACQ_Lib[#Headers],0),FALSE)=0,"",VLOOKUP(CONCATENATE($A51,"_",AT$1),SP_ACQ_Lib[],MATCH(AT$2,SP_ACQ_Lib[#Headers],0),FALSE)),"")</f>
        <v>43960</v>
      </c>
      <c r="AU51" s="132" t="str">
        <f>IFERROR(IF(VLOOKUP(CONCATENATE($A51,"_",AU$1),SP_ACQ_Lib[],MATCH(AU$2,SP_ACQ_Lib[#Headers],0),FALSE)=0,"",VLOOKUP(CONCATENATE($A51,"_",AU$1),SP_ACQ_Lib[],MATCH(AU$2,SP_ACQ_Lib[#Headers],0),FALSE)),"")</f>
        <v/>
      </c>
      <c r="AV51" s="113">
        <f>IFERROR(IF(VLOOKUP(CONCATENATE($A51,"_",AV$1),SP_ACQ_Lib[],MATCH(AV$2,SP_ACQ_Lib[#Headers],0),FALSE)=0,"",VLOOKUP(CONCATENATE($A51,"_",AV$1),SP_ACQ_Lib[],MATCH(AV$2,SP_ACQ_Lib[#Headers],0),FALSE)),"")</f>
        <v>15473</v>
      </c>
      <c r="AW51" s="132">
        <f>IFERROR(IF(VLOOKUP(CONCATENATE($A51,"_",AW$1),SP_ACQ_Lib[],MATCH(AW$2,SP_ACQ_Lib[#Headers],0),FALSE)=0,"",VLOOKUP(CONCATENATE($A51,"_",AW$1),SP_ACQ_Lib[],MATCH(AW$2,SP_ACQ_Lib[#Headers],0),FALSE)),"")</f>
        <v>44005</v>
      </c>
      <c r="AX51" s="132">
        <f>IFERROR(IF(VLOOKUP(CONCATENATE($A51,"_",AX$1),SP_ACQ_Lib[],MATCH(AX$2,SP_ACQ_Lib[#Headers],0),FALSE)=0,"",VLOOKUP(CONCATENATE($A51,"_",AX$1),SP_ACQ_Lib[],MATCH(AX$2,SP_ACQ_Lib[#Headers],0),FALSE)),"")</f>
        <v>44005</v>
      </c>
      <c r="AY51" s="132">
        <f>IFERROR(IF(VLOOKUP(CONCATENATE($A51,"_",AY$1),SP_ACQ_Lib[],MATCH(AY$2,SP_ACQ_Lib[#Headers],0),FALSE)=0,"",VLOOKUP(CONCATENATE($A51,"_",AY$1),SP_ACQ_Lib[],MATCH(AY$2,SP_ACQ_Lib[#Headers],0),FALSE)),"")</f>
        <v>44005</v>
      </c>
      <c r="AZ51" s="132" t="str">
        <f>IFERROR(IF(VLOOKUP(CONCATENATE($A51,"_",AZ$1),SP_ACQ_Lib[],MATCH(AZ$2,SP_ACQ_Lib[#Headers],0),FALSE)=0,"",VLOOKUP(CONCATENATE($A51,"_",AZ$1),SP_ACQ_Lib[],MATCH(AZ$2,SP_ACQ_Lib[#Headers],0),FALSE)),"")</f>
        <v/>
      </c>
      <c r="BA51" s="132" t="str">
        <f>IFERROR(IF(VLOOKUP(CONCATENATE($A51,"_",BA$1),SP_ACQ_Lib[],MATCH(BA$2,SP_ACQ_Lib[#Headers],0),FALSE)=0,"",VLOOKUP(CONCATENATE($A51,"_",BA$1),SP_ACQ_Lib[],MATCH(BA$2,SP_ACQ_Lib[#Headers],0),FALSE)),"")</f>
        <v/>
      </c>
      <c r="BB51" s="112">
        <f>IFERROR(VLOOKUP(CONCATENATE($A51,"_",BB$1),SP_ACQ_Lib[],MATCH(BB$2,SP_ACQ_Lib[#Headers],0),FALSE),0)</f>
        <v>0</v>
      </c>
      <c r="BC51" s="119">
        <f>IFERROR(VLOOKUP($A51,SP_AcqTract_DB[],MATCH(BC$2,SP_AcqTract_DB[#Headers],0),FALSE),"")</f>
        <v>44006</v>
      </c>
      <c r="BD51" s="119">
        <f>IFERROR(VLOOKUP($A51,SP_AcqTract_DB[],MATCH(BD$2,SP_AcqTract_DB[#Headers],0),FALSE),"")</f>
        <v>0</v>
      </c>
      <c r="BE51" s="130" t="str">
        <f>IFERROR(IF(VLOOKUP(CONCATENATE($A51,"_",BE$1),SP_ACQ_Lib[],MATCH(BE$2,SP_ACQ_Lib[#Headers],0),FALSE)=0,"",VLOOKUP(CONCATENATE($A51,"_",BE$1),SP_ACQ_Lib[],MATCH(BE$2,SP_ACQ_Lib[#Headers],0),FALSE)),"")</f>
        <v/>
      </c>
      <c r="BF51" s="130" t="str">
        <f>IFERROR(IF(VLOOKUP(CONCATENATE($A51,"_",BF$1),SP_ACQ_Lib[],MATCH(BF$2,SP_ACQ_Lib[#Headers],0),FALSE)=0,"",VLOOKUP(CONCATENATE($A51,"_",BF$1),SP_ACQ_Lib[],MATCH(BF$2,SP_ACQ_Lib[#Headers],0),FALSE)),"")</f>
        <v/>
      </c>
      <c r="BG51" s="130" t="str">
        <f>IFERROR(IF(VLOOKUP(CONCATENATE($A51,"_",BG$1),SP_ACQ_Lib[],MATCH(BG$2,SP_ACQ_Lib[#Headers],0),FALSE)=0,"",VLOOKUP(CONCATENATE($A51,"_",BG$1),SP_ACQ_Lib[],MATCH(BG$2,SP_ACQ_Lib[#Headers],0),FALSE)),"")</f>
        <v/>
      </c>
      <c r="BH51" s="130" t="str">
        <f>IFERROR(IF(VLOOKUP(CONCATENATE($A51,"_",BH$1),SP_ACQ_Lib[],MATCH(BH$2,SP_ACQ_Lib[#Headers],0),FALSE)=0,"",VLOOKUP(CONCATENATE($A51,"_",BH$1),SP_ACQ_Lib[],MATCH(BH$2,SP_ACQ_Lib[#Headers],0),FALSE)),"")</f>
        <v/>
      </c>
      <c r="BI51" s="130" t="str">
        <f>IFERROR(IF(VLOOKUP(CONCATENATE($A51,"_",BI$1),SP_ACQ_Lib[],MATCH(BI$2,SP_ACQ_Lib[#Headers],0),FALSE)=0,"",VLOOKUP(CONCATENATE($A51,"_",BI$1),SP_ACQ_Lib[],MATCH(BI$2,SP_ACQ_Lib[#Headers],0),FALSE)),"")</f>
        <v/>
      </c>
      <c r="BJ51" s="130" t="str">
        <f>IFERROR(IF(VLOOKUP(CONCATENATE($A51,"_",BJ$1),SP_ACQ_Lib[],MATCH(BJ$2,SP_ACQ_Lib[#Headers],0),FALSE)=0,"",VLOOKUP(CONCATENATE($A51,"_",BJ$1),SP_ACQ_Lib[],MATCH(BJ$2,SP_ACQ_Lib[#Headers],0),FALSE)),"")</f>
        <v/>
      </c>
      <c r="BK51" s="131">
        <f>IFERROR(IF(VLOOKUP(CONCATENATE($A51,"_",BK$1),SP_ACQ_Lib[],MATCH(BK$2,SP_ACQ_Lib[#Headers],0),FALSE)=0,"",VLOOKUP(CONCATENATE($A51,"_",BK$1),SP_ACQ_Lib[],MATCH(BK$2,SP_ACQ_Lib[#Headers],0),FALSE)),"")</f>
        <v>43748</v>
      </c>
      <c r="BL51" s="130" t="str">
        <f>IFERROR(IF(VLOOKUP(CONCATENATE($A51,"_",BL$1),SP_ACQ_Lib[],MATCH(BL$2,SP_ACQ_Lib[#Headers],0),FALSE)=0,"",VLOOKUP(CONCATENATE($A51,"_",BL$1),SP_ACQ_Lib[],MATCH(BL$2,SP_ACQ_Lib[#Headers],0),FALSE)),"")</f>
        <v/>
      </c>
      <c r="BM51" s="130" t="str">
        <f>IFERROR(IF(VLOOKUP(CONCATENATE($A51,"_",BM$1),SP_ACQ_Lib[],MATCH(BM$2,SP_ACQ_Lib[#Headers],0),FALSE)=0,"",VLOOKUP(CONCATENATE($A51,"_",BM$1),SP_ACQ_Lib[],MATCH(BM$2,SP_ACQ_Lib[#Headers],0),FALSE)),"")</f>
        <v/>
      </c>
      <c r="BN51" s="130" t="str">
        <f>IFERROR(IF(VLOOKUP(CONCATENATE($A51,"_",BN$1),SP_ACQ_Lib[],MATCH(BN$2,SP_ACQ_Lib[#Headers],0),FALSE)=0,"",VLOOKUP(CONCATENATE($A51,"_",BN$1),SP_ACQ_Lib[],MATCH(BN$2,SP_ACQ_Lib[#Headers],0),FALSE)),"")</f>
        <v/>
      </c>
    </row>
    <row r="52" spans="1:66" s="114" customFormat="1" ht="25.5" x14ac:dyDescent="0.2">
      <c r="A52" s="82" t="s">
        <v>49</v>
      </c>
      <c r="B52" s="115" t="str">
        <f>IFERROR(VLOOKUP($A52,SP_AcqTract_DB[],MATCH(B$2,SP_AcqTract_DB[#Headers],0),FALSE),"")</f>
        <v>R013043</v>
      </c>
      <c r="C52" s="116" t="str">
        <f>IFERROR(VLOOKUP($A52,SP_AcqTract_DB[],MATCH(C$2,SP_AcqTract_DB[#Headers],0),FALSE),"")</f>
        <v>PH1</v>
      </c>
      <c r="D52" s="96" t="str">
        <f>IFERROR(VLOOKUP($A52,SP_AcqTract_DB[],MATCH(D$2,SP_AcqTract_DB[#Headers],0),FALSE),"")</f>
        <v>Active</v>
      </c>
      <c r="E52" s="96">
        <f>IFERROR(VLOOKUP($A52,SP_AcqTract_DB[],MATCH(E$2,SP_AcqTract_DB[#Headers],0),FALSE),"")</f>
        <v>1</v>
      </c>
      <c r="F52" s="115" t="str">
        <f>IFERROR(VLOOKUP($A52,SP_AcqTract_DB[],MATCH(F$2,SP_AcqTract_DB[#Headers],0),FALSE),"")</f>
        <v>Flowage Esmt</v>
      </c>
      <c r="G52" s="115" t="str">
        <f>IFERROR(VLOOKUP($A52,SP_AcqTract_DB[],MATCH(G$2,SP_AcqTract_DB[#Headers],0),FALSE),"")</f>
        <v>Melissa DeLeon</v>
      </c>
      <c r="H52" s="131">
        <f>IFERROR(IF(VLOOKUP(CONCATENATE($A52,"_",H$1),SP_ACQ_Lib[],MATCH(H$2,SP_ACQ_Lib[#Headers],0),FALSE)=0,"",VLOOKUP(CONCATENATE($A52,"_",H$1),SP_ACQ_Lib[],MATCH(H$2,SP_ACQ_Lib[#Headers],0),FALSE)),"")</f>
        <v>44022.693356481483</v>
      </c>
      <c r="I52" s="115" t="str">
        <f>IFERROR(VLOOKUP($A52,SP_AcqTract_DB[],MATCH(I$2,SP_AcqTract_DB[#Headers],0),FALSE),"")</f>
        <v>Israel Cruz</v>
      </c>
      <c r="J52" s="115">
        <f>IFERROR(VLOOKUP($A52,SP_AcqTract_DB[],MATCH(J$2,SP_AcqTract_DB[#Headers],0),FALSE),"")</f>
        <v>0</v>
      </c>
      <c r="K52" s="115" t="str">
        <f>IFERROR(VLOOKUP($A52,SP_AcqTract_DB[],MATCH(K$2,SP_AcqTract_DB[#Headers],0),FALSE),"")</f>
        <v>Israel Cruz</v>
      </c>
      <c r="L52" s="115" t="str">
        <f>IFERROR(VLOOKUP($A52,SP_AcqTract_DB[],MATCH(L$2,SP_AcqTract_DB[#Headers],0),FALSE),"")</f>
        <v>1213 Ebbtide Cove</v>
      </c>
      <c r="M52" s="96" t="str">
        <f>IFERROR(VLOOKUP($A52,SP_AcqTract_DB[],MATCH(M$2,SP_AcqTract_DB[#Headers],0),FALSE),"")</f>
        <v>College Station, TX  77845</v>
      </c>
      <c r="N52" s="115" t="str">
        <f>IFERROR(VLOOKUP($A52,SP_AcqTract_DB[],MATCH(N$2,SP_AcqTract_DB[#Headers],0),FALSE),"")</f>
        <v>509 Bell Street</v>
      </c>
      <c r="O52" s="108" t="str">
        <f>IFERROR(VLOOKUP($A52,SP_AcqTract_DB[],MATCH(O$2,SP_AcqTract_DB[#Headers],0),FALSE),"")</f>
        <v>Public Utilities Easements</v>
      </c>
      <c r="P52" s="108">
        <f>IFERROR(VLOOKUP($A52,SP_AcqTract_DB[],MATCH(P$2,SP_AcqTract_DB[#Headers],0),FALSE),"")</f>
        <v>0</v>
      </c>
      <c r="Q52" s="96" t="str">
        <f>IFERROR(VLOOKUP($A52,SP_AcqTract_DB[],MATCH(Q$2,SP_AcqTract_DB[#Headers],0),FALSE),"")</f>
        <v>2019-0836</v>
      </c>
      <c r="R52" s="131">
        <f>IFERROR(IF(VLOOKUP(CONCATENATE($A52,"_",R$1),SP_ACQ_Lib[],MATCH(R$2,SP_ACQ_Lib[#Headers],0),FALSE)=0,"",VLOOKUP(CONCATENATE($A52,"_",R$1),SP_ACQ_Lib[],MATCH(R$2,SP_ACQ_Lib[#Headers],0),FALSE)),"")</f>
        <v>43986</v>
      </c>
      <c r="S52" s="134">
        <f>IFERROR(IF(VLOOKUP(CONCATENATE($A52,"_",S$1),SP_ACQ_Lib[],MATCH(S$2,SP_ACQ_Lib[#Headers],0),FALSE)=0,"",VLOOKUP(CONCATENATE($A52,"_",S$1),SP_ACQ_Lib[],MATCH(S$2,SP_ACQ_Lib[#Headers],0),FALSE)),"")</f>
        <v>43994</v>
      </c>
      <c r="T52" s="93" t="str">
        <f>IFERROR(VLOOKUP(CONCATENATE($A52,"_",T$1),SP_ACQ_Lib[],MATCH(T$2,SP_ACQ_Lib[#Headers],0),FALSE),0)</f>
        <v>Accepted</v>
      </c>
      <c r="U52" s="131">
        <f>IFERROR(IF(VLOOKUP(CONCATENATE($A52,"_",U$1),SP_ACQ_Lib[],MATCH(U$2,SP_ACQ_Lib[#Headers],0),FALSE)=0,"",VLOOKUP(CONCATENATE($A52,"_",U$1),SP_ACQ_Lib[],MATCH(U$2,SP_ACQ_Lib[#Headers],0),FALSE)),"")</f>
        <v>43805</v>
      </c>
      <c r="V52" s="93" t="str">
        <f>IFERROR(VLOOKUP(CONCATENATE($A52,"_",V$1),SP_ACQ_Lib[],MATCH(V$2,SP_ACQ_Lib[#Headers],0),FALSE),0)</f>
        <v>Accepted</v>
      </c>
      <c r="W52" s="97">
        <f>IFERROR(VLOOKUP(CONCATENATE($A52,"_",W$1),SP_ACQ_Lib[],MATCH(W$2,SP_ACQ_Lib[#Headers],0),FALSE),0)</f>
        <v>0</v>
      </c>
      <c r="X52" s="131">
        <f>IFERROR(VLOOKUP($A52,SP_AcqTract_DB[],MATCH(X$2,SP_AcqTract_DB[#Headers],0),FALSE),"")</f>
        <v>0</v>
      </c>
      <c r="Y52" s="125">
        <f>IFERROR(VLOOKUP($A52,SP_AcqTract_DB[],MATCH(Y$2,SP_AcqTract_DB[#Headers],0),FALSE),"")</f>
        <v>0.34377869605142303</v>
      </c>
      <c r="Z52" s="117">
        <f>IFERROR(VLOOKUP($A52,SP_AcqTract_DB[],MATCH(Z$2,SP_AcqTract_DB[#Headers],0),FALSE),"")</f>
        <v>14975</v>
      </c>
      <c r="AA52" s="117" t="str">
        <f>IFERROR(VLOOKUP($A52,SP_AcqTract_DB[],MATCH(AA$2,SP_AcqTract_DB[#Headers],0),FALSE),"")</f>
        <v>Yes</v>
      </c>
      <c r="AB52" s="131">
        <f>IFERROR(IF(VLOOKUP(CONCATENATE($A52,"_",AB$1),SP_ACQ_Lib[],MATCH(AB$2,SP_ACQ_Lib[#Headers],0),FALSE)=0,"",VLOOKUP(CONCATENATE($A52,"_",AB$1),SP_ACQ_Lib[],MATCH(AB$2,SP_ACQ_Lib[#Headers],0),FALSE)),"")</f>
        <v>43735</v>
      </c>
      <c r="AC52" s="131">
        <f>IFERROR(IF(VLOOKUP(CONCATENATE($A52,"_",AC$1),SP_ACQ_Lib[],MATCH(AC$2,SP_ACQ_Lib[#Headers],0),FALSE)=0,"",VLOOKUP(CONCATENATE($A52,"_",AC$1),SP_ACQ_Lib[],MATCH(AC$2,SP_ACQ_Lib[#Headers],0),FALSE)),"")</f>
        <v>43886</v>
      </c>
      <c r="AD52" s="117" t="str">
        <f>IFERROR(VLOOKUP($A52,SP_AcqTract_DB[],MATCH(AD$2,SP_AcqTract_DB[#Headers],0),FALSE),"")</f>
        <v>Yes</v>
      </c>
      <c r="AE52" s="131">
        <f>IFERROR(IF(VLOOKUP(CONCATENATE($A52,"_",AE$1),SP_ACQ_Lib[],MATCH(AE$2,SP_ACQ_Lib[#Headers],0),FALSE)=0,"",VLOOKUP(CONCATENATE($A52,"_",AE$1),SP_ACQ_Lib[],MATCH(AE$2,SP_ACQ_Lib[#Headers],0),FALSE)),"")</f>
        <v>43735</v>
      </c>
      <c r="AF52" s="131">
        <f>IFERROR(IF(VLOOKUP(CONCATENATE($A52,"_",AF$1),SP_ACQ_Lib[],MATCH(AF$2,SP_ACQ_Lib[#Headers],0),FALSE)=0,"",VLOOKUP(CONCATENATE($A52,"_",AF$1),SP_ACQ_Lib[],MATCH(AF$2,SP_ACQ_Lib[#Headers],0),FALSE)),"")</f>
        <v>43948</v>
      </c>
      <c r="AG52" s="131">
        <f>IFERROR(IF(VLOOKUP(CONCATENATE($A52,"_",AG$1),SP_ACQ_Lib[],MATCH(AG$2,SP_ACQ_Lib[#Headers],0),FALSE)=0,"",VLOOKUP(CONCATENATE($A52,"_",AG$1),SP_ACQ_Lib[],MATCH(AG$2,SP_ACQ_Lib[#Headers],0),FALSE)),"")</f>
        <v>43691</v>
      </c>
      <c r="AH52" s="131">
        <f>IFERROR(IF(VLOOKUP(CONCATENATE($A52,"_",AH$1),SP_ACQ_Lib[],MATCH(AH$2,SP_ACQ_Lib[#Headers],0),FALSE)=0,"",VLOOKUP(CONCATENATE($A52,"_",AH$1),SP_ACQ_Lib[],MATCH(AH$2,SP_ACQ_Lib[#Headers],0),FALSE)),"")</f>
        <v>43718</v>
      </c>
      <c r="AI52" s="130" t="str">
        <f>IFERROR(IF(VLOOKUP(CONCATENATE($A52,"_",AI$1),SP_ACQ_Lib[],MATCH(AI$2,SP_ACQ_Lib[#Headers],0),FALSE)=0,"",VLOOKUP(CONCATENATE($A52,"_",AI$1),SP_ACQ_Lib[],MATCH(AI$2,SP_ACQ_Lib[#Headers],0),FALSE)),"")</f>
        <v/>
      </c>
      <c r="AJ52" s="130" t="str">
        <f>IFERROR(IF(VLOOKUP(CONCATENATE($A52,"_",AJ$1),SP_ACQ_Lib[],MATCH(AJ$2,SP_ACQ_Lib[#Headers],0),FALSE)=0,"",VLOOKUP(CONCATENATE($A52,"_",AJ$1),SP_ACQ_Lib[],MATCH(AJ$2,SP_ACQ_Lib[#Headers],0),FALSE)),"")</f>
        <v/>
      </c>
      <c r="AK52" s="130" t="str">
        <f>IFERROR(IF(VLOOKUP(CONCATENATE($A52,"_",AK$1),SP_ACQ_Lib[],MATCH(AK$2,SP_ACQ_Lib[#Headers],0),FALSE)=0,"",VLOOKUP(CONCATENATE($A52,"_",AK$1),SP_ACQ_Lib[],MATCH(AK$2,SP_ACQ_Lib[#Headers],0),FALSE)),"")</f>
        <v/>
      </c>
      <c r="AL52" s="130">
        <f>IFERROR(VLOOKUP($A52,SP_AcqTract_DB[],MATCH(AL$2,SP_AcqTract_DB[#Headers],0),FALSE),"")</f>
        <v>43950</v>
      </c>
      <c r="AM52" s="115" t="str">
        <f>IFERROR(VLOOKUP($A52,SP_AcqTract_DB[],MATCH(AM$2,SP_AcqTract_DB[#Headers],0),FALSE),"")</f>
        <v>Cameron Boone</v>
      </c>
      <c r="AN52" s="115" t="str">
        <f>IFERROR(VLOOKUP($A52,SP_AcqTract_DB[],MATCH(AN$2,SP_AcqTract_DB[#Headers],0),FALSE),"")</f>
        <v>Richard McGee</v>
      </c>
      <c r="AO52" s="116" t="str">
        <f>IFERROR(VLOOKUP($A52,SP_AcqTract_DB[],MATCH(AO$2,SP_AcqTract_DB[#Headers],0),FALSE),"")</f>
        <v>Yes</v>
      </c>
      <c r="AP52" s="98" t="str">
        <f>IFERROR(VLOOKUP($A52,SP_AcqTract_DB[],MATCH(AP$2,SP_AcqTract_DB[#Headers],0),FALSE),"")</f>
        <v>R</v>
      </c>
      <c r="AQ52" s="133" t="str">
        <f>IFERROR(IF(VLOOKUP(CONCATENATE($A52,"_",AQ$1),SP_ACQ_Lib[],MATCH(AQ$2,SP_ACQ_Lib[#Headers],0),FALSE)=0,"",VLOOKUP(CONCATENATE($A52,"_",AQ$1),SP_ACQ_Lib[],MATCH(AQ$2,SP_ACQ_Lib[#Headers],0),FALSE)),"")</f>
        <v/>
      </c>
      <c r="AR52" s="131" t="str">
        <f>IFERROR(IF(VLOOKUP(CONCATENATE($A52,"_",AR$1),SP_ACQ_Lib[],MATCH(AR$2,SP_ACQ_Lib[#Headers],0),FALSE)=0,"",VLOOKUP(CONCATENATE($A52,"_",AR$1),SP_ACQ_Lib[],MATCH(AR$2,SP_ACQ_Lib[#Headers],0),FALSE)),"")</f>
        <v/>
      </c>
      <c r="AS52" s="130">
        <f>IFERROR(IF(VLOOKUP(CONCATENATE($A52,"_",AS$1),SP_ACQ_Lib[],MATCH(AS$2,SP_ACQ_Lib[#Headers],0),FALSE)=0,"",VLOOKUP(CONCATENATE($A52,"_",AS$1),SP_ACQ_Lib[],MATCH(AS$2,SP_ACQ_Lib[#Headers],0),FALSE)),"")</f>
        <v>43765</v>
      </c>
      <c r="AT52" s="132">
        <f>IFERROR(IF(VLOOKUP(CONCATENATE($A52,"_",AT$1),SP_ACQ_Lib[],MATCH(AT$2,SP_ACQ_Lib[#Headers],0),FALSE)=0,"",VLOOKUP(CONCATENATE($A52,"_",AT$1),SP_ACQ_Lib[],MATCH(AT$2,SP_ACQ_Lib[#Headers],0),FALSE)),"")</f>
        <v>43912</v>
      </c>
      <c r="AU52" s="132">
        <f>IFERROR(IF(VLOOKUP(CONCATENATE($A52,"_",AU$1),SP_ACQ_Lib[],MATCH(AU$2,SP_ACQ_Lib[#Headers],0),FALSE)=0,"",VLOOKUP(CONCATENATE($A52,"_",AU$1),SP_ACQ_Lib[],MATCH(AU$2,SP_ACQ_Lib[#Headers],0),FALSE)),"")</f>
        <v>43992</v>
      </c>
      <c r="AV52" s="113">
        <f>IFERROR(IF(VLOOKUP(CONCATENATE($A52,"_",AV$1),SP_ACQ_Lib[],MATCH(AV$2,SP_ACQ_Lib[#Headers],0),FALSE)=0,"",VLOOKUP(CONCATENATE($A52,"_",AV$1),SP_ACQ_Lib[],MATCH(AV$2,SP_ACQ_Lib[#Headers],0),FALSE)),"")</f>
        <v>155200</v>
      </c>
      <c r="AW52" s="132">
        <f>IFERROR(IF(VLOOKUP(CONCATENATE($A52,"_",AW$1),SP_ACQ_Lib[],MATCH(AW$2,SP_ACQ_Lib[#Headers],0),FALSE)=0,"",VLOOKUP(CONCATENATE($A52,"_",AW$1),SP_ACQ_Lib[],MATCH(AW$2,SP_ACQ_Lib[#Headers],0),FALSE)),"")</f>
        <v>43997</v>
      </c>
      <c r="AX52" s="132">
        <f>IFERROR(IF(VLOOKUP(CONCATENATE($A52,"_",AX$1),SP_ACQ_Lib[],MATCH(AX$2,SP_ACQ_Lib[#Headers],0),FALSE)=0,"",VLOOKUP(CONCATENATE($A52,"_",AX$1),SP_ACQ_Lib[],MATCH(AX$2,SP_ACQ_Lib[#Headers],0),FALSE)),"")</f>
        <v>43997</v>
      </c>
      <c r="AY52" s="132">
        <f>IFERROR(IF(VLOOKUP(CONCATENATE($A52,"_",AY$1),SP_ACQ_Lib[],MATCH(AY$2,SP_ACQ_Lib[#Headers],0),FALSE)=0,"",VLOOKUP(CONCATENATE($A52,"_",AY$1),SP_ACQ_Lib[],MATCH(AY$2,SP_ACQ_Lib[#Headers],0),FALSE)),"")</f>
        <v>43997</v>
      </c>
      <c r="AZ52" s="132">
        <f>IFERROR(IF(VLOOKUP(CONCATENATE($A52,"_",AZ$1),SP_ACQ_Lib[],MATCH(AZ$2,SP_ACQ_Lib[#Headers],0),FALSE)=0,"",VLOOKUP(CONCATENATE($A52,"_",AZ$1),SP_ACQ_Lib[],MATCH(AZ$2,SP_ACQ_Lib[#Headers],0),FALSE)),"")</f>
        <v>44012</v>
      </c>
      <c r="BA52" s="132">
        <f>IFERROR(IF(VLOOKUP(CONCATENATE($A52,"_",BA$1),SP_ACQ_Lib[],MATCH(BA$2,SP_ACQ_Lib[#Headers],0),FALSE)=0,"",VLOOKUP(CONCATENATE($A52,"_",BA$1),SP_ACQ_Lib[],MATCH(BA$2,SP_ACQ_Lib[#Headers],0),FALSE)),"")</f>
        <v>44012</v>
      </c>
      <c r="BB52" s="112">
        <f>IFERROR(VLOOKUP(CONCATENATE($A52,"_",BB$1),SP_ACQ_Lib[],MATCH(BB$2,SP_ACQ_Lib[#Headers],0),FALSE),0)</f>
        <v>0</v>
      </c>
      <c r="BC52" s="119">
        <f>IFERROR(VLOOKUP($A52,SP_AcqTract_DB[],MATCH(BC$2,SP_AcqTract_DB[#Headers],0),FALSE),"")</f>
        <v>44012</v>
      </c>
      <c r="BD52" s="119">
        <f>IFERROR(VLOOKUP($A52,SP_AcqTract_DB[],MATCH(BD$2,SP_AcqTract_DB[#Headers],0),FALSE),"")</f>
        <v>0</v>
      </c>
      <c r="BE52" s="130">
        <f>IFERROR(IF(VLOOKUP(CONCATENATE($A52,"_",BE$1),SP_ACQ_Lib[],MATCH(BE$2,SP_ACQ_Lib[#Headers],0),FALSE)=0,"",VLOOKUP(CONCATENATE($A52,"_",BE$1),SP_ACQ_Lib[],MATCH(BE$2,SP_ACQ_Lib[#Headers],0),FALSE)),"")</f>
        <v>44018</v>
      </c>
      <c r="BF52" s="130">
        <f>IFERROR(IF(VLOOKUP(CONCATENATE($A52,"_",BF$1),SP_ACQ_Lib[],MATCH(BF$2,SP_ACQ_Lib[#Headers],0),FALSE)=0,"",VLOOKUP(CONCATENATE($A52,"_",BF$1),SP_ACQ_Lib[],MATCH(BF$2,SP_ACQ_Lib[#Headers],0),FALSE)),"")</f>
        <v>44020</v>
      </c>
      <c r="BG52" s="130" t="str">
        <f>IFERROR(IF(VLOOKUP(CONCATENATE($A52,"_",BG$1),SP_ACQ_Lib[],MATCH(BG$2,SP_ACQ_Lib[#Headers],0),FALSE)=0,"",VLOOKUP(CONCATENATE($A52,"_",BG$1),SP_ACQ_Lib[],MATCH(BG$2,SP_ACQ_Lib[#Headers],0),FALSE)),"")</f>
        <v/>
      </c>
      <c r="BH52" s="130" t="str">
        <f>IFERROR(IF(VLOOKUP(CONCATENATE($A52,"_",BH$1),SP_ACQ_Lib[],MATCH(BH$2,SP_ACQ_Lib[#Headers],0),FALSE)=0,"",VLOOKUP(CONCATENATE($A52,"_",BH$1),SP_ACQ_Lib[],MATCH(BH$2,SP_ACQ_Lib[#Headers],0),FALSE)),"")</f>
        <v/>
      </c>
      <c r="BI52" s="130" t="str">
        <f>IFERROR(IF(VLOOKUP(CONCATENATE($A52,"_",BI$1),SP_ACQ_Lib[],MATCH(BI$2,SP_ACQ_Lib[#Headers],0),FALSE)=0,"",VLOOKUP(CONCATENATE($A52,"_",BI$1),SP_ACQ_Lib[],MATCH(BI$2,SP_ACQ_Lib[#Headers],0),FALSE)),"")</f>
        <v/>
      </c>
      <c r="BJ52" s="130" t="str">
        <f>IFERROR(IF(VLOOKUP(CONCATENATE($A52,"_",BJ$1),SP_ACQ_Lib[],MATCH(BJ$2,SP_ACQ_Lib[#Headers],0),FALSE)=0,"",VLOOKUP(CONCATENATE($A52,"_",BJ$1),SP_ACQ_Lib[],MATCH(BJ$2,SP_ACQ_Lib[#Headers],0),FALSE)),"")</f>
        <v/>
      </c>
      <c r="BK52" s="131">
        <f>IFERROR(IF(VLOOKUP(CONCATENATE($A52,"_",BK$1),SP_ACQ_Lib[],MATCH(BK$2,SP_ACQ_Lib[#Headers],0),FALSE)=0,"",VLOOKUP(CONCATENATE($A52,"_",BK$1),SP_ACQ_Lib[],MATCH(BK$2,SP_ACQ_Lib[#Headers],0),FALSE)),"")</f>
        <v>43748</v>
      </c>
      <c r="BL52" s="130" t="str">
        <f>IFERROR(IF(VLOOKUP(CONCATENATE($A52,"_",BL$1),SP_ACQ_Lib[],MATCH(BL$2,SP_ACQ_Lib[#Headers],0),FALSE)=0,"",VLOOKUP(CONCATENATE($A52,"_",BL$1),SP_ACQ_Lib[],MATCH(BL$2,SP_ACQ_Lib[#Headers],0),FALSE)),"")</f>
        <v/>
      </c>
      <c r="BM52" s="130" t="str">
        <f>IFERROR(IF(VLOOKUP(CONCATENATE($A52,"_",BM$1),SP_ACQ_Lib[],MATCH(BM$2,SP_ACQ_Lib[#Headers],0),FALSE)=0,"",VLOOKUP(CONCATENATE($A52,"_",BM$1),SP_ACQ_Lib[],MATCH(BM$2,SP_ACQ_Lib[#Headers],0),FALSE)),"")</f>
        <v/>
      </c>
      <c r="BN52" s="130" t="str">
        <f>IFERROR(IF(VLOOKUP(CONCATENATE($A52,"_",BN$1),SP_ACQ_Lib[],MATCH(BN$2,SP_ACQ_Lib[#Headers],0),FALSE)=0,"",VLOOKUP(CONCATENATE($A52,"_",BN$1),SP_ACQ_Lib[],MATCH(BN$2,SP_ACQ_Lib[#Headers],0),FALSE)),"")</f>
        <v/>
      </c>
    </row>
    <row r="53" spans="1:66" s="114" customFormat="1" ht="25.5" x14ac:dyDescent="0.2">
      <c r="A53" s="82" t="s">
        <v>50</v>
      </c>
      <c r="B53" s="115" t="str">
        <f>IFERROR(VLOOKUP($A53,SP_AcqTract_DB[],MATCH(B$2,SP_AcqTract_DB[#Headers],0),FALSE),"")</f>
        <v>R013047</v>
      </c>
      <c r="C53" s="116" t="str">
        <f>IFERROR(VLOOKUP($A53,SP_AcqTract_DB[],MATCH(C$2,SP_AcqTract_DB[#Headers],0),FALSE),"")</f>
        <v>PH1</v>
      </c>
      <c r="D53" s="96" t="str">
        <f>IFERROR(VLOOKUP($A53,SP_AcqTract_DB[],MATCH(D$2,SP_AcqTract_DB[#Headers],0),FALSE),"")</f>
        <v>Active</v>
      </c>
      <c r="E53" s="96">
        <f>IFERROR(VLOOKUP($A53,SP_AcqTract_DB[],MATCH(E$2,SP_AcqTract_DB[#Headers],0),FALSE),"")</f>
        <v>1</v>
      </c>
      <c r="F53" s="115" t="str">
        <f>IFERROR(VLOOKUP($A53,SP_AcqTract_DB[],MATCH(F$2,SP_AcqTract_DB[#Headers],0),FALSE),"")</f>
        <v>Flowage Esmt</v>
      </c>
      <c r="G53" s="115" t="str">
        <f>IFERROR(VLOOKUP($A53,SP_AcqTract_DB[],MATCH(G$2,SP_AcqTract_DB[#Headers],0),FALSE),"")</f>
        <v>Lily Khan</v>
      </c>
      <c r="H53" s="131">
        <f>IFERROR(IF(VLOOKUP(CONCATENATE($A53,"_",H$1),SP_ACQ_Lib[],MATCH(H$2,SP_ACQ_Lib[#Headers],0),FALSE)=0,"",VLOOKUP(CONCATENATE($A53,"_",H$1),SP_ACQ_Lib[],MATCH(H$2,SP_ACQ_Lib[#Headers],0),FALSE)),"")</f>
        <v>43998.659837962965</v>
      </c>
      <c r="I53" s="115" t="str">
        <f>IFERROR(VLOOKUP($A53,SP_AcqTract_DB[],MATCH(I$2,SP_AcqTract_DB[#Headers],0),FALSE),"")</f>
        <v>Raymond Limas and Cindy Limas</v>
      </c>
      <c r="J53" s="115">
        <f>IFERROR(VLOOKUP($A53,SP_AcqTract_DB[],MATCH(J$2,SP_AcqTract_DB[#Headers],0),FALSE),"")</f>
        <v>0</v>
      </c>
      <c r="K53" s="115" t="str">
        <f>IFERROR(VLOOKUP($A53,SP_AcqTract_DB[],MATCH(K$2,SP_AcqTract_DB[#Headers],0),FALSE),"")</f>
        <v xml:space="preserve">Raymond Limas </v>
      </c>
      <c r="L53" s="115" t="str">
        <f>IFERROR(VLOOKUP($A53,SP_AcqTract_DB[],MATCH(L$2,SP_AcqTract_DB[#Headers],0),FALSE),"")</f>
        <v>616 S Sunset</v>
      </c>
      <c r="M53" s="96" t="str">
        <f>IFERROR(VLOOKUP($A53,SP_AcqTract_DB[],MATCH(M$2,SP_AcqTract_DB[#Headers],0),FALSE),"")</f>
        <v>Wharton, TX</v>
      </c>
      <c r="N53" s="115" t="str">
        <f>IFERROR(VLOOKUP($A53,SP_AcqTract_DB[],MATCH(N$2,SP_AcqTract_DB[#Headers],0),FALSE),"")</f>
        <v>0 Sunset</v>
      </c>
      <c r="O53" s="108">
        <f>IFERROR(VLOOKUP($A53,SP_AcqTract_DB[],MATCH(O$2,SP_AcqTract_DB[#Headers],0),FALSE),"")</f>
        <v>0</v>
      </c>
      <c r="P53" s="108">
        <f>IFERROR(VLOOKUP($A53,SP_AcqTract_DB[],MATCH(P$2,SP_AcqTract_DB[#Headers],0),FALSE),"")</f>
        <v>0</v>
      </c>
      <c r="Q53" s="96" t="str">
        <f>IFERROR(VLOOKUP($A53,SP_AcqTract_DB[],MATCH(Q$2,SP_AcqTract_DB[#Headers],0),FALSE),"")</f>
        <v>2019-0837</v>
      </c>
      <c r="R53" s="131">
        <f>IFERROR(IF(VLOOKUP(CONCATENATE($A53,"_",R$1),SP_ACQ_Lib[],MATCH(R$2,SP_ACQ_Lib[#Headers],0),FALSE)=0,"",VLOOKUP(CONCATENATE($A53,"_",R$1),SP_ACQ_Lib[],MATCH(R$2,SP_ACQ_Lib[#Headers],0),FALSE)),"")</f>
        <v>43986</v>
      </c>
      <c r="S53" s="134">
        <f>IFERROR(IF(VLOOKUP(CONCATENATE($A53,"_",S$1),SP_ACQ_Lib[],MATCH(S$2,SP_ACQ_Lib[#Headers],0),FALSE)=0,"",VLOOKUP(CONCATENATE($A53,"_",S$1),SP_ACQ_Lib[],MATCH(S$2,SP_ACQ_Lib[#Headers],0),FALSE)),"")</f>
        <v>43994</v>
      </c>
      <c r="T53" s="93" t="str">
        <f>IFERROR(VLOOKUP(CONCATENATE($A53,"_",T$1),SP_ACQ_Lib[],MATCH(T$2,SP_ACQ_Lib[#Headers],0),FALSE),0)</f>
        <v>Accepted</v>
      </c>
      <c r="U53" s="131">
        <f>IFERROR(IF(VLOOKUP(CONCATENATE($A53,"_",U$1),SP_ACQ_Lib[],MATCH(U$2,SP_ACQ_Lib[#Headers],0),FALSE)=0,"",VLOOKUP(CONCATENATE($A53,"_",U$1),SP_ACQ_Lib[],MATCH(U$2,SP_ACQ_Lib[#Headers],0),FALSE)),"")</f>
        <v>43812</v>
      </c>
      <c r="V53" s="93" t="str">
        <f>IFERROR(VLOOKUP(CONCATENATE($A53,"_",V$1),SP_ACQ_Lib[],MATCH(V$2,SP_ACQ_Lib[#Headers],0),FALSE),0)</f>
        <v>Accepted</v>
      </c>
      <c r="W53" s="97">
        <f>IFERROR(VLOOKUP(CONCATENATE($A53,"_",W$1),SP_ACQ_Lib[],MATCH(W$2,SP_ACQ_Lib[#Headers],0),FALSE),0)</f>
        <v>0</v>
      </c>
      <c r="X53" s="131">
        <f>IFERROR(VLOOKUP($A53,SP_AcqTract_DB[],MATCH(X$2,SP_AcqTract_DB[#Headers],0),FALSE),"")</f>
        <v>43693</v>
      </c>
      <c r="Y53" s="125">
        <f>IFERROR(VLOOKUP($A53,SP_AcqTract_DB[],MATCH(Y$2,SP_AcqTract_DB[#Headers],0),FALSE),"")</f>
        <v>9.6143250688705204E-2</v>
      </c>
      <c r="Z53" s="117">
        <f>IFERROR(VLOOKUP($A53,SP_AcqTract_DB[],MATCH(Z$2,SP_AcqTract_DB[#Headers],0),FALSE),"")</f>
        <v>4188</v>
      </c>
      <c r="AA53" s="117" t="str">
        <f>IFERROR(VLOOKUP($A53,SP_AcqTract_DB[],MATCH(AA$2,SP_AcqTract_DB[#Headers],0),FALSE),"")</f>
        <v>Yes</v>
      </c>
      <c r="AB53" s="131">
        <f>IFERROR(IF(VLOOKUP(CONCATENATE($A53,"_",AB$1),SP_ACQ_Lib[],MATCH(AB$2,SP_ACQ_Lib[#Headers],0),FALSE)=0,"",VLOOKUP(CONCATENATE($A53,"_",AB$1),SP_ACQ_Lib[],MATCH(AB$2,SP_ACQ_Lib[#Headers],0),FALSE)),"")</f>
        <v>43868</v>
      </c>
      <c r="AC53" s="131">
        <f>IFERROR(IF(VLOOKUP(CONCATENATE($A53,"_",AC$1),SP_ACQ_Lib[],MATCH(AC$2,SP_ACQ_Lib[#Headers],0),FALSE)=0,"",VLOOKUP(CONCATENATE($A53,"_",AC$1),SP_ACQ_Lib[],MATCH(AC$2,SP_ACQ_Lib[#Headers],0),FALSE)),"")</f>
        <v>43886</v>
      </c>
      <c r="AD53" s="117" t="str">
        <f>IFERROR(VLOOKUP($A53,SP_AcqTract_DB[],MATCH(AD$2,SP_AcqTract_DB[#Headers],0),FALSE),"")</f>
        <v>Yes</v>
      </c>
      <c r="AE53" s="131">
        <f>IFERROR(IF(VLOOKUP(CONCATENATE($A53,"_",AE$1),SP_ACQ_Lib[],MATCH(AE$2,SP_ACQ_Lib[#Headers],0),FALSE)=0,"",VLOOKUP(CONCATENATE($A53,"_",AE$1),SP_ACQ_Lib[],MATCH(AE$2,SP_ACQ_Lib[#Headers],0),FALSE)),"")</f>
        <v>43812</v>
      </c>
      <c r="AF53" s="131">
        <f>IFERROR(IF(VLOOKUP(CONCATENATE($A53,"_",AF$1),SP_ACQ_Lib[],MATCH(AF$2,SP_ACQ_Lib[#Headers],0),FALSE)=0,"",VLOOKUP(CONCATENATE($A53,"_",AF$1),SP_ACQ_Lib[],MATCH(AF$2,SP_ACQ_Lib[#Headers],0),FALSE)),"")</f>
        <v>43948</v>
      </c>
      <c r="AG53" s="131" t="str">
        <f>IFERROR(IF(VLOOKUP(CONCATENATE($A53,"_",AG$1),SP_ACQ_Lib[],MATCH(AG$2,SP_ACQ_Lib[#Headers],0),FALSE)=0,"",VLOOKUP(CONCATENATE($A53,"_",AG$1),SP_ACQ_Lib[],MATCH(AG$2,SP_ACQ_Lib[#Headers],0),FALSE)),"")</f>
        <v/>
      </c>
      <c r="AH53" s="131">
        <f>IFERROR(IF(VLOOKUP(CONCATENATE($A53,"_",AH$1),SP_ACQ_Lib[],MATCH(AH$2,SP_ACQ_Lib[#Headers],0),FALSE)=0,"",VLOOKUP(CONCATENATE($A53,"_",AH$1),SP_ACQ_Lib[],MATCH(AH$2,SP_ACQ_Lib[#Headers],0),FALSE)),"")</f>
        <v>43685</v>
      </c>
      <c r="AI53" s="130" t="str">
        <f>IFERROR(IF(VLOOKUP(CONCATENATE($A53,"_",AI$1),SP_ACQ_Lib[],MATCH(AI$2,SP_ACQ_Lib[#Headers],0),FALSE)=0,"",VLOOKUP(CONCATENATE($A53,"_",AI$1),SP_ACQ_Lib[],MATCH(AI$2,SP_ACQ_Lib[#Headers],0),FALSE)),"")</f>
        <v/>
      </c>
      <c r="AJ53" s="130" t="str">
        <f>IFERROR(IF(VLOOKUP(CONCATENATE($A53,"_",AJ$1),SP_ACQ_Lib[],MATCH(AJ$2,SP_ACQ_Lib[#Headers],0),FALSE)=0,"",VLOOKUP(CONCATENATE($A53,"_",AJ$1),SP_ACQ_Lib[],MATCH(AJ$2,SP_ACQ_Lib[#Headers],0),FALSE)),"")</f>
        <v/>
      </c>
      <c r="AK53" s="130" t="str">
        <f>IFERROR(IF(VLOOKUP(CONCATENATE($A53,"_",AK$1),SP_ACQ_Lib[],MATCH(AK$2,SP_ACQ_Lib[#Headers],0),FALSE)=0,"",VLOOKUP(CONCATENATE($A53,"_",AK$1),SP_ACQ_Lib[],MATCH(AK$2,SP_ACQ_Lib[#Headers],0),FALSE)),"")</f>
        <v/>
      </c>
      <c r="AL53" s="130">
        <f>IFERROR(VLOOKUP($A53,SP_AcqTract_DB[],MATCH(AL$2,SP_AcqTract_DB[#Headers],0),FALSE),"")</f>
        <v>43950</v>
      </c>
      <c r="AM53" s="115" t="str">
        <f>IFERROR(VLOOKUP($A53,SP_AcqTract_DB[],MATCH(AM$2,SP_AcqTract_DB[#Headers],0),FALSE),"")</f>
        <v>David Ambrose</v>
      </c>
      <c r="AN53" s="115" t="str">
        <f>IFERROR(VLOOKUP($A53,SP_AcqTract_DB[],MATCH(AN$2,SP_AcqTract_DB[#Headers],0),FALSE),"")</f>
        <v>Lory Johnson, Atrium</v>
      </c>
      <c r="AO53" s="116">
        <f>IFERROR(VLOOKUP($A53,SP_AcqTract_DB[],MATCH(AO$2,SP_AcqTract_DB[#Headers],0),FALSE),"")</f>
        <v>0</v>
      </c>
      <c r="AP53" s="98" t="str">
        <f>IFERROR(VLOOKUP($A53,SP_AcqTract_DB[],MATCH(AP$2,SP_AcqTract_DB[#Headers],0),FALSE),"")</f>
        <v>V</v>
      </c>
      <c r="AQ53" s="133" t="str">
        <f>IFERROR(IF(VLOOKUP(CONCATENATE($A53,"_",AQ$1),SP_ACQ_Lib[],MATCH(AQ$2,SP_ACQ_Lib[#Headers],0),FALSE)=0,"",VLOOKUP(CONCATENATE($A53,"_",AQ$1),SP_ACQ_Lib[],MATCH(AQ$2,SP_ACQ_Lib[#Headers],0),FALSE)),"")</f>
        <v/>
      </c>
      <c r="AR53" s="131">
        <f>IFERROR(IF(VLOOKUP(CONCATENATE($A53,"_",AR$1),SP_ACQ_Lib[],MATCH(AR$2,SP_ACQ_Lib[#Headers],0),FALSE)=0,"",VLOOKUP(CONCATENATE($A53,"_",AR$1),SP_ACQ_Lib[],MATCH(AR$2,SP_ACQ_Lib[#Headers],0),FALSE)),"")</f>
        <v>43685</v>
      </c>
      <c r="AS53" s="130">
        <f>IFERROR(IF(VLOOKUP(CONCATENATE($A53,"_",AS$1),SP_ACQ_Lib[],MATCH(AS$2,SP_ACQ_Lib[#Headers],0),FALSE)=0,"",VLOOKUP(CONCATENATE($A53,"_",AS$1),SP_ACQ_Lib[],MATCH(AS$2,SP_ACQ_Lib[#Headers],0),FALSE)),"")</f>
        <v>43765</v>
      </c>
      <c r="AT53" s="132">
        <f>IFERROR(IF(VLOOKUP(CONCATENATE($A53,"_",AT$1),SP_ACQ_Lib[],MATCH(AT$2,SP_ACQ_Lib[#Headers],0),FALSE)=0,"",VLOOKUP(CONCATENATE($A53,"_",AT$1),SP_ACQ_Lib[],MATCH(AT$2,SP_ACQ_Lib[#Headers],0),FALSE)),"")</f>
        <v>43960</v>
      </c>
      <c r="AU53" s="132" t="str">
        <f>IFERROR(IF(VLOOKUP(CONCATENATE($A53,"_",AU$1),SP_ACQ_Lib[],MATCH(AU$2,SP_ACQ_Lib[#Headers],0),FALSE)=0,"",VLOOKUP(CONCATENATE($A53,"_",AU$1),SP_ACQ_Lib[],MATCH(AU$2,SP_ACQ_Lib[#Headers],0),FALSE)),"")</f>
        <v/>
      </c>
      <c r="AV53" s="113">
        <f>IFERROR(IF(VLOOKUP(CONCATENATE($A53,"_",AV$1),SP_ACQ_Lib[],MATCH(AV$2,SP_ACQ_Lib[#Headers],0),FALSE)=0,"",VLOOKUP(CONCATENATE($A53,"_",AV$1),SP_ACQ_Lib[],MATCH(AV$2,SP_ACQ_Lib[#Headers],0),FALSE)),"")</f>
        <v>7896</v>
      </c>
      <c r="AW53" s="132">
        <f>IFERROR(IF(VLOOKUP(CONCATENATE($A53,"_",AW$1),SP_ACQ_Lib[],MATCH(AW$2,SP_ACQ_Lib[#Headers],0),FALSE)=0,"",VLOOKUP(CONCATENATE($A53,"_",AW$1),SP_ACQ_Lib[],MATCH(AW$2,SP_ACQ_Lib[#Headers],0),FALSE)),"")</f>
        <v>44006</v>
      </c>
      <c r="AX53" s="132">
        <f>IFERROR(IF(VLOOKUP(CONCATENATE($A53,"_",AX$1),SP_ACQ_Lib[],MATCH(AX$2,SP_ACQ_Lib[#Headers],0),FALSE)=0,"",VLOOKUP(CONCATENATE($A53,"_",AX$1),SP_ACQ_Lib[],MATCH(AX$2,SP_ACQ_Lib[#Headers],0),FALSE)),"")</f>
        <v>44006</v>
      </c>
      <c r="AY53" s="132">
        <f>IFERROR(IF(VLOOKUP(CONCATENATE($A53,"_",AY$1),SP_ACQ_Lib[],MATCH(AY$2,SP_ACQ_Lib[#Headers],0),FALSE)=0,"",VLOOKUP(CONCATENATE($A53,"_",AY$1),SP_ACQ_Lib[],MATCH(AY$2,SP_ACQ_Lib[#Headers],0),FALSE)),"")</f>
        <v>44006</v>
      </c>
      <c r="AZ53" s="132" t="str">
        <f>IFERROR(IF(VLOOKUP(CONCATENATE($A53,"_",AZ$1),SP_ACQ_Lib[],MATCH(AZ$2,SP_ACQ_Lib[#Headers],0),FALSE)=0,"",VLOOKUP(CONCATENATE($A53,"_",AZ$1),SP_ACQ_Lib[],MATCH(AZ$2,SP_ACQ_Lib[#Headers],0),FALSE)),"")</f>
        <v/>
      </c>
      <c r="BA53" s="132" t="str">
        <f>IFERROR(IF(VLOOKUP(CONCATENATE($A53,"_",BA$1),SP_ACQ_Lib[],MATCH(BA$2,SP_ACQ_Lib[#Headers],0),FALSE)=0,"",VLOOKUP(CONCATENATE($A53,"_",BA$1),SP_ACQ_Lib[],MATCH(BA$2,SP_ACQ_Lib[#Headers],0),FALSE)),"")</f>
        <v/>
      </c>
      <c r="BB53" s="112">
        <f>IFERROR(VLOOKUP(CONCATENATE($A53,"_",BB$1),SP_ACQ_Lib[],MATCH(BB$2,SP_ACQ_Lib[#Headers],0),FALSE),0)</f>
        <v>0</v>
      </c>
      <c r="BC53" s="119">
        <f>IFERROR(VLOOKUP($A53,SP_AcqTract_DB[],MATCH(BC$2,SP_AcqTract_DB[#Headers],0),FALSE),"")</f>
        <v>44006</v>
      </c>
      <c r="BD53" s="119">
        <f>IFERROR(VLOOKUP($A53,SP_AcqTract_DB[],MATCH(BD$2,SP_AcqTract_DB[#Headers],0),FALSE),"")</f>
        <v>0</v>
      </c>
      <c r="BE53" s="130" t="str">
        <f>IFERROR(IF(VLOOKUP(CONCATENATE($A53,"_",BE$1),SP_ACQ_Lib[],MATCH(BE$2,SP_ACQ_Lib[#Headers],0),FALSE)=0,"",VLOOKUP(CONCATENATE($A53,"_",BE$1),SP_ACQ_Lib[],MATCH(BE$2,SP_ACQ_Lib[#Headers],0),FALSE)),"")</f>
        <v/>
      </c>
      <c r="BF53" s="130" t="str">
        <f>IFERROR(IF(VLOOKUP(CONCATENATE($A53,"_",BF$1),SP_ACQ_Lib[],MATCH(BF$2,SP_ACQ_Lib[#Headers],0),FALSE)=0,"",VLOOKUP(CONCATENATE($A53,"_",BF$1),SP_ACQ_Lib[],MATCH(BF$2,SP_ACQ_Lib[#Headers],0),FALSE)),"")</f>
        <v/>
      </c>
      <c r="BG53" s="130" t="str">
        <f>IFERROR(IF(VLOOKUP(CONCATENATE($A53,"_",BG$1),SP_ACQ_Lib[],MATCH(BG$2,SP_ACQ_Lib[#Headers],0),FALSE)=0,"",VLOOKUP(CONCATENATE($A53,"_",BG$1),SP_ACQ_Lib[],MATCH(BG$2,SP_ACQ_Lib[#Headers],0),FALSE)),"")</f>
        <v/>
      </c>
      <c r="BH53" s="130" t="str">
        <f>IFERROR(IF(VLOOKUP(CONCATENATE($A53,"_",BH$1),SP_ACQ_Lib[],MATCH(BH$2,SP_ACQ_Lib[#Headers],0),FALSE)=0,"",VLOOKUP(CONCATENATE($A53,"_",BH$1),SP_ACQ_Lib[],MATCH(BH$2,SP_ACQ_Lib[#Headers],0),FALSE)),"")</f>
        <v/>
      </c>
      <c r="BI53" s="130" t="str">
        <f>IFERROR(IF(VLOOKUP(CONCATENATE($A53,"_",BI$1),SP_ACQ_Lib[],MATCH(BI$2,SP_ACQ_Lib[#Headers],0),FALSE)=0,"",VLOOKUP(CONCATENATE($A53,"_",BI$1),SP_ACQ_Lib[],MATCH(BI$2,SP_ACQ_Lib[#Headers],0),FALSE)),"")</f>
        <v/>
      </c>
      <c r="BJ53" s="130">
        <f>IFERROR(IF(VLOOKUP(CONCATENATE($A53,"_",BJ$1),SP_ACQ_Lib[],MATCH(BJ$2,SP_ACQ_Lib[#Headers],0),FALSE)=0,"",VLOOKUP(CONCATENATE($A53,"_",BJ$1),SP_ACQ_Lib[],MATCH(BJ$2,SP_ACQ_Lib[#Headers],0),FALSE)),"")</f>
        <v>43768</v>
      </c>
      <c r="BK53" s="131">
        <f>IFERROR(IF(VLOOKUP(CONCATENATE($A53,"_",BK$1),SP_ACQ_Lib[],MATCH(BK$2,SP_ACQ_Lib[#Headers],0),FALSE)=0,"",VLOOKUP(CONCATENATE($A53,"_",BK$1),SP_ACQ_Lib[],MATCH(BK$2,SP_ACQ_Lib[#Headers],0),FALSE)),"")</f>
        <v>43748</v>
      </c>
      <c r="BL53" s="130" t="str">
        <f>IFERROR(IF(VLOOKUP(CONCATENATE($A53,"_",BL$1),SP_ACQ_Lib[],MATCH(BL$2,SP_ACQ_Lib[#Headers],0),FALSE)=0,"",VLOOKUP(CONCATENATE($A53,"_",BL$1),SP_ACQ_Lib[],MATCH(BL$2,SP_ACQ_Lib[#Headers],0),FALSE)),"")</f>
        <v/>
      </c>
      <c r="BM53" s="130" t="str">
        <f>IFERROR(IF(VLOOKUP(CONCATENATE($A53,"_",BM$1),SP_ACQ_Lib[],MATCH(BM$2,SP_ACQ_Lib[#Headers],0),FALSE)=0,"",VLOOKUP(CONCATENATE($A53,"_",BM$1),SP_ACQ_Lib[],MATCH(BM$2,SP_ACQ_Lib[#Headers],0),FALSE)),"")</f>
        <v/>
      </c>
      <c r="BN53" s="130" t="str">
        <f>IFERROR(IF(VLOOKUP(CONCATENATE($A53,"_",BN$1),SP_ACQ_Lib[],MATCH(BN$2,SP_ACQ_Lib[#Headers],0),FALSE)=0,"",VLOOKUP(CONCATENATE($A53,"_",BN$1),SP_ACQ_Lib[],MATCH(BN$2,SP_ACQ_Lib[#Headers],0),FALSE)),"")</f>
        <v/>
      </c>
    </row>
    <row r="54" spans="1:66" s="114" customFormat="1" ht="38.25" x14ac:dyDescent="0.2">
      <c r="A54" s="82" t="s">
        <v>51</v>
      </c>
      <c r="B54" s="115" t="str">
        <f>IFERROR(VLOOKUP($A54,SP_AcqTract_DB[],MATCH(B$2,SP_AcqTract_DB[#Headers],0),FALSE),"")</f>
        <v>R013049;R013050</v>
      </c>
      <c r="C54" s="116" t="str">
        <f>IFERROR(VLOOKUP($A54,SP_AcqTract_DB[],MATCH(C$2,SP_AcqTract_DB[#Headers],0),FALSE),"")</f>
        <v>PH1</v>
      </c>
      <c r="D54" s="96" t="str">
        <f>IFERROR(VLOOKUP($A54,SP_AcqTract_DB[],MATCH(D$2,SP_AcqTract_DB[#Headers],0),FALSE),"")</f>
        <v>Active</v>
      </c>
      <c r="E54" s="96">
        <f>IFERROR(VLOOKUP($A54,SP_AcqTract_DB[],MATCH(E$2,SP_AcqTract_DB[#Headers],0),FALSE),"")</f>
        <v>2</v>
      </c>
      <c r="F54" s="115" t="str">
        <f>IFERROR(VLOOKUP($A54,SP_AcqTract_DB[],MATCH(F$2,SP_AcqTract_DB[#Headers],0),FALSE),"")</f>
        <v>Flowage Esmt/Levee Esmt</v>
      </c>
      <c r="G54" s="115" t="str">
        <f>IFERROR(VLOOKUP($A54,SP_AcqTract_DB[],MATCH(G$2,SP_AcqTract_DB[#Headers],0),FALSE),"")</f>
        <v>Lily Khan</v>
      </c>
      <c r="H54" s="131">
        <f>IFERROR(IF(VLOOKUP(CONCATENATE($A54,"_",H$1),SP_ACQ_Lib[],MATCH(H$2,SP_ACQ_Lib[#Headers],0),FALSE)=0,"",VLOOKUP(CONCATENATE($A54,"_",H$1),SP_ACQ_Lib[],MATCH(H$2,SP_ACQ_Lib[#Headers],0),FALSE)),"")</f>
        <v>44019.757106481484</v>
      </c>
      <c r="I54" s="115" t="str">
        <f>IFERROR(VLOOKUP($A54,SP_AcqTract_DB[],MATCH(I$2,SP_AcqTract_DB[#Headers],0),FALSE),"")</f>
        <v>Raymond Limas and Cindy Limas</v>
      </c>
      <c r="J54" s="115">
        <f>IFERROR(VLOOKUP($A54,SP_AcqTract_DB[],MATCH(J$2,SP_AcqTract_DB[#Headers],0),FALSE),"")</f>
        <v>0</v>
      </c>
      <c r="K54" s="115" t="str">
        <f>IFERROR(VLOOKUP($A54,SP_AcqTract_DB[],MATCH(K$2,SP_AcqTract_DB[#Headers],0),FALSE),"")</f>
        <v>Raymond and Cindy Limas</v>
      </c>
      <c r="L54" s="115" t="str">
        <f>IFERROR(VLOOKUP($A54,SP_AcqTract_DB[],MATCH(L$2,SP_AcqTract_DB[#Headers],0),FALSE),"")</f>
        <v>616 S Sunset</v>
      </c>
      <c r="M54" s="96" t="str">
        <f>IFERROR(VLOOKUP($A54,SP_AcqTract_DB[],MATCH(M$2,SP_AcqTract_DB[#Headers],0),FALSE),"")</f>
        <v>Wharton, TX</v>
      </c>
      <c r="N54" s="115" t="str">
        <f>IFERROR(VLOOKUP($A54,SP_AcqTract_DB[],MATCH(N$2,SP_AcqTract_DB[#Headers],0),FALSE),"")</f>
        <v>616 Sunset</v>
      </c>
      <c r="O54" s="108">
        <f>IFERROR(VLOOKUP($A54,SP_AcqTract_DB[],MATCH(O$2,SP_AcqTract_DB[#Headers],0),FALSE),"")</f>
        <v>0</v>
      </c>
      <c r="P54" s="108">
        <f>IFERROR(VLOOKUP($A54,SP_AcqTract_DB[],MATCH(P$2,SP_AcqTract_DB[#Headers],0),FALSE),"")</f>
        <v>0</v>
      </c>
      <c r="Q54" s="96" t="str">
        <f>IFERROR(VLOOKUP($A54,SP_AcqTract_DB[],MATCH(Q$2,SP_AcqTract_DB[#Headers],0),FALSE),"")</f>
        <v>2019-0837</v>
      </c>
      <c r="R54" s="131">
        <f>IFERROR(IF(VLOOKUP(CONCATENATE($A54,"_",R$1),SP_ACQ_Lib[],MATCH(R$2,SP_ACQ_Lib[#Headers],0),FALSE)=0,"",VLOOKUP(CONCATENATE($A54,"_",R$1),SP_ACQ_Lib[],MATCH(R$2,SP_ACQ_Lib[#Headers],0),FALSE)),"")</f>
        <v>43889</v>
      </c>
      <c r="S54" s="134">
        <f>IFERROR(IF(VLOOKUP(CONCATENATE($A54,"_",S$1),SP_ACQ_Lib[],MATCH(S$2,SP_ACQ_Lib[#Headers],0),FALSE)=0,"",VLOOKUP(CONCATENATE($A54,"_",S$1),SP_ACQ_Lib[],MATCH(S$2,SP_ACQ_Lib[#Headers],0),FALSE)),"")</f>
        <v>43901</v>
      </c>
      <c r="T54" s="93" t="str">
        <f>IFERROR(VLOOKUP(CONCATENATE($A54,"_",T$1),SP_ACQ_Lib[],MATCH(T$2,SP_ACQ_Lib[#Headers],0),FALSE),0)</f>
        <v>Accepted</v>
      </c>
      <c r="U54" s="131">
        <f>IFERROR(IF(VLOOKUP(CONCATENATE($A54,"_",U$1),SP_ACQ_Lib[],MATCH(U$2,SP_ACQ_Lib[#Headers],0),FALSE)=0,"",VLOOKUP(CONCATENATE($A54,"_",U$1),SP_ACQ_Lib[],MATCH(U$2,SP_ACQ_Lib[#Headers],0),FALSE)),"")</f>
        <v>43815</v>
      </c>
      <c r="V54" s="93" t="str">
        <f>IFERROR(VLOOKUP(CONCATENATE($A54,"_",V$1),SP_ACQ_Lib[],MATCH(V$2,SP_ACQ_Lib[#Headers],0),FALSE),0)</f>
        <v>Accepted</v>
      </c>
      <c r="W54" s="97">
        <f>IFERROR(VLOOKUP(CONCATENATE($A54,"_",W$1),SP_ACQ_Lib[],MATCH(W$2,SP_ACQ_Lib[#Headers],0),FALSE),0)</f>
        <v>0</v>
      </c>
      <c r="X54" s="131">
        <f>IFERROR(VLOOKUP($A54,SP_AcqTract_DB[],MATCH(X$2,SP_AcqTract_DB[#Headers],0),FALSE),"")</f>
        <v>43693</v>
      </c>
      <c r="Y54" s="125">
        <f>IFERROR(VLOOKUP($A54,SP_AcqTract_DB[],MATCH(Y$2,SP_AcqTract_DB[#Headers],0),FALSE),"")</f>
        <v>0.28877410468319598</v>
      </c>
      <c r="Z54" s="117">
        <f>IFERROR(VLOOKUP($A54,SP_AcqTract_DB[],MATCH(Z$2,SP_AcqTract_DB[#Headers],0),FALSE),"")</f>
        <v>12579</v>
      </c>
      <c r="AA54" s="117" t="str">
        <f>IFERROR(VLOOKUP($A54,SP_AcqTract_DB[],MATCH(AA$2,SP_AcqTract_DB[#Headers],0),FALSE),"")</f>
        <v>Yes</v>
      </c>
      <c r="AB54" s="131">
        <f>IFERROR(IF(VLOOKUP(CONCATENATE($A54,"_",AB$1),SP_ACQ_Lib[],MATCH(AB$2,SP_ACQ_Lib[#Headers],0),FALSE)=0,"",VLOOKUP(CONCATENATE($A54,"_",AB$1),SP_ACQ_Lib[],MATCH(AB$2,SP_ACQ_Lib[#Headers],0),FALSE)),"")</f>
        <v>43815</v>
      </c>
      <c r="AC54" s="131">
        <f>IFERROR(IF(VLOOKUP(CONCATENATE($A54,"_",AC$1),SP_ACQ_Lib[],MATCH(AC$2,SP_ACQ_Lib[#Headers],0),FALSE)=0,"",VLOOKUP(CONCATENATE($A54,"_",AC$1),SP_ACQ_Lib[],MATCH(AC$2,SP_ACQ_Lib[#Headers],0),FALSE)),"")</f>
        <v>43886</v>
      </c>
      <c r="AD54" s="117" t="str">
        <f>IFERROR(VLOOKUP($A54,SP_AcqTract_DB[],MATCH(AD$2,SP_AcqTract_DB[#Headers],0),FALSE),"")</f>
        <v>Yes</v>
      </c>
      <c r="AE54" s="131">
        <f>IFERROR(IF(VLOOKUP(CONCATENATE($A54,"_",AE$1),SP_ACQ_Lib[],MATCH(AE$2,SP_ACQ_Lib[#Headers],0),FALSE)=0,"",VLOOKUP(CONCATENATE($A54,"_",AE$1),SP_ACQ_Lib[],MATCH(AE$2,SP_ACQ_Lib[#Headers],0),FALSE)),"")</f>
        <v>43815</v>
      </c>
      <c r="AF54" s="131">
        <f>IFERROR(IF(VLOOKUP(CONCATENATE($A54,"_",AF$1),SP_ACQ_Lib[],MATCH(AF$2,SP_ACQ_Lib[#Headers],0),FALSE)=0,"",VLOOKUP(CONCATENATE($A54,"_",AF$1),SP_ACQ_Lib[],MATCH(AF$2,SP_ACQ_Lib[#Headers],0),FALSE)),"")</f>
        <v>43948</v>
      </c>
      <c r="AG54" s="131" t="str">
        <f>IFERROR(IF(VLOOKUP(CONCATENATE($A54,"_",AG$1),SP_ACQ_Lib[],MATCH(AG$2,SP_ACQ_Lib[#Headers],0),FALSE)=0,"",VLOOKUP(CONCATENATE($A54,"_",AG$1),SP_ACQ_Lib[],MATCH(AG$2,SP_ACQ_Lib[#Headers],0),FALSE)),"")</f>
        <v/>
      </c>
      <c r="AH54" s="131">
        <f>IFERROR(IF(VLOOKUP(CONCATENATE($A54,"_",AH$1),SP_ACQ_Lib[],MATCH(AH$2,SP_ACQ_Lib[#Headers],0),FALSE)=0,"",VLOOKUP(CONCATENATE($A54,"_",AH$1),SP_ACQ_Lib[],MATCH(AH$2,SP_ACQ_Lib[#Headers],0),FALSE)),"")</f>
        <v>43685</v>
      </c>
      <c r="AI54" s="130" t="str">
        <f>IFERROR(IF(VLOOKUP(CONCATENATE($A54,"_",AI$1),SP_ACQ_Lib[],MATCH(AI$2,SP_ACQ_Lib[#Headers],0),FALSE)=0,"",VLOOKUP(CONCATENATE($A54,"_",AI$1),SP_ACQ_Lib[],MATCH(AI$2,SP_ACQ_Lib[#Headers],0),FALSE)),"")</f>
        <v/>
      </c>
      <c r="AJ54" s="130" t="str">
        <f>IFERROR(IF(VLOOKUP(CONCATENATE($A54,"_",AJ$1),SP_ACQ_Lib[],MATCH(AJ$2,SP_ACQ_Lib[#Headers],0),FALSE)=0,"",VLOOKUP(CONCATENATE($A54,"_",AJ$1),SP_ACQ_Lib[],MATCH(AJ$2,SP_ACQ_Lib[#Headers],0),FALSE)),"")</f>
        <v/>
      </c>
      <c r="AK54" s="130" t="str">
        <f>IFERROR(IF(VLOOKUP(CONCATENATE($A54,"_",AK$1),SP_ACQ_Lib[],MATCH(AK$2,SP_ACQ_Lib[#Headers],0),FALSE)=0,"",VLOOKUP(CONCATENATE($A54,"_",AK$1),SP_ACQ_Lib[],MATCH(AK$2,SP_ACQ_Lib[#Headers],0),FALSE)),"")</f>
        <v/>
      </c>
      <c r="AL54" s="130">
        <f>IFERROR(VLOOKUP($A54,SP_AcqTract_DB[],MATCH(AL$2,SP_AcqTract_DB[#Headers],0),FALSE),"")</f>
        <v>43950</v>
      </c>
      <c r="AM54" s="115" t="str">
        <f>IFERROR(VLOOKUP($A54,SP_AcqTract_DB[],MATCH(AM$2,SP_AcqTract_DB[#Headers],0),FALSE),"")</f>
        <v>David Ambrose</v>
      </c>
      <c r="AN54" s="115" t="str">
        <f>IFERROR(VLOOKUP($A54,SP_AcqTract_DB[],MATCH(AN$2,SP_AcqTract_DB[#Headers],0),FALSE),"")</f>
        <v>Lory Johnson, Atrium</v>
      </c>
      <c r="AO54" s="116">
        <f>IFERROR(VLOOKUP($A54,SP_AcqTract_DB[],MATCH(AO$2,SP_AcqTract_DB[#Headers],0),FALSE),"")</f>
        <v>0</v>
      </c>
      <c r="AP54" s="98" t="str">
        <f>IFERROR(VLOOKUP($A54,SP_AcqTract_DB[],MATCH(AP$2,SP_AcqTract_DB[#Headers],0),FALSE),"")</f>
        <v>R</v>
      </c>
      <c r="AQ54" s="133" t="str">
        <f>IFERROR(IF(VLOOKUP(CONCATENATE($A54,"_",AQ$1),SP_ACQ_Lib[],MATCH(AQ$2,SP_ACQ_Lib[#Headers],0),FALSE)=0,"",VLOOKUP(CONCATENATE($A54,"_",AQ$1),SP_ACQ_Lib[],MATCH(AQ$2,SP_ACQ_Lib[#Headers],0),FALSE)),"")</f>
        <v/>
      </c>
      <c r="AR54" s="131">
        <f>IFERROR(IF(VLOOKUP(CONCATENATE($A54,"_",AR$1),SP_ACQ_Lib[],MATCH(AR$2,SP_ACQ_Lib[#Headers],0),FALSE)=0,"",VLOOKUP(CONCATENATE($A54,"_",AR$1),SP_ACQ_Lib[],MATCH(AR$2,SP_ACQ_Lib[#Headers],0),FALSE)),"")</f>
        <v>43685</v>
      </c>
      <c r="AS54" s="130">
        <f>IFERROR(IF(VLOOKUP(CONCATENATE($A54,"_",AS$1),SP_ACQ_Lib[],MATCH(AS$2,SP_ACQ_Lib[#Headers],0),FALSE)=0,"",VLOOKUP(CONCATENATE($A54,"_",AS$1),SP_ACQ_Lib[],MATCH(AS$2,SP_ACQ_Lib[#Headers],0),FALSE)),"")</f>
        <v>43765</v>
      </c>
      <c r="AT54" s="132">
        <f>IFERROR(IF(VLOOKUP(CONCATENATE($A54,"_",AT$1),SP_ACQ_Lib[],MATCH(AT$2,SP_ACQ_Lib[#Headers],0),FALSE)=0,"",VLOOKUP(CONCATENATE($A54,"_",AT$1),SP_ACQ_Lib[],MATCH(AT$2,SP_ACQ_Lib[#Headers],0),FALSE)),"")</f>
        <v>43960</v>
      </c>
      <c r="AU54" s="132">
        <f>IFERROR(IF(VLOOKUP(CONCATENATE($A54,"_",AU$1),SP_ACQ_Lib[],MATCH(AU$2,SP_ACQ_Lib[#Headers],0),FALSE)=0,"",VLOOKUP(CONCATENATE($A54,"_",AU$1),SP_ACQ_Lib[],MATCH(AU$2,SP_ACQ_Lib[#Headers],0),FALSE)),"")</f>
        <v>44013</v>
      </c>
      <c r="AV54" s="113">
        <f>IFERROR(IF(VLOOKUP(CONCATENATE($A54,"_",AV$1),SP_ACQ_Lib[],MATCH(AV$2,SP_ACQ_Lib[#Headers],0),FALSE)=0,"",VLOOKUP(CONCATENATE($A54,"_",AV$1),SP_ACQ_Lib[],MATCH(AV$2,SP_ACQ_Lib[#Headers],0),FALSE)),"")</f>
        <v>81900</v>
      </c>
      <c r="AW54" s="132">
        <f>IFERROR(IF(VLOOKUP(CONCATENATE($A54,"_",AW$1),SP_ACQ_Lib[],MATCH(AW$2,SP_ACQ_Lib[#Headers],0),FALSE)=0,"",VLOOKUP(CONCATENATE($A54,"_",AW$1),SP_ACQ_Lib[],MATCH(AW$2,SP_ACQ_Lib[#Headers],0),FALSE)),"")</f>
        <v>43999</v>
      </c>
      <c r="AX54" s="132">
        <f>IFERROR(IF(VLOOKUP(CONCATENATE($A54,"_",AX$1),SP_ACQ_Lib[],MATCH(AX$2,SP_ACQ_Lib[#Headers],0),FALSE)=0,"",VLOOKUP(CONCATENATE($A54,"_",AX$1),SP_ACQ_Lib[],MATCH(AX$2,SP_ACQ_Lib[#Headers],0),FALSE)),"")</f>
        <v>43999</v>
      </c>
      <c r="AY54" s="132">
        <f>IFERROR(IF(VLOOKUP(CONCATENATE($A54,"_",AY$1),SP_ACQ_Lib[],MATCH(AY$2,SP_ACQ_Lib[#Headers],0),FALSE)=0,"",VLOOKUP(CONCATENATE($A54,"_",AY$1),SP_ACQ_Lib[],MATCH(AY$2,SP_ACQ_Lib[#Headers],0),FALSE)),"")</f>
        <v>43999</v>
      </c>
      <c r="AZ54" s="132">
        <f>IFERROR(IF(VLOOKUP(CONCATENATE($A54,"_",AZ$1),SP_ACQ_Lib[],MATCH(AZ$2,SP_ACQ_Lib[#Headers],0),FALSE)=0,"",VLOOKUP(CONCATENATE($A54,"_",AZ$1),SP_ACQ_Lib[],MATCH(AZ$2,SP_ACQ_Lib[#Headers],0),FALSE)),"")</f>
        <v>44012</v>
      </c>
      <c r="BA54" s="132">
        <f>IFERROR(IF(VLOOKUP(CONCATENATE($A54,"_",BA$1),SP_ACQ_Lib[],MATCH(BA$2,SP_ACQ_Lib[#Headers],0),FALSE)=0,"",VLOOKUP(CONCATENATE($A54,"_",BA$1),SP_ACQ_Lib[],MATCH(BA$2,SP_ACQ_Lib[#Headers],0),FALSE)),"")</f>
        <v>44012</v>
      </c>
      <c r="BB54" s="112">
        <f>IFERROR(VLOOKUP(CONCATENATE($A54,"_",BB$1),SP_ACQ_Lib[],MATCH(BB$2,SP_ACQ_Lib[#Headers],0),FALSE),0)</f>
        <v>0</v>
      </c>
      <c r="BC54" s="119">
        <f>IFERROR(VLOOKUP($A54,SP_AcqTract_DB[],MATCH(BC$2,SP_AcqTract_DB[#Headers],0),FALSE),"")</f>
        <v>44012</v>
      </c>
      <c r="BD54" s="119">
        <f>IFERROR(VLOOKUP($A54,SP_AcqTract_DB[],MATCH(BD$2,SP_AcqTract_DB[#Headers],0),FALSE),"")</f>
        <v>44021</v>
      </c>
      <c r="BE54" s="130">
        <f>IFERROR(IF(VLOOKUP(CONCATENATE($A54,"_",BE$1),SP_ACQ_Lib[],MATCH(BE$2,SP_ACQ_Lib[#Headers],0),FALSE)=0,"",VLOOKUP(CONCATENATE($A54,"_",BE$1),SP_ACQ_Lib[],MATCH(BE$2,SP_ACQ_Lib[#Headers],0),FALSE)),"")</f>
        <v>44021</v>
      </c>
      <c r="BF54" s="130">
        <f>IFERROR(IF(VLOOKUP(CONCATENATE($A54,"_",BF$1),SP_ACQ_Lib[],MATCH(BF$2,SP_ACQ_Lib[#Headers],0),FALSE)=0,"",VLOOKUP(CONCATENATE($A54,"_",BF$1),SP_ACQ_Lib[],MATCH(BF$2,SP_ACQ_Lib[#Headers],0),FALSE)),"")</f>
        <v>44022</v>
      </c>
      <c r="BG54" s="130" t="str">
        <f>IFERROR(IF(VLOOKUP(CONCATENATE($A54,"_",BG$1),SP_ACQ_Lib[],MATCH(BG$2,SP_ACQ_Lib[#Headers],0),FALSE)=0,"",VLOOKUP(CONCATENATE($A54,"_",BG$1),SP_ACQ_Lib[],MATCH(BG$2,SP_ACQ_Lib[#Headers],0),FALSE)),"")</f>
        <v/>
      </c>
      <c r="BH54" s="130" t="str">
        <f>IFERROR(IF(VLOOKUP(CONCATENATE($A54,"_",BH$1),SP_ACQ_Lib[],MATCH(BH$2,SP_ACQ_Lib[#Headers],0),FALSE)=0,"",VLOOKUP(CONCATENATE($A54,"_",BH$1),SP_ACQ_Lib[],MATCH(BH$2,SP_ACQ_Lib[#Headers],0),FALSE)),"")</f>
        <v/>
      </c>
      <c r="BI54" s="130" t="str">
        <f>IFERROR(IF(VLOOKUP(CONCATENATE($A54,"_",BI$1),SP_ACQ_Lib[],MATCH(BI$2,SP_ACQ_Lib[#Headers],0),FALSE)=0,"",VLOOKUP(CONCATENATE($A54,"_",BI$1),SP_ACQ_Lib[],MATCH(BI$2,SP_ACQ_Lib[#Headers],0),FALSE)),"")</f>
        <v/>
      </c>
      <c r="BJ54" s="130">
        <f>IFERROR(IF(VLOOKUP(CONCATENATE($A54,"_",BJ$1),SP_ACQ_Lib[],MATCH(BJ$2,SP_ACQ_Lib[#Headers],0),FALSE)=0,"",VLOOKUP(CONCATENATE($A54,"_",BJ$1),SP_ACQ_Lib[],MATCH(BJ$2,SP_ACQ_Lib[#Headers],0),FALSE)),"")</f>
        <v>43768</v>
      </c>
      <c r="BK54" s="131">
        <f>IFERROR(IF(VLOOKUP(CONCATENATE($A54,"_",BK$1),SP_ACQ_Lib[],MATCH(BK$2,SP_ACQ_Lib[#Headers],0),FALSE)=0,"",VLOOKUP(CONCATENATE($A54,"_",BK$1),SP_ACQ_Lib[],MATCH(BK$2,SP_ACQ_Lib[#Headers],0),FALSE)),"")</f>
        <v>43748</v>
      </c>
      <c r="BL54" s="130" t="str">
        <f>IFERROR(IF(VLOOKUP(CONCATENATE($A54,"_",BL$1),SP_ACQ_Lib[],MATCH(BL$2,SP_ACQ_Lib[#Headers],0),FALSE)=0,"",VLOOKUP(CONCATENATE($A54,"_",BL$1),SP_ACQ_Lib[],MATCH(BL$2,SP_ACQ_Lib[#Headers],0),FALSE)),"")</f>
        <v/>
      </c>
      <c r="BM54" s="130" t="str">
        <f>IFERROR(IF(VLOOKUP(CONCATENATE($A54,"_",BM$1),SP_ACQ_Lib[],MATCH(BM$2,SP_ACQ_Lib[#Headers],0),FALSE)=0,"",VLOOKUP(CONCATENATE($A54,"_",BM$1),SP_ACQ_Lib[],MATCH(BM$2,SP_ACQ_Lib[#Headers],0),FALSE)),"")</f>
        <v/>
      </c>
      <c r="BN54" s="130" t="str">
        <f>IFERROR(IF(VLOOKUP(CONCATENATE($A54,"_",BN$1),SP_ACQ_Lib[],MATCH(BN$2,SP_ACQ_Lib[#Headers],0),FALSE)=0,"",VLOOKUP(CONCATENATE($A54,"_",BN$1),SP_ACQ_Lib[],MATCH(BN$2,SP_ACQ_Lib[#Headers],0),FALSE)),"")</f>
        <v/>
      </c>
    </row>
    <row r="55" spans="1:66" s="114" customFormat="1" ht="38.25" x14ac:dyDescent="0.2">
      <c r="A55" s="82" t="s">
        <v>52</v>
      </c>
      <c r="B55" s="115" t="str">
        <f>IFERROR(VLOOKUP($A55,SP_AcqTract_DB[],MATCH(B$2,SP_AcqTract_DB[#Headers],0),FALSE),"")</f>
        <v>R013045;R013046</v>
      </c>
      <c r="C55" s="116" t="str">
        <f>IFERROR(VLOOKUP($A55,SP_AcqTract_DB[],MATCH(C$2,SP_AcqTract_DB[#Headers],0),FALSE),"")</f>
        <v>PH1</v>
      </c>
      <c r="D55" s="96" t="str">
        <f>IFERROR(VLOOKUP($A55,SP_AcqTract_DB[],MATCH(D$2,SP_AcqTract_DB[#Headers],0),FALSE),"")</f>
        <v>Active</v>
      </c>
      <c r="E55" s="96">
        <f>IFERROR(VLOOKUP($A55,SP_AcqTract_DB[],MATCH(E$2,SP_AcqTract_DB[#Headers],0),FALSE),"")</f>
        <v>2</v>
      </c>
      <c r="F55" s="115" t="str">
        <f>IFERROR(VLOOKUP($A55,SP_AcqTract_DB[],MATCH(F$2,SP_AcqTract_DB[#Headers],0),FALSE),"")</f>
        <v>Flowage Esmt/Levee Esmt</v>
      </c>
      <c r="G55" s="115" t="str">
        <f>IFERROR(VLOOKUP($A55,SP_AcqTract_DB[],MATCH(G$2,SP_AcqTract_DB[#Headers],0),FALSE),"")</f>
        <v>Melissa DeLeon</v>
      </c>
      <c r="H55" s="131">
        <f>IFERROR(IF(VLOOKUP(CONCATENATE($A55,"_",H$1),SP_ACQ_Lib[],MATCH(H$2,SP_ACQ_Lib[#Headers],0),FALSE)=0,"",VLOOKUP(CONCATENATE($A55,"_",H$1),SP_ACQ_Lib[],MATCH(H$2,SP_ACQ_Lib[#Headers],0),FALSE)),"")</f>
        <v>43872.547222222223</v>
      </c>
      <c r="I55" s="115" t="str">
        <f>IFERROR(VLOOKUP($A55,SP_AcqTract_DB[],MATCH(I$2,SP_AcqTract_DB[#Headers],0),FALSE),"")</f>
        <v>Ida Garza and Gilbert Garza, Jr.</v>
      </c>
      <c r="J55" s="115">
        <f>IFERROR(VLOOKUP($A55,SP_AcqTract_DB[],MATCH(J$2,SP_AcqTract_DB[#Headers],0),FALSE),"")</f>
        <v>0</v>
      </c>
      <c r="K55" s="115" t="str">
        <f>IFERROR(VLOOKUP($A55,SP_AcqTract_DB[],MATCH(K$2,SP_AcqTract_DB[#Headers],0),FALSE),"")</f>
        <v>Ida Garza and Gilbert Garza, Jr.</v>
      </c>
      <c r="L55" s="115" t="str">
        <f>IFERROR(VLOOKUP($A55,SP_AcqTract_DB[],MATCH(L$2,SP_AcqTract_DB[#Headers],0),FALSE),"")</f>
        <v>212 Stavena Rd</v>
      </c>
      <c r="M55" s="96" t="str">
        <f>IFERROR(VLOOKUP($A55,SP_AcqTract_DB[],MATCH(M$2,SP_AcqTract_DB[#Headers],0),FALSE),"")</f>
        <v>Wharton, TX</v>
      </c>
      <c r="N55" s="115" t="str">
        <f>IFERROR(VLOOKUP($A55,SP_AcqTract_DB[],MATCH(N$2,SP_AcqTract_DB[#Headers],0),FALSE),"")</f>
        <v>0 Sunset</v>
      </c>
      <c r="O55" s="108">
        <f>IFERROR(VLOOKUP($A55,SP_AcqTract_DB[],MATCH(O$2,SP_AcqTract_DB[#Headers],0),FALSE),"")</f>
        <v>0</v>
      </c>
      <c r="P55" s="108">
        <f>IFERROR(VLOOKUP($A55,SP_AcqTract_DB[],MATCH(P$2,SP_AcqTract_DB[#Headers],0),FALSE),"")</f>
        <v>0</v>
      </c>
      <c r="Q55" s="96" t="str">
        <f>IFERROR(VLOOKUP($A55,SP_AcqTract_DB[],MATCH(Q$2,SP_AcqTract_DB[#Headers],0),FALSE),"")</f>
        <v>2019-0838</v>
      </c>
      <c r="R55" s="131">
        <f>IFERROR(IF(VLOOKUP(CONCATENATE($A55,"_",R$1),SP_ACQ_Lib[],MATCH(R$2,SP_ACQ_Lib[#Headers],0),FALSE)=0,"",VLOOKUP(CONCATENATE($A55,"_",R$1),SP_ACQ_Lib[],MATCH(R$2,SP_ACQ_Lib[#Headers],0),FALSE)),"")</f>
        <v>43889</v>
      </c>
      <c r="S55" s="134">
        <f>IFERROR(IF(VLOOKUP(CONCATENATE($A55,"_",S$1),SP_ACQ_Lib[],MATCH(S$2,SP_ACQ_Lib[#Headers],0),FALSE)=0,"",VLOOKUP(CONCATENATE($A55,"_",S$1),SP_ACQ_Lib[],MATCH(S$2,SP_ACQ_Lib[#Headers],0),FALSE)),"")</f>
        <v>43901</v>
      </c>
      <c r="T55" s="93" t="str">
        <f>IFERROR(VLOOKUP(CONCATENATE($A55,"_",T$1),SP_ACQ_Lib[],MATCH(T$2,SP_ACQ_Lib[#Headers],0),FALSE),0)</f>
        <v>Accepted</v>
      </c>
      <c r="U55" s="131">
        <f>IFERROR(IF(VLOOKUP(CONCATENATE($A55,"_",U$1),SP_ACQ_Lib[],MATCH(U$2,SP_ACQ_Lib[#Headers],0),FALSE)=0,"",VLOOKUP(CONCATENATE($A55,"_",U$1),SP_ACQ_Lib[],MATCH(U$2,SP_ACQ_Lib[#Headers],0),FALSE)),"")</f>
        <v>43815</v>
      </c>
      <c r="V55" s="93" t="str">
        <f>IFERROR(VLOOKUP(CONCATENATE($A55,"_",V$1),SP_ACQ_Lib[],MATCH(V$2,SP_ACQ_Lib[#Headers],0),FALSE),0)</f>
        <v>Accepted</v>
      </c>
      <c r="W55" s="97">
        <f>IFERROR(VLOOKUP(CONCATENATE($A55,"_",W$1),SP_ACQ_Lib[],MATCH(W$2,SP_ACQ_Lib[#Headers],0),FALSE),0)</f>
        <v>0</v>
      </c>
      <c r="X55" s="131">
        <f>IFERROR(VLOOKUP($A55,SP_AcqTract_DB[],MATCH(X$2,SP_AcqTract_DB[#Headers],0),FALSE),"")</f>
        <v>43693</v>
      </c>
      <c r="Y55" s="125">
        <f>IFERROR(VLOOKUP($A55,SP_AcqTract_DB[],MATCH(Y$2,SP_AcqTract_DB[#Headers],0),FALSE),"")</f>
        <v>0.19295224977043199</v>
      </c>
      <c r="Z55" s="117">
        <f>IFERROR(VLOOKUP($A55,SP_AcqTract_DB[],MATCH(Z$2,SP_AcqTract_DB[#Headers],0),FALSE),"")</f>
        <v>8405</v>
      </c>
      <c r="AA55" s="117" t="str">
        <f>IFERROR(VLOOKUP($A55,SP_AcqTract_DB[],MATCH(AA$2,SP_AcqTract_DB[#Headers],0),FALSE),"")</f>
        <v>Yes</v>
      </c>
      <c r="AB55" s="131">
        <f>IFERROR(IF(VLOOKUP(CONCATENATE($A55,"_",AB$1),SP_ACQ_Lib[],MATCH(AB$2,SP_ACQ_Lib[#Headers],0),FALSE)=0,"",VLOOKUP(CONCATENATE($A55,"_",AB$1),SP_ACQ_Lib[],MATCH(AB$2,SP_ACQ_Lib[#Headers],0),FALSE)),"")</f>
        <v>43868</v>
      </c>
      <c r="AC55" s="131">
        <f>IFERROR(IF(VLOOKUP(CONCATENATE($A55,"_",AC$1),SP_ACQ_Lib[],MATCH(AC$2,SP_ACQ_Lib[#Headers],0),FALSE)=0,"",VLOOKUP(CONCATENATE($A55,"_",AC$1),SP_ACQ_Lib[],MATCH(AC$2,SP_ACQ_Lib[#Headers],0),FALSE)),"")</f>
        <v>43886</v>
      </c>
      <c r="AD55" s="117" t="str">
        <f>IFERROR(VLOOKUP($A55,SP_AcqTract_DB[],MATCH(AD$2,SP_AcqTract_DB[#Headers],0),FALSE),"")</f>
        <v>Yes</v>
      </c>
      <c r="AE55" s="131">
        <f>IFERROR(IF(VLOOKUP(CONCATENATE($A55,"_",AE$1),SP_ACQ_Lib[],MATCH(AE$2,SP_ACQ_Lib[#Headers],0),FALSE)=0,"",VLOOKUP(CONCATENATE($A55,"_",AE$1),SP_ACQ_Lib[],MATCH(AE$2,SP_ACQ_Lib[#Headers],0),FALSE)),"")</f>
        <v>43812</v>
      </c>
      <c r="AF55" s="131">
        <f>IFERROR(IF(VLOOKUP(CONCATENATE($A55,"_",AF$1),SP_ACQ_Lib[],MATCH(AF$2,SP_ACQ_Lib[#Headers],0),FALSE)=0,"",VLOOKUP(CONCATENATE($A55,"_",AF$1),SP_ACQ_Lib[],MATCH(AF$2,SP_ACQ_Lib[#Headers],0),FALSE)),"")</f>
        <v>43948</v>
      </c>
      <c r="AG55" s="131" t="str">
        <f>IFERROR(IF(VLOOKUP(CONCATENATE($A55,"_",AG$1),SP_ACQ_Lib[],MATCH(AG$2,SP_ACQ_Lib[#Headers],0),FALSE)=0,"",VLOOKUP(CONCATENATE($A55,"_",AG$1),SP_ACQ_Lib[],MATCH(AG$2,SP_ACQ_Lib[#Headers],0),FALSE)),"")</f>
        <v/>
      </c>
      <c r="AH55" s="131">
        <f>IFERROR(IF(VLOOKUP(CONCATENATE($A55,"_",AH$1),SP_ACQ_Lib[],MATCH(AH$2,SP_ACQ_Lib[#Headers],0),FALSE)=0,"",VLOOKUP(CONCATENATE($A55,"_",AH$1),SP_ACQ_Lib[],MATCH(AH$2,SP_ACQ_Lib[#Headers],0),FALSE)),"")</f>
        <v>43685</v>
      </c>
      <c r="AI55" s="130" t="str">
        <f>IFERROR(IF(VLOOKUP(CONCATENATE($A55,"_",AI$1),SP_ACQ_Lib[],MATCH(AI$2,SP_ACQ_Lib[#Headers],0),FALSE)=0,"",VLOOKUP(CONCATENATE($A55,"_",AI$1),SP_ACQ_Lib[],MATCH(AI$2,SP_ACQ_Lib[#Headers],0),FALSE)),"")</f>
        <v/>
      </c>
      <c r="AJ55" s="130" t="str">
        <f>IFERROR(IF(VLOOKUP(CONCATENATE($A55,"_",AJ$1),SP_ACQ_Lib[],MATCH(AJ$2,SP_ACQ_Lib[#Headers],0),FALSE)=0,"",VLOOKUP(CONCATENATE($A55,"_",AJ$1),SP_ACQ_Lib[],MATCH(AJ$2,SP_ACQ_Lib[#Headers],0),FALSE)),"")</f>
        <v/>
      </c>
      <c r="AK55" s="130" t="str">
        <f>IFERROR(IF(VLOOKUP(CONCATENATE($A55,"_",AK$1),SP_ACQ_Lib[],MATCH(AK$2,SP_ACQ_Lib[#Headers],0),FALSE)=0,"",VLOOKUP(CONCATENATE($A55,"_",AK$1),SP_ACQ_Lib[],MATCH(AK$2,SP_ACQ_Lib[#Headers],0),FALSE)),"")</f>
        <v/>
      </c>
      <c r="AL55" s="130">
        <f>IFERROR(VLOOKUP($A55,SP_AcqTract_DB[],MATCH(AL$2,SP_AcqTract_DB[#Headers],0),FALSE),"")</f>
        <v>43950</v>
      </c>
      <c r="AM55" s="115" t="str">
        <f>IFERROR(VLOOKUP($A55,SP_AcqTract_DB[],MATCH(AM$2,SP_AcqTract_DB[#Headers],0),FALSE),"")</f>
        <v>David Ambrose</v>
      </c>
      <c r="AN55" s="115" t="str">
        <f>IFERROR(VLOOKUP($A55,SP_AcqTract_DB[],MATCH(AN$2,SP_AcqTract_DB[#Headers],0),FALSE),"")</f>
        <v>Lory Johnson, Atrium</v>
      </c>
      <c r="AO55" s="116">
        <f>IFERROR(VLOOKUP($A55,SP_AcqTract_DB[],MATCH(AO$2,SP_AcqTract_DB[#Headers],0),FALSE),"")</f>
        <v>0</v>
      </c>
      <c r="AP55" s="98" t="str">
        <f>IFERROR(VLOOKUP($A55,SP_AcqTract_DB[],MATCH(AP$2,SP_AcqTract_DB[#Headers],0),FALSE),"")</f>
        <v>R</v>
      </c>
      <c r="AQ55" s="133" t="str">
        <f>IFERROR(IF(VLOOKUP(CONCATENATE($A55,"_",AQ$1),SP_ACQ_Lib[],MATCH(AQ$2,SP_ACQ_Lib[#Headers],0),FALSE)=0,"",VLOOKUP(CONCATENATE($A55,"_",AQ$1),SP_ACQ_Lib[],MATCH(AQ$2,SP_ACQ_Lib[#Headers],0),FALSE)),"")</f>
        <v/>
      </c>
      <c r="AR55" s="131" t="str">
        <f>IFERROR(IF(VLOOKUP(CONCATENATE($A55,"_",AR$1),SP_ACQ_Lib[],MATCH(AR$2,SP_ACQ_Lib[#Headers],0),FALSE)=0,"",VLOOKUP(CONCATENATE($A55,"_",AR$1),SP_ACQ_Lib[],MATCH(AR$2,SP_ACQ_Lib[#Headers],0),FALSE)),"")</f>
        <v/>
      </c>
      <c r="AS55" s="130">
        <f>IFERROR(IF(VLOOKUP(CONCATENATE($A55,"_",AS$1),SP_ACQ_Lib[],MATCH(AS$2,SP_ACQ_Lib[#Headers],0),FALSE)=0,"",VLOOKUP(CONCATENATE($A55,"_",AS$1),SP_ACQ_Lib[],MATCH(AS$2,SP_ACQ_Lib[#Headers],0),FALSE)),"")</f>
        <v>43765</v>
      </c>
      <c r="AT55" s="132">
        <f>IFERROR(IF(VLOOKUP(CONCATENATE($A55,"_",AT$1),SP_ACQ_Lib[],MATCH(AT$2,SP_ACQ_Lib[#Headers],0),FALSE)=0,"",VLOOKUP(CONCATENATE($A55,"_",AT$1),SP_ACQ_Lib[],MATCH(AT$2,SP_ACQ_Lib[#Headers],0),FALSE)),"")</f>
        <v>43960</v>
      </c>
      <c r="AU55" s="132" t="str">
        <f>IFERROR(IF(VLOOKUP(CONCATENATE($A55,"_",AU$1),SP_ACQ_Lib[],MATCH(AU$2,SP_ACQ_Lib[#Headers],0),FALSE)=0,"",VLOOKUP(CONCATENATE($A55,"_",AU$1),SP_ACQ_Lib[],MATCH(AU$2,SP_ACQ_Lib[#Headers],0),FALSE)),"")</f>
        <v/>
      </c>
      <c r="AV55" s="113">
        <f>IFERROR(IF(VLOOKUP(CONCATENATE($A55,"_",AV$1),SP_ACQ_Lib[],MATCH(AV$2,SP_ACQ_Lib[#Headers],0),FALSE)=0,"",VLOOKUP(CONCATENATE($A55,"_",AV$1),SP_ACQ_Lib[],MATCH(AV$2,SP_ACQ_Lib[#Headers],0),FALSE)),"")</f>
        <v>8405</v>
      </c>
      <c r="AW55" s="132">
        <f>IFERROR(IF(VLOOKUP(CONCATENATE($A55,"_",AW$1),SP_ACQ_Lib[],MATCH(AW$2,SP_ACQ_Lib[#Headers],0),FALSE)=0,"",VLOOKUP(CONCATENATE($A55,"_",AW$1),SP_ACQ_Lib[],MATCH(AW$2,SP_ACQ_Lib[#Headers],0),FALSE)),"")</f>
        <v>44018</v>
      </c>
      <c r="AX55" s="132">
        <f>IFERROR(IF(VLOOKUP(CONCATENATE($A55,"_",AX$1),SP_ACQ_Lib[],MATCH(AX$2,SP_ACQ_Lib[#Headers],0),FALSE)=0,"",VLOOKUP(CONCATENATE($A55,"_",AX$1),SP_ACQ_Lib[],MATCH(AX$2,SP_ACQ_Lib[#Headers],0),FALSE)),"")</f>
        <v>44018</v>
      </c>
      <c r="AY55" s="132">
        <f>IFERROR(IF(VLOOKUP(CONCATENATE($A55,"_",AY$1),SP_ACQ_Lib[],MATCH(AY$2,SP_ACQ_Lib[#Headers],0),FALSE)=0,"",VLOOKUP(CONCATENATE($A55,"_",AY$1),SP_ACQ_Lib[],MATCH(AY$2,SP_ACQ_Lib[#Headers],0),FALSE)),"")</f>
        <v>44018</v>
      </c>
      <c r="AZ55" s="132" t="str">
        <f>IFERROR(IF(VLOOKUP(CONCATENATE($A55,"_",AZ$1),SP_ACQ_Lib[],MATCH(AZ$2,SP_ACQ_Lib[#Headers],0),FALSE)=0,"",VLOOKUP(CONCATENATE($A55,"_",AZ$1),SP_ACQ_Lib[],MATCH(AZ$2,SP_ACQ_Lib[#Headers],0),FALSE)),"")</f>
        <v/>
      </c>
      <c r="BA55" s="132" t="str">
        <f>IFERROR(IF(VLOOKUP(CONCATENATE($A55,"_",BA$1),SP_ACQ_Lib[],MATCH(BA$2,SP_ACQ_Lib[#Headers],0),FALSE)=0,"",VLOOKUP(CONCATENATE($A55,"_",BA$1),SP_ACQ_Lib[],MATCH(BA$2,SP_ACQ_Lib[#Headers],0),FALSE)),"")</f>
        <v/>
      </c>
      <c r="BB55" s="112">
        <f>IFERROR(VLOOKUP(CONCATENATE($A55,"_",BB$1),SP_ACQ_Lib[],MATCH(BB$2,SP_ACQ_Lib[#Headers],0),FALSE),0)</f>
        <v>0</v>
      </c>
      <c r="BC55" s="119">
        <f>IFERROR(VLOOKUP($A55,SP_AcqTract_DB[],MATCH(BC$2,SP_AcqTract_DB[#Headers],0),FALSE),"")</f>
        <v>0</v>
      </c>
      <c r="BD55" s="119">
        <f>IFERROR(VLOOKUP($A55,SP_AcqTract_DB[],MATCH(BD$2,SP_AcqTract_DB[#Headers],0),FALSE),"")</f>
        <v>0</v>
      </c>
      <c r="BE55" s="130" t="str">
        <f>IFERROR(IF(VLOOKUP(CONCATENATE($A55,"_",BE$1),SP_ACQ_Lib[],MATCH(BE$2,SP_ACQ_Lib[#Headers],0),FALSE)=0,"",VLOOKUP(CONCATENATE($A55,"_",BE$1),SP_ACQ_Lib[],MATCH(BE$2,SP_ACQ_Lib[#Headers],0),FALSE)),"")</f>
        <v/>
      </c>
      <c r="BF55" s="130" t="str">
        <f>IFERROR(IF(VLOOKUP(CONCATENATE($A55,"_",BF$1),SP_ACQ_Lib[],MATCH(BF$2,SP_ACQ_Lib[#Headers],0),FALSE)=0,"",VLOOKUP(CONCATENATE($A55,"_",BF$1),SP_ACQ_Lib[],MATCH(BF$2,SP_ACQ_Lib[#Headers],0),FALSE)),"")</f>
        <v/>
      </c>
      <c r="BG55" s="130" t="str">
        <f>IFERROR(IF(VLOOKUP(CONCATENATE($A55,"_",BG$1),SP_ACQ_Lib[],MATCH(BG$2,SP_ACQ_Lib[#Headers],0),FALSE)=0,"",VLOOKUP(CONCATENATE($A55,"_",BG$1),SP_ACQ_Lib[],MATCH(BG$2,SP_ACQ_Lib[#Headers],0),FALSE)),"")</f>
        <v/>
      </c>
      <c r="BH55" s="130" t="str">
        <f>IFERROR(IF(VLOOKUP(CONCATENATE($A55,"_",BH$1),SP_ACQ_Lib[],MATCH(BH$2,SP_ACQ_Lib[#Headers],0),FALSE)=0,"",VLOOKUP(CONCATENATE($A55,"_",BH$1),SP_ACQ_Lib[],MATCH(BH$2,SP_ACQ_Lib[#Headers],0),FALSE)),"")</f>
        <v/>
      </c>
      <c r="BI55" s="130" t="str">
        <f>IFERROR(IF(VLOOKUP(CONCATENATE($A55,"_",BI$1),SP_ACQ_Lib[],MATCH(BI$2,SP_ACQ_Lib[#Headers],0),FALSE)=0,"",VLOOKUP(CONCATENATE($A55,"_",BI$1),SP_ACQ_Lib[],MATCH(BI$2,SP_ACQ_Lib[#Headers],0),FALSE)),"")</f>
        <v/>
      </c>
      <c r="BJ55" s="130" t="str">
        <f>IFERROR(IF(VLOOKUP(CONCATENATE($A55,"_",BJ$1),SP_ACQ_Lib[],MATCH(BJ$2,SP_ACQ_Lib[#Headers],0),FALSE)=0,"",VLOOKUP(CONCATENATE($A55,"_",BJ$1),SP_ACQ_Lib[],MATCH(BJ$2,SP_ACQ_Lib[#Headers],0),FALSE)),"")</f>
        <v/>
      </c>
      <c r="BK55" s="131">
        <f>IFERROR(IF(VLOOKUP(CONCATENATE($A55,"_",BK$1),SP_ACQ_Lib[],MATCH(BK$2,SP_ACQ_Lib[#Headers],0),FALSE)=0,"",VLOOKUP(CONCATENATE($A55,"_",BK$1),SP_ACQ_Lib[],MATCH(BK$2,SP_ACQ_Lib[#Headers],0),FALSE)),"")</f>
        <v>43748</v>
      </c>
      <c r="BL55" s="130" t="str">
        <f>IFERROR(IF(VLOOKUP(CONCATENATE($A55,"_",BL$1),SP_ACQ_Lib[],MATCH(BL$2,SP_ACQ_Lib[#Headers],0),FALSE)=0,"",VLOOKUP(CONCATENATE($A55,"_",BL$1),SP_ACQ_Lib[],MATCH(BL$2,SP_ACQ_Lib[#Headers],0),FALSE)),"")</f>
        <v/>
      </c>
      <c r="BM55" s="130" t="str">
        <f>IFERROR(IF(VLOOKUP(CONCATENATE($A55,"_",BM$1),SP_ACQ_Lib[],MATCH(BM$2,SP_ACQ_Lib[#Headers],0),FALSE)=0,"",VLOOKUP(CONCATENATE($A55,"_",BM$1),SP_ACQ_Lib[],MATCH(BM$2,SP_ACQ_Lib[#Headers],0),FALSE)),"")</f>
        <v/>
      </c>
      <c r="BN55" s="130" t="str">
        <f>IFERROR(IF(VLOOKUP(CONCATENATE($A55,"_",BN$1),SP_ACQ_Lib[],MATCH(BN$2,SP_ACQ_Lib[#Headers],0),FALSE)=0,"",VLOOKUP(CONCATENATE($A55,"_",BN$1),SP_ACQ_Lib[],MATCH(BN$2,SP_ACQ_Lib[#Headers],0),FALSE)),"")</f>
        <v/>
      </c>
    </row>
    <row r="56" spans="1:66" s="114" customFormat="1" ht="38.25" x14ac:dyDescent="0.2">
      <c r="A56" s="82" t="s">
        <v>53</v>
      </c>
      <c r="B56" s="115" t="str">
        <f>IFERROR(VLOOKUP($A56,SP_AcqTract_DB[],MATCH(B$2,SP_AcqTract_DB[#Headers],0),FALSE),"")</f>
        <v>R013044</v>
      </c>
      <c r="C56" s="116" t="str">
        <f>IFERROR(VLOOKUP($A56,SP_AcqTract_DB[],MATCH(C$2,SP_AcqTract_DB[#Headers],0),FALSE),"")</f>
        <v>PH1</v>
      </c>
      <c r="D56" s="96" t="str">
        <f>IFERROR(VLOOKUP($A56,SP_AcqTract_DB[],MATCH(D$2,SP_AcqTract_DB[#Headers],0),FALSE),"")</f>
        <v>Active</v>
      </c>
      <c r="E56" s="96">
        <f>IFERROR(VLOOKUP($A56,SP_AcqTract_DB[],MATCH(E$2,SP_AcqTract_DB[#Headers],0),FALSE),"")</f>
        <v>2</v>
      </c>
      <c r="F56" s="115" t="str">
        <f>IFERROR(VLOOKUP($A56,SP_AcqTract_DB[],MATCH(F$2,SP_AcqTract_DB[#Headers],0),FALSE),"")</f>
        <v>Flowage Esmt/Levee Esmt</v>
      </c>
      <c r="G56" s="115" t="str">
        <f>IFERROR(VLOOKUP($A56,SP_AcqTract_DB[],MATCH(G$2,SP_AcqTract_DB[#Headers],0),FALSE),"")</f>
        <v>Lily Khan</v>
      </c>
      <c r="H56" s="131">
        <f>IFERROR(IF(VLOOKUP(CONCATENATE($A56,"_",H$1),SP_ACQ_Lib[],MATCH(H$2,SP_ACQ_Lib[#Headers],0),FALSE)=0,"",VLOOKUP(CONCATENATE($A56,"_",H$1),SP_ACQ_Lib[],MATCH(H$2,SP_ACQ_Lib[#Headers],0),FALSE)),"")</f>
        <v>44008.460902777777</v>
      </c>
      <c r="I56" s="115" t="str">
        <f>IFERROR(VLOOKUP($A56,SP_AcqTract_DB[],MATCH(I$2,SP_AcqTract_DB[#Headers],0),FALSE),"")</f>
        <v>Marcelo Esparza and the Estate of Julia Esparza, deceased</v>
      </c>
      <c r="J56" s="115">
        <f>IFERROR(VLOOKUP($A56,SP_AcqTract_DB[],MATCH(J$2,SP_AcqTract_DB[#Headers],0),FALSE),"")</f>
        <v>0</v>
      </c>
      <c r="K56" s="115" t="str">
        <f>IFERROR(VLOOKUP($A56,SP_AcqTract_DB[],MATCH(K$2,SP_AcqTract_DB[#Headers],0),FALSE),"")</f>
        <v>Martha Saenz</v>
      </c>
      <c r="L56" s="115" t="str">
        <f>IFERROR(VLOOKUP($A56,SP_AcqTract_DB[],MATCH(L$2,SP_AcqTract_DB[#Headers],0),FALSE),"")</f>
        <v>4336 Otero Vista Point</v>
      </c>
      <c r="M56" s="96" t="str">
        <f>IFERROR(VLOOKUP($A56,SP_AcqTract_DB[],MATCH(M$2,SP_AcqTract_DB[#Headers],0),FALSE),"")</f>
        <v>Colorado Springs, CO  80916</v>
      </c>
      <c r="N56" s="115" t="str">
        <f>IFERROR(VLOOKUP($A56,SP_AcqTract_DB[],MATCH(N$2,SP_AcqTract_DB[#Headers],0),FALSE),"")</f>
        <v>523 Sunset</v>
      </c>
      <c r="O56" s="108">
        <f>IFERROR(VLOOKUP($A56,SP_AcqTract_DB[],MATCH(O$2,SP_AcqTract_DB[#Headers],0),FALSE),"")</f>
        <v>0</v>
      </c>
      <c r="P56" s="108">
        <f>IFERROR(VLOOKUP($A56,SP_AcqTract_DB[],MATCH(P$2,SP_AcqTract_DB[#Headers],0),FALSE),"")</f>
        <v>0</v>
      </c>
      <c r="Q56" s="96" t="str">
        <f>IFERROR(VLOOKUP($A56,SP_AcqTract_DB[],MATCH(Q$2,SP_AcqTract_DB[#Headers],0),FALSE),"")</f>
        <v>2019-0839</v>
      </c>
      <c r="R56" s="131">
        <f>IFERROR(IF(VLOOKUP(CONCATENATE($A56,"_",R$1),SP_ACQ_Lib[],MATCH(R$2,SP_ACQ_Lib[#Headers],0),FALSE)=0,"",VLOOKUP(CONCATENATE($A56,"_",R$1),SP_ACQ_Lib[],MATCH(R$2,SP_ACQ_Lib[#Headers],0),FALSE)),"")</f>
        <v>43889</v>
      </c>
      <c r="S56" s="134">
        <f>IFERROR(IF(VLOOKUP(CONCATENATE($A56,"_",S$1),SP_ACQ_Lib[],MATCH(S$2,SP_ACQ_Lib[#Headers],0),FALSE)=0,"",VLOOKUP(CONCATENATE($A56,"_",S$1),SP_ACQ_Lib[],MATCH(S$2,SP_ACQ_Lib[#Headers],0),FALSE)),"")</f>
        <v>43902</v>
      </c>
      <c r="T56" s="93" t="str">
        <f>IFERROR(VLOOKUP(CONCATENATE($A56,"_",T$1),SP_ACQ_Lib[],MATCH(T$2,SP_ACQ_Lib[#Headers],0),FALSE),0)</f>
        <v>Accepted</v>
      </c>
      <c r="U56" s="131">
        <f>IFERROR(IF(VLOOKUP(CONCATENATE($A56,"_",U$1),SP_ACQ_Lib[],MATCH(U$2,SP_ACQ_Lib[#Headers],0),FALSE)=0,"",VLOOKUP(CONCATENATE($A56,"_",U$1),SP_ACQ_Lib[],MATCH(U$2,SP_ACQ_Lib[#Headers],0),FALSE)),"")</f>
        <v>43906</v>
      </c>
      <c r="V56" s="93" t="str">
        <f>IFERROR(VLOOKUP(CONCATENATE($A56,"_",V$1),SP_ACQ_Lib[],MATCH(V$2,SP_ACQ_Lib[#Headers],0),FALSE),0)</f>
        <v>Accepted</v>
      </c>
      <c r="W56" s="97">
        <f>IFERROR(VLOOKUP(CONCATENATE($A56,"_",W$1),SP_ACQ_Lib[],MATCH(W$2,SP_ACQ_Lib[#Headers],0),FALSE),0)</f>
        <v>0</v>
      </c>
      <c r="X56" s="131">
        <f>IFERROR(VLOOKUP($A56,SP_AcqTract_DB[],MATCH(X$2,SP_AcqTract_DB[#Headers],0),FALSE),"")</f>
        <v>0</v>
      </c>
      <c r="Y56" s="125">
        <f>IFERROR(VLOOKUP($A56,SP_AcqTract_DB[],MATCH(Y$2,SP_AcqTract_DB[#Headers],0),FALSE),"")</f>
        <v>0.15720844811753901</v>
      </c>
      <c r="Z56" s="117">
        <f>IFERROR(VLOOKUP($A56,SP_AcqTract_DB[],MATCH(Z$2,SP_AcqTract_DB[#Headers],0),FALSE),"")</f>
        <v>6848</v>
      </c>
      <c r="AA56" s="117" t="str">
        <f>IFERROR(VLOOKUP($A56,SP_AcqTract_DB[],MATCH(AA$2,SP_AcqTract_DB[#Headers],0),FALSE),"")</f>
        <v>Yes</v>
      </c>
      <c r="AB56" s="131">
        <f>IFERROR(IF(VLOOKUP(CONCATENATE($A56,"_",AB$1),SP_ACQ_Lib[],MATCH(AB$2,SP_ACQ_Lib[#Headers],0),FALSE)=0,"",VLOOKUP(CONCATENATE($A56,"_",AB$1),SP_ACQ_Lib[],MATCH(AB$2,SP_ACQ_Lib[#Headers],0),FALSE)),"")</f>
        <v>43958</v>
      </c>
      <c r="AC56" s="131">
        <f>IFERROR(IF(VLOOKUP(CONCATENATE($A56,"_",AC$1),SP_ACQ_Lib[],MATCH(AC$2,SP_ACQ_Lib[#Headers],0),FALSE)=0,"",VLOOKUP(CONCATENATE($A56,"_",AC$1),SP_ACQ_Lib[],MATCH(AC$2,SP_ACQ_Lib[#Headers],0),FALSE)),"")</f>
        <v>43999</v>
      </c>
      <c r="AD56" s="117" t="str">
        <f>IFERROR(VLOOKUP($A56,SP_AcqTract_DB[],MATCH(AD$2,SP_AcqTract_DB[#Headers],0),FALSE),"")</f>
        <v>Yes</v>
      </c>
      <c r="AE56" s="131">
        <f>IFERROR(IF(VLOOKUP(CONCATENATE($A56,"_",AE$1),SP_ACQ_Lib[],MATCH(AE$2,SP_ACQ_Lib[#Headers],0),FALSE)=0,"",VLOOKUP(CONCATENATE($A56,"_",AE$1),SP_ACQ_Lib[],MATCH(AE$2,SP_ACQ_Lib[#Headers],0),FALSE)),"")</f>
        <v>43958</v>
      </c>
      <c r="AF56" s="131">
        <f>IFERROR(IF(VLOOKUP(CONCATENATE($A56,"_",AF$1),SP_ACQ_Lib[],MATCH(AF$2,SP_ACQ_Lib[#Headers],0),FALSE)=0,"",VLOOKUP(CONCATENATE($A56,"_",AF$1),SP_ACQ_Lib[],MATCH(AF$2,SP_ACQ_Lib[#Headers],0),FALSE)),"")</f>
        <v>43999</v>
      </c>
      <c r="AG56" s="131">
        <f>IFERROR(IF(VLOOKUP(CONCATENATE($A56,"_",AG$1),SP_ACQ_Lib[],MATCH(AG$2,SP_ACQ_Lib[#Headers],0),FALSE)=0,"",VLOOKUP(CONCATENATE($A56,"_",AG$1),SP_ACQ_Lib[],MATCH(AG$2,SP_ACQ_Lib[#Headers],0),FALSE)),"")</f>
        <v>43691</v>
      </c>
      <c r="AH56" s="131">
        <f>IFERROR(IF(VLOOKUP(CONCATENATE($A56,"_",AH$1),SP_ACQ_Lib[],MATCH(AH$2,SP_ACQ_Lib[#Headers],0),FALSE)=0,"",VLOOKUP(CONCATENATE($A56,"_",AH$1),SP_ACQ_Lib[],MATCH(AH$2,SP_ACQ_Lib[#Headers],0),FALSE)),"")</f>
        <v>43732</v>
      </c>
      <c r="AI56" s="130" t="str">
        <f>IFERROR(IF(VLOOKUP(CONCATENATE($A56,"_",AI$1),SP_ACQ_Lib[],MATCH(AI$2,SP_ACQ_Lib[#Headers],0),FALSE)=0,"",VLOOKUP(CONCATENATE($A56,"_",AI$1),SP_ACQ_Lib[],MATCH(AI$2,SP_ACQ_Lib[#Headers],0),FALSE)),"")</f>
        <v/>
      </c>
      <c r="AJ56" s="130" t="str">
        <f>IFERROR(IF(VLOOKUP(CONCATENATE($A56,"_",AJ$1),SP_ACQ_Lib[],MATCH(AJ$2,SP_ACQ_Lib[#Headers],0),FALSE)=0,"",VLOOKUP(CONCATENATE($A56,"_",AJ$1),SP_ACQ_Lib[],MATCH(AJ$2,SP_ACQ_Lib[#Headers],0),FALSE)),"")</f>
        <v/>
      </c>
      <c r="AK56" s="130" t="str">
        <f>IFERROR(IF(VLOOKUP(CONCATENATE($A56,"_",AK$1),SP_ACQ_Lib[],MATCH(AK$2,SP_ACQ_Lib[#Headers],0),FALSE)=0,"",VLOOKUP(CONCATENATE($A56,"_",AK$1),SP_ACQ_Lib[],MATCH(AK$2,SP_ACQ_Lib[#Headers],0),FALSE)),"")</f>
        <v/>
      </c>
      <c r="AL56" s="130">
        <f>IFERROR(VLOOKUP($A56,SP_AcqTract_DB[],MATCH(AL$2,SP_AcqTract_DB[#Headers],0),FALSE),"")</f>
        <v>43958</v>
      </c>
      <c r="AM56" s="115" t="str">
        <f>IFERROR(VLOOKUP($A56,SP_AcqTract_DB[],MATCH(AM$2,SP_AcqTract_DB[#Headers],0),FALSE),"")</f>
        <v>David Ambrose</v>
      </c>
      <c r="AN56" s="115" t="str">
        <f>IFERROR(VLOOKUP($A56,SP_AcqTract_DB[],MATCH(AN$2,SP_AcqTract_DB[#Headers],0),FALSE),"")</f>
        <v>Richard McGee</v>
      </c>
      <c r="AO56" s="116">
        <f>IFERROR(VLOOKUP($A56,SP_AcqTract_DB[],MATCH(AO$2,SP_AcqTract_DB[#Headers],0),FALSE),"")</f>
        <v>0</v>
      </c>
      <c r="AP56" s="98">
        <f>IFERROR(VLOOKUP($A56,SP_AcqTract_DB[],MATCH(AP$2,SP_AcqTract_DB[#Headers],0),FALSE),"")</f>
        <v>0</v>
      </c>
      <c r="AQ56" s="133" t="str">
        <f>IFERROR(IF(VLOOKUP(CONCATENATE($A56,"_",AQ$1),SP_ACQ_Lib[],MATCH(AQ$2,SP_ACQ_Lib[#Headers],0),FALSE)=0,"",VLOOKUP(CONCATENATE($A56,"_",AQ$1),SP_ACQ_Lib[],MATCH(AQ$2,SP_ACQ_Lib[#Headers],0),FALSE)),"")</f>
        <v/>
      </c>
      <c r="AR56" s="131">
        <f>IFERROR(IF(VLOOKUP(CONCATENATE($A56,"_",AR$1),SP_ACQ_Lib[],MATCH(AR$2,SP_ACQ_Lib[#Headers],0),FALSE)=0,"",VLOOKUP(CONCATENATE($A56,"_",AR$1),SP_ACQ_Lib[],MATCH(AR$2,SP_ACQ_Lib[#Headers],0),FALSE)),"")</f>
        <v>43685</v>
      </c>
      <c r="AS56" s="130">
        <f>IFERROR(IF(VLOOKUP(CONCATENATE($A56,"_",AS$1),SP_ACQ_Lib[],MATCH(AS$2,SP_ACQ_Lib[#Headers],0),FALSE)=0,"",VLOOKUP(CONCATENATE($A56,"_",AS$1),SP_ACQ_Lib[],MATCH(AS$2,SP_ACQ_Lib[#Headers],0),FALSE)),"")</f>
        <v>43765</v>
      </c>
      <c r="AT56" s="132">
        <f>IFERROR(IF(VLOOKUP(CONCATENATE($A56,"_",AT$1),SP_ACQ_Lib[],MATCH(AT$2,SP_ACQ_Lib[#Headers],0),FALSE)=0,"",VLOOKUP(CONCATENATE($A56,"_",AT$1),SP_ACQ_Lib[],MATCH(AT$2,SP_ACQ_Lib[#Headers],0),FALSE)),"")</f>
        <v>43960</v>
      </c>
      <c r="AU56" s="132">
        <f>IFERROR(IF(VLOOKUP(CONCATENATE($A56,"_",AU$1),SP_ACQ_Lib[],MATCH(AU$2,SP_ACQ_Lib[#Headers],0),FALSE)=0,"",VLOOKUP(CONCATENATE($A56,"_",AU$1),SP_ACQ_Lib[],MATCH(AU$2,SP_ACQ_Lib[#Headers],0),FALSE)),"")</f>
        <v>44013</v>
      </c>
      <c r="AV56" s="113">
        <f>IFERROR(IF(VLOOKUP(CONCATENATE($A56,"_",AV$1),SP_ACQ_Lib[],MATCH(AV$2,SP_ACQ_Lib[#Headers],0),FALSE)=0,"",VLOOKUP(CONCATENATE($A56,"_",AV$1),SP_ACQ_Lib[],MATCH(AV$2,SP_ACQ_Lib[#Headers],0),FALSE)),"")</f>
        <v>13542</v>
      </c>
      <c r="AW56" s="132">
        <f>IFERROR(IF(VLOOKUP(CONCATENATE($A56,"_",AW$1),SP_ACQ_Lib[],MATCH(AW$2,SP_ACQ_Lib[#Headers],0),FALSE)=0,"",VLOOKUP(CONCATENATE($A56,"_",AW$1),SP_ACQ_Lib[],MATCH(AW$2,SP_ACQ_Lib[#Headers],0),FALSE)),"")</f>
        <v>43999</v>
      </c>
      <c r="AX56" s="132">
        <f>IFERROR(IF(VLOOKUP(CONCATENATE($A56,"_",AX$1),SP_ACQ_Lib[],MATCH(AX$2,SP_ACQ_Lib[#Headers],0),FALSE)=0,"",VLOOKUP(CONCATENATE($A56,"_",AX$1),SP_ACQ_Lib[],MATCH(AX$2,SP_ACQ_Lib[#Headers],0),FALSE)),"")</f>
        <v>43999</v>
      </c>
      <c r="AY56" s="132">
        <f>IFERROR(IF(VLOOKUP(CONCATENATE($A56,"_",AY$1),SP_ACQ_Lib[],MATCH(AY$2,SP_ACQ_Lib[#Headers],0),FALSE)=0,"",VLOOKUP(CONCATENATE($A56,"_",AY$1),SP_ACQ_Lib[],MATCH(AY$2,SP_ACQ_Lib[#Headers],0),FALSE)),"")</f>
        <v>43999</v>
      </c>
      <c r="AZ56" s="132">
        <f>IFERROR(IF(VLOOKUP(CONCATENATE($A56,"_",AZ$1),SP_ACQ_Lib[],MATCH(AZ$2,SP_ACQ_Lib[#Headers],0),FALSE)=0,"",VLOOKUP(CONCATENATE($A56,"_",AZ$1),SP_ACQ_Lib[],MATCH(AZ$2,SP_ACQ_Lib[#Headers],0),FALSE)),"")</f>
        <v>44012</v>
      </c>
      <c r="BA56" s="132">
        <f>IFERROR(IF(VLOOKUP(CONCATENATE($A56,"_",BA$1),SP_ACQ_Lib[],MATCH(BA$2,SP_ACQ_Lib[#Headers],0),FALSE)=0,"",VLOOKUP(CONCATENATE($A56,"_",BA$1),SP_ACQ_Lib[],MATCH(BA$2,SP_ACQ_Lib[#Headers],0),FALSE)),"")</f>
        <v>44012</v>
      </c>
      <c r="BB56" s="112">
        <f>IFERROR(VLOOKUP(CONCATENATE($A56,"_",BB$1),SP_ACQ_Lib[],MATCH(BB$2,SP_ACQ_Lib[#Headers],0),FALSE),0)</f>
        <v>0</v>
      </c>
      <c r="BC56" s="119">
        <f>IFERROR(VLOOKUP($A56,SP_AcqTract_DB[],MATCH(BC$2,SP_AcqTract_DB[#Headers],0),FALSE),"")</f>
        <v>44012</v>
      </c>
      <c r="BD56" s="119">
        <f>IFERROR(VLOOKUP($A56,SP_AcqTract_DB[],MATCH(BD$2,SP_AcqTract_DB[#Headers],0),FALSE),"")</f>
        <v>0</v>
      </c>
      <c r="BE56" s="130">
        <f>IFERROR(IF(VLOOKUP(CONCATENATE($A56,"_",BE$1),SP_ACQ_Lib[],MATCH(BE$2,SP_ACQ_Lib[#Headers],0),FALSE)=0,"",VLOOKUP(CONCATENATE($A56,"_",BE$1),SP_ACQ_Lib[],MATCH(BE$2,SP_ACQ_Lib[#Headers],0),FALSE)),"")</f>
        <v>44019</v>
      </c>
      <c r="BF56" s="130">
        <f>IFERROR(IF(VLOOKUP(CONCATENATE($A56,"_",BF$1),SP_ACQ_Lib[],MATCH(BF$2,SP_ACQ_Lib[#Headers],0),FALSE)=0,"",VLOOKUP(CONCATENATE($A56,"_",BF$1),SP_ACQ_Lib[],MATCH(BF$2,SP_ACQ_Lib[#Headers],0),FALSE)),"")</f>
        <v>44025</v>
      </c>
      <c r="BG56" s="130" t="str">
        <f>IFERROR(IF(VLOOKUP(CONCATENATE($A56,"_",BG$1),SP_ACQ_Lib[],MATCH(BG$2,SP_ACQ_Lib[#Headers],0),FALSE)=0,"",VLOOKUP(CONCATENATE($A56,"_",BG$1),SP_ACQ_Lib[],MATCH(BG$2,SP_ACQ_Lib[#Headers],0),FALSE)),"")</f>
        <v/>
      </c>
      <c r="BH56" s="130" t="str">
        <f>IFERROR(IF(VLOOKUP(CONCATENATE($A56,"_",BH$1),SP_ACQ_Lib[],MATCH(BH$2,SP_ACQ_Lib[#Headers],0),FALSE)=0,"",VLOOKUP(CONCATENATE($A56,"_",BH$1),SP_ACQ_Lib[],MATCH(BH$2,SP_ACQ_Lib[#Headers],0),FALSE)),"")</f>
        <v/>
      </c>
      <c r="BI56" s="130" t="str">
        <f>IFERROR(IF(VLOOKUP(CONCATENATE($A56,"_",BI$1),SP_ACQ_Lib[],MATCH(BI$2,SP_ACQ_Lib[#Headers],0),FALSE)=0,"",VLOOKUP(CONCATENATE($A56,"_",BI$1),SP_ACQ_Lib[],MATCH(BI$2,SP_ACQ_Lib[#Headers],0),FALSE)),"")</f>
        <v/>
      </c>
      <c r="BJ56" s="130" t="str">
        <f>IFERROR(IF(VLOOKUP(CONCATENATE($A56,"_",BJ$1),SP_ACQ_Lib[],MATCH(BJ$2,SP_ACQ_Lib[#Headers],0),FALSE)=0,"",VLOOKUP(CONCATENATE($A56,"_",BJ$1),SP_ACQ_Lib[],MATCH(BJ$2,SP_ACQ_Lib[#Headers],0),FALSE)),"")</f>
        <v/>
      </c>
      <c r="BK56" s="131">
        <f>IFERROR(IF(VLOOKUP(CONCATENATE($A56,"_",BK$1),SP_ACQ_Lib[],MATCH(BK$2,SP_ACQ_Lib[#Headers],0),FALSE)=0,"",VLOOKUP(CONCATENATE($A56,"_",BK$1),SP_ACQ_Lib[],MATCH(BK$2,SP_ACQ_Lib[#Headers],0),FALSE)),"")</f>
        <v>43748</v>
      </c>
      <c r="BL56" s="130" t="str">
        <f>IFERROR(IF(VLOOKUP(CONCATENATE($A56,"_",BL$1),SP_ACQ_Lib[],MATCH(BL$2,SP_ACQ_Lib[#Headers],0),FALSE)=0,"",VLOOKUP(CONCATENATE($A56,"_",BL$1),SP_ACQ_Lib[],MATCH(BL$2,SP_ACQ_Lib[#Headers],0),FALSE)),"")</f>
        <v/>
      </c>
      <c r="BM56" s="130" t="str">
        <f>IFERROR(IF(VLOOKUP(CONCATENATE($A56,"_",BM$1),SP_ACQ_Lib[],MATCH(BM$2,SP_ACQ_Lib[#Headers],0),FALSE)=0,"",VLOOKUP(CONCATENATE($A56,"_",BM$1),SP_ACQ_Lib[],MATCH(BM$2,SP_ACQ_Lib[#Headers],0),FALSE)),"")</f>
        <v/>
      </c>
      <c r="BN56" s="130" t="str">
        <f>IFERROR(IF(VLOOKUP(CONCATENATE($A56,"_",BN$1),SP_ACQ_Lib[],MATCH(BN$2,SP_ACQ_Lib[#Headers],0),FALSE)=0,"",VLOOKUP(CONCATENATE($A56,"_",BN$1),SP_ACQ_Lib[],MATCH(BN$2,SP_ACQ_Lib[#Headers],0),FALSE)),"")</f>
        <v/>
      </c>
    </row>
    <row r="57" spans="1:66" s="114" customFormat="1" ht="25.5" x14ac:dyDescent="0.2">
      <c r="A57" s="82" t="s">
        <v>54</v>
      </c>
      <c r="B57" s="115" t="str">
        <f>IFERROR(VLOOKUP($A57,SP_AcqTract_DB[],MATCH(B$2,SP_AcqTract_DB[#Headers],0),FALSE),"")</f>
        <v>R026687</v>
      </c>
      <c r="C57" s="116" t="str">
        <f>IFERROR(VLOOKUP($A57,SP_AcqTract_DB[],MATCH(C$2,SP_AcqTract_DB[#Headers],0),FALSE),"")</f>
        <v>PH1</v>
      </c>
      <c r="D57" s="96" t="str">
        <f>IFERROR(VLOOKUP($A57,SP_AcqTract_DB[],MATCH(D$2,SP_AcqTract_DB[#Headers],0),FALSE),"")</f>
        <v>Active</v>
      </c>
      <c r="E57" s="96">
        <f>IFERROR(VLOOKUP($A57,SP_AcqTract_DB[],MATCH(E$2,SP_AcqTract_DB[#Headers],0),FALSE),"")</f>
        <v>1</v>
      </c>
      <c r="F57" s="115" t="str">
        <f>IFERROR(VLOOKUP($A57,SP_AcqTract_DB[],MATCH(F$2,SP_AcqTract_DB[#Headers],0),FALSE),"")</f>
        <v>Levee Esmt</v>
      </c>
      <c r="G57" s="115" t="str">
        <f>IFERROR(VLOOKUP($A57,SP_AcqTract_DB[],MATCH(G$2,SP_AcqTract_DB[#Headers],0),FALSE),"")</f>
        <v>Lily Khan</v>
      </c>
      <c r="H57" s="131">
        <f>IFERROR(IF(VLOOKUP(CONCATENATE($A57,"_",H$1),SP_ACQ_Lib[],MATCH(H$2,SP_ACQ_Lib[#Headers],0),FALSE)=0,"",VLOOKUP(CONCATENATE($A57,"_",H$1),SP_ACQ_Lib[],MATCH(H$2,SP_ACQ_Lib[#Headers],0),FALSE)),"")</f>
        <v>43998.678819444445</v>
      </c>
      <c r="I57" s="115" t="str">
        <f>IFERROR(VLOOKUP($A57,SP_AcqTract_DB[],MATCH(I$2,SP_AcqTract_DB[#Headers],0),FALSE),"")</f>
        <v>Manuel Esparza</v>
      </c>
      <c r="J57" s="115">
        <f>IFERROR(VLOOKUP($A57,SP_AcqTract_DB[],MATCH(J$2,SP_AcqTract_DB[#Headers],0),FALSE),"")</f>
        <v>0</v>
      </c>
      <c r="K57" s="115">
        <f>IFERROR(VLOOKUP($A57,SP_AcqTract_DB[],MATCH(K$2,SP_AcqTract_DB[#Headers],0),FALSE),"")</f>
        <v>0</v>
      </c>
      <c r="L57" s="115" t="str">
        <f>IFERROR(VLOOKUP($A57,SP_AcqTract_DB[],MATCH(L$2,SP_AcqTract_DB[#Headers],0),FALSE),"")</f>
        <v>523 Sunset</v>
      </c>
      <c r="M57" s="96" t="str">
        <f>IFERROR(VLOOKUP($A57,SP_AcqTract_DB[],MATCH(M$2,SP_AcqTract_DB[#Headers],0),FALSE),"")</f>
        <v>Wharton, TX 77488</v>
      </c>
      <c r="N57" s="115" t="str">
        <f>IFERROR(VLOOKUP($A57,SP_AcqTract_DB[],MATCH(N$2,SP_AcqTract_DB[#Headers],0),FALSE),"")</f>
        <v>524 Sunset</v>
      </c>
      <c r="O57" s="108">
        <f>IFERROR(VLOOKUP($A57,SP_AcqTract_DB[],MATCH(O$2,SP_AcqTract_DB[#Headers],0),FALSE),"")</f>
        <v>0</v>
      </c>
      <c r="P57" s="108">
        <f>IFERROR(VLOOKUP($A57,SP_AcqTract_DB[],MATCH(P$2,SP_AcqTract_DB[#Headers],0),FALSE),"")</f>
        <v>0</v>
      </c>
      <c r="Q57" s="96" t="str">
        <f>IFERROR(VLOOKUP($A57,SP_AcqTract_DB[],MATCH(Q$2,SP_AcqTract_DB[#Headers],0),FALSE),"")</f>
        <v>2019-0840</v>
      </c>
      <c r="R57" s="131">
        <f>IFERROR(IF(VLOOKUP(CONCATENATE($A57,"_",R$1),SP_ACQ_Lib[],MATCH(R$2,SP_ACQ_Lib[#Headers],0),FALSE)=0,"",VLOOKUP(CONCATENATE($A57,"_",R$1),SP_ACQ_Lib[],MATCH(R$2,SP_ACQ_Lib[#Headers],0),FALSE)),"")</f>
        <v>43686</v>
      </c>
      <c r="S57" s="134">
        <f>IFERROR(IF(VLOOKUP(CONCATENATE($A57,"_",S$1),SP_ACQ_Lib[],MATCH(S$2,SP_ACQ_Lib[#Headers],0),FALSE)=0,"",VLOOKUP(CONCATENATE($A57,"_",S$1),SP_ACQ_Lib[],MATCH(S$2,SP_ACQ_Lib[#Headers],0),FALSE)),"")</f>
        <v>43700</v>
      </c>
      <c r="T57" s="93" t="str">
        <f>IFERROR(VLOOKUP(CONCATENATE($A57,"_",T$1),SP_ACQ_Lib[],MATCH(T$2,SP_ACQ_Lib[#Headers],0),FALSE),0)</f>
        <v>Accepted</v>
      </c>
      <c r="U57" s="131">
        <f>IFERROR(IF(VLOOKUP(CONCATENATE($A57,"_",U$1),SP_ACQ_Lib[],MATCH(U$2,SP_ACQ_Lib[#Headers],0),FALSE)=0,"",VLOOKUP(CONCATENATE($A57,"_",U$1),SP_ACQ_Lib[],MATCH(U$2,SP_ACQ_Lib[#Headers],0),FALSE)),"")</f>
        <v>43685</v>
      </c>
      <c r="V57" s="93" t="str">
        <f>IFERROR(VLOOKUP(CONCATENATE($A57,"_",V$1),SP_ACQ_Lib[],MATCH(V$2,SP_ACQ_Lib[#Headers],0),FALSE),0)</f>
        <v>Accepted</v>
      </c>
      <c r="W57" s="97">
        <f>IFERROR(VLOOKUP(CONCATENATE($A57,"_",W$1),SP_ACQ_Lib[],MATCH(W$2,SP_ACQ_Lib[#Headers],0),FALSE),0)</f>
        <v>0</v>
      </c>
      <c r="X57" s="131">
        <f>IFERROR(VLOOKUP($A57,SP_AcqTract_DB[],MATCH(X$2,SP_AcqTract_DB[#Headers],0),FALSE),"")</f>
        <v>43718</v>
      </c>
      <c r="Y57" s="125">
        <f>IFERROR(VLOOKUP($A57,SP_AcqTract_DB[],MATCH(Y$2,SP_AcqTract_DB[#Headers],0),FALSE),"")</f>
        <v>0.26820477502295698</v>
      </c>
      <c r="Z57" s="117">
        <f>IFERROR(VLOOKUP($A57,SP_AcqTract_DB[],MATCH(Z$2,SP_AcqTract_DB[#Headers],0),FALSE),"")</f>
        <v>11683</v>
      </c>
      <c r="AA57" s="117" t="str">
        <f>IFERROR(VLOOKUP($A57,SP_AcqTract_DB[],MATCH(AA$2,SP_AcqTract_DB[#Headers],0),FALSE),"")</f>
        <v>Yes</v>
      </c>
      <c r="AB57" s="131">
        <f>IFERROR(IF(VLOOKUP(CONCATENATE($A57,"_",AB$1),SP_ACQ_Lib[],MATCH(AB$2,SP_ACQ_Lib[#Headers],0),FALSE)=0,"",VLOOKUP(CONCATENATE($A57,"_",AB$1),SP_ACQ_Lib[],MATCH(AB$2,SP_ACQ_Lib[#Headers],0),FALSE)),"")</f>
        <v>43815</v>
      </c>
      <c r="AC57" s="131">
        <f>IFERROR(IF(VLOOKUP(CONCATENATE($A57,"_",AC$1),SP_ACQ_Lib[],MATCH(AC$2,SP_ACQ_Lib[#Headers],0),FALSE)=0,"",VLOOKUP(CONCATENATE($A57,"_",AC$1),SP_ACQ_Lib[],MATCH(AC$2,SP_ACQ_Lib[#Headers],0),FALSE)),"")</f>
        <v>43886</v>
      </c>
      <c r="AD57" s="117" t="str">
        <f>IFERROR(VLOOKUP($A57,SP_AcqTract_DB[],MATCH(AD$2,SP_AcqTract_DB[#Headers],0),FALSE),"")</f>
        <v>Yes</v>
      </c>
      <c r="AE57" s="131">
        <f>IFERROR(IF(VLOOKUP(CONCATENATE($A57,"_",AE$1),SP_ACQ_Lib[],MATCH(AE$2,SP_ACQ_Lib[#Headers],0),FALSE)=0,"",VLOOKUP(CONCATENATE($A57,"_",AE$1),SP_ACQ_Lib[],MATCH(AE$2,SP_ACQ_Lib[#Headers],0),FALSE)),"")</f>
        <v>43815</v>
      </c>
      <c r="AF57" s="131">
        <f>IFERROR(IF(VLOOKUP(CONCATENATE($A57,"_",AF$1),SP_ACQ_Lib[],MATCH(AF$2,SP_ACQ_Lib[#Headers],0),FALSE)=0,"",VLOOKUP(CONCATENATE($A57,"_",AF$1),SP_ACQ_Lib[],MATCH(AF$2,SP_ACQ_Lib[#Headers],0),FALSE)),"")</f>
        <v>43958</v>
      </c>
      <c r="AG57" s="131">
        <f>IFERROR(IF(VLOOKUP(CONCATENATE($A57,"_",AG$1),SP_ACQ_Lib[],MATCH(AG$2,SP_ACQ_Lib[#Headers],0),FALSE)=0,"",VLOOKUP(CONCATENATE($A57,"_",AG$1),SP_ACQ_Lib[],MATCH(AG$2,SP_ACQ_Lib[#Headers],0),FALSE)),"")</f>
        <v>43699</v>
      </c>
      <c r="AH57" s="131">
        <f>IFERROR(IF(VLOOKUP(CONCATENATE($A57,"_",AH$1),SP_ACQ_Lib[],MATCH(AH$2,SP_ACQ_Lib[#Headers],0),FALSE)=0,"",VLOOKUP(CONCATENATE($A57,"_",AH$1),SP_ACQ_Lib[],MATCH(AH$2,SP_ACQ_Lib[#Headers],0),FALSE)),"")</f>
        <v>43717</v>
      </c>
      <c r="AI57" s="130" t="str">
        <f>IFERROR(IF(VLOOKUP(CONCATENATE($A57,"_",AI$1),SP_ACQ_Lib[],MATCH(AI$2,SP_ACQ_Lib[#Headers],0),FALSE)=0,"",VLOOKUP(CONCATENATE($A57,"_",AI$1),SP_ACQ_Lib[],MATCH(AI$2,SP_ACQ_Lib[#Headers],0),FALSE)),"")</f>
        <v/>
      </c>
      <c r="AJ57" s="130" t="str">
        <f>IFERROR(IF(VLOOKUP(CONCATENATE($A57,"_",AJ$1),SP_ACQ_Lib[],MATCH(AJ$2,SP_ACQ_Lib[#Headers],0),FALSE)=0,"",VLOOKUP(CONCATENATE($A57,"_",AJ$1),SP_ACQ_Lib[],MATCH(AJ$2,SP_ACQ_Lib[#Headers],0),FALSE)),"")</f>
        <v/>
      </c>
      <c r="AK57" s="130" t="str">
        <f>IFERROR(IF(VLOOKUP(CONCATENATE($A57,"_",AK$1),SP_ACQ_Lib[],MATCH(AK$2,SP_ACQ_Lib[#Headers],0),FALSE)=0,"",VLOOKUP(CONCATENATE($A57,"_",AK$1),SP_ACQ_Lib[],MATCH(AK$2,SP_ACQ_Lib[#Headers],0),FALSE)),"")</f>
        <v/>
      </c>
      <c r="AL57" s="130">
        <f>IFERROR(VLOOKUP($A57,SP_AcqTract_DB[],MATCH(AL$2,SP_AcqTract_DB[#Headers],0),FALSE),"")</f>
        <v>43958</v>
      </c>
      <c r="AM57" s="115" t="str">
        <f>IFERROR(VLOOKUP($A57,SP_AcqTract_DB[],MATCH(AM$2,SP_AcqTract_DB[#Headers],0),FALSE),"")</f>
        <v>Richard Hudgins</v>
      </c>
      <c r="AN57" s="115" t="str">
        <f>IFERROR(VLOOKUP($A57,SP_AcqTract_DB[],MATCH(AN$2,SP_AcqTract_DB[#Headers],0),FALSE),"")</f>
        <v>Richard McGee</v>
      </c>
      <c r="AO57" s="116">
        <f>IFERROR(VLOOKUP($A57,SP_AcqTract_DB[],MATCH(AO$2,SP_AcqTract_DB[#Headers],0),FALSE),"")</f>
        <v>0</v>
      </c>
      <c r="AP57" s="98" t="str">
        <f>IFERROR(VLOOKUP($A57,SP_AcqTract_DB[],MATCH(AP$2,SP_AcqTract_DB[#Headers],0),FALSE),"")</f>
        <v>R</v>
      </c>
      <c r="AQ57" s="133" t="str">
        <f>IFERROR(IF(VLOOKUP(CONCATENATE($A57,"_",AQ$1),SP_ACQ_Lib[],MATCH(AQ$2,SP_ACQ_Lib[#Headers],0),FALSE)=0,"",VLOOKUP(CONCATENATE($A57,"_",AQ$1),SP_ACQ_Lib[],MATCH(AQ$2,SP_ACQ_Lib[#Headers],0),FALSE)),"")</f>
        <v/>
      </c>
      <c r="AR57" s="131">
        <f>IFERROR(IF(VLOOKUP(CONCATENATE($A57,"_",AR$1),SP_ACQ_Lib[],MATCH(AR$2,SP_ACQ_Lib[#Headers],0),FALSE)=0,"",VLOOKUP(CONCATENATE($A57,"_",AR$1),SP_ACQ_Lib[],MATCH(AR$2,SP_ACQ_Lib[#Headers],0),FALSE)),"")</f>
        <v>43685</v>
      </c>
      <c r="AS57" s="130">
        <f>IFERROR(IF(VLOOKUP(CONCATENATE($A57,"_",AS$1),SP_ACQ_Lib[],MATCH(AS$2,SP_ACQ_Lib[#Headers],0),FALSE)=0,"",VLOOKUP(CONCATENATE($A57,"_",AS$1),SP_ACQ_Lib[],MATCH(AS$2,SP_ACQ_Lib[#Headers],0),FALSE)),"")</f>
        <v>43765</v>
      </c>
      <c r="AT57" s="132">
        <f>IFERROR(IF(VLOOKUP(CONCATENATE($A57,"_",AT$1),SP_ACQ_Lib[],MATCH(AT$2,SP_ACQ_Lib[#Headers],0),FALSE)=0,"",VLOOKUP(CONCATENATE($A57,"_",AT$1),SP_ACQ_Lib[],MATCH(AT$2,SP_ACQ_Lib[#Headers],0),FALSE)),"")</f>
        <v>43962</v>
      </c>
      <c r="AU57" s="132" t="str">
        <f>IFERROR(IF(VLOOKUP(CONCATENATE($A57,"_",AU$1),SP_ACQ_Lib[],MATCH(AU$2,SP_ACQ_Lib[#Headers],0),FALSE)=0,"",VLOOKUP(CONCATENATE($A57,"_",AU$1),SP_ACQ_Lib[],MATCH(AU$2,SP_ACQ_Lib[#Headers],0),FALSE)),"")</f>
        <v/>
      </c>
      <c r="AV57" s="113">
        <f>IFERROR(IF(VLOOKUP(CONCATENATE($A57,"_",AV$1),SP_ACQ_Lib[],MATCH(AV$2,SP_ACQ_Lib[#Headers],0),FALSE)=0,"",VLOOKUP(CONCATENATE($A57,"_",AV$1),SP_ACQ_Lib[],MATCH(AV$2,SP_ACQ_Lib[#Headers],0),FALSE)),"")</f>
        <v>7944</v>
      </c>
      <c r="AW57" s="132">
        <f>IFERROR(IF(VLOOKUP(CONCATENATE($A57,"_",AW$1),SP_ACQ_Lib[],MATCH(AW$2,SP_ACQ_Lib[#Headers],0),FALSE)=0,"",VLOOKUP(CONCATENATE($A57,"_",AW$1),SP_ACQ_Lib[],MATCH(AW$2,SP_ACQ_Lib[#Headers],0),FALSE)),"")</f>
        <v>43990</v>
      </c>
      <c r="AX57" s="132">
        <f>IFERROR(IF(VLOOKUP(CONCATENATE($A57,"_",AX$1),SP_ACQ_Lib[],MATCH(AX$2,SP_ACQ_Lib[#Headers],0),FALSE)=0,"",VLOOKUP(CONCATENATE($A57,"_",AX$1),SP_ACQ_Lib[],MATCH(AX$2,SP_ACQ_Lib[#Headers],0),FALSE)),"")</f>
        <v>43990</v>
      </c>
      <c r="AY57" s="132">
        <f>IFERROR(IF(VLOOKUP(CONCATENATE($A57,"_",AY$1),SP_ACQ_Lib[],MATCH(AY$2,SP_ACQ_Lib[#Headers],0),FALSE)=0,"",VLOOKUP(CONCATENATE($A57,"_",AY$1),SP_ACQ_Lib[],MATCH(AY$2,SP_ACQ_Lib[#Headers],0),FALSE)),"")</f>
        <v>43990</v>
      </c>
      <c r="AZ57" s="132" t="str">
        <f>IFERROR(IF(VLOOKUP(CONCATENATE($A57,"_",AZ$1),SP_ACQ_Lib[],MATCH(AZ$2,SP_ACQ_Lib[#Headers],0),FALSE)=0,"",VLOOKUP(CONCATENATE($A57,"_",AZ$1),SP_ACQ_Lib[],MATCH(AZ$2,SP_ACQ_Lib[#Headers],0),FALSE)),"")</f>
        <v/>
      </c>
      <c r="BA57" s="132" t="str">
        <f>IFERROR(IF(VLOOKUP(CONCATENATE($A57,"_",BA$1),SP_ACQ_Lib[],MATCH(BA$2,SP_ACQ_Lib[#Headers],0),FALSE)=0,"",VLOOKUP(CONCATENATE($A57,"_",BA$1),SP_ACQ_Lib[],MATCH(BA$2,SP_ACQ_Lib[#Headers],0),FALSE)),"")</f>
        <v/>
      </c>
      <c r="BB57" s="112">
        <f>IFERROR(VLOOKUP(CONCATENATE($A57,"_",BB$1),SP_ACQ_Lib[],MATCH(BB$2,SP_ACQ_Lib[#Headers],0),FALSE),0)</f>
        <v>0</v>
      </c>
      <c r="BC57" s="119">
        <f>IFERROR(VLOOKUP($A57,SP_AcqTract_DB[],MATCH(BC$2,SP_AcqTract_DB[#Headers],0),FALSE),"")</f>
        <v>43991</v>
      </c>
      <c r="BD57" s="119">
        <f>IFERROR(VLOOKUP($A57,SP_AcqTract_DB[],MATCH(BD$2,SP_AcqTract_DB[#Headers],0),FALSE),"")</f>
        <v>0</v>
      </c>
      <c r="BE57" s="130" t="str">
        <f>IFERROR(IF(VLOOKUP(CONCATENATE($A57,"_",BE$1),SP_ACQ_Lib[],MATCH(BE$2,SP_ACQ_Lib[#Headers],0),FALSE)=0,"",VLOOKUP(CONCATENATE($A57,"_",BE$1),SP_ACQ_Lib[],MATCH(BE$2,SP_ACQ_Lib[#Headers],0),FALSE)),"")</f>
        <v/>
      </c>
      <c r="BF57" s="130" t="str">
        <f>IFERROR(IF(VLOOKUP(CONCATENATE($A57,"_",BF$1),SP_ACQ_Lib[],MATCH(BF$2,SP_ACQ_Lib[#Headers],0),FALSE)=0,"",VLOOKUP(CONCATENATE($A57,"_",BF$1),SP_ACQ_Lib[],MATCH(BF$2,SP_ACQ_Lib[#Headers],0),FALSE)),"")</f>
        <v/>
      </c>
      <c r="BG57" s="130" t="str">
        <f>IFERROR(IF(VLOOKUP(CONCATENATE($A57,"_",BG$1),SP_ACQ_Lib[],MATCH(BG$2,SP_ACQ_Lib[#Headers],0),FALSE)=0,"",VLOOKUP(CONCATENATE($A57,"_",BG$1),SP_ACQ_Lib[],MATCH(BG$2,SP_ACQ_Lib[#Headers],0),FALSE)),"")</f>
        <v/>
      </c>
      <c r="BH57" s="130" t="str">
        <f>IFERROR(IF(VLOOKUP(CONCATENATE($A57,"_",BH$1),SP_ACQ_Lib[],MATCH(BH$2,SP_ACQ_Lib[#Headers],0),FALSE)=0,"",VLOOKUP(CONCATENATE($A57,"_",BH$1),SP_ACQ_Lib[],MATCH(BH$2,SP_ACQ_Lib[#Headers],0),FALSE)),"")</f>
        <v/>
      </c>
      <c r="BI57" s="130" t="str">
        <f>IFERROR(IF(VLOOKUP(CONCATENATE($A57,"_",BI$1),SP_ACQ_Lib[],MATCH(BI$2,SP_ACQ_Lib[#Headers],0),FALSE)=0,"",VLOOKUP(CONCATENATE($A57,"_",BI$1),SP_ACQ_Lib[],MATCH(BI$2,SP_ACQ_Lib[#Headers],0),FALSE)),"")</f>
        <v/>
      </c>
      <c r="BJ57" s="130" t="str">
        <f>IFERROR(IF(VLOOKUP(CONCATENATE($A57,"_",BJ$1),SP_ACQ_Lib[],MATCH(BJ$2,SP_ACQ_Lib[#Headers],0),FALSE)=0,"",VLOOKUP(CONCATENATE($A57,"_",BJ$1),SP_ACQ_Lib[],MATCH(BJ$2,SP_ACQ_Lib[#Headers],0),FALSE)),"")</f>
        <v/>
      </c>
      <c r="BK57" s="131">
        <f>IFERROR(IF(VLOOKUP(CONCATENATE($A57,"_",BK$1),SP_ACQ_Lib[],MATCH(BK$2,SP_ACQ_Lib[#Headers],0),FALSE)=0,"",VLOOKUP(CONCATENATE($A57,"_",BK$1),SP_ACQ_Lib[],MATCH(BK$2,SP_ACQ_Lib[#Headers],0),FALSE)),"")</f>
        <v>43748</v>
      </c>
      <c r="BL57" s="130" t="str">
        <f>IFERROR(IF(VLOOKUP(CONCATENATE($A57,"_",BL$1),SP_ACQ_Lib[],MATCH(BL$2,SP_ACQ_Lib[#Headers],0),FALSE)=0,"",VLOOKUP(CONCATENATE($A57,"_",BL$1),SP_ACQ_Lib[],MATCH(BL$2,SP_ACQ_Lib[#Headers],0),FALSE)),"")</f>
        <v/>
      </c>
      <c r="BM57" s="130" t="str">
        <f>IFERROR(IF(VLOOKUP(CONCATENATE($A57,"_",BM$1),SP_ACQ_Lib[],MATCH(BM$2,SP_ACQ_Lib[#Headers],0),FALSE)=0,"",VLOOKUP(CONCATENATE($A57,"_",BM$1),SP_ACQ_Lib[],MATCH(BM$2,SP_ACQ_Lib[#Headers],0),FALSE)),"")</f>
        <v/>
      </c>
      <c r="BN57" s="130" t="str">
        <f>IFERROR(IF(VLOOKUP(CONCATENATE($A57,"_",BN$1),SP_ACQ_Lib[],MATCH(BN$2,SP_ACQ_Lib[#Headers],0),FALSE)=0,"",VLOOKUP(CONCATENATE($A57,"_",BN$1),SP_ACQ_Lib[],MATCH(BN$2,SP_ACQ_Lib[#Headers],0),FALSE)),"")</f>
        <v/>
      </c>
    </row>
    <row r="58" spans="1:66" s="114" customFormat="1" ht="89.25" x14ac:dyDescent="0.2">
      <c r="A58" s="82" t="s">
        <v>55</v>
      </c>
      <c r="B58" s="115" t="str">
        <f>IFERROR(VLOOKUP($A58,SP_AcqTract_DB[],MATCH(B$2,SP_AcqTract_DB[#Headers],0),FALSE),"")</f>
        <v>R026685;R026691;R071959</v>
      </c>
      <c r="C58" s="116" t="str">
        <f>IFERROR(VLOOKUP($A58,SP_AcqTract_DB[],MATCH(C$2,SP_AcqTract_DB[#Headers],0),FALSE),"")</f>
        <v>PH1</v>
      </c>
      <c r="D58" s="96" t="str">
        <f>IFERROR(VLOOKUP($A58,SP_AcqTract_DB[],MATCH(D$2,SP_AcqTract_DB[#Headers],0),FALSE),"")</f>
        <v>Active</v>
      </c>
      <c r="E58" s="96">
        <f>IFERROR(VLOOKUP($A58,SP_AcqTract_DB[],MATCH(E$2,SP_AcqTract_DB[#Headers],0),FALSE),"")</f>
        <v>2</v>
      </c>
      <c r="F58" s="115" t="str">
        <f>IFERROR(VLOOKUP($A58,SP_AcqTract_DB[],MATCH(F$2,SP_AcqTract_DB[#Headers],0),FALSE),"")</f>
        <v>Flowage Esmt/Levee Esmt</v>
      </c>
      <c r="G58" s="115" t="str">
        <f>IFERROR(VLOOKUP($A58,SP_AcqTract_DB[],MATCH(G$2,SP_AcqTract_DB[#Headers],0),FALSE),"")</f>
        <v>Lily Khan</v>
      </c>
      <c r="H58" s="131">
        <f>IFERROR(IF(VLOOKUP(CONCATENATE($A58,"_",H$1),SP_ACQ_Lib[],MATCH(H$2,SP_ACQ_Lib[#Headers],0),FALSE)=0,"",VLOOKUP(CONCATENATE($A58,"_",H$1),SP_ACQ_Lib[],MATCH(H$2,SP_ACQ_Lib[#Headers],0),FALSE)),"")</f>
        <v>43998.68136574074</v>
      </c>
      <c r="I58" s="115" t="str">
        <f>IFERROR(VLOOKUP($A58,SP_AcqTract_DB[],MATCH(I$2,SP_AcqTract_DB[#Headers],0),FALSE),"")</f>
        <v>An 80% undivided interest to:  Leovilgildo Panes and Prospera Panes; Erlinda Panes and Primo Panes; and a 20% undivided interest to:  Jocelyn Manlongat and Jose Manlongat Jr and Belino Guzman, Sr. and Fe Guzman</v>
      </c>
      <c r="J58" s="115">
        <f>IFERROR(VLOOKUP($A58,SP_AcqTract_DB[],MATCH(J$2,SP_AcqTract_DB[#Headers],0),FALSE),"")</f>
        <v>0</v>
      </c>
      <c r="K58" s="115" t="str">
        <f>IFERROR(VLOOKUP($A58,SP_AcqTract_DB[],MATCH(K$2,SP_AcqTract_DB[#Headers],0),FALSE),"")</f>
        <v>Leovilgildo Panes and Prospera Panes; Erlinda Panes and Primo Panes; Jocelyn Manlongat and Jose Manlongat Jr and Belino Guzman, Sr. and Fe Guzman</v>
      </c>
      <c r="L58" s="115" t="str">
        <f>IFERROR(VLOOKUP($A58,SP_AcqTract_DB[],MATCH(L$2,SP_AcqTract_DB[#Headers],0),FALSE),"")</f>
        <v>12809 Tyler CT</v>
      </c>
      <c r="M58" s="96" t="str">
        <f>IFERROR(VLOOKUP($A58,SP_AcqTract_DB[],MATCH(M$2,SP_AcqTract_DB[#Headers],0),FALSE),"")</f>
        <v>Stafford, TX</v>
      </c>
      <c r="N58" s="115" t="str">
        <f>IFERROR(VLOOKUP($A58,SP_AcqTract_DB[],MATCH(N$2,SP_AcqTract_DB[#Headers],0),FALSE),"")</f>
        <v>0 Bell, 0 Sunset, 505 Colorado</v>
      </c>
      <c r="O58" s="108" t="str">
        <f>IFERROR(VLOOKUP($A58,SP_AcqTract_DB[],MATCH(O$2,SP_AcqTract_DB[#Headers],0),FALSE),"")</f>
        <v>Electric trans./dist. lines-Houston Power &amp; Lighting
Electric trans./dist. lines-Houston Power &amp; Lighting
Electric trans./dist. lines-Houston Power &amp; Lighting</v>
      </c>
      <c r="P58" s="108" t="str">
        <f>IFERROR(VLOOKUP($A58,SP_AcqTract_DB[],MATCH(P$2,SP_AcqTract_DB[#Headers],0),FALSE),"")</f>
        <v>X</v>
      </c>
      <c r="Q58" s="96" t="str">
        <f>IFERROR(VLOOKUP($A58,SP_AcqTract_DB[],MATCH(Q$2,SP_AcqTract_DB[#Headers],0),FALSE),"")</f>
        <v>2019-0761</v>
      </c>
      <c r="R58" s="131">
        <f>IFERROR(IF(VLOOKUP(CONCATENATE($A58,"_",R$1),SP_ACQ_Lib[],MATCH(R$2,SP_ACQ_Lib[#Headers],0),FALSE)=0,"",VLOOKUP(CONCATENATE($A58,"_",R$1),SP_ACQ_Lib[],MATCH(R$2,SP_ACQ_Lib[#Headers],0),FALSE)),"")</f>
        <v>43917</v>
      </c>
      <c r="S58" s="134">
        <f>IFERROR(IF(VLOOKUP(CONCATENATE($A58,"_",S$1),SP_ACQ_Lib[],MATCH(S$2,SP_ACQ_Lib[#Headers],0),FALSE)=0,"",VLOOKUP(CONCATENATE($A58,"_",S$1),SP_ACQ_Lib[],MATCH(S$2,SP_ACQ_Lib[#Headers],0),FALSE)),"")</f>
        <v>43928</v>
      </c>
      <c r="T58" s="93" t="str">
        <f>IFERROR(VLOOKUP(CONCATENATE($A58,"_",T$1),SP_ACQ_Lib[],MATCH(T$2,SP_ACQ_Lib[#Headers],0),FALSE),0)</f>
        <v>Accepted</v>
      </c>
      <c r="U58" s="131">
        <f>IFERROR(IF(VLOOKUP(CONCATENATE($A58,"_",U$1),SP_ACQ_Lib[],MATCH(U$2,SP_ACQ_Lib[#Headers],0),FALSE)=0,"",VLOOKUP(CONCATENATE($A58,"_",U$1),SP_ACQ_Lib[],MATCH(U$2,SP_ACQ_Lib[#Headers],0),FALSE)),"")</f>
        <v>43815</v>
      </c>
      <c r="V58" s="93" t="str">
        <f>IFERROR(VLOOKUP(CONCATENATE($A58,"_",V$1),SP_ACQ_Lib[],MATCH(V$2,SP_ACQ_Lib[#Headers],0),FALSE),0)</f>
        <v>Accepted</v>
      </c>
      <c r="W58" s="97">
        <f>IFERROR(VLOOKUP(CONCATENATE($A58,"_",W$1),SP_ACQ_Lib[],MATCH(W$2,SP_ACQ_Lib[#Headers],0),FALSE),0)</f>
        <v>0</v>
      </c>
      <c r="X58" s="131">
        <f>IFERROR(VLOOKUP($A58,SP_AcqTract_DB[],MATCH(X$2,SP_AcqTract_DB[#Headers],0),FALSE),"")</f>
        <v>43693</v>
      </c>
      <c r="Y58" s="125">
        <f>IFERROR(VLOOKUP($A58,SP_AcqTract_DB[],MATCH(Y$2,SP_AcqTract_DB[#Headers],0),FALSE),"")</f>
        <v>2.81668962350781</v>
      </c>
      <c r="Z58" s="117">
        <f>IFERROR(VLOOKUP($A58,SP_AcqTract_DB[],MATCH(Z$2,SP_AcqTract_DB[#Headers],0),FALSE),"")</f>
        <v>122695</v>
      </c>
      <c r="AA58" s="117" t="str">
        <f>IFERROR(VLOOKUP($A58,SP_AcqTract_DB[],MATCH(AA$2,SP_AcqTract_DB[#Headers],0),FALSE),"")</f>
        <v>Yes</v>
      </c>
      <c r="AB58" s="131">
        <f>IFERROR(IF(VLOOKUP(CONCATENATE($A58,"_",AB$1),SP_ACQ_Lib[],MATCH(AB$2,SP_ACQ_Lib[#Headers],0),FALSE)=0,"",VLOOKUP(CONCATENATE($A58,"_",AB$1),SP_ACQ_Lib[],MATCH(AB$2,SP_ACQ_Lib[#Headers],0),FALSE)),"")</f>
        <v>43840</v>
      </c>
      <c r="AC58" s="131">
        <f>IFERROR(IF(VLOOKUP(CONCATENATE($A58,"_",AC$1),SP_ACQ_Lib[],MATCH(AC$2,SP_ACQ_Lib[#Headers],0),FALSE)=0,"",VLOOKUP(CONCATENATE($A58,"_",AC$1),SP_ACQ_Lib[],MATCH(AC$2,SP_ACQ_Lib[#Headers],0),FALSE)),"")</f>
        <v>43926</v>
      </c>
      <c r="AD58" s="117" t="str">
        <f>IFERROR(VLOOKUP($A58,SP_AcqTract_DB[],MATCH(AD$2,SP_AcqTract_DB[#Headers],0),FALSE),"")</f>
        <v>Yes</v>
      </c>
      <c r="AE58" s="131">
        <f>IFERROR(IF(VLOOKUP(CONCATENATE($A58,"_",AE$1),SP_ACQ_Lib[],MATCH(AE$2,SP_ACQ_Lib[#Headers],0),FALSE)=0,"",VLOOKUP(CONCATENATE($A58,"_",AE$1),SP_ACQ_Lib[],MATCH(AE$2,SP_ACQ_Lib[#Headers],0),FALSE)),"")</f>
        <v>43991</v>
      </c>
      <c r="AF58" s="131">
        <f>IFERROR(IF(VLOOKUP(CONCATENATE($A58,"_",AF$1),SP_ACQ_Lib[],MATCH(AF$2,SP_ACQ_Lib[#Headers],0),FALSE)=0,"",VLOOKUP(CONCATENATE($A58,"_",AF$1),SP_ACQ_Lib[],MATCH(AF$2,SP_ACQ_Lib[#Headers],0),FALSE)),"")</f>
        <v>43993</v>
      </c>
      <c r="AG58" s="131">
        <f>IFERROR(IF(VLOOKUP(CONCATENATE($A58,"_",AG$1),SP_ACQ_Lib[],MATCH(AG$2,SP_ACQ_Lib[#Headers],0),FALSE)=0,"",VLOOKUP(CONCATENATE($A58,"_",AG$1),SP_ACQ_Lib[],MATCH(AG$2,SP_ACQ_Lib[#Headers],0),FALSE)),"")</f>
        <v>43680</v>
      </c>
      <c r="AH58" s="131">
        <f>IFERROR(IF(VLOOKUP(CONCATENATE($A58,"_",AH$1),SP_ACQ_Lib[],MATCH(AH$2,SP_ACQ_Lib[#Headers],0),FALSE)=0,"",VLOOKUP(CONCATENATE($A58,"_",AH$1),SP_ACQ_Lib[],MATCH(AH$2,SP_ACQ_Lib[#Headers],0),FALSE)),"")</f>
        <v>43685</v>
      </c>
      <c r="AI58" s="130" t="str">
        <f>IFERROR(IF(VLOOKUP(CONCATENATE($A58,"_",AI$1),SP_ACQ_Lib[],MATCH(AI$2,SP_ACQ_Lib[#Headers],0),FALSE)=0,"",VLOOKUP(CONCATENATE($A58,"_",AI$1),SP_ACQ_Lib[],MATCH(AI$2,SP_ACQ_Lib[#Headers],0),FALSE)),"")</f>
        <v/>
      </c>
      <c r="AJ58" s="130" t="str">
        <f>IFERROR(IF(VLOOKUP(CONCATENATE($A58,"_",AJ$1),SP_ACQ_Lib[],MATCH(AJ$2,SP_ACQ_Lib[#Headers],0),FALSE)=0,"",VLOOKUP(CONCATENATE($A58,"_",AJ$1),SP_ACQ_Lib[],MATCH(AJ$2,SP_ACQ_Lib[#Headers],0),FALSE)),"")</f>
        <v/>
      </c>
      <c r="AK58" s="130" t="str">
        <f>IFERROR(IF(VLOOKUP(CONCATENATE($A58,"_",AK$1),SP_ACQ_Lib[],MATCH(AK$2,SP_ACQ_Lib[#Headers],0),FALSE)=0,"",VLOOKUP(CONCATENATE($A58,"_",AK$1),SP_ACQ_Lib[],MATCH(AK$2,SP_ACQ_Lib[#Headers],0),FALSE)),"")</f>
        <v/>
      </c>
      <c r="AL58" s="130">
        <f>IFERROR(VLOOKUP($A58,SP_AcqTract_DB[],MATCH(AL$2,SP_AcqTract_DB[#Headers],0),FALSE),"")</f>
        <v>43994</v>
      </c>
      <c r="AM58" s="115" t="str">
        <f>IFERROR(VLOOKUP($A58,SP_AcqTract_DB[],MATCH(AM$2,SP_AcqTract_DB[#Headers],0),FALSE),"")</f>
        <v>David Ambrose</v>
      </c>
      <c r="AN58" s="115" t="str">
        <f>IFERROR(VLOOKUP($A58,SP_AcqTract_DB[],MATCH(AN$2,SP_AcqTract_DB[#Headers],0),FALSE),"")</f>
        <v>Lory Johnson, Atrium</v>
      </c>
      <c r="AO58" s="116">
        <f>IFERROR(VLOOKUP($A58,SP_AcqTract_DB[],MATCH(AO$2,SP_AcqTract_DB[#Headers],0),FALSE),"")</f>
        <v>0</v>
      </c>
      <c r="AP58" s="98">
        <f>IFERROR(VLOOKUP($A58,SP_AcqTract_DB[],MATCH(AP$2,SP_AcqTract_DB[#Headers],0),FALSE),"")</f>
        <v>0</v>
      </c>
      <c r="AQ58" s="133" t="str">
        <f>IFERROR(IF(VLOOKUP(CONCATENATE($A58,"_",AQ$1),SP_ACQ_Lib[],MATCH(AQ$2,SP_ACQ_Lib[#Headers],0),FALSE)=0,"",VLOOKUP(CONCATENATE($A58,"_",AQ$1),SP_ACQ_Lib[],MATCH(AQ$2,SP_ACQ_Lib[#Headers],0),FALSE)),"")</f>
        <v/>
      </c>
      <c r="AR58" s="131">
        <f>IFERROR(IF(VLOOKUP(CONCATENATE($A58,"_",AR$1),SP_ACQ_Lib[],MATCH(AR$2,SP_ACQ_Lib[#Headers],0),FALSE)=0,"",VLOOKUP(CONCATENATE($A58,"_",AR$1),SP_ACQ_Lib[],MATCH(AR$2,SP_ACQ_Lib[#Headers],0),FALSE)),"")</f>
        <v>43685</v>
      </c>
      <c r="AS58" s="130">
        <f>IFERROR(IF(VLOOKUP(CONCATENATE($A58,"_",AS$1),SP_ACQ_Lib[],MATCH(AS$2,SP_ACQ_Lib[#Headers],0),FALSE)=0,"",VLOOKUP(CONCATENATE($A58,"_",AS$1),SP_ACQ_Lib[],MATCH(AS$2,SP_ACQ_Lib[#Headers],0),FALSE)),"")</f>
        <v>43765</v>
      </c>
      <c r="AT58" s="132" t="str">
        <f>IFERROR(IF(VLOOKUP(CONCATENATE($A58,"_",AT$1),SP_ACQ_Lib[],MATCH(AT$2,SP_ACQ_Lib[#Headers],0),FALSE)=0,"",VLOOKUP(CONCATENATE($A58,"_",AT$1),SP_ACQ_Lib[],MATCH(AT$2,SP_ACQ_Lib[#Headers],0),FALSE)),"")</f>
        <v/>
      </c>
      <c r="AU58" s="132" t="str">
        <f>IFERROR(IF(VLOOKUP(CONCATENATE($A58,"_",AU$1),SP_ACQ_Lib[],MATCH(AU$2,SP_ACQ_Lib[#Headers],0),FALSE)=0,"",VLOOKUP(CONCATENATE($A58,"_",AU$1),SP_ACQ_Lib[],MATCH(AU$2,SP_ACQ_Lib[#Headers],0),FALSE)),"")</f>
        <v/>
      </c>
      <c r="AV58" s="113" t="str">
        <f>IFERROR(IF(VLOOKUP(CONCATENATE($A58,"_",AV$1),SP_ACQ_Lib[],MATCH(AV$2,SP_ACQ_Lib[#Headers],0),FALSE)=0,"",VLOOKUP(CONCATENATE($A58,"_",AV$1),SP_ACQ_Lib[],MATCH(AV$2,SP_ACQ_Lib[#Headers],0),FALSE)),"")</f>
        <v/>
      </c>
      <c r="AW58" s="132" t="str">
        <f>IFERROR(IF(VLOOKUP(CONCATENATE($A58,"_",AW$1),SP_ACQ_Lib[],MATCH(AW$2,SP_ACQ_Lib[#Headers],0),FALSE)=0,"",VLOOKUP(CONCATENATE($A58,"_",AW$1),SP_ACQ_Lib[],MATCH(AW$2,SP_ACQ_Lib[#Headers],0),FALSE)),"")</f>
        <v/>
      </c>
      <c r="AX58" s="132" t="str">
        <f>IFERROR(IF(VLOOKUP(CONCATENATE($A58,"_",AX$1),SP_ACQ_Lib[],MATCH(AX$2,SP_ACQ_Lib[#Headers],0),FALSE)=0,"",VLOOKUP(CONCATENATE($A58,"_",AX$1),SP_ACQ_Lib[],MATCH(AX$2,SP_ACQ_Lib[#Headers],0),FALSE)),"")</f>
        <v/>
      </c>
      <c r="AY58" s="132" t="str">
        <f>IFERROR(IF(VLOOKUP(CONCATENATE($A58,"_",AY$1),SP_ACQ_Lib[],MATCH(AY$2,SP_ACQ_Lib[#Headers],0),FALSE)=0,"",VLOOKUP(CONCATENATE($A58,"_",AY$1),SP_ACQ_Lib[],MATCH(AY$2,SP_ACQ_Lib[#Headers],0),FALSE)),"")</f>
        <v/>
      </c>
      <c r="AZ58" s="132" t="str">
        <f>IFERROR(IF(VLOOKUP(CONCATENATE($A58,"_",AZ$1),SP_ACQ_Lib[],MATCH(AZ$2,SP_ACQ_Lib[#Headers],0),FALSE)=0,"",VLOOKUP(CONCATENATE($A58,"_",AZ$1),SP_ACQ_Lib[],MATCH(AZ$2,SP_ACQ_Lib[#Headers],0),FALSE)),"")</f>
        <v/>
      </c>
      <c r="BA58" s="132" t="str">
        <f>IFERROR(IF(VLOOKUP(CONCATENATE($A58,"_",BA$1),SP_ACQ_Lib[],MATCH(BA$2,SP_ACQ_Lib[#Headers],0),FALSE)=0,"",VLOOKUP(CONCATENATE($A58,"_",BA$1),SP_ACQ_Lib[],MATCH(BA$2,SP_ACQ_Lib[#Headers],0),FALSE)),"")</f>
        <v/>
      </c>
      <c r="BB58" s="112">
        <f>IFERROR(VLOOKUP(CONCATENATE($A58,"_",BB$1),SP_ACQ_Lib[],MATCH(BB$2,SP_ACQ_Lib[#Headers],0),FALSE),0)</f>
        <v>0</v>
      </c>
      <c r="BC58" s="119">
        <f>IFERROR(VLOOKUP($A58,SP_AcqTract_DB[],MATCH(BC$2,SP_AcqTract_DB[#Headers],0),FALSE),"")</f>
        <v>0</v>
      </c>
      <c r="BD58" s="119">
        <f>IFERROR(VLOOKUP($A58,SP_AcqTract_DB[],MATCH(BD$2,SP_AcqTract_DB[#Headers],0),FALSE),"")</f>
        <v>0</v>
      </c>
      <c r="BE58" s="130" t="str">
        <f>IFERROR(IF(VLOOKUP(CONCATENATE($A58,"_",BE$1),SP_ACQ_Lib[],MATCH(BE$2,SP_ACQ_Lib[#Headers],0),FALSE)=0,"",VLOOKUP(CONCATENATE($A58,"_",BE$1),SP_ACQ_Lib[],MATCH(BE$2,SP_ACQ_Lib[#Headers],0),FALSE)),"")</f>
        <v/>
      </c>
      <c r="BF58" s="130" t="str">
        <f>IFERROR(IF(VLOOKUP(CONCATENATE($A58,"_",BF$1),SP_ACQ_Lib[],MATCH(BF$2,SP_ACQ_Lib[#Headers],0),FALSE)=0,"",VLOOKUP(CONCATENATE($A58,"_",BF$1),SP_ACQ_Lib[],MATCH(BF$2,SP_ACQ_Lib[#Headers],0),FALSE)),"")</f>
        <v/>
      </c>
      <c r="BG58" s="130" t="str">
        <f>IFERROR(IF(VLOOKUP(CONCATENATE($A58,"_",BG$1),SP_ACQ_Lib[],MATCH(BG$2,SP_ACQ_Lib[#Headers],0),FALSE)=0,"",VLOOKUP(CONCATENATE($A58,"_",BG$1),SP_ACQ_Lib[],MATCH(BG$2,SP_ACQ_Lib[#Headers],0),FALSE)),"")</f>
        <v/>
      </c>
      <c r="BH58" s="130" t="str">
        <f>IFERROR(IF(VLOOKUP(CONCATENATE($A58,"_",BH$1),SP_ACQ_Lib[],MATCH(BH$2,SP_ACQ_Lib[#Headers],0),FALSE)=0,"",VLOOKUP(CONCATENATE($A58,"_",BH$1),SP_ACQ_Lib[],MATCH(BH$2,SP_ACQ_Lib[#Headers],0),FALSE)),"")</f>
        <v/>
      </c>
      <c r="BI58" s="130" t="str">
        <f>IFERROR(IF(VLOOKUP(CONCATENATE($A58,"_",BI$1),SP_ACQ_Lib[],MATCH(BI$2,SP_ACQ_Lib[#Headers],0),FALSE)=0,"",VLOOKUP(CONCATENATE($A58,"_",BI$1),SP_ACQ_Lib[],MATCH(BI$2,SP_ACQ_Lib[#Headers],0),FALSE)),"")</f>
        <v/>
      </c>
      <c r="BJ58" s="130" t="str">
        <f>IFERROR(IF(VLOOKUP(CONCATENATE($A58,"_",BJ$1),SP_ACQ_Lib[],MATCH(BJ$2,SP_ACQ_Lib[#Headers],0),FALSE)=0,"",VLOOKUP(CONCATENATE($A58,"_",BJ$1),SP_ACQ_Lib[],MATCH(BJ$2,SP_ACQ_Lib[#Headers],0),FALSE)),"")</f>
        <v/>
      </c>
      <c r="BK58" s="131">
        <f>IFERROR(IF(VLOOKUP(CONCATENATE($A58,"_",BK$1),SP_ACQ_Lib[],MATCH(BK$2,SP_ACQ_Lib[#Headers],0),FALSE)=0,"",VLOOKUP(CONCATENATE($A58,"_",BK$1),SP_ACQ_Lib[],MATCH(BK$2,SP_ACQ_Lib[#Headers],0),FALSE)),"")</f>
        <v>43748</v>
      </c>
      <c r="BL58" s="130" t="str">
        <f>IFERROR(IF(VLOOKUP(CONCATENATE($A58,"_",BL$1),SP_ACQ_Lib[],MATCH(BL$2,SP_ACQ_Lib[#Headers],0),FALSE)=0,"",VLOOKUP(CONCATENATE($A58,"_",BL$1),SP_ACQ_Lib[],MATCH(BL$2,SP_ACQ_Lib[#Headers],0),FALSE)),"")</f>
        <v/>
      </c>
      <c r="BM58" s="130" t="str">
        <f>IFERROR(IF(VLOOKUP(CONCATENATE($A58,"_",BM$1),SP_ACQ_Lib[],MATCH(BM$2,SP_ACQ_Lib[#Headers],0),FALSE)=0,"",VLOOKUP(CONCATENATE($A58,"_",BM$1),SP_ACQ_Lib[],MATCH(BM$2,SP_ACQ_Lib[#Headers],0),FALSE)),"")</f>
        <v/>
      </c>
      <c r="BN58" s="130" t="str">
        <f>IFERROR(IF(VLOOKUP(CONCATENATE($A58,"_",BN$1),SP_ACQ_Lib[],MATCH(BN$2,SP_ACQ_Lib[#Headers],0),FALSE)=0,"",VLOOKUP(CONCATENATE($A58,"_",BN$1),SP_ACQ_Lib[],MATCH(BN$2,SP_ACQ_Lib[#Headers],0),FALSE)),"")</f>
        <v/>
      </c>
    </row>
    <row r="59" spans="1:66" s="114" customFormat="1" ht="38.25" x14ac:dyDescent="0.2">
      <c r="A59" s="82" t="s">
        <v>56</v>
      </c>
      <c r="B59" s="115" t="str">
        <f>IFERROR(VLOOKUP($A59,SP_AcqTract_DB[],MATCH(B$2,SP_AcqTract_DB[#Headers],0),FALSE),"")</f>
        <v>R026694</v>
      </c>
      <c r="C59" s="116" t="str">
        <f>IFERROR(VLOOKUP($A59,SP_AcqTract_DB[],MATCH(C$2,SP_AcqTract_DB[#Headers],0),FALSE),"")</f>
        <v>PH1</v>
      </c>
      <c r="D59" s="96" t="str">
        <f>IFERROR(VLOOKUP($A59,SP_AcqTract_DB[],MATCH(D$2,SP_AcqTract_DB[#Headers],0),FALSE),"")</f>
        <v>Active</v>
      </c>
      <c r="E59" s="96">
        <f>IFERROR(VLOOKUP($A59,SP_AcqTract_DB[],MATCH(E$2,SP_AcqTract_DB[#Headers],0),FALSE),"")</f>
        <v>2</v>
      </c>
      <c r="F59" s="115" t="str">
        <f>IFERROR(VLOOKUP($A59,SP_AcqTract_DB[],MATCH(F$2,SP_AcqTract_DB[#Headers],0),FALSE),"")</f>
        <v>Flowage Esmt/Levee Esmt</v>
      </c>
      <c r="G59" s="115" t="str">
        <f>IFERROR(VLOOKUP($A59,SP_AcqTract_DB[],MATCH(G$2,SP_AcqTract_DB[#Headers],0),FALSE),"")</f>
        <v>Melissa DeLeon</v>
      </c>
      <c r="H59" s="131">
        <f>IFERROR(IF(VLOOKUP(CONCATENATE($A59,"_",H$1),SP_ACQ_Lib[],MATCH(H$2,SP_ACQ_Lib[#Headers],0),FALSE)=0,"",VLOOKUP(CONCATENATE($A59,"_",H$1),SP_ACQ_Lib[],MATCH(H$2,SP_ACQ_Lib[#Headers],0),FALSE)),"")</f>
        <v>43872.547638888886</v>
      </c>
      <c r="I59" s="115" t="str">
        <f>IFERROR(VLOOKUP($A59,SP_AcqTract_DB[],MATCH(I$2,SP_AcqTract_DB[#Headers],0),FALSE),"")</f>
        <v>Wendell Gwaltney</v>
      </c>
      <c r="J59" s="115">
        <f>IFERROR(VLOOKUP($A59,SP_AcqTract_DB[],MATCH(J$2,SP_AcqTract_DB[#Headers],0),FALSE),"")</f>
        <v>0</v>
      </c>
      <c r="K59" s="115" t="str">
        <f>IFERROR(VLOOKUP($A59,SP_AcqTract_DB[],MATCH(K$2,SP_AcqTract_DB[#Headers],0),FALSE),"")</f>
        <v>Wendell Gwaltney</v>
      </c>
      <c r="L59" s="115" t="str">
        <f>IFERROR(VLOOKUP($A59,SP_AcqTract_DB[],MATCH(L$2,SP_AcqTract_DB[#Headers],0),FALSE),"")</f>
        <v>421-B Colorado</v>
      </c>
      <c r="M59" s="96" t="str">
        <f>IFERROR(VLOOKUP($A59,SP_AcqTract_DB[],MATCH(M$2,SP_AcqTract_DB[#Headers],0),FALSE),"")</f>
        <v>Wharton, TX  77488</v>
      </c>
      <c r="N59" s="115" t="str">
        <f>IFERROR(VLOOKUP($A59,SP_AcqTract_DB[],MATCH(N$2,SP_AcqTract_DB[#Headers],0),FALSE),"")</f>
        <v>501 Colorado</v>
      </c>
      <c r="O59" s="108" t="str">
        <f>IFERROR(VLOOKUP($A59,SP_AcqTract_DB[],MATCH(O$2,SP_AcqTract_DB[#Headers],0),FALSE),"")</f>
        <v>Electric trans./dist. lines-Houston Power &amp; Lighting
Electric trans./dist. lines-Houston Power &amp; Lighting
Electric trans./dist. lines-Houston Power &amp; Lighting</v>
      </c>
      <c r="P59" s="108" t="str">
        <f>IFERROR(VLOOKUP($A59,SP_AcqTract_DB[],MATCH(P$2,SP_AcqTract_DB[#Headers],0),FALSE),"")</f>
        <v>X</v>
      </c>
      <c r="Q59" s="96" t="str">
        <f>IFERROR(VLOOKUP($A59,SP_AcqTract_DB[],MATCH(Q$2,SP_AcqTract_DB[#Headers],0),FALSE),"")</f>
        <v>2019-0841</v>
      </c>
      <c r="R59" s="131">
        <f>IFERROR(IF(VLOOKUP(CONCATENATE($A59,"_",R$1),SP_ACQ_Lib[],MATCH(R$2,SP_ACQ_Lib[#Headers],0),FALSE)=0,"",VLOOKUP(CONCATENATE($A59,"_",R$1),SP_ACQ_Lib[],MATCH(R$2,SP_ACQ_Lib[#Headers],0),FALSE)),"")</f>
        <v>43980</v>
      </c>
      <c r="S59" s="134">
        <f>IFERROR(IF(VLOOKUP(CONCATENATE($A59,"_",S$1),SP_ACQ_Lib[],MATCH(S$2,SP_ACQ_Lib[#Headers],0),FALSE)=0,"",VLOOKUP(CONCATENATE($A59,"_",S$1),SP_ACQ_Lib[],MATCH(S$2,SP_ACQ_Lib[#Headers],0),FALSE)),"")</f>
        <v>43991</v>
      </c>
      <c r="T59" s="93" t="str">
        <f>IFERROR(VLOOKUP(CONCATENATE($A59,"_",T$1),SP_ACQ_Lib[],MATCH(T$2,SP_ACQ_Lib[#Headers],0),FALSE),0)</f>
        <v>Accepted</v>
      </c>
      <c r="U59" s="131">
        <f>IFERROR(IF(VLOOKUP(CONCATENATE($A59,"_",U$1),SP_ACQ_Lib[],MATCH(U$2,SP_ACQ_Lib[#Headers],0),FALSE)=0,"",VLOOKUP(CONCATENATE($A59,"_",U$1),SP_ACQ_Lib[],MATCH(U$2,SP_ACQ_Lib[#Headers],0),FALSE)),"")</f>
        <v>43815</v>
      </c>
      <c r="V59" s="93" t="str">
        <f>IFERROR(VLOOKUP(CONCATENATE($A59,"_",V$1),SP_ACQ_Lib[],MATCH(V$2,SP_ACQ_Lib[#Headers],0),FALSE),0)</f>
        <v>Accepted</v>
      </c>
      <c r="W59" s="97">
        <f>IFERROR(VLOOKUP(CONCATENATE($A59,"_",W$1),SP_ACQ_Lib[],MATCH(W$2,SP_ACQ_Lib[#Headers],0),FALSE),0)</f>
        <v>0</v>
      </c>
      <c r="X59" s="131">
        <f>IFERROR(VLOOKUP($A59,SP_AcqTract_DB[],MATCH(X$2,SP_AcqTract_DB[#Headers],0),FALSE),"")</f>
        <v>43693</v>
      </c>
      <c r="Y59" s="125">
        <f>IFERROR(VLOOKUP($A59,SP_AcqTract_DB[],MATCH(Y$2,SP_AcqTract_DB[#Headers],0),FALSE),"")</f>
        <v>1.0549816345270899</v>
      </c>
      <c r="Z59" s="117">
        <f>IFERROR(VLOOKUP($A59,SP_AcqTract_DB[],MATCH(Z$2,SP_AcqTract_DB[#Headers],0),FALSE),"")</f>
        <v>45955</v>
      </c>
      <c r="AA59" s="117" t="str">
        <f>IFERROR(VLOOKUP($A59,SP_AcqTract_DB[],MATCH(AA$2,SP_AcqTract_DB[#Headers],0),FALSE),"")</f>
        <v>Yes</v>
      </c>
      <c r="AB59" s="131">
        <f>IFERROR(IF(VLOOKUP(CONCATENATE($A59,"_",AB$1),SP_ACQ_Lib[],MATCH(AB$2,SP_ACQ_Lib[#Headers],0),FALSE)=0,"",VLOOKUP(CONCATENATE($A59,"_",AB$1),SP_ACQ_Lib[],MATCH(AB$2,SP_ACQ_Lib[#Headers],0),FALSE)),"")</f>
        <v>44012</v>
      </c>
      <c r="AC59" s="131">
        <f>IFERROR(IF(VLOOKUP(CONCATENATE($A59,"_",AC$1),SP_ACQ_Lib[],MATCH(AC$2,SP_ACQ_Lib[#Headers],0),FALSE)=0,"",VLOOKUP(CONCATENATE($A59,"_",AC$1),SP_ACQ_Lib[],MATCH(AC$2,SP_ACQ_Lib[#Headers],0),FALSE)),"")</f>
        <v>44019</v>
      </c>
      <c r="AD59" s="117" t="str">
        <f>IFERROR(VLOOKUP($A59,SP_AcqTract_DB[],MATCH(AD$2,SP_AcqTract_DB[#Headers],0),FALSE),"")</f>
        <v>Yes</v>
      </c>
      <c r="AE59" s="131">
        <f>IFERROR(IF(VLOOKUP(CONCATENATE($A59,"_",AE$1),SP_ACQ_Lib[],MATCH(AE$2,SP_ACQ_Lib[#Headers],0),FALSE)=0,"",VLOOKUP(CONCATENATE($A59,"_",AE$1),SP_ACQ_Lib[],MATCH(AE$2,SP_ACQ_Lib[#Headers],0),FALSE)),"")</f>
        <v>43991</v>
      </c>
      <c r="AF59" s="131">
        <f>IFERROR(IF(VLOOKUP(CONCATENATE($A59,"_",AF$1),SP_ACQ_Lib[],MATCH(AF$2,SP_ACQ_Lib[#Headers],0),FALSE)=0,"",VLOOKUP(CONCATENATE($A59,"_",AF$1),SP_ACQ_Lib[],MATCH(AF$2,SP_ACQ_Lib[#Headers],0),FALSE)),"")</f>
        <v>43993</v>
      </c>
      <c r="AG59" s="131" t="str">
        <f>IFERROR(IF(VLOOKUP(CONCATENATE($A59,"_",AG$1),SP_ACQ_Lib[],MATCH(AG$2,SP_ACQ_Lib[#Headers],0),FALSE)=0,"",VLOOKUP(CONCATENATE($A59,"_",AG$1),SP_ACQ_Lib[],MATCH(AG$2,SP_ACQ_Lib[#Headers],0),FALSE)),"")</f>
        <v/>
      </c>
      <c r="AH59" s="131">
        <f>IFERROR(IF(VLOOKUP(CONCATENATE($A59,"_",AH$1),SP_ACQ_Lib[],MATCH(AH$2,SP_ACQ_Lib[#Headers],0),FALSE)=0,"",VLOOKUP(CONCATENATE($A59,"_",AH$1),SP_ACQ_Lib[],MATCH(AH$2,SP_ACQ_Lib[#Headers],0),FALSE)),"")</f>
        <v>43685</v>
      </c>
      <c r="AI59" s="130" t="str">
        <f>IFERROR(IF(VLOOKUP(CONCATENATE($A59,"_",AI$1),SP_ACQ_Lib[],MATCH(AI$2,SP_ACQ_Lib[#Headers],0),FALSE)=0,"",VLOOKUP(CONCATENATE($A59,"_",AI$1),SP_ACQ_Lib[],MATCH(AI$2,SP_ACQ_Lib[#Headers],0),FALSE)),"")</f>
        <v/>
      </c>
      <c r="AJ59" s="130" t="str">
        <f>IFERROR(IF(VLOOKUP(CONCATENATE($A59,"_",AJ$1),SP_ACQ_Lib[],MATCH(AJ$2,SP_ACQ_Lib[#Headers],0),FALSE)=0,"",VLOOKUP(CONCATENATE($A59,"_",AJ$1),SP_ACQ_Lib[],MATCH(AJ$2,SP_ACQ_Lib[#Headers],0),FALSE)),"")</f>
        <v/>
      </c>
      <c r="AK59" s="130" t="str">
        <f>IFERROR(IF(VLOOKUP(CONCATENATE($A59,"_",AK$1),SP_ACQ_Lib[],MATCH(AK$2,SP_ACQ_Lib[#Headers],0),FALSE)=0,"",VLOOKUP(CONCATENATE($A59,"_",AK$1),SP_ACQ_Lib[],MATCH(AK$2,SP_ACQ_Lib[#Headers],0),FALSE)),"")</f>
        <v/>
      </c>
      <c r="AL59" s="130">
        <f>IFERROR(VLOOKUP($A59,SP_AcqTract_DB[],MATCH(AL$2,SP_AcqTract_DB[#Headers],0),FALSE),"")</f>
        <v>43994</v>
      </c>
      <c r="AM59" s="115" t="str">
        <f>IFERROR(VLOOKUP($A59,SP_AcqTract_DB[],MATCH(AM$2,SP_AcqTract_DB[#Headers],0),FALSE),"")</f>
        <v>David Ambrose</v>
      </c>
      <c r="AN59" s="115" t="str">
        <f>IFERROR(VLOOKUP($A59,SP_AcqTract_DB[],MATCH(AN$2,SP_AcqTract_DB[#Headers],0),FALSE),"")</f>
        <v>Lory Johnson, Atrium</v>
      </c>
      <c r="AO59" s="116">
        <f>IFERROR(VLOOKUP($A59,SP_AcqTract_DB[],MATCH(AO$2,SP_AcqTract_DB[#Headers],0),FALSE),"")</f>
        <v>0</v>
      </c>
      <c r="AP59" s="98" t="str">
        <f>IFERROR(VLOOKUP($A59,SP_AcqTract_DB[],MATCH(AP$2,SP_AcqTract_DB[#Headers],0),FALSE),"")</f>
        <v>A</v>
      </c>
      <c r="AQ59" s="133" t="str">
        <f>IFERROR(IF(VLOOKUP(CONCATENATE($A59,"_",AQ$1),SP_ACQ_Lib[],MATCH(AQ$2,SP_ACQ_Lib[#Headers],0),FALSE)=0,"",VLOOKUP(CONCATENATE($A59,"_",AQ$1),SP_ACQ_Lib[],MATCH(AQ$2,SP_ACQ_Lib[#Headers],0),FALSE)),"")</f>
        <v/>
      </c>
      <c r="AR59" s="131" t="str">
        <f>IFERROR(IF(VLOOKUP(CONCATENATE($A59,"_",AR$1),SP_ACQ_Lib[],MATCH(AR$2,SP_ACQ_Lib[#Headers],0),FALSE)=0,"",VLOOKUP(CONCATENATE($A59,"_",AR$1),SP_ACQ_Lib[],MATCH(AR$2,SP_ACQ_Lib[#Headers],0),FALSE)),"")</f>
        <v/>
      </c>
      <c r="AS59" s="130">
        <f>IFERROR(IF(VLOOKUP(CONCATENATE($A59,"_",AS$1),SP_ACQ_Lib[],MATCH(AS$2,SP_ACQ_Lib[#Headers],0),FALSE)=0,"",VLOOKUP(CONCATENATE($A59,"_",AS$1),SP_ACQ_Lib[],MATCH(AS$2,SP_ACQ_Lib[#Headers],0),FALSE)),"")</f>
        <v>43765</v>
      </c>
      <c r="AT59" s="132">
        <f>IFERROR(IF(VLOOKUP(CONCATENATE($A59,"_",AT$1),SP_ACQ_Lib[],MATCH(AT$2,SP_ACQ_Lib[#Headers],0),FALSE)=0,"",VLOOKUP(CONCATENATE($A59,"_",AT$1),SP_ACQ_Lib[],MATCH(AT$2,SP_ACQ_Lib[#Headers],0),FALSE)),"")</f>
        <v>43960</v>
      </c>
      <c r="AU59" s="132" t="str">
        <f>IFERROR(IF(VLOOKUP(CONCATENATE($A59,"_",AU$1),SP_ACQ_Lib[],MATCH(AU$2,SP_ACQ_Lib[#Headers],0),FALSE)=0,"",VLOOKUP(CONCATENATE($A59,"_",AU$1),SP_ACQ_Lib[],MATCH(AU$2,SP_ACQ_Lib[#Headers],0),FALSE)),"")</f>
        <v/>
      </c>
      <c r="AV59" s="113">
        <f>IFERROR(IF(VLOOKUP(CONCATENATE($A59,"_",AV$1),SP_ACQ_Lib[],MATCH(AV$2,SP_ACQ_Lib[#Headers],0),FALSE)=0,"",VLOOKUP(CONCATENATE($A59,"_",AV$1),SP_ACQ_Lib[],MATCH(AV$2,SP_ACQ_Lib[#Headers],0),FALSE)),"")</f>
        <v>41360</v>
      </c>
      <c r="AW59" s="132">
        <f>IFERROR(IF(VLOOKUP(CONCATENATE($A59,"_",AW$1),SP_ACQ_Lib[],MATCH(AW$2,SP_ACQ_Lib[#Headers],0),FALSE)=0,"",VLOOKUP(CONCATENATE($A59,"_",AW$1),SP_ACQ_Lib[],MATCH(AW$2,SP_ACQ_Lib[#Headers],0),FALSE)),"")</f>
        <v>44022</v>
      </c>
      <c r="AX59" s="132">
        <f>IFERROR(IF(VLOOKUP(CONCATENATE($A59,"_",AX$1),SP_ACQ_Lib[],MATCH(AX$2,SP_ACQ_Lib[#Headers],0),FALSE)=0,"",VLOOKUP(CONCATENATE($A59,"_",AX$1),SP_ACQ_Lib[],MATCH(AX$2,SP_ACQ_Lib[#Headers],0),FALSE)),"")</f>
        <v>44022</v>
      </c>
      <c r="AY59" s="132">
        <f>IFERROR(IF(VLOOKUP(CONCATENATE($A59,"_",AY$1),SP_ACQ_Lib[],MATCH(AY$2,SP_ACQ_Lib[#Headers],0),FALSE)=0,"",VLOOKUP(CONCATENATE($A59,"_",AY$1),SP_ACQ_Lib[],MATCH(AY$2,SP_ACQ_Lib[#Headers],0),FALSE)),"")</f>
        <v>44025</v>
      </c>
      <c r="AZ59" s="132" t="str">
        <f>IFERROR(IF(VLOOKUP(CONCATENATE($A59,"_",AZ$1),SP_ACQ_Lib[],MATCH(AZ$2,SP_ACQ_Lib[#Headers],0),FALSE)=0,"",VLOOKUP(CONCATENATE($A59,"_",AZ$1),SP_ACQ_Lib[],MATCH(AZ$2,SP_ACQ_Lib[#Headers],0),FALSE)),"")</f>
        <v/>
      </c>
      <c r="BA59" s="132" t="str">
        <f>IFERROR(IF(VLOOKUP(CONCATENATE($A59,"_",BA$1),SP_ACQ_Lib[],MATCH(BA$2,SP_ACQ_Lib[#Headers],0),FALSE)=0,"",VLOOKUP(CONCATENATE($A59,"_",BA$1),SP_ACQ_Lib[],MATCH(BA$2,SP_ACQ_Lib[#Headers],0),FALSE)),"")</f>
        <v/>
      </c>
      <c r="BB59" s="112">
        <f>IFERROR(VLOOKUP(CONCATENATE($A59,"_",BB$1),SP_ACQ_Lib[],MATCH(BB$2,SP_ACQ_Lib[#Headers],0),FALSE),0)</f>
        <v>0</v>
      </c>
      <c r="BC59" s="119">
        <f>IFERROR(VLOOKUP($A59,SP_AcqTract_DB[],MATCH(BC$2,SP_AcqTract_DB[#Headers],0),FALSE),"")</f>
        <v>0</v>
      </c>
      <c r="BD59" s="119">
        <f>IFERROR(VLOOKUP($A59,SP_AcqTract_DB[],MATCH(BD$2,SP_AcqTract_DB[#Headers],0),FALSE),"")</f>
        <v>0</v>
      </c>
      <c r="BE59" s="130" t="str">
        <f>IFERROR(IF(VLOOKUP(CONCATENATE($A59,"_",BE$1),SP_ACQ_Lib[],MATCH(BE$2,SP_ACQ_Lib[#Headers],0),FALSE)=0,"",VLOOKUP(CONCATENATE($A59,"_",BE$1),SP_ACQ_Lib[],MATCH(BE$2,SP_ACQ_Lib[#Headers],0),FALSE)),"")</f>
        <v/>
      </c>
      <c r="BF59" s="130" t="str">
        <f>IFERROR(IF(VLOOKUP(CONCATENATE($A59,"_",BF$1),SP_ACQ_Lib[],MATCH(BF$2,SP_ACQ_Lib[#Headers],0),FALSE)=0,"",VLOOKUP(CONCATENATE($A59,"_",BF$1),SP_ACQ_Lib[],MATCH(BF$2,SP_ACQ_Lib[#Headers],0),FALSE)),"")</f>
        <v/>
      </c>
      <c r="BG59" s="130" t="str">
        <f>IFERROR(IF(VLOOKUP(CONCATENATE($A59,"_",BG$1),SP_ACQ_Lib[],MATCH(BG$2,SP_ACQ_Lib[#Headers],0),FALSE)=0,"",VLOOKUP(CONCATENATE($A59,"_",BG$1),SP_ACQ_Lib[],MATCH(BG$2,SP_ACQ_Lib[#Headers],0),FALSE)),"")</f>
        <v/>
      </c>
      <c r="BH59" s="130" t="str">
        <f>IFERROR(IF(VLOOKUP(CONCATENATE($A59,"_",BH$1),SP_ACQ_Lib[],MATCH(BH$2,SP_ACQ_Lib[#Headers],0),FALSE)=0,"",VLOOKUP(CONCATENATE($A59,"_",BH$1),SP_ACQ_Lib[],MATCH(BH$2,SP_ACQ_Lib[#Headers],0),FALSE)),"")</f>
        <v/>
      </c>
      <c r="BI59" s="130" t="str">
        <f>IFERROR(IF(VLOOKUP(CONCATENATE($A59,"_",BI$1),SP_ACQ_Lib[],MATCH(BI$2,SP_ACQ_Lib[#Headers],0),FALSE)=0,"",VLOOKUP(CONCATENATE($A59,"_",BI$1),SP_ACQ_Lib[],MATCH(BI$2,SP_ACQ_Lib[#Headers],0),FALSE)),"")</f>
        <v/>
      </c>
      <c r="BJ59" s="130" t="str">
        <f>IFERROR(IF(VLOOKUP(CONCATENATE($A59,"_",BJ$1),SP_ACQ_Lib[],MATCH(BJ$2,SP_ACQ_Lib[#Headers],0),FALSE)=0,"",VLOOKUP(CONCATENATE($A59,"_",BJ$1),SP_ACQ_Lib[],MATCH(BJ$2,SP_ACQ_Lib[#Headers],0),FALSE)),"")</f>
        <v/>
      </c>
      <c r="BK59" s="131">
        <f>IFERROR(IF(VLOOKUP(CONCATENATE($A59,"_",BK$1),SP_ACQ_Lib[],MATCH(BK$2,SP_ACQ_Lib[#Headers],0),FALSE)=0,"",VLOOKUP(CONCATENATE($A59,"_",BK$1),SP_ACQ_Lib[],MATCH(BK$2,SP_ACQ_Lib[#Headers],0),FALSE)),"")</f>
        <v>43748</v>
      </c>
      <c r="BL59" s="130" t="str">
        <f>IFERROR(IF(VLOOKUP(CONCATENATE($A59,"_",BL$1),SP_ACQ_Lib[],MATCH(BL$2,SP_ACQ_Lib[#Headers],0),FALSE)=0,"",VLOOKUP(CONCATENATE($A59,"_",BL$1),SP_ACQ_Lib[],MATCH(BL$2,SP_ACQ_Lib[#Headers],0),FALSE)),"")</f>
        <v/>
      </c>
      <c r="BM59" s="130" t="str">
        <f>IFERROR(IF(VLOOKUP(CONCATENATE($A59,"_",BM$1),SP_ACQ_Lib[],MATCH(BM$2,SP_ACQ_Lib[#Headers],0),FALSE)=0,"",VLOOKUP(CONCATENATE($A59,"_",BM$1),SP_ACQ_Lib[],MATCH(BM$2,SP_ACQ_Lib[#Headers],0),FALSE)),"")</f>
        <v/>
      </c>
      <c r="BN59" s="130" t="str">
        <f>IFERROR(IF(VLOOKUP(CONCATENATE($A59,"_",BN$1),SP_ACQ_Lib[],MATCH(BN$2,SP_ACQ_Lib[#Headers],0),FALSE)=0,"",VLOOKUP(CONCATENATE($A59,"_",BN$1),SP_ACQ_Lib[],MATCH(BN$2,SP_ACQ_Lib[#Headers],0),FALSE)),"")</f>
        <v/>
      </c>
    </row>
    <row r="60" spans="1:66" s="114" customFormat="1" ht="51" x14ac:dyDescent="0.2">
      <c r="A60" s="82" t="s">
        <v>57</v>
      </c>
      <c r="B60" s="115" t="str">
        <f>IFERROR(VLOOKUP($A60,SP_AcqTract_DB[],MATCH(B$2,SP_AcqTract_DB[#Headers],0),FALSE),"")</f>
        <v>R056956</v>
      </c>
      <c r="C60" s="116" t="str">
        <f>IFERROR(VLOOKUP($A60,SP_AcqTract_DB[],MATCH(C$2,SP_AcqTract_DB[#Headers],0),FALSE),"")</f>
        <v>PH1</v>
      </c>
      <c r="D60" s="96" t="str">
        <f>IFERROR(VLOOKUP($A60,SP_AcqTract_DB[],MATCH(D$2,SP_AcqTract_DB[#Headers],0),FALSE),"")</f>
        <v>Active</v>
      </c>
      <c r="E60" s="96">
        <f>IFERROR(VLOOKUP($A60,SP_AcqTract_DB[],MATCH(E$2,SP_AcqTract_DB[#Headers],0),FALSE),"")</f>
        <v>2</v>
      </c>
      <c r="F60" s="115" t="str">
        <f>IFERROR(VLOOKUP($A60,SP_AcqTract_DB[],MATCH(F$2,SP_AcqTract_DB[#Headers],0),FALSE),"")</f>
        <v>Flowage Esmt/Levee Esmt</v>
      </c>
      <c r="G60" s="115" t="str">
        <f>IFERROR(VLOOKUP($A60,SP_AcqTract_DB[],MATCH(G$2,SP_AcqTract_DB[#Headers],0),FALSE),"")</f>
        <v>Melissa DeLeon</v>
      </c>
      <c r="H60" s="131">
        <f>IFERROR(IF(VLOOKUP(CONCATENATE($A60,"_",H$1),SP_ACQ_Lib[],MATCH(H$2,SP_ACQ_Lib[#Headers],0),FALSE)=0,"",VLOOKUP(CONCATENATE($A60,"_",H$1),SP_ACQ_Lib[],MATCH(H$2,SP_ACQ_Lib[#Headers],0),FALSE)),"")</f>
        <v>43872.547743055555</v>
      </c>
      <c r="I60" s="115" t="str">
        <f>IFERROR(VLOOKUP($A60,SP_AcqTract_DB[],MATCH(I$2,SP_AcqTract_DB[#Headers],0),FALSE),"")</f>
        <v>Gerald Wayne Segrest, Guy Walker Segrest III, Individually and as Trustee for Grayson West Segrest, and Dianne Segrest</v>
      </c>
      <c r="J60" s="115">
        <f>IFERROR(VLOOKUP($A60,SP_AcqTract_DB[],MATCH(J$2,SP_AcqTract_DB[#Headers],0),FALSE),"")</f>
        <v>0</v>
      </c>
      <c r="K60" s="115" t="str">
        <f>IFERROR(VLOOKUP($A60,SP_AcqTract_DB[],MATCH(K$2,SP_AcqTract_DB[#Headers],0),FALSE),"")</f>
        <v>Gerald Wayne Segrest, Guy Walker Segrest III,  and Dianne Segrest</v>
      </c>
      <c r="L60" s="115" t="str">
        <f>IFERROR(VLOOKUP($A60,SP_AcqTract_DB[],MATCH(L$2,SP_AcqTract_DB[#Headers],0),FALSE),"")</f>
        <v>2313 N Richmond Rd</v>
      </c>
      <c r="M60" s="96">
        <f>IFERROR(VLOOKUP($A60,SP_AcqTract_DB[],MATCH(M$2,SP_AcqTract_DB[#Headers],0),FALSE),"")</f>
        <v>0</v>
      </c>
      <c r="N60" s="115" t="str">
        <f>IFERROR(VLOOKUP($A60,SP_AcqTract_DB[],MATCH(N$2,SP_AcqTract_DB[#Headers],0),FALSE),"")</f>
        <v>421 Colorado</v>
      </c>
      <c r="O60" s="108">
        <f>IFERROR(VLOOKUP($A60,SP_AcqTract_DB[],MATCH(O$2,SP_AcqTract_DB[#Headers],0),FALSE),"")</f>
        <v>0</v>
      </c>
      <c r="P60" s="108">
        <f>IFERROR(VLOOKUP($A60,SP_AcqTract_DB[],MATCH(P$2,SP_AcqTract_DB[#Headers],0),FALSE),"")</f>
        <v>0</v>
      </c>
      <c r="Q60" s="96" t="str">
        <f>IFERROR(VLOOKUP($A60,SP_AcqTract_DB[],MATCH(Q$2,SP_AcqTract_DB[#Headers],0),FALSE),"")</f>
        <v>2019-0842</v>
      </c>
      <c r="R60" s="131">
        <f>IFERROR(IF(VLOOKUP(CONCATENATE($A60,"_",R$1),SP_ACQ_Lib[],MATCH(R$2,SP_ACQ_Lib[#Headers],0),FALSE)=0,"",VLOOKUP(CONCATENATE($A60,"_",R$1),SP_ACQ_Lib[],MATCH(R$2,SP_ACQ_Lib[#Headers],0),FALSE)),"")</f>
        <v>43986</v>
      </c>
      <c r="S60" s="134">
        <f>IFERROR(IF(VLOOKUP(CONCATENATE($A60,"_",S$1),SP_ACQ_Lib[],MATCH(S$2,SP_ACQ_Lib[#Headers],0),FALSE)=0,"",VLOOKUP(CONCATENATE($A60,"_",S$1),SP_ACQ_Lib[],MATCH(S$2,SP_ACQ_Lib[#Headers],0),FALSE)),"")</f>
        <v>43994</v>
      </c>
      <c r="T60" s="93" t="str">
        <f>IFERROR(VLOOKUP(CONCATENATE($A60,"_",T$1),SP_ACQ_Lib[],MATCH(T$2,SP_ACQ_Lib[#Headers],0),FALSE),0)</f>
        <v>Accepted</v>
      </c>
      <c r="U60" s="131">
        <f>IFERROR(IF(VLOOKUP(CONCATENATE($A60,"_",U$1),SP_ACQ_Lib[],MATCH(U$2,SP_ACQ_Lib[#Headers],0),FALSE)=0,"",VLOOKUP(CONCATENATE($A60,"_",U$1),SP_ACQ_Lib[],MATCH(U$2,SP_ACQ_Lib[#Headers],0),FALSE)),"")</f>
        <v>43815</v>
      </c>
      <c r="V60" s="93" t="str">
        <f>IFERROR(VLOOKUP(CONCATENATE($A60,"_",V$1),SP_ACQ_Lib[],MATCH(V$2,SP_ACQ_Lib[#Headers],0),FALSE),0)</f>
        <v>Accepted</v>
      </c>
      <c r="W60" s="97">
        <f>IFERROR(VLOOKUP(CONCATENATE($A60,"_",W$1),SP_ACQ_Lib[],MATCH(W$2,SP_ACQ_Lib[#Headers],0),FALSE),0)</f>
        <v>0</v>
      </c>
      <c r="X60" s="131">
        <f>IFERROR(VLOOKUP($A60,SP_AcqTract_DB[],MATCH(X$2,SP_AcqTract_DB[#Headers],0),FALSE),"")</f>
        <v>43693</v>
      </c>
      <c r="Y60" s="125">
        <f>IFERROR(VLOOKUP($A60,SP_AcqTract_DB[],MATCH(Y$2,SP_AcqTract_DB[#Headers],0),FALSE),"")</f>
        <v>0.90096418732782402</v>
      </c>
      <c r="Z60" s="117">
        <f>IFERROR(VLOOKUP($A60,SP_AcqTract_DB[],MATCH(Z$2,SP_AcqTract_DB[#Headers],0),FALSE),"")</f>
        <v>39246</v>
      </c>
      <c r="AA60" s="117" t="str">
        <f>IFERROR(VLOOKUP($A60,SP_AcqTract_DB[],MATCH(AA$2,SP_AcqTract_DB[#Headers],0),FALSE),"")</f>
        <v>Yes</v>
      </c>
      <c r="AB60" s="131">
        <f>IFERROR(IF(VLOOKUP(CONCATENATE($A60,"_",AB$1),SP_ACQ_Lib[],MATCH(AB$2,SP_ACQ_Lib[#Headers],0),FALSE)=0,"",VLOOKUP(CONCATENATE($A60,"_",AB$1),SP_ACQ_Lib[],MATCH(AB$2,SP_ACQ_Lib[#Headers],0),FALSE)),"")</f>
        <v>43859</v>
      </c>
      <c r="AC60" s="131">
        <f>IFERROR(IF(VLOOKUP(CONCATENATE($A60,"_",AC$1),SP_ACQ_Lib[],MATCH(AC$2,SP_ACQ_Lib[#Headers],0),FALSE)=0,"",VLOOKUP(CONCATENATE($A60,"_",AC$1),SP_ACQ_Lib[],MATCH(AC$2,SP_ACQ_Lib[#Headers],0),FALSE)),"")</f>
        <v>43886</v>
      </c>
      <c r="AD60" s="117" t="str">
        <f>IFERROR(VLOOKUP($A60,SP_AcqTract_DB[],MATCH(AD$2,SP_AcqTract_DB[#Headers],0),FALSE),"")</f>
        <v>Yes</v>
      </c>
      <c r="AE60" s="131">
        <f>IFERROR(IF(VLOOKUP(CONCATENATE($A60,"_",AE$1),SP_ACQ_Lib[],MATCH(AE$2,SP_ACQ_Lib[#Headers],0),FALSE)=0,"",VLOOKUP(CONCATENATE($A60,"_",AE$1),SP_ACQ_Lib[],MATCH(AE$2,SP_ACQ_Lib[#Headers],0),FALSE)),"")</f>
        <v>43859</v>
      </c>
      <c r="AF60" s="131">
        <f>IFERROR(IF(VLOOKUP(CONCATENATE($A60,"_",AF$1),SP_ACQ_Lib[],MATCH(AF$2,SP_ACQ_Lib[#Headers],0),FALSE)=0,"",VLOOKUP(CONCATENATE($A60,"_",AF$1),SP_ACQ_Lib[],MATCH(AF$2,SP_ACQ_Lib[#Headers],0),FALSE)),"")</f>
        <v>43948</v>
      </c>
      <c r="AG60" s="131" t="str">
        <f>IFERROR(IF(VLOOKUP(CONCATENATE($A60,"_",AG$1),SP_ACQ_Lib[],MATCH(AG$2,SP_ACQ_Lib[#Headers],0),FALSE)=0,"",VLOOKUP(CONCATENATE($A60,"_",AG$1),SP_ACQ_Lib[],MATCH(AG$2,SP_ACQ_Lib[#Headers],0),FALSE)),"")</f>
        <v/>
      </c>
      <c r="AH60" s="131">
        <f>IFERROR(IF(VLOOKUP(CONCATENATE($A60,"_",AH$1),SP_ACQ_Lib[],MATCH(AH$2,SP_ACQ_Lib[#Headers],0),FALSE)=0,"",VLOOKUP(CONCATENATE($A60,"_",AH$1),SP_ACQ_Lib[],MATCH(AH$2,SP_ACQ_Lib[#Headers],0),FALSE)),"")</f>
        <v>43689</v>
      </c>
      <c r="AI60" s="130" t="str">
        <f>IFERROR(IF(VLOOKUP(CONCATENATE($A60,"_",AI$1),SP_ACQ_Lib[],MATCH(AI$2,SP_ACQ_Lib[#Headers],0),FALSE)=0,"",VLOOKUP(CONCATENATE($A60,"_",AI$1),SP_ACQ_Lib[],MATCH(AI$2,SP_ACQ_Lib[#Headers],0),FALSE)),"")</f>
        <v/>
      </c>
      <c r="AJ60" s="130" t="str">
        <f>IFERROR(IF(VLOOKUP(CONCATENATE($A60,"_",AJ$1),SP_ACQ_Lib[],MATCH(AJ$2,SP_ACQ_Lib[#Headers],0),FALSE)=0,"",VLOOKUP(CONCATENATE($A60,"_",AJ$1),SP_ACQ_Lib[],MATCH(AJ$2,SP_ACQ_Lib[#Headers],0),FALSE)),"")</f>
        <v/>
      </c>
      <c r="AK60" s="130" t="str">
        <f>IFERROR(IF(VLOOKUP(CONCATENATE($A60,"_",AK$1),SP_ACQ_Lib[],MATCH(AK$2,SP_ACQ_Lib[#Headers],0),FALSE)=0,"",VLOOKUP(CONCATENATE($A60,"_",AK$1),SP_ACQ_Lib[],MATCH(AK$2,SP_ACQ_Lib[#Headers],0),FALSE)),"")</f>
        <v/>
      </c>
      <c r="AL60" s="130">
        <f>IFERROR(VLOOKUP($A60,SP_AcqTract_DB[],MATCH(AL$2,SP_AcqTract_DB[#Headers],0),FALSE),"")</f>
        <v>43950</v>
      </c>
      <c r="AM60" s="115" t="str">
        <f>IFERROR(VLOOKUP($A60,SP_AcqTract_DB[],MATCH(AM$2,SP_AcqTract_DB[#Headers],0),FALSE),"")</f>
        <v>Cameron Boone</v>
      </c>
      <c r="AN60" s="115" t="str">
        <f>IFERROR(VLOOKUP($A60,SP_AcqTract_DB[],MATCH(AN$2,SP_AcqTract_DB[#Headers],0),FALSE),"")</f>
        <v>Lory Johnson, Atrium</v>
      </c>
      <c r="AO60" s="116">
        <f>IFERROR(VLOOKUP($A60,SP_AcqTract_DB[],MATCH(AO$2,SP_AcqTract_DB[#Headers],0),FALSE),"")</f>
        <v>0</v>
      </c>
      <c r="AP60" s="98" t="str">
        <f>IFERROR(VLOOKUP($A60,SP_AcqTract_DB[],MATCH(AP$2,SP_AcqTract_DB[#Headers],0),FALSE),"")</f>
        <v>R</v>
      </c>
      <c r="AQ60" s="133" t="str">
        <f>IFERROR(IF(VLOOKUP(CONCATENATE($A60,"_",AQ$1),SP_ACQ_Lib[],MATCH(AQ$2,SP_ACQ_Lib[#Headers],0),FALSE)=0,"",VLOOKUP(CONCATENATE($A60,"_",AQ$1),SP_ACQ_Lib[],MATCH(AQ$2,SP_ACQ_Lib[#Headers],0),FALSE)),"")</f>
        <v/>
      </c>
      <c r="AR60" s="131">
        <f>IFERROR(IF(VLOOKUP(CONCATENATE($A60,"_",AR$1),SP_ACQ_Lib[],MATCH(AR$2,SP_ACQ_Lib[#Headers],0),FALSE)=0,"",VLOOKUP(CONCATENATE($A60,"_",AR$1),SP_ACQ_Lib[],MATCH(AR$2,SP_ACQ_Lib[#Headers],0),FALSE)),"")</f>
        <v>43685</v>
      </c>
      <c r="AS60" s="130">
        <f>IFERROR(IF(VLOOKUP(CONCATENATE($A60,"_",AS$1),SP_ACQ_Lib[],MATCH(AS$2,SP_ACQ_Lib[#Headers],0),FALSE)=0,"",VLOOKUP(CONCATENATE($A60,"_",AS$1),SP_ACQ_Lib[],MATCH(AS$2,SP_ACQ_Lib[#Headers],0),FALSE)),"")</f>
        <v>43765</v>
      </c>
      <c r="AT60" s="132" t="str">
        <f>IFERROR(IF(VLOOKUP(CONCATENATE($A60,"_",AT$1),SP_ACQ_Lib[],MATCH(AT$2,SP_ACQ_Lib[#Headers],0),FALSE)=0,"",VLOOKUP(CONCATENATE($A60,"_",AT$1),SP_ACQ_Lib[],MATCH(AT$2,SP_ACQ_Lib[#Headers],0),FALSE)),"")</f>
        <v/>
      </c>
      <c r="AU60" s="132" t="str">
        <f>IFERROR(IF(VLOOKUP(CONCATENATE($A60,"_",AU$1),SP_ACQ_Lib[],MATCH(AU$2,SP_ACQ_Lib[#Headers],0),FALSE)=0,"",VLOOKUP(CONCATENATE($A60,"_",AU$1),SP_ACQ_Lib[],MATCH(AU$2,SP_ACQ_Lib[#Headers],0),FALSE)),"")</f>
        <v/>
      </c>
      <c r="AV60" s="113" t="str">
        <f>IFERROR(IF(VLOOKUP(CONCATENATE($A60,"_",AV$1),SP_ACQ_Lib[],MATCH(AV$2,SP_ACQ_Lib[#Headers],0),FALSE)=0,"",VLOOKUP(CONCATENATE($A60,"_",AV$1),SP_ACQ_Lib[],MATCH(AV$2,SP_ACQ_Lib[#Headers],0),FALSE)),"")</f>
        <v/>
      </c>
      <c r="AW60" s="132" t="str">
        <f>IFERROR(IF(VLOOKUP(CONCATENATE($A60,"_",AW$1),SP_ACQ_Lib[],MATCH(AW$2,SP_ACQ_Lib[#Headers],0),FALSE)=0,"",VLOOKUP(CONCATENATE($A60,"_",AW$1),SP_ACQ_Lib[],MATCH(AW$2,SP_ACQ_Lib[#Headers],0),FALSE)),"")</f>
        <v/>
      </c>
      <c r="AX60" s="132" t="str">
        <f>IFERROR(IF(VLOOKUP(CONCATENATE($A60,"_",AX$1),SP_ACQ_Lib[],MATCH(AX$2,SP_ACQ_Lib[#Headers],0),FALSE)=0,"",VLOOKUP(CONCATENATE($A60,"_",AX$1),SP_ACQ_Lib[],MATCH(AX$2,SP_ACQ_Lib[#Headers],0),FALSE)),"")</f>
        <v/>
      </c>
      <c r="AY60" s="132" t="str">
        <f>IFERROR(IF(VLOOKUP(CONCATENATE($A60,"_",AY$1),SP_ACQ_Lib[],MATCH(AY$2,SP_ACQ_Lib[#Headers],0),FALSE)=0,"",VLOOKUP(CONCATENATE($A60,"_",AY$1),SP_ACQ_Lib[],MATCH(AY$2,SP_ACQ_Lib[#Headers],0),FALSE)),"")</f>
        <v/>
      </c>
      <c r="AZ60" s="132" t="str">
        <f>IFERROR(IF(VLOOKUP(CONCATENATE($A60,"_",AZ$1),SP_ACQ_Lib[],MATCH(AZ$2,SP_ACQ_Lib[#Headers],0),FALSE)=0,"",VLOOKUP(CONCATENATE($A60,"_",AZ$1),SP_ACQ_Lib[],MATCH(AZ$2,SP_ACQ_Lib[#Headers],0),FALSE)),"")</f>
        <v/>
      </c>
      <c r="BA60" s="132" t="str">
        <f>IFERROR(IF(VLOOKUP(CONCATENATE($A60,"_",BA$1),SP_ACQ_Lib[],MATCH(BA$2,SP_ACQ_Lib[#Headers],0),FALSE)=0,"",VLOOKUP(CONCATENATE($A60,"_",BA$1),SP_ACQ_Lib[],MATCH(BA$2,SP_ACQ_Lib[#Headers],0),FALSE)),"")</f>
        <v/>
      </c>
      <c r="BB60" s="112">
        <f>IFERROR(VLOOKUP(CONCATENATE($A60,"_",BB$1),SP_ACQ_Lib[],MATCH(BB$2,SP_ACQ_Lib[#Headers],0),FALSE),0)</f>
        <v>0</v>
      </c>
      <c r="BC60" s="119">
        <f>IFERROR(VLOOKUP($A60,SP_AcqTract_DB[],MATCH(BC$2,SP_AcqTract_DB[#Headers],0),FALSE),"")</f>
        <v>0</v>
      </c>
      <c r="BD60" s="119">
        <f>IFERROR(VLOOKUP($A60,SP_AcqTract_DB[],MATCH(BD$2,SP_AcqTract_DB[#Headers],0),FALSE),"")</f>
        <v>0</v>
      </c>
      <c r="BE60" s="130" t="str">
        <f>IFERROR(IF(VLOOKUP(CONCATENATE($A60,"_",BE$1),SP_ACQ_Lib[],MATCH(BE$2,SP_ACQ_Lib[#Headers],0),FALSE)=0,"",VLOOKUP(CONCATENATE($A60,"_",BE$1),SP_ACQ_Lib[],MATCH(BE$2,SP_ACQ_Lib[#Headers],0),FALSE)),"")</f>
        <v/>
      </c>
      <c r="BF60" s="130" t="str">
        <f>IFERROR(IF(VLOOKUP(CONCATENATE($A60,"_",BF$1),SP_ACQ_Lib[],MATCH(BF$2,SP_ACQ_Lib[#Headers],0),FALSE)=0,"",VLOOKUP(CONCATENATE($A60,"_",BF$1),SP_ACQ_Lib[],MATCH(BF$2,SP_ACQ_Lib[#Headers],0),FALSE)),"")</f>
        <v/>
      </c>
      <c r="BG60" s="130" t="str">
        <f>IFERROR(IF(VLOOKUP(CONCATENATE($A60,"_",BG$1),SP_ACQ_Lib[],MATCH(BG$2,SP_ACQ_Lib[#Headers],0),FALSE)=0,"",VLOOKUP(CONCATENATE($A60,"_",BG$1),SP_ACQ_Lib[],MATCH(BG$2,SP_ACQ_Lib[#Headers],0),FALSE)),"")</f>
        <v/>
      </c>
      <c r="BH60" s="130" t="str">
        <f>IFERROR(IF(VLOOKUP(CONCATENATE($A60,"_",BH$1),SP_ACQ_Lib[],MATCH(BH$2,SP_ACQ_Lib[#Headers],0),FALSE)=0,"",VLOOKUP(CONCATENATE($A60,"_",BH$1),SP_ACQ_Lib[],MATCH(BH$2,SP_ACQ_Lib[#Headers],0),FALSE)),"")</f>
        <v/>
      </c>
      <c r="BI60" s="130" t="str">
        <f>IFERROR(IF(VLOOKUP(CONCATENATE($A60,"_",BI$1),SP_ACQ_Lib[],MATCH(BI$2,SP_ACQ_Lib[#Headers],0),FALSE)=0,"",VLOOKUP(CONCATENATE($A60,"_",BI$1),SP_ACQ_Lib[],MATCH(BI$2,SP_ACQ_Lib[#Headers],0),FALSE)),"")</f>
        <v/>
      </c>
      <c r="BJ60" s="130" t="str">
        <f>IFERROR(IF(VLOOKUP(CONCATENATE($A60,"_",BJ$1),SP_ACQ_Lib[],MATCH(BJ$2,SP_ACQ_Lib[#Headers],0),FALSE)=0,"",VLOOKUP(CONCATENATE($A60,"_",BJ$1),SP_ACQ_Lib[],MATCH(BJ$2,SP_ACQ_Lib[#Headers],0),FALSE)),"")</f>
        <v/>
      </c>
      <c r="BK60" s="131">
        <f>IFERROR(IF(VLOOKUP(CONCATENATE($A60,"_",BK$1),SP_ACQ_Lib[],MATCH(BK$2,SP_ACQ_Lib[#Headers],0),FALSE)=0,"",VLOOKUP(CONCATENATE($A60,"_",BK$1),SP_ACQ_Lib[],MATCH(BK$2,SP_ACQ_Lib[#Headers],0),FALSE)),"")</f>
        <v>43748</v>
      </c>
      <c r="BL60" s="130" t="str">
        <f>IFERROR(IF(VLOOKUP(CONCATENATE($A60,"_",BL$1),SP_ACQ_Lib[],MATCH(BL$2,SP_ACQ_Lib[#Headers],0),FALSE)=0,"",VLOOKUP(CONCATENATE($A60,"_",BL$1),SP_ACQ_Lib[],MATCH(BL$2,SP_ACQ_Lib[#Headers],0),FALSE)),"")</f>
        <v/>
      </c>
      <c r="BM60" s="130" t="str">
        <f>IFERROR(IF(VLOOKUP(CONCATENATE($A60,"_",BM$1),SP_ACQ_Lib[],MATCH(BM$2,SP_ACQ_Lib[#Headers],0),FALSE)=0,"",VLOOKUP(CONCATENATE($A60,"_",BM$1),SP_ACQ_Lib[],MATCH(BM$2,SP_ACQ_Lib[#Headers],0),FALSE)),"")</f>
        <v/>
      </c>
      <c r="BN60" s="130" t="str">
        <f>IFERROR(IF(VLOOKUP(CONCATENATE($A60,"_",BN$1),SP_ACQ_Lib[],MATCH(BN$2,SP_ACQ_Lib[#Headers],0),FALSE)=0,"",VLOOKUP(CONCATENATE($A60,"_",BN$1),SP_ACQ_Lib[],MATCH(BN$2,SP_ACQ_Lib[#Headers],0),FALSE)),"")</f>
        <v/>
      </c>
    </row>
    <row r="61" spans="1:66" s="114" customFormat="1" ht="38.25" x14ac:dyDescent="0.2">
      <c r="A61" s="82" t="s">
        <v>58</v>
      </c>
      <c r="B61" s="115" t="str">
        <f>IFERROR(VLOOKUP($A61,SP_AcqTract_DB[],MATCH(B$2,SP_AcqTract_DB[#Headers],0),FALSE),"")</f>
        <v>R026697;UNKN003</v>
      </c>
      <c r="C61" s="116" t="str">
        <f>IFERROR(VLOOKUP($A61,SP_AcqTract_DB[],MATCH(C$2,SP_AcqTract_DB[#Headers],0),FALSE),"")</f>
        <v>PH1</v>
      </c>
      <c r="D61" s="96" t="str">
        <f>IFERROR(VLOOKUP($A61,SP_AcqTract_DB[],MATCH(D$2,SP_AcqTract_DB[#Headers],0),FALSE),"")</f>
        <v>Active</v>
      </c>
      <c r="E61" s="96">
        <f>IFERROR(VLOOKUP($A61,SP_AcqTract_DB[],MATCH(E$2,SP_AcqTract_DB[#Headers],0),FALSE),"")</f>
        <v>3</v>
      </c>
      <c r="F61" s="115" t="str">
        <f>IFERROR(VLOOKUP($A61,SP_AcqTract_DB[],MATCH(F$2,SP_AcqTract_DB[#Headers],0),FALSE),"")</f>
        <v>Flowage Esmt/Levee Esmt/TCE</v>
      </c>
      <c r="G61" s="115">
        <f>IFERROR(VLOOKUP($A61,SP_AcqTract_DB[],MATCH(G$2,SP_AcqTract_DB[#Headers],0),FALSE),"")</f>
        <v>0</v>
      </c>
      <c r="H61" s="131">
        <f>IFERROR(IF(VLOOKUP(CONCATENATE($A61,"_",H$1),SP_ACQ_Lib[],MATCH(H$2,SP_ACQ_Lib[#Headers],0),FALSE)=0,"",VLOOKUP(CONCATENATE($A61,"_",H$1),SP_ACQ_Lib[],MATCH(H$2,SP_ACQ_Lib[#Headers],0),FALSE)),"")</f>
        <v>43872.54787037037</v>
      </c>
      <c r="I61" s="115" t="str">
        <f>IFERROR(VLOOKUP($A61,SP_AcqTract_DB[],MATCH(I$2,SP_AcqTract_DB[#Headers],0),FALSE),"")</f>
        <v>City of Wharton</v>
      </c>
      <c r="J61" s="115">
        <f>IFERROR(VLOOKUP($A61,SP_AcqTract_DB[],MATCH(J$2,SP_AcqTract_DB[#Headers],0),FALSE),"")</f>
        <v>0</v>
      </c>
      <c r="K61" s="115" t="str">
        <f>IFERROR(VLOOKUP($A61,SP_AcqTract_DB[],MATCH(K$2,SP_AcqTract_DB[#Headers],0),FALSE),"")</f>
        <v>City of Wharton</v>
      </c>
      <c r="L61" s="115" t="str">
        <f>IFERROR(VLOOKUP($A61,SP_AcqTract_DB[],MATCH(L$2,SP_AcqTract_DB[#Headers],0),FALSE),"")</f>
        <v>120 E Caney</v>
      </c>
      <c r="M61" s="96" t="str">
        <f>IFERROR(VLOOKUP($A61,SP_AcqTract_DB[],MATCH(M$2,SP_AcqTract_DB[#Headers],0),FALSE),"")</f>
        <v>Wharton, TX  77488</v>
      </c>
      <c r="N61" s="115" t="str">
        <f>IFERROR(VLOOKUP($A61,SP_AcqTract_DB[],MATCH(N$2,SP_AcqTract_DB[#Headers],0),FALSE),"")</f>
        <v>417 Colorado</v>
      </c>
      <c r="O61" s="108">
        <f>IFERROR(VLOOKUP($A61,SP_AcqTract_DB[],MATCH(O$2,SP_AcqTract_DB[#Headers],0),FALSE),"")</f>
        <v>0</v>
      </c>
      <c r="P61" s="108">
        <f>IFERROR(VLOOKUP($A61,SP_AcqTract_DB[],MATCH(P$2,SP_AcqTract_DB[#Headers],0),FALSE),"")</f>
        <v>0</v>
      </c>
      <c r="Q61" s="96" t="str">
        <f>IFERROR(VLOOKUP($A61,SP_AcqTract_DB[],MATCH(Q$2,SP_AcqTract_DB[#Headers],0),FALSE),"")</f>
        <v>2019-0914</v>
      </c>
      <c r="R61" s="131">
        <f>IFERROR(IF(VLOOKUP(CONCATENATE($A61,"_",R$1),SP_ACQ_Lib[],MATCH(R$2,SP_ACQ_Lib[#Headers],0),FALSE)=0,"",VLOOKUP(CONCATENATE($A61,"_",R$1),SP_ACQ_Lib[],MATCH(R$2,SP_ACQ_Lib[#Headers],0),FALSE)),"")</f>
        <v>43707</v>
      </c>
      <c r="S61" s="134">
        <f>IFERROR(IF(VLOOKUP(CONCATENATE($A61,"_",S$1),SP_ACQ_Lib[],MATCH(S$2,SP_ACQ_Lib[#Headers],0),FALSE)=0,"",VLOOKUP(CONCATENATE($A61,"_",S$1),SP_ACQ_Lib[],MATCH(S$2,SP_ACQ_Lib[#Headers],0),FALSE)),"")</f>
        <v>43714</v>
      </c>
      <c r="T61" s="93" t="str">
        <f>IFERROR(VLOOKUP(CONCATENATE($A61,"_",T$1),SP_ACQ_Lib[],MATCH(T$2,SP_ACQ_Lib[#Headers],0),FALSE),0)</f>
        <v>Accepted</v>
      </c>
      <c r="U61" s="131">
        <f>IFERROR(IF(VLOOKUP(CONCATENATE($A61,"_",U$1),SP_ACQ_Lib[],MATCH(U$2,SP_ACQ_Lib[#Headers],0),FALSE)=0,"",VLOOKUP(CONCATENATE($A61,"_",U$1),SP_ACQ_Lib[],MATCH(U$2,SP_ACQ_Lib[#Headers],0),FALSE)),"")</f>
        <v>43719</v>
      </c>
      <c r="V61" s="93" t="str">
        <f>IFERROR(VLOOKUP(CONCATENATE($A61,"_",V$1),SP_ACQ_Lib[],MATCH(V$2,SP_ACQ_Lib[#Headers],0),FALSE),0)</f>
        <v>Accepted</v>
      </c>
      <c r="W61" s="97">
        <f>IFERROR(VLOOKUP(CONCATENATE($A61,"_",W$1),SP_ACQ_Lib[],MATCH(W$2,SP_ACQ_Lib[#Headers],0),FALSE),0)</f>
        <v>0</v>
      </c>
      <c r="X61" s="131">
        <f>IFERROR(VLOOKUP($A61,SP_AcqTract_DB[],MATCH(X$2,SP_AcqTract_DB[#Headers],0),FALSE),"")</f>
        <v>0</v>
      </c>
      <c r="Y61" s="125">
        <f>IFERROR(VLOOKUP($A61,SP_AcqTract_DB[],MATCH(Y$2,SP_AcqTract_DB[#Headers],0),FALSE),"")</f>
        <v>2.1741000000000001</v>
      </c>
      <c r="Z61" s="117">
        <f>IFERROR(VLOOKUP($A61,SP_AcqTract_DB[],MATCH(Z$2,SP_AcqTract_DB[#Headers],0),FALSE),"")</f>
        <v>94703.796000000002</v>
      </c>
      <c r="AA61" s="117" t="str">
        <f>IFERROR(VLOOKUP($A61,SP_AcqTract_DB[],MATCH(AA$2,SP_AcqTract_DB[#Headers],0),FALSE),"")</f>
        <v>No</v>
      </c>
      <c r="AB61" s="131" t="str">
        <f>IFERROR(IF(VLOOKUP(CONCATENATE($A61,"_",AB$1),SP_ACQ_Lib[],MATCH(AB$2,SP_ACQ_Lib[#Headers],0),FALSE)=0,"",VLOOKUP(CONCATENATE($A61,"_",AB$1),SP_ACQ_Lib[],MATCH(AB$2,SP_ACQ_Lib[#Headers],0),FALSE)),"")</f>
        <v/>
      </c>
      <c r="AC61" s="131" t="str">
        <f>IFERROR(IF(VLOOKUP(CONCATENATE($A61,"_",AC$1),SP_ACQ_Lib[],MATCH(AC$2,SP_ACQ_Lib[#Headers],0),FALSE)=0,"",VLOOKUP(CONCATENATE($A61,"_",AC$1),SP_ACQ_Lib[],MATCH(AC$2,SP_ACQ_Lib[#Headers],0),FALSE)),"")</f>
        <v/>
      </c>
      <c r="AD61" s="117" t="str">
        <f>IFERROR(VLOOKUP($A61,SP_AcqTract_DB[],MATCH(AD$2,SP_AcqTract_DB[#Headers],0),FALSE),"")</f>
        <v>Yes</v>
      </c>
      <c r="AE61" s="131">
        <f>IFERROR(IF(VLOOKUP(CONCATENATE($A61,"_",AE$1),SP_ACQ_Lib[],MATCH(AE$2,SP_ACQ_Lib[#Headers],0),FALSE)=0,"",VLOOKUP(CONCATENATE($A61,"_",AE$1),SP_ACQ_Lib[],MATCH(AE$2,SP_ACQ_Lib[#Headers],0),FALSE)),"")</f>
        <v>43991</v>
      </c>
      <c r="AF61" s="131">
        <f>IFERROR(IF(VLOOKUP(CONCATENATE($A61,"_",AF$1),SP_ACQ_Lib[],MATCH(AF$2,SP_ACQ_Lib[#Headers],0),FALSE)=0,"",VLOOKUP(CONCATENATE($A61,"_",AF$1),SP_ACQ_Lib[],MATCH(AF$2,SP_ACQ_Lib[#Headers],0),FALSE)),"")</f>
        <v>43993</v>
      </c>
      <c r="AG61" s="131" t="str">
        <f>IFERROR(IF(VLOOKUP(CONCATENATE($A61,"_",AG$1),SP_ACQ_Lib[],MATCH(AG$2,SP_ACQ_Lib[#Headers],0),FALSE)=0,"",VLOOKUP(CONCATENATE($A61,"_",AG$1),SP_ACQ_Lib[],MATCH(AG$2,SP_ACQ_Lib[#Headers],0),FALSE)),"")</f>
        <v/>
      </c>
      <c r="AH61" s="131" t="str">
        <f>IFERROR(IF(VLOOKUP(CONCATENATE($A61,"_",AH$1),SP_ACQ_Lib[],MATCH(AH$2,SP_ACQ_Lib[#Headers],0),FALSE)=0,"",VLOOKUP(CONCATENATE($A61,"_",AH$1),SP_ACQ_Lib[],MATCH(AH$2,SP_ACQ_Lib[#Headers],0),FALSE)),"")</f>
        <v/>
      </c>
      <c r="AI61" s="130" t="str">
        <f>IFERROR(IF(VLOOKUP(CONCATENATE($A61,"_",AI$1),SP_ACQ_Lib[],MATCH(AI$2,SP_ACQ_Lib[#Headers],0),FALSE)=0,"",VLOOKUP(CONCATENATE($A61,"_",AI$1),SP_ACQ_Lib[],MATCH(AI$2,SP_ACQ_Lib[#Headers],0),FALSE)),"")</f>
        <v/>
      </c>
      <c r="AJ61" s="130" t="str">
        <f>IFERROR(IF(VLOOKUP(CONCATENATE($A61,"_",AJ$1),SP_ACQ_Lib[],MATCH(AJ$2,SP_ACQ_Lib[#Headers],0),FALSE)=0,"",VLOOKUP(CONCATENATE($A61,"_",AJ$1),SP_ACQ_Lib[],MATCH(AJ$2,SP_ACQ_Lib[#Headers],0),FALSE)),"")</f>
        <v/>
      </c>
      <c r="AK61" s="130" t="str">
        <f>IFERROR(IF(VLOOKUP(CONCATENATE($A61,"_",AK$1),SP_ACQ_Lib[],MATCH(AK$2,SP_ACQ_Lib[#Headers],0),FALSE)=0,"",VLOOKUP(CONCATENATE($A61,"_",AK$1),SP_ACQ_Lib[],MATCH(AK$2,SP_ACQ_Lib[#Headers],0),FALSE)),"")</f>
        <v/>
      </c>
      <c r="AL61" s="130">
        <f>IFERROR(VLOOKUP($A61,SP_AcqTract_DB[],MATCH(AL$2,SP_AcqTract_DB[#Headers],0),FALSE),"")</f>
        <v>0</v>
      </c>
      <c r="AM61" s="115">
        <f>IFERROR(VLOOKUP($A61,SP_AcqTract_DB[],MATCH(AM$2,SP_AcqTract_DB[#Headers],0),FALSE),"")</f>
        <v>0</v>
      </c>
      <c r="AN61" s="115">
        <f>IFERROR(VLOOKUP($A61,SP_AcqTract_DB[],MATCH(AN$2,SP_AcqTract_DB[#Headers],0),FALSE),"")</f>
        <v>0</v>
      </c>
      <c r="AO61" s="116">
        <f>IFERROR(VLOOKUP($A61,SP_AcqTract_DB[],MATCH(AO$2,SP_AcqTract_DB[#Headers],0),FALSE),"")</f>
        <v>0</v>
      </c>
      <c r="AP61" s="98">
        <f>IFERROR(VLOOKUP($A61,SP_AcqTract_DB[],MATCH(AP$2,SP_AcqTract_DB[#Headers],0),FALSE),"")</f>
        <v>0</v>
      </c>
      <c r="AQ61" s="133" t="str">
        <f>IFERROR(IF(VLOOKUP(CONCATENATE($A61,"_",AQ$1),SP_ACQ_Lib[],MATCH(AQ$2,SP_ACQ_Lib[#Headers],0),FALSE)=0,"",VLOOKUP(CONCATENATE($A61,"_",AQ$1),SP_ACQ_Lib[],MATCH(AQ$2,SP_ACQ_Lib[#Headers],0),FALSE)),"")</f>
        <v/>
      </c>
      <c r="AR61" s="131" t="str">
        <f>IFERROR(IF(VLOOKUP(CONCATENATE($A61,"_",AR$1),SP_ACQ_Lib[],MATCH(AR$2,SP_ACQ_Lib[#Headers],0),FALSE)=0,"",VLOOKUP(CONCATENATE($A61,"_",AR$1),SP_ACQ_Lib[],MATCH(AR$2,SP_ACQ_Lib[#Headers],0),FALSE)),"")</f>
        <v/>
      </c>
      <c r="AS61" s="130" t="str">
        <f>IFERROR(IF(VLOOKUP(CONCATENATE($A61,"_",AS$1),SP_ACQ_Lib[],MATCH(AS$2,SP_ACQ_Lib[#Headers],0),FALSE)=0,"",VLOOKUP(CONCATENATE($A61,"_",AS$1),SP_ACQ_Lib[],MATCH(AS$2,SP_ACQ_Lib[#Headers],0),FALSE)),"")</f>
        <v/>
      </c>
      <c r="AT61" s="132" t="str">
        <f>IFERROR(IF(VLOOKUP(CONCATENATE($A61,"_",AT$1),SP_ACQ_Lib[],MATCH(AT$2,SP_ACQ_Lib[#Headers],0),FALSE)=0,"",VLOOKUP(CONCATENATE($A61,"_",AT$1),SP_ACQ_Lib[],MATCH(AT$2,SP_ACQ_Lib[#Headers],0),FALSE)),"")</f>
        <v/>
      </c>
      <c r="AU61" s="132" t="str">
        <f>IFERROR(IF(VLOOKUP(CONCATENATE($A61,"_",AU$1),SP_ACQ_Lib[],MATCH(AU$2,SP_ACQ_Lib[#Headers],0),FALSE)=0,"",VLOOKUP(CONCATENATE($A61,"_",AU$1),SP_ACQ_Lib[],MATCH(AU$2,SP_ACQ_Lib[#Headers],0),FALSE)),"")</f>
        <v/>
      </c>
      <c r="AV61" s="113" t="str">
        <f>IFERROR(IF(VLOOKUP(CONCATENATE($A61,"_",AV$1),SP_ACQ_Lib[],MATCH(AV$2,SP_ACQ_Lib[#Headers],0),FALSE)=0,"",VLOOKUP(CONCATENATE($A61,"_",AV$1),SP_ACQ_Lib[],MATCH(AV$2,SP_ACQ_Lib[#Headers],0),FALSE)),"")</f>
        <v/>
      </c>
      <c r="AW61" s="132" t="str">
        <f>IFERROR(IF(VLOOKUP(CONCATENATE($A61,"_",AW$1),SP_ACQ_Lib[],MATCH(AW$2,SP_ACQ_Lib[#Headers],0),FALSE)=0,"",VLOOKUP(CONCATENATE($A61,"_",AW$1),SP_ACQ_Lib[],MATCH(AW$2,SP_ACQ_Lib[#Headers],0),FALSE)),"")</f>
        <v/>
      </c>
      <c r="AX61" s="132" t="str">
        <f>IFERROR(IF(VLOOKUP(CONCATENATE($A61,"_",AX$1),SP_ACQ_Lib[],MATCH(AX$2,SP_ACQ_Lib[#Headers],0),FALSE)=0,"",VLOOKUP(CONCATENATE($A61,"_",AX$1),SP_ACQ_Lib[],MATCH(AX$2,SP_ACQ_Lib[#Headers],0),FALSE)),"")</f>
        <v/>
      </c>
      <c r="AY61" s="132" t="str">
        <f>IFERROR(IF(VLOOKUP(CONCATENATE($A61,"_",AY$1),SP_ACQ_Lib[],MATCH(AY$2,SP_ACQ_Lib[#Headers],0),FALSE)=0,"",VLOOKUP(CONCATENATE($A61,"_",AY$1),SP_ACQ_Lib[],MATCH(AY$2,SP_ACQ_Lib[#Headers],0),FALSE)),"")</f>
        <v/>
      </c>
      <c r="AZ61" s="132" t="str">
        <f>IFERROR(IF(VLOOKUP(CONCATENATE($A61,"_",AZ$1),SP_ACQ_Lib[],MATCH(AZ$2,SP_ACQ_Lib[#Headers],0),FALSE)=0,"",VLOOKUP(CONCATENATE($A61,"_",AZ$1),SP_ACQ_Lib[],MATCH(AZ$2,SP_ACQ_Lib[#Headers],0),FALSE)),"")</f>
        <v/>
      </c>
      <c r="BA61" s="132" t="str">
        <f>IFERROR(IF(VLOOKUP(CONCATENATE($A61,"_",BA$1),SP_ACQ_Lib[],MATCH(BA$2,SP_ACQ_Lib[#Headers],0),FALSE)=0,"",VLOOKUP(CONCATENATE($A61,"_",BA$1),SP_ACQ_Lib[],MATCH(BA$2,SP_ACQ_Lib[#Headers],0),FALSE)),"")</f>
        <v/>
      </c>
      <c r="BB61" s="112">
        <f>IFERROR(VLOOKUP(CONCATENATE($A61,"_",BB$1),SP_ACQ_Lib[],MATCH(BB$2,SP_ACQ_Lib[#Headers],0),FALSE),0)</f>
        <v>0</v>
      </c>
      <c r="BC61" s="119">
        <f>IFERROR(VLOOKUP($A61,SP_AcqTract_DB[],MATCH(BC$2,SP_AcqTract_DB[#Headers],0),FALSE),"")</f>
        <v>0</v>
      </c>
      <c r="BD61" s="119">
        <f>IFERROR(VLOOKUP($A61,SP_AcqTract_DB[],MATCH(BD$2,SP_AcqTract_DB[#Headers],0),FALSE),"")</f>
        <v>0</v>
      </c>
      <c r="BE61" s="130" t="str">
        <f>IFERROR(IF(VLOOKUP(CONCATENATE($A61,"_",BE$1),SP_ACQ_Lib[],MATCH(BE$2,SP_ACQ_Lib[#Headers],0),FALSE)=0,"",VLOOKUP(CONCATENATE($A61,"_",BE$1),SP_ACQ_Lib[],MATCH(BE$2,SP_ACQ_Lib[#Headers],0),FALSE)),"")</f>
        <v/>
      </c>
      <c r="BF61" s="130" t="str">
        <f>IFERROR(IF(VLOOKUP(CONCATENATE($A61,"_",BF$1),SP_ACQ_Lib[],MATCH(BF$2,SP_ACQ_Lib[#Headers],0),FALSE)=0,"",VLOOKUP(CONCATENATE($A61,"_",BF$1),SP_ACQ_Lib[],MATCH(BF$2,SP_ACQ_Lib[#Headers],0),FALSE)),"")</f>
        <v/>
      </c>
      <c r="BG61" s="130" t="str">
        <f>IFERROR(IF(VLOOKUP(CONCATENATE($A61,"_",BG$1),SP_ACQ_Lib[],MATCH(BG$2,SP_ACQ_Lib[#Headers],0),FALSE)=0,"",VLOOKUP(CONCATENATE($A61,"_",BG$1),SP_ACQ_Lib[],MATCH(BG$2,SP_ACQ_Lib[#Headers],0),FALSE)),"")</f>
        <v/>
      </c>
      <c r="BH61" s="130" t="str">
        <f>IFERROR(IF(VLOOKUP(CONCATENATE($A61,"_",BH$1),SP_ACQ_Lib[],MATCH(BH$2,SP_ACQ_Lib[#Headers],0),FALSE)=0,"",VLOOKUP(CONCATENATE($A61,"_",BH$1),SP_ACQ_Lib[],MATCH(BH$2,SP_ACQ_Lib[#Headers],0),FALSE)),"")</f>
        <v/>
      </c>
      <c r="BI61" s="130" t="str">
        <f>IFERROR(IF(VLOOKUP(CONCATENATE($A61,"_",BI$1),SP_ACQ_Lib[],MATCH(BI$2,SP_ACQ_Lib[#Headers],0),FALSE)=0,"",VLOOKUP(CONCATENATE($A61,"_",BI$1),SP_ACQ_Lib[],MATCH(BI$2,SP_ACQ_Lib[#Headers],0),FALSE)),"")</f>
        <v/>
      </c>
      <c r="BJ61" s="130" t="str">
        <f>IFERROR(IF(VLOOKUP(CONCATENATE($A61,"_",BJ$1),SP_ACQ_Lib[],MATCH(BJ$2,SP_ACQ_Lib[#Headers],0),FALSE)=0,"",VLOOKUP(CONCATENATE($A61,"_",BJ$1),SP_ACQ_Lib[],MATCH(BJ$2,SP_ACQ_Lib[#Headers],0),FALSE)),"")</f>
        <v/>
      </c>
      <c r="BK61" s="131">
        <f>IFERROR(IF(VLOOKUP(CONCATENATE($A61,"_",BK$1),SP_ACQ_Lib[],MATCH(BK$2,SP_ACQ_Lib[#Headers],0),FALSE)=0,"",VLOOKUP(CONCATENATE($A61,"_",BK$1),SP_ACQ_Lib[],MATCH(BK$2,SP_ACQ_Lib[#Headers],0),FALSE)),"")</f>
        <v>43748</v>
      </c>
      <c r="BL61" s="130" t="str">
        <f>IFERROR(IF(VLOOKUP(CONCATENATE($A61,"_",BL$1),SP_ACQ_Lib[],MATCH(BL$2,SP_ACQ_Lib[#Headers],0),FALSE)=0,"",VLOOKUP(CONCATENATE($A61,"_",BL$1),SP_ACQ_Lib[],MATCH(BL$2,SP_ACQ_Lib[#Headers],0),FALSE)),"")</f>
        <v/>
      </c>
      <c r="BM61" s="130" t="str">
        <f>IFERROR(IF(VLOOKUP(CONCATENATE($A61,"_",BM$1),SP_ACQ_Lib[],MATCH(BM$2,SP_ACQ_Lib[#Headers],0),FALSE)=0,"",VLOOKUP(CONCATENATE($A61,"_",BM$1),SP_ACQ_Lib[],MATCH(BM$2,SP_ACQ_Lib[#Headers],0),FALSE)),"")</f>
        <v/>
      </c>
      <c r="BN61" s="130" t="str">
        <f>IFERROR(IF(VLOOKUP(CONCATENATE($A61,"_",BN$1),SP_ACQ_Lib[],MATCH(BN$2,SP_ACQ_Lib[#Headers],0),FALSE)=0,"",VLOOKUP(CONCATENATE($A61,"_",BN$1),SP_ACQ_Lib[],MATCH(BN$2,SP_ACQ_Lib[#Headers],0),FALSE)),"")</f>
        <v/>
      </c>
    </row>
    <row r="62" spans="1:66" s="114" customFormat="1" ht="51" x14ac:dyDescent="0.2">
      <c r="A62" s="82" t="s">
        <v>1604</v>
      </c>
      <c r="B62" s="115" t="str">
        <f>IFERROR(VLOOKUP($A62,SP_AcqTract_DB[],MATCH(B$2,SP_AcqTract_DB[#Headers],0),FALSE),"")</f>
        <v>R055352</v>
      </c>
      <c r="C62" s="116" t="str">
        <f>IFERROR(VLOOKUP($A62,SP_AcqTract_DB[],MATCH(C$2,SP_AcqTract_DB[#Headers],0),FALSE),"")</f>
        <v>PH1</v>
      </c>
      <c r="D62" s="96" t="str">
        <f>IFERROR(VLOOKUP($A62,SP_AcqTract_DB[],MATCH(D$2,SP_AcqTract_DB[#Headers],0),FALSE),"")</f>
        <v>Active</v>
      </c>
      <c r="E62" s="96">
        <f>IFERROR(VLOOKUP($A62,SP_AcqTract_DB[],MATCH(E$2,SP_AcqTract_DB[#Headers],0),FALSE),"")</f>
        <v>1</v>
      </c>
      <c r="F62" s="115" t="str">
        <f>IFERROR(VLOOKUP($A62,SP_AcqTract_DB[],MATCH(F$2,SP_AcqTract_DB[#Headers],0),FALSE),"")</f>
        <v>Levee Esmt</v>
      </c>
      <c r="G62" s="115" t="str">
        <f>IFERROR(VLOOKUP($A62,SP_AcqTract_DB[],MATCH(G$2,SP_AcqTract_DB[#Headers],0),FALSE),"")</f>
        <v>Melissa DeLeon</v>
      </c>
      <c r="H62" s="131" t="str">
        <f>IFERROR(IF(VLOOKUP(CONCATENATE($A62,"_",H$1),SP_ACQ_Lib[],MATCH(H$2,SP_ACQ_Lib[#Headers],0),FALSE)=0,"",VLOOKUP(CONCATENATE($A62,"_",H$1),SP_ACQ_Lib[],MATCH(H$2,SP_ACQ_Lib[#Headers],0),FALSE)),"")</f>
        <v/>
      </c>
      <c r="I62" s="115" t="str">
        <f>IFERROR(VLOOKUP($A62,SP_AcqTract_DB[],MATCH(I$2,SP_AcqTract_DB[#Headers],0),FALSE),"")</f>
        <v>Kansas City Southern Railway Company</v>
      </c>
      <c r="J62" s="115" t="str">
        <f>IFERROR(VLOOKUP($A62,SP_AcqTract_DB[],MATCH(J$2,SP_AcqTract_DB[#Headers],0),FALSE),"")</f>
        <v>Kansas City Southern Railway Company</v>
      </c>
      <c r="K62" s="115" t="str">
        <f>IFERROR(VLOOKUP($A62,SP_AcqTract_DB[],MATCH(K$2,SP_AcqTract_DB[#Headers],0),FALSE),"")</f>
        <v>Sri Honnur, P.E., Track &amp; Bridge Construction Director</v>
      </c>
      <c r="L62" s="115" t="str">
        <f>IFERROR(VLOOKUP($A62,SP_AcqTract_DB[],MATCH(L$2,SP_AcqTract_DB[#Headers],0),FALSE),"")</f>
        <v>427 West 12th Street</v>
      </c>
      <c r="M62" s="96" t="str">
        <f>IFERROR(VLOOKUP($A62,SP_AcqTract_DB[],MATCH(M$2,SP_AcqTract_DB[#Headers],0),FALSE),"")</f>
        <v>Kansas City, MO  64105</v>
      </c>
      <c r="N62" s="115" t="str">
        <f>IFERROR(VLOOKUP($A62,SP_AcqTract_DB[],MATCH(N$2,SP_AcqTract_DB[#Headers],0),FALSE),"")</f>
        <v>Colorado</v>
      </c>
      <c r="O62" s="108">
        <f>IFERROR(VLOOKUP($A62,SP_AcqTract_DB[],MATCH(O$2,SP_AcqTract_DB[#Headers],0),FALSE),"")</f>
        <v>0</v>
      </c>
      <c r="P62" s="108">
        <f>IFERROR(VLOOKUP($A62,SP_AcqTract_DB[],MATCH(P$2,SP_AcqTract_DB[#Headers],0),FALSE),"")</f>
        <v>0</v>
      </c>
      <c r="Q62" s="96" t="str">
        <f>IFERROR(VLOOKUP($A62,SP_AcqTract_DB[],MATCH(Q$2,SP_AcqTract_DB[#Headers],0),FALSE),"")</f>
        <v>2019-0924</v>
      </c>
      <c r="R62" s="131">
        <f>IFERROR(IF(VLOOKUP(CONCATENATE($A62,"_",R$1),SP_ACQ_Lib[],MATCH(R$2,SP_ACQ_Lib[#Headers],0),FALSE)=0,"",VLOOKUP(CONCATENATE($A62,"_",R$1),SP_ACQ_Lib[],MATCH(R$2,SP_ACQ_Lib[#Headers],0),FALSE)),"")</f>
        <v>43728</v>
      </c>
      <c r="S62" s="134">
        <f>IFERROR(IF(VLOOKUP(CONCATENATE($A62,"_",S$1),SP_ACQ_Lib[],MATCH(S$2,SP_ACQ_Lib[#Headers],0),FALSE)=0,"",VLOOKUP(CONCATENATE($A62,"_",S$1),SP_ACQ_Lib[],MATCH(S$2,SP_ACQ_Lib[#Headers],0),FALSE)),"")</f>
        <v>43738</v>
      </c>
      <c r="T62" s="93" t="str">
        <f>IFERROR(VLOOKUP(CONCATENATE($A62,"_",T$1),SP_ACQ_Lib[],MATCH(T$2,SP_ACQ_Lib[#Headers],0),FALSE),0)</f>
        <v>Accepted</v>
      </c>
      <c r="U62" s="131">
        <f>IFERROR(IF(VLOOKUP(CONCATENATE($A62,"_",U$1),SP_ACQ_Lib[],MATCH(U$2,SP_ACQ_Lib[#Headers],0),FALSE)=0,"",VLOOKUP(CONCATENATE($A62,"_",U$1),SP_ACQ_Lib[],MATCH(U$2,SP_ACQ_Lib[#Headers],0),FALSE)),"")</f>
        <v>44019</v>
      </c>
      <c r="V62" s="93">
        <f>IFERROR(VLOOKUP(CONCATENATE($A62,"_",V$1),SP_ACQ_Lib[],MATCH(V$2,SP_ACQ_Lib[#Headers],0),FALSE),0)</f>
        <v>0</v>
      </c>
      <c r="W62" s="97" t="str">
        <f>IFERROR(VLOOKUP(CONCATENATE($A62,"_",W$1),SP_ACQ_Lib[],MATCH(W$2,SP_ACQ_Lib[#Headers],0),FALSE),0)</f>
        <v>Accepted</v>
      </c>
      <c r="X62" s="131">
        <f>IFERROR(VLOOKUP($A62,SP_AcqTract_DB[],MATCH(X$2,SP_AcqTract_DB[#Headers],0),FALSE),"")</f>
        <v>0</v>
      </c>
      <c r="Y62" s="125">
        <f>IFERROR(VLOOKUP($A62,SP_AcqTract_DB[],MATCH(Y$2,SP_AcqTract_DB[#Headers],0),FALSE),"")</f>
        <v>0</v>
      </c>
      <c r="Z62" s="117">
        <f>IFERROR(VLOOKUP($A62,SP_AcqTract_DB[],MATCH(Z$2,SP_AcqTract_DB[#Headers],0),FALSE),"")</f>
        <v>0</v>
      </c>
      <c r="AA62" s="117" t="str">
        <f>IFERROR(VLOOKUP($A62,SP_AcqTract_DB[],MATCH(AA$2,SP_AcqTract_DB[#Headers],0),FALSE),"")</f>
        <v>No</v>
      </c>
      <c r="AB62" s="131" t="str">
        <f>IFERROR(IF(VLOOKUP(CONCATENATE($A62,"_",AB$1),SP_ACQ_Lib[],MATCH(AB$2,SP_ACQ_Lib[#Headers],0),FALSE)=0,"",VLOOKUP(CONCATENATE($A62,"_",AB$1),SP_ACQ_Lib[],MATCH(AB$2,SP_ACQ_Lib[#Headers],0),FALSE)),"")</f>
        <v/>
      </c>
      <c r="AC62" s="131" t="str">
        <f>IFERROR(IF(VLOOKUP(CONCATENATE($A62,"_",AC$1),SP_ACQ_Lib[],MATCH(AC$2,SP_ACQ_Lib[#Headers],0),FALSE)=0,"",VLOOKUP(CONCATENATE($A62,"_",AC$1),SP_ACQ_Lib[],MATCH(AC$2,SP_ACQ_Lib[#Headers],0),FALSE)),"")</f>
        <v/>
      </c>
      <c r="AD62" s="117" t="str">
        <f>IFERROR(VLOOKUP($A62,SP_AcqTract_DB[],MATCH(AD$2,SP_AcqTract_DB[#Headers],0),FALSE),"")</f>
        <v>Yes</v>
      </c>
      <c r="AE62" s="131" t="str">
        <f>IFERROR(IF(VLOOKUP(CONCATENATE($A62,"_",AE$1),SP_ACQ_Lib[],MATCH(AE$2,SP_ACQ_Lib[#Headers],0),FALSE)=0,"",VLOOKUP(CONCATENATE($A62,"_",AE$1),SP_ACQ_Lib[],MATCH(AE$2,SP_ACQ_Lib[#Headers],0),FALSE)),"")</f>
        <v/>
      </c>
      <c r="AF62" s="131" t="str">
        <f>IFERROR(IF(VLOOKUP(CONCATENATE($A62,"_",AF$1),SP_ACQ_Lib[],MATCH(AF$2,SP_ACQ_Lib[#Headers],0),FALSE)=0,"",VLOOKUP(CONCATENATE($A62,"_",AF$1),SP_ACQ_Lib[],MATCH(AF$2,SP_ACQ_Lib[#Headers],0),FALSE)),"")</f>
        <v/>
      </c>
      <c r="AG62" s="131">
        <f>IFERROR(IF(VLOOKUP(CONCATENATE($A62,"_",AG$1),SP_ACQ_Lib[],MATCH(AG$2,SP_ACQ_Lib[#Headers],0),FALSE)=0,"",VLOOKUP(CONCATENATE($A62,"_",AG$1),SP_ACQ_Lib[],MATCH(AG$2,SP_ACQ_Lib[#Headers],0),FALSE)),"")</f>
        <v>43810</v>
      </c>
      <c r="AH62" s="131" t="str">
        <f>IFERROR(IF(VLOOKUP(CONCATENATE($A62,"_",AH$1),SP_ACQ_Lib[],MATCH(AH$2,SP_ACQ_Lib[#Headers],0),FALSE)=0,"",VLOOKUP(CONCATENATE($A62,"_",AH$1),SP_ACQ_Lib[],MATCH(AH$2,SP_ACQ_Lib[#Headers],0),FALSE)),"")</f>
        <v/>
      </c>
      <c r="AI62" s="130" t="str">
        <f>IFERROR(IF(VLOOKUP(CONCATENATE($A62,"_",AI$1),SP_ACQ_Lib[],MATCH(AI$2,SP_ACQ_Lib[#Headers],0),FALSE)=0,"",VLOOKUP(CONCATENATE($A62,"_",AI$1),SP_ACQ_Lib[],MATCH(AI$2,SP_ACQ_Lib[#Headers],0),FALSE)),"")</f>
        <v/>
      </c>
      <c r="AJ62" s="130" t="str">
        <f>IFERROR(IF(VLOOKUP(CONCATENATE($A62,"_",AJ$1),SP_ACQ_Lib[],MATCH(AJ$2,SP_ACQ_Lib[#Headers],0),FALSE)=0,"",VLOOKUP(CONCATENATE($A62,"_",AJ$1),SP_ACQ_Lib[],MATCH(AJ$2,SP_ACQ_Lib[#Headers],0),FALSE)),"")</f>
        <v/>
      </c>
      <c r="AK62" s="130" t="str">
        <f>IFERROR(IF(VLOOKUP(CONCATENATE($A62,"_",AK$1),SP_ACQ_Lib[],MATCH(AK$2,SP_ACQ_Lib[#Headers],0),FALSE)=0,"",VLOOKUP(CONCATENATE($A62,"_",AK$1),SP_ACQ_Lib[],MATCH(AK$2,SP_ACQ_Lib[#Headers],0),FALSE)),"")</f>
        <v/>
      </c>
      <c r="AL62" s="130">
        <f>IFERROR(VLOOKUP($A62,SP_AcqTract_DB[],MATCH(AL$2,SP_AcqTract_DB[#Headers],0),FALSE),"")</f>
        <v>0</v>
      </c>
      <c r="AM62" s="115" t="str">
        <f>IFERROR(VLOOKUP($A62,SP_AcqTract_DB[],MATCH(AM$2,SP_AcqTract_DB[#Headers],0),FALSE),"")</f>
        <v>David Ambrose</v>
      </c>
      <c r="AN62" s="115" t="str">
        <f>IFERROR(VLOOKUP($A62,SP_AcqTract_DB[],MATCH(AN$2,SP_AcqTract_DB[#Headers],0),FALSE),"")</f>
        <v>Lory Johnson, Atrium</v>
      </c>
      <c r="AO62" s="116">
        <f>IFERROR(VLOOKUP($A62,SP_AcqTract_DB[],MATCH(AO$2,SP_AcqTract_DB[#Headers],0),FALSE),"")</f>
        <v>0</v>
      </c>
      <c r="AP62" s="98">
        <f>IFERROR(VLOOKUP($A62,SP_AcqTract_DB[],MATCH(AP$2,SP_AcqTract_DB[#Headers],0),FALSE),"")</f>
        <v>0</v>
      </c>
      <c r="AQ62" s="133" t="str">
        <f>IFERROR(IF(VLOOKUP(CONCATENATE($A62,"_",AQ$1),SP_ACQ_Lib[],MATCH(AQ$2,SP_ACQ_Lib[#Headers],0),FALSE)=0,"",VLOOKUP(CONCATENATE($A62,"_",AQ$1),SP_ACQ_Lib[],MATCH(AQ$2,SP_ACQ_Lib[#Headers],0),FALSE)),"")</f>
        <v/>
      </c>
      <c r="AR62" s="131" t="str">
        <f>IFERROR(IF(VLOOKUP(CONCATENATE($A62,"_",AR$1),SP_ACQ_Lib[],MATCH(AR$2,SP_ACQ_Lib[#Headers],0),FALSE)=0,"",VLOOKUP(CONCATENATE($A62,"_",AR$1),SP_ACQ_Lib[],MATCH(AR$2,SP_ACQ_Lib[#Headers],0),FALSE)),"")</f>
        <v/>
      </c>
      <c r="AS62" s="130">
        <f>IFERROR(IF(VLOOKUP(CONCATENATE($A62,"_",AS$1),SP_ACQ_Lib[],MATCH(AS$2,SP_ACQ_Lib[#Headers],0),FALSE)=0,"",VLOOKUP(CONCATENATE($A62,"_",AS$1),SP_ACQ_Lib[],MATCH(AS$2,SP_ACQ_Lib[#Headers],0),FALSE)),"")</f>
        <v>43812</v>
      </c>
      <c r="AT62" s="132" t="str">
        <f>IFERROR(IF(VLOOKUP(CONCATENATE($A62,"_",AT$1),SP_ACQ_Lib[],MATCH(AT$2,SP_ACQ_Lib[#Headers],0),FALSE)=0,"",VLOOKUP(CONCATENATE($A62,"_",AT$1),SP_ACQ_Lib[],MATCH(AT$2,SP_ACQ_Lib[#Headers],0),FALSE)),"")</f>
        <v/>
      </c>
      <c r="AU62" s="132" t="str">
        <f>IFERROR(IF(VLOOKUP(CONCATENATE($A62,"_",AU$1),SP_ACQ_Lib[],MATCH(AU$2,SP_ACQ_Lib[#Headers],0),FALSE)=0,"",VLOOKUP(CONCATENATE($A62,"_",AU$1),SP_ACQ_Lib[],MATCH(AU$2,SP_ACQ_Lib[#Headers],0),FALSE)),"")</f>
        <v/>
      </c>
      <c r="AV62" s="113" t="str">
        <f>IFERROR(IF(VLOOKUP(CONCATENATE($A62,"_",AV$1),SP_ACQ_Lib[],MATCH(AV$2,SP_ACQ_Lib[#Headers],0),FALSE)=0,"",VLOOKUP(CONCATENATE($A62,"_",AV$1),SP_ACQ_Lib[],MATCH(AV$2,SP_ACQ_Lib[#Headers],0),FALSE)),"")</f>
        <v/>
      </c>
      <c r="AW62" s="132" t="str">
        <f>IFERROR(IF(VLOOKUP(CONCATENATE($A62,"_",AW$1),SP_ACQ_Lib[],MATCH(AW$2,SP_ACQ_Lib[#Headers],0),FALSE)=0,"",VLOOKUP(CONCATENATE($A62,"_",AW$1),SP_ACQ_Lib[],MATCH(AW$2,SP_ACQ_Lib[#Headers],0),FALSE)),"")</f>
        <v/>
      </c>
      <c r="AX62" s="132" t="str">
        <f>IFERROR(IF(VLOOKUP(CONCATENATE($A62,"_",AX$1),SP_ACQ_Lib[],MATCH(AX$2,SP_ACQ_Lib[#Headers],0),FALSE)=0,"",VLOOKUP(CONCATENATE($A62,"_",AX$1),SP_ACQ_Lib[],MATCH(AX$2,SP_ACQ_Lib[#Headers],0),FALSE)),"")</f>
        <v/>
      </c>
      <c r="AY62" s="132" t="str">
        <f>IFERROR(IF(VLOOKUP(CONCATENATE($A62,"_",AY$1),SP_ACQ_Lib[],MATCH(AY$2,SP_ACQ_Lib[#Headers],0),FALSE)=0,"",VLOOKUP(CONCATENATE($A62,"_",AY$1),SP_ACQ_Lib[],MATCH(AY$2,SP_ACQ_Lib[#Headers],0),FALSE)),"")</f>
        <v/>
      </c>
      <c r="AZ62" s="132" t="str">
        <f>IFERROR(IF(VLOOKUP(CONCATENATE($A62,"_",AZ$1),SP_ACQ_Lib[],MATCH(AZ$2,SP_ACQ_Lib[#Headers],0),FALSE)=0,"",VLOOKUP(CONCATENATE($A62,"_",AZ$1),SP_ACQ_Lib[],MATCH(AZ$2,SP_ACQ_Lib[#Headers],0),FALSE)),"")</f>
        <v/>
      </c>
      <c r="BA62" s="132" t="str">
        <f>IFERROR(IF(VLOOKUP(CONCATENATE($A62,"_",BA$1),SP_ACQ_Lib[],MATCH(BA$2,SP_ACQ_Lib[#Headers],0),FALSE)=0,"",VLOOKUP(CONCATENATE($A62,"_",BA$1),SP_ACQ_Lib[],MATCH(BA$2,SP_ACQ_Lib[#Headers],0),FALSE)),"")</f>
        <v/>
      </c>
      <c r="BB62" s="112">
        <f>IFERROR(VLOOKUP(CONCATENATE($A62,"_",BB$1),SP_ACQ_Lib[],MATCH(BB$2,SP_ACQ_Lib[#Headers],0),FALSE),0)</f>
        <v>0</v>
      </c>
      <c r="BC62" s="119">
        <f>IFERROR(VLOOKUP($A62,SP_AcqTract_DB[],MATCH(BC$2,SP_AcqTract_DB[#Headers],0),FALSE),"")</f>
        <v>0</v>
      </c>
      <c r="BD62" s="119">
        <f>IFERROR(VLOOKUP($A62,SP_AcqTract_DB[],MATCH(BD$2,SP_AcqTract_DB[#Headers],0),FALSE),"")</f>
        <v>0</v>
      </c>
      <c r="BE62" s="130" t="str">
        <f>IFERROR(IF(VLOOKUP(CONCATENATE($A62,"_",BE$1),SP_ACQ_Lib[],MATCH(BE$2,SP_ACQ_Lib[#Headers],0),FALSE)=0,"",VLOOKUP(CONCATENATE($A62,"_",BE$1),SP_ACQ_Lib[],MATCH(BE$2,SP_ACQ_Lib[#Headers],0),FALSE)),"")</f>
        <v/>
      </c>
      <c r="BF62" s="130" t="str">
        <f>IFERROR(IF(VLOOKUP(CONCATENATE($A62,"_",BF$1),SP_ACQ_Lib[],MATCH(BF$2,SP_ACQ_Lib[#Headers],0),FALSE)=0,"",VLOOKUP(CONCATENATE($A62,"_",BF$1),SP_ACQ_Lib[],MATCH(BF$2,SP_ACQ_Lib[#Headers],0),FALSE)),"")</f>
        <v/>
      </c>
      <c r="BG62" s="130" t="str">
        <f>IFERROR(IF(VLOOKUP(CONCATENATE($A62,"_",BG$1),SP_ACQ_Lib[],MATCH(BG$2,SP_ACQ_Lib[#Headers],0),FALSE)=0,"",VLOOKUP(CONCATENATE($A62,"_",BG$1),SP_ACQ_Lib[],MATCH(BG$2,SP_ACQ_Lib[#Headers],0),FALSE)),"")</f>
        <v/>
      </c>
      <c r="BH62" s="130" t="str">
        <f>IFERROR(IF(VLOOKUP(CONCATENATE($A62,"_",BH$1),SP_ACQ_Lib[],MATCH(BH$2,SP_ACQ_Lib[#Headers],0),FALSE)=0,"",VLOOKUP(CONCATENATE($A62,"_",BH$1),SP_ACQ_Lib[],MATCH(BH$2,SP_ACQ_Lib[#Headers],0),FALSE)),"")</f>
        <v/>
      </c>
      <c r="BI62" s="130" t="str">
        <f>IFERROR(IF(VLOOKUP(CONCATENATE($A62,"_",BI$1),SP_ACQ_Lib[],MATCH(BI$2,SP_ACQ_Lib[#Headers],0),FALSE)=0,"",VLOOKUP(CONCATENATE($A62,"_",BI$1),SP_ACQ_Lib[],MATCH(BI$2,SP_ACQ_Lib[#Headers],0),FALSE)),"")</f>
        <v/>
      </c>
      <c r="BJ62" s="130" t="str">
        <f>IFERROR(IF(VLOOKUP(CONCATENATE($A62,"_",BJ$1),SP_ACQ_Lib[],MATCH(BJ$2,SP_ACQ_Lib[#Headers],0),FALSE)=0,"",VLOOKUP(CONCATENATE($A62,"_",BJ$1),SP_ACQ_Lib[],MATCH(BJ$2,SP_ACQ_Lib[#Headers],0),FALSE)),"")</f>
        <v/>
      </c>
      <c r="BK62" s="131">
        <f>IFERROR(IF(VLOOKUP(CONCATENATE($A62,"_",BK$1),SP_ACQ_Lib[],MATCH(BK$2,SP_ACQ_Lib[#Headers],0),FALSE)=0,"",VLOOKUP(CONCATENATE($A62,"_",BK$1),SP_ACQ_Lib[],MATCH(BK$2,SP_ACQ_Lib[#Headers],0),FALSE)),"")</f>
        <v>43810</v>
      </c>
      <c r="BL62" s="130" t="str">
        <f>IFERROR(IF(VLOOKUP(CONCATENATE($A62,"_",BL$1),SP_ACQ_Lib[],MATCH(BL$2,SP_ACQ_Lib[#Headers],0),FALSE)=0,"",VLOOKUP(CONCATENATE($A62,"_",BL$1),SP_ACQ_Lib[],MATCH(BL$2,SP_ACQ_Lib[#Headers],0),FALSE)),"")</f>
        <v/>
      </c>
      <c r="BM62" s="130" t="str">
        <f>IFERROR(IF(VLOOKUP(CONCATENATE($A62,"_",BM$1),SP_ACQ_Lib[],MATCH(BM$2,SP_ACQ_Lib[#Headers],0),FALSE)=0,"",VLOOKUP(CONCATENATE($A62,"_",BM$1),SP_ACQ_Lib[],MATCH(BM$2,SP_ACQ_Lib[#Headers],0),FALSE)),"")</f>
        <v/>
      </c>
      <c r="BN62" s="130" t="str">
        <f>IFERROR(IF(VLOOKUP(CONCATENATE($A62,"_",BN$1),SP_ACQ_Lib[],MATCH(BN$2,SP_ACQ_Lib[#Headers],0),FALSE)=0,"",VLOOKUP(CONCATENATE($A62,"_",BN$1),SP_ACQ_Lib[],MATCH(BN$2,SP_ACQ_Lib[#Headers],0),FALSE)),"")</f>
        <v/>
      </c>
    </row>
    <row r="63" spans="1:66" s="114" customFormat="1" ht="25.5" x14ac:dyDescent="0.2">
      <c r="A63" s="82" t="s">
        <v>1710</v>
      </c>
      <c r="B63" s="115"/>
      <c r="C63" s="116" t="str">
        <f>IFERROR(VLOOKUP($A63,SP_AcqTract_DB[],MATCH(C$2,SP_AcqTract_DB[#Headers],0),FALSE),"")</f>
        <v>PH1</v>
      </c>
      <c r="D63" s="96" t="str">
        <f>IFERROR(VLOOKUP($A63,SP_AcqTract_DB[],MATCH(D$2,SP_AcqTract_DB[#Headers],0),FALSE),"")</f>
        <v>Active</v>
      </c>
      <c r="E63" s="96">
        <f>IFERROR(VLOOKUP($A63,SP_AcqTract_DB[],MATCH(E$2,SP_AcqTract_DB[#Headers],0),FALSE),"")</f>
        <v>1</v>
      </c>
      <c r="F63" s="115" t="str">
        <f>IFERROR(VLOOKUP($A63,SP_AcqTract_DB[],MATCH(F$2,SP_AcqTract_DB[#Headers],0),FALSE),"")</f>
        <v>Levee Esmt</v>
      </c>
      <c r="G63" s="115">
        <f>IFERROR(VLOOKUP($A63,SP_AcqTract_DB[],MATCH(G$2,SP_AcqTract_DB[#Headers],0),FALSE),"")</f>
        <v>0</v>
      </c>
      <c r="H63" s="131" t="str">
        <f>IFERROR(IF(VLOOKUP(CONCATENATE($A63,"_",H$1),SP_ACQ_Lib[],MATCH(H$2,SP_ACQ_Lib[#Headers],0),FALSE)=0,"",VLOOKUP(CONCATENATE($A63,"_",H$1),SP_ACQ_Lib[],MATCH(H$2,SP_ACQ_Lib[#Headers],0),FALSE)),"")</f>
        <v/>
      </c>
      <c r="I63" s="115" t="str">
        <f>IFERROR(VLOOKUP($A63,SP_AcqTract_DB[],MATCH(I$2,SP_AcqTract_DB[#Headers],0),FALSE),"")</f>
        <v>Texas Department of Transportation</v>
      </c>
      <c r="J63" s="115" t="str">
        <f>IFERROR(VLOOKUP($A63,SP_AcqTract_DB[],MATCH(J$2,SP_AcqTract_DB[#Headers],0),FALSE),"")</f>
        <v>TXDOT</v>
      </c>
      <c r="K63" s="115">
        <f>IFERROR(VLOOKUP($A63,SP_AcqTract_DB[],MATCH(K$2,SP_AcqTract_DB[#Headers],0),FALSE),"")</f>
        <v>0</v>
      </c>
      <c r="L63" s="115">
        <f>IFERROR(VLOOKUP($A63,SP_AcqTract_DB[],MATCH(L$2,SP_AcqTract_DB[#Headers],0),FALSE),"")</f>
        <v>0</v>
      </c>
      <c r="M63" s="96">
        <f>IFERROR(VLOOKUP($A63,SP_AcqTract_DB[],MATCH(M$2,SP_AcqTract_DB[#Headers],0),FALSE),"")</f>
        <v>0</v>
      </c>
      <c r="N63" s="115">
        <f>IFERROR(VLOOKUP($A63,SP_AcqTract_DB[],MATCH(N$2,SP_AcqTract_DB[#Headers],0),FALSE),"")</f>
        <v>0</v>
      </c>
      <c r="O63" s="108">
        <f>IFERROR(VLOOKUP($A63,SP_AcqTract_DB[],MATCH(O$2,SP_AcqTract_DB[#Headers],0),FALSE),"")</f>
        <v>0</v>
      </c>
      <c r="P63" s="108">
        <f>IFERROR(VLOOKUP($A63,SP_AcqTract_DB[],MATCH(P$2,SP_AcqTract_DB[#Headers],0),FALSE),"")</f>
        <v>0</v>
      </c>
      <c r="Q63" s="96">
        <f>IFERROR(VLOOKUP($A63,SP_AcqTract_DB[],MATCH(Q$2,SP_AcqTract_DB[#Headers],0),FALSE),"")</f>
        <v>0</v>
      </c>
      <c r="R63" s="131" t="str">
        <f>IFERROR(IF(VLOOKUP(CONCATENATE($A63,"_",R$1),SP_ACQ_Lib[],MATCH(R$2,SP_ACQ_Lib[#Headers],0),FALSE)=0,"",VLOOKUP(CONCATENATE($A63,"_",R$1),SP_ACQ_Lib[],MATCH(R$2,SP_ACQ_Lib[#Headers],0),FALSE)),"")</f>
        <v/>
      </c>
      <c r="S63" s="134" t="str">
        <f>IFERROR(IF(VLOOKUP(CONCATENATE($A63,"_",S$1),SP_ACQ_Lib[],MATCH(S$2,SP_ACQ_Lib[#Headers],0),FALSE)=0,"",VLOOKUP(CONCATENATE($A63,"_",S$1),SP_ACQ_Lib[],MATCH(S$2,SP_ACQ_Lib[#Headers],0),FALSE)),"")</f>
        <v/>
      </c>
      <c r="T63" s="93">
        <f>IFERROR(VLOOKUP(CONCATENATE($A63,"_",T$1),SP_ACQ_Lib[],MATCH(T$2,SP_ACQ_Lib[#Headers],0),FALSE),0)</f>
        <v>0</v>
      </c>
      <c r="U63" s="131" t="str">
        <f>IFERROR(IF(VLOOKUP(CONCATENATE($A63,"_",U$1),SP_ACQ_Lib[],MATCH(U$2,SP_ACQ_Lib[#Headers],0),FALSE)=0,"",VLOOKUP(CONCATENATE($A63,"_",U$1),SP_ACQ_Lib[],MATCH(U$2,SP_ACQ_Lib[#Headers],0),FALSE)),"")</f>
        <v/>
      </c>
      <c r="V63" s="93">
        <f>IFERROR(VLOOKUP(CONCATENATE($A63,"_",V$1),SP_ACQ_Lib[],MATCH(V$2,SP_ACQ_Lib[#Headers],0),FALSE),0)</f>
        <v>0</v>
      </c>
      <c r="W63" s="97">
        <f>IFERROR(VLOOKUP(CONCATENATE($A63,"_",W$1),SP_ACQ_Lib[],MATCH(W$2,SP_ACQ_Lib[#Headers],0),FALSE),0)</f>
        <v>0</v>
      </c>
      <c r="X63" s="131">
        <f>IFERROR(VLOOKUP($A63,SP_AcqTract_DB[],MATCH(X$2,SP_AcqTract_DB[#Headers],0),FALSE),"")</f>
        <v>0</v>
      </c>
      <c r="Y63" s="125">
        <f>IFERROR(VLOOKUP($A63,SP_AcqTract_DB[],MATCH(Y$2,SP_AcqTract_DB[#Headers],0),FALSE),"")</f>
        <v>0.96659779614325103</v>
      </c>
      <c r="Z63" s="117">
        <f>IFERROR(VLOOKUP($A63,SP_AcqTract_DB[],MATCH(Z$2,SP_AcqTract_DB[#Headers],0),FALSE),"")</f>
        <v>42105</v>
      </c>
      <c r="AA63" s="117" t="str">
        <f>IFERROR(VLOOKUP($A63,SP_AcqTract_DB[],MATCH(AA$2,SP_AcqTract_DB[#Headers],0),FALSE),"")</f>
        <v>No</v>
      </c>
      <c r="AB63" s="131" t="str">
        <f>IFERROR(IF(VLOOKUP(CONCATENATE($A63,"_",AB$1),SP_ACQ_Lib[],MATCH(AB$2,SP_ACQ_Lib[#Headers],0),FALSE)=0,"",VLOOKUP(CONCATENATE($A63,"_",AB$1),SP_ACQ_Lib[],MATCH(AB$2,SP_ACQ_Lib[#Headers],0),FALSE)),"")</f>
        <v/>
      </c>
      <c r="AC63" s="131" t="str">
        <f>IFERROR(IF(VLOOKUP(CONCATENATE($A63,"_",AC$1),SP_ACQ_Lib[],MATCH(AC$2,SP_ACQ_Lib[#Headers],0),FALSE)=0,"",VLOOKUP(CONCATENATE($A63,"_",AC$1),SP_ACQ_Lib[],MATCH(AC$2,SP_ACQ_Lib[#Headers],0),FALSE)),"")</f>
        <v/>
      </c>
      <c r="AD63" s="117" t="str">
        <f>IFERROR(VLOOKUP($A63,SP_AcqTract_DB[],MATCH(AD$2,SP_AcqTract_DB[#Headers],0),FALSE),"")</f>
        <v>Yes</v>
      </c>
      <c r="AE63" s="131">
        <f>IFERROR(IF(VLOOKUP(CONCATENATE($A63,"_",AE$1),SP_ACQ_Lib[],MATCH(AE$2,SP_ACQ_Lib[#Headers],0),FALSE)=0,"",VLOOKUP(CONCATENATE($A63,"_",AE$1),SP_ACQ_Lib[],MATCH(AE$2,SP_ACQ_Lib[#Headers],0),FALSE)),"")</f>
        <v>43991</v>
      </c>
      <c r="AF63" s="131">
        <f>IFERROR(IF(VLOOKUP(CONCATENATE($A63,"_",AF$1),SP_ACQ_Lib[],MATCH(AF$2,SP_ACQ_Lib[#Headers],0),FALSE)=0,"",VLOOKUP(CONCATENATE($A63,"_",AF$1),SP_ACQ_Lib[],MATCH(AF$2,SP_ACQ_Lib[#Headers],0),FALSE)),"")</f>
        <v>44014</v>
      </c>
      <c r="AG63" s="131" t="str">
        <f>IFERROR(IF(VLOOKUP(CONCATENATE($A63,"_",AG$1),SP_ACQ_Lib[],MATCH(AG$2,SP_ACQ_Lib[#Headers],0),FALSE)=0,"",VLOOKUP(CONCATENATE($A63,"_",AG$1),SP_ACQ_Lib[],MATCH(AG$2,SP_ACQ_Lib[#Headers],0),FALSE)),"")</f>
        <v/>
      </c>
      <c r="AH63" s="131" t="str">
        <f>IFERROR(IF(VLOOKUP(CONCATENATE($A63,"_",AH$1),SP_ACQ_Lib[],MATCH(AH$2,SP_ACQ_Lib[#Headers],0),FALSE)=0,"",VLOOKUP(CONCATENATE($A63,"_",AH$1),SP_ACQ_Lib[],MATCH(AH$2,SP_ACQ_Lib[#Headers],0),FALSE)),"")</f>
        <v/>
      </c>
      <c r="AI63" s="130" t="str">
        <f>IFERROR(IF(VLOOKUP(CONCATENATE($A63,"_",AI$1),SP_ACQ_Lib[],MATCH(AI$2,SP_ACQ_Lib[#Headers],0),FALSE)=0,"",VLOOKUP(CONCATENATE($A63,"_",AI$1),SP_ACQ_Lib[],MATCH(AI$2,SP_ACQ_Lib[#Headers],0),FALSE)),"")</f>
        <v/>
      </c>
      <c r="AJ63" s="130" t="str">
        <f>IFERROR(IF(VLOOKUP(CONCATENATE($A63,"_",AJ$1),SP_ACQ_Lib[],MATCH(AJ$2,SP_ACQ_Lib[#Headers],0),FALSE)=0,"",VLOOKUP(CONCATENATE($A63,"_",AJ$1),SP_ACQ_Lib[],MATCH(AJ$2,SP_ACQ_Lib[#Headers],0),FALSE)),"")</f>
        <v/>
      </c>
      <c r="AK63" s="130" t="str">
        <f>IFERROR(IF(VLOOKUP(CONCATENATE($A63,"_",AK$1),SP_ACQ_Lib[],MATCH(AK$2,SP_ACQ_Lib[#Headers],0),FALSE)=0,"",VLOOKUP(CONCATENATE($A63,"_",AK$1),SP_ACQ_Lib[],MATCH(AK$2,SP_ACQ_Lib[#Headers],0),FALSE)),"")</f>
        <v/>
      </c>
      <c r="AL63" s="130">
        <f>IFERROR(VLOOKUP($A63,SP_AcqTract_DB[],MATCH(AL$2,SP_AcqTract_DB[#Headers],0),FALSE),"")</f>
        <v>44014</v>
      </c>
      <c r="AM63" s="115" t="str">
        <f>IFERROR(VLOOKUP($A63,SP_AcqTract_DB[],MATCH(AM$2,SP_AcqTract_DB[#Headers],0),FALSE),"")</f>
        <v>David Ambrose</v>
      </c>
      <c r="AN63" s="115" t="str">
        <f>IFERROR(VLOOKUP($A63,SP_AcqTract_DB[],MATCH(AN$2,SP_AcqTract_DB[#Headers],0),FALSE),"")</f>
        <v>Lory Johnson, Atrium</v>
      </c>
      <c r="AO63" s="116">
        <f>IFERROR(VLOOKUP($A63,SP_AcqTract_DB[],MATCH(AO$2,SP_AcqTract_DB[#Headers],0),FALSE),"")</f>
        <v>0</v>
      </c>
      <c r="AP63" s="98">
        <f>IFERROR(VLOOKUP($A63,SP_AcqTract_DB[],MATCH(AP$2,SP_AcqTract_DB[#Headers],0),FALSE),"")</f>
        <v>0</v>
      </c>
      <c r="AQ63" s="133" t="str">
        <f>IFERROR(IF(VLOOKUP(CONCATENATE($A63,"_",AQ$1),SP_ACQ_Lib[],MATCH(AQ$2,SP_ACQ_Lib[#Headers],0),FALSE)=0,"",VLOOKUP(CONCATENATE($A63,"_",AQ$1),SP_ACQ_Lib[],MATCH(AQ$2,SP_ACQ_Lib[#Headers],0),FALSE)),"")</f>
        <v/>
      </c>
      <c r="AR63" s="131" t="str">
        <f>IFERROR(IF(VLOOKUP(CONCATENATE($A63,"_",AR$1),SP_ACQ_Lib[],MATCH(AR$2,SP_ACQ_Lib[#Headers],0),FALSE)=0,"",VLOOKUP(CONCATENATE($A63,"_",AR$1),SP_ACQ_Lib[],MATCH(AR$2,SP_ACQ_Lib[#Headers],0),FALSE)),"")</f>
        <v/>
      </c>
      <c r="AS63" s="130" t="str">
        <f>IFERROR(IF(VLOOKUP(CONCATENATE($A63,"_",AS$1),SP_ACQ_Lib[],MATCH(AS$2,SP_ACQ_Lib[#Headers],0),FALSE)=0,"",VLOOKUP(CONCATENATE($A63,"_",AS$1),SP_ACQ_Lib[],MATCH(AS$2,SP_ACQ_Lib[#Headers],0),FALSE)),"")</f>
        <v/>
      </c>
      <c r="AT63" s="132" t="str">
        <f>IFERROR(IF(VLOOKUP(CONCATENATE($A63,"_",AT$1),SP_ACQ_Lib[],MATCH(AT$2,SP_ACQ_Lib[#Headers],0),FALSE)=0,"",VLOOKUP(CONCATENATE($A63,"_",AT$1),SP_ACQ_Lib[],MATCH(AT$2,SP_ACQ_Lib[#Headers],0),FALSE)),"")</f>
        <v/>
      </c>
      <c r="AU63" s="132" t="str">
        <f>IFERROR(IF(VLOOKUP(CONCATENATE($A63,"_",AU$1),SP_ACQ_Lib[],MATCH(AU$2,SP_ACQ_Lib[#Headers],0),FALSE)=0,"",VLOOKUP(CONCATENATE($A63,"_",AU$1),SP_ACQ_Lib[],MATCH(AU$2,SP_ACQ_Lib[#Headers],0),FALSE)),"")</f>
        <v/>
      </c>
      <c r="AV63" s="113" t="str">
        <f>IFERROR(IF(VLOOKUP(CONCATENATE($A63,"_",AV$1),SP_ACQ_Lib[],MATCH(AV$2,SP_ACQ_Lib[#Headers],0),FALSE)=0,"",VLOOKUP(CONCATENATE($A63,"_",AV$1),SP_ACQ_Lib[],MATCH(AV$2,SP_ACQ_Lib[#Headers],0),FALSE)),"")</f>
        <v/>
      </c>
      <c r="AW63" s="132" t="str">
        <f>IFERROR(IF(VLOOKUP(CONCATENATE($A63,"_",AW$1),SP_ACQ_Lib[],MATCH(AW$2,SP_ACQ_Lib[#Headers],0),FALSE)=0,"",VLOOKUP(CONCATENATE($A63,"_",AW$1),SP_ACQ_Lib[],MATCH(AW$2,SP_ACQ_Lib[#Headers],0),FALSE)),"")</f>
        <v/>
      </c>
      <c r="AX63" s="132" t="str">
        <f>IFERROR(IF(VLOOKUP(CONCATENATE($A63,"_",AX$1),SP_ACQ_Lib[],MATCH(AX$2,SP_ACQ_Lib[#Headers],0),FALSE)=0,"",VLOOKUP(CONCATENATE($A63,"_",AX$1),SP_ACQ_Lib[],MATCH(AX$2,SP_ACQ_Lib[#Headers],0),FALSE)),"")</f>
        <v/>
      </c>
      <c r="AY63" s="132" t="str">
        <f>IFERROR(IF(VLOOKUP(CONCATENATE($A63,"_",AY$1),SP_ACQ_Lib[],MATCH(AY$2,SP_ACQ_Lib[#Headers],0),FALSE)=0,"",VLOOKUP(CONCATENATE($A63,"_",AY$1),SP_ACQ_Lib[],MATCH(AY$2,SP_ACQ_Lib[#Headers],0),FALSE)),"")</f>
        <v/>
      </c>
      <c r="AZ63" s="132" t="str">
        <f>IFERROR(IF(VLOOKUP(CONCATENATE($A63,"_",AZ$1),SP_ACQ_Lib[],MATCH(AZ$2,SP_ACQ_Lib[#Headers],0),FALSE)=0,"",VLOOKUP(CONCATENATE($A63,"_",AZ$1),SP_ACQ_Lib[],MATCH(AZ$2,SP_ACQ_Lib[#Headers],0),FALSE)),"")</f>
        <v/>
      </c>
      <c r="BA63" s="132" t="str">
        <f>IFERROR(IF(VLOOKUP(CONCATENATE($A63,"_",BA$1),SP_ACQ_Lib[],MATCH(BA$2,SP_ACQ_Lib[#Headers],0),FALSE)=0,"",VLOOKUP(CONCATENATE($A63,"_",BA$1),SP_ACQ_Lib[],MATCH(BA$2,SP_ACQ_Lib[#Headers],0),FALSE)),"")</f>
        <v/>
      </c>
      <c r="BB63" s="112">
        <f>IFERROR(VLOOKUP(CONCATENATE($A63,"_",BB$1),SP_ACQ_Lib[],MATCH(BB$2,SP_ACQ_Lib[#Headers],0),FALSE),0)</f>
        <v>0</v>
      </c>
      <c r="BC63" s="119">
        <f>IFERROR(VLOOKUP($A63,SP_AcqTract_DB[],MATCH(BC$2,SP_AcqTract_DB[#Headers],0),FALSE),"")</f>
        <v>0</v>
      </c>
      <c r="BD63" s="119">
        <f>IFERROR(VLOOKUP($A63,SP_AcqTract_DB[],MATCH(BD$2,SP_AcqTract_DB[#Headers],0),FALSE),"")</f>
        <v>0</v>
      </c>
      <c r="BE63" s="130" t="str">
        <f>IFERROR(IF(VLOOKUP(CONCATENATE($A63,"_",BE$1),SP_ACQ_Lib[],MATCH(BE$2,SP_ACQ_Lib[#Headers],0),FALSE)=0,"",VLOOKUP(CONCATENATE($A63,"_",BE$1),SP_ACQ_Lib[],MATCH(BE$2,SP_ACQ_Lib[#Headers],0),FALSE)),"")</f>
        <v/>
      </c>
      <c r="BF63" s="130" t="str">
        <f>IFERROR(IF(VLOOKUP(CONCATENATE($A63,"_",BF$1),SP_ACQ_Lib[],MATCH(BF$2,SP_ACQ_Lib[#Headers],0),FALSE)=0,"",VLOOKUP(CONCATENATE($A63,"_",BF$1),SP_ACQ_Lib[],MATCH(BF$2,SP_ACQ_Lib[#Headers],0),FALSE)),"")</f>
        <v/>
      </c>
      <c r="BG63" s="130" t="str">
        <f>IFERROR(IF(VLOOKUP(CONCATENATE($A63,"_",BG$1),SP_ACQ_Lib[],MATCH(BG$2,SP_ACQ_Lib[#Headers],0),FALSE)=0,"",VLOOKUP(CONCATENATE($A63,"_",BG$1),SP_ACQ_Lib[],MATCH(BG$2,SP_ACQ_Lib[#Headers],0),FALSE)),"")</f>
        <v/>
      </c>
      <c r="BH63" s="130" t="str">
        <f>IFERROR(IF(VLOOKUP(CONCATENATE($A63,"_",BH$1),SP_ACQ_Lib[],MATCH(BH$2,SP_ACQ_Lib[#Headers],0),FALSE)=0,"",VLOOKUP(CONCATENATE($A63,"_",BH$1),SP_ACQ_Lib[],MATCH(BH$2,SP_ACQ_Lib[#Headers],0),FALSE)),"")</f>
        <v/>
      </c>
      <c r="BI63" s="130" t="str">
        <f>IFERROR(IF(VLOOKUP(CONCATENATE($A63,"_",BI$1),SP_ACQ_Lib[],MATCH(BI$2,SP_ACQ_Lib[#Headers],0),FALSE)=0,"",VLOOKUP(CONCATENATE($A63,"_",BI$1),SP_ACQ_Lib[],MATCH(BI$2,SP_ACQ_Lib[#Headers],0),FALSE)),"")</f>
        <v/>
      </c>
      <c r="BJ63" s="130" t="str">
        <f>IFERROR(IF(VLOOKUP(CONCATENATE($A63,"_",BJ$1),SP_ACQ_Lib[],MATCH(BJ$2,SP_ACQ_Lib[#Headers],0),FALSE)=0,"",VLOOKUP(CONCATENATE($A63,"_",BJ$1),SP_ACQ_Lib[],MATCH(BJ$2,SP_ACQ_Lib[#Headers],0),FALSE)),"")</f>
        <v/>
      </c>
      <c r="BK63" s="131" t="str">
        <f>IFERROR(IF(VLOOKUP(CONCATENATE($A63,"_",BK$1),SP_ACQ_Lib[],MATCH(BK$2,SP_ACQ_Lib[#Headers],0),FALSE)=0,"",VLOOKUP(CONCATENATE($A63,"_",BK$1),SP_ACQ_Lib[],MATCH(BK$2,SP_ACQ_Lib[#Headers],0),FALSE)),"")</f>
        <v/>
      </c>
      <c r="BL63" s="130" t="str">
        <f>IFERROR(IF(VLOOKUP(CONCATENATE($A63,"_",BL$1),SP_ACQ_Lib[],MATCH(BL$2,SP_ACQ_Lib[#Headers],0),FALSE)=0,"",VLOOKUP(CONCATENATE($A63,"_",BL$1),SP_ACQ_Lib[],MATCH(BL$2,SP_ACQ_Lib[#Headers],0),FALSE)),"")</f>
        <v/>
      </c>
      <c r="BM63" s="130" t="str">
        <f>IFERROR(IF(VLOOKUP(CONCATENATE($A63,"_",BM$1),SP_ACQ_Lib[],MATCH(BM$2,SP_ACQ_Lib[#Headers],0),FALSE)=0,"",VLOOKUP(CONCATENATE($A63,"_",BM$1),SP_ACQ_Lib[],MATCH(BM$2,SP_ACQ_Lib[#Headers],0),FALSE)),"")</f>
        <v/>
      </c>
      <c r="BN63" s="130" t="str">
        <f>IFERROR(IF(VLOOKUP(CONCATENATE($A63,"_",BN$1),SP_ACQ_Lib[],MATCH(BN$2,SP_ACQ_Lib[#Headers],0),FALSE)=0,"",VLOOKUP(CONCATENATE($A63,"_",BN$1),SP_ACQ_Lib[],MATCH(BN$2,SP_ACQ_Lib[#Headers],0),FALSE)),"")</f>
        <v/>
      </c>
    </row>
    <row r="64" spans="1:66" s="114" customFormat="1" ht="25.5" x14ac:dyDescent="0.2">
      <c r="A64" s="82" t="s">
        <v>1713</v>
      </c>
      <c r="B64" s="115"/>
      <c r="C64" s="116" t="str">
        <f>IFERROR(VLOOKUP($A64,SP_AcqTract_DB[],MATCH(C$2,SP_AcqTract_DB[#Headers],0),FALSE),"")</f>
        <v>PH1</v>
      </c>
      <c r="D64" s="96" t="str">
        <f>IFERROR(VLOOKUP($A64,SP_AcqTract_DB[],MATCH(D$2,SP_AcqTract_DB[#Headers],0),FALSE),"")</f>
        <v>Active</v>
      </c>
      <c r="E64" s="96">
        <f>IFERROR(VLOOKUP($A64,SP_AcqTract_DB[],MATCH(E$2,SP_AcqTract_DB[#Headers],0),FALSE),"")</f>
        <v>1</v>
      </c>
      <c r="F64" s="115" t="str">
        <f>IFERROR(VLOOKUP($A64,SP_AcqTract_DB[],MATCH(F$2,SP_AcqTract_DB[#Headers],0),FALSE),"")</f>
        <v>TCE</v>
      </c>
      <c r="G64" s="115">
        <f>IFERROR(VLOOKUP($A64,SP_AcqTract_DB[],MATCH(G$2,SP_AcqTract_DB[#Headers],0),FALSE),"")</f>
        <v>0</v>
      </c>
      <c r="H64" s="131" t="str">
        <f>IFERROR(IF(VLOOKUP(CONCATENATE($A64,"_",H$1),SP_ACQ_Lib[],MATCH(H$2,SP_ACQ_Lib[#Headers],0),FALSE)=0,"",VLOOKUP(CONCATENATE($A64,"_",H$1),SP_ACQ_Lib[],MATCH(H$2,SP_ACQ_Lib[#Headers],0),FALSE)),"")</f>
        <v/>
      </c>
      <c r="I64" s="115" t="str">
        <f>IFERROR(VLOOKUP($A64,SP_AcqTract_DB[],MATCH(I$2,SP_AcqTract_DB[#Headers],0),FALSE),"")</f>
        <v>Texas Department of Transportation</v>
      </c>
      <c r="J64" s="115" t="str">
        <f>IFERROR(VLOOKUP($A64,SP_AcqTract_DB[],MATCH(J$2,SP_AcqTract_DB[#Headers],0),FALSE),"")</f>
        <v>TXDOT</v>
      </c>
      <c r="K64" s="115">
        <f>IFERROR(VLOOKUP($A64,SP_AcqTract_DB[],MATCH(K$2,SP_AcqTract_DB[#Headers],0),FALSE),"")</f>
        <v>0</v>
      </c>
      <c r="L64" s="115">
        <f>IFERROR(VLOOKUP($A64,SP_AcqTract_DB[],MATCH(L$2,SP_AcqTract_DB[#Headers],0),FALSE),"")</f>
        <v>0</v>
      </c>
      <c r="M64" s="96">
        <f>IFERROR(VLOOKUP($A64,SP_AcqTract_DB[],MATCH(M$2,SP_AcqTract_DB[#Headers],0),FALSE),"")</f>
        <v>0</v>
      </c>
      <c r="N64" s="115">
        <f>IFERROR(VLOOKUP($A64,SP_AcqTract_DB[],MATCH(N$2,SP_AcqTract_DB[#Headers],0),FALSE),"")</f>
        <v>0</v>
      </c>
      <c r="O64" s="108">
        <f>IFERROR(VLOOKUP($A64,SP_AcqTract_DB[],MATCH(O$2,SP_AcqTract_DB[#Headers],0),FALSE),"")</f>
        <v>0</v>
      </c>
      <c r="P64" s="108">
        <f>IFERROR(VLOOKUP($A64,SP_AcqTract_DB[],MATCH(P$2,SP_AcqTract_DB[#Headers],0),FALSE),"")</f>
        <v>0</v>
      </c>
      <c r="Q64" s="96">
        <f>IFERROR(VLOOKUP($A64,SP_AcqTract_DB[],MATCH(Q$2,SP_AcqTract_DB[#Headers],0),FALSE),"")</f>
        <v>0</v>
      </c>
      <c r="R64" s="131" t="str">
        <f>IFERROR(IF(VLOOKUP(CONCATENATE($A64,"_",R$1),SP_ACQ_Lib[],MATCH(R$2,SP_ACQ_Lib[#Headers],0),FALSE)=0,"",VLOOKUP(CONCATENATE($A64,"_",R$1),SP_ACQ_Lib[],MATCH(R$2,SP_ACQ_Lib[#Headers],0),FALSE)),"")</f>
        <v/>
      </c>
      <c r="S64" s="134" t="str">
        <f>IFERROR(IF(VLOOKUP(CONCATENATE($A64,"_",S$1),SP_ACQ_Lib[],MATCH(S$2,SP_ACQ_Lib[#Headers],0),FALSE)=0,"",VLOOKUP(CONCATENATE($A64,"_",S$1),SP_ACQ_Lib[],MATCH(S$2,SP_ACQ_Lib[#Headers],0),FALSE)),"")</f>
        <v/>
      </c>
      <c r="T64" s="93">
        <f>IFERROR(VLOOKUP(CONCATENATE($A64,"_",T$1),SP_ACQ_Lib[],MATCH(T$2,SP_ACQ_Lib[#Headers],0),FALSE),0)</f>
        <v>0</v>
      </c>
      <c r="U64" s="131" t="str">
        <f>IFERROR(IF(VLOOKUP(CONCATENATE($A64,"_",U$1),SP_ACQ_Lib[],MATCH(U$2,SP_ACQ_Lib[#Headers],0),FALSE)=0,"",VLOOKUP(CONCATENATE($A64,"_",U$1),SP_ACQ_Lib[],MATCH(U$2,SP_ACQ_Lib[#Headers],0),FALSE)),"")</f>
        <v/>
      </c>
      <c r="V64" s="93">
        <f>IFERROR(VLOOKUP(CONCATENATE($A64,"_",V$1),SP_ACQ_Lib[],MATCH(V$2,SP_ACQ_Lib[#Headers],0),FALSE),0)</f>
        <v>0</v>
      </c>
      <c r="W64" s="97">
        <f>IFERROR(VLOOKUP(CONCATENATE($A64,"_",W$1),SP_ACQ_Lib[],MATCH(W$2,SP_ACQ_Lib[#Headers],0),FALSE),0)</f>
        <v>0</v>
      </c>
      <c r="X64" s="131">
        <f>IFERROR(VLOOKUP($A64,SP_AcqTract_DB[],MATCH(X$2,SP_AcqTract_DB[#Headers],0),FALSE),"")</f>
        <v>0</v>
      </c>
      <c r="Y64" s="125">
        <f>IFERROR(VLOOKUP($A64,SP_AcqTract_DB[],MATCH(Y$2,SP_AcqTract_DB[#Headers],0),FALSE),"")</f>
        <v>0.49772727272727302</v>
      </c>
      <c r="Z64" s="117">
        <f>IFERROR(VLOOKUP($A64,SP_AcqTract_DB[],MATCH(Z$2,SP_AcqTract_DB[#Headers],0),FALSE),"")</f>
        <v>21681</v>
      </c>
      <c r="AA64" s="117" t="str">
        <f>IFERROR(VLOOKUP($A64,SP_AcqTract_DB[],MATCH(AA$2,SP_AcqTract_DB[#Headers],0),FALSE),"")</f>
        <v>No</v>
      </c>
      <c r="AB64" s="131" t="str">
        <f>IFERROR(IF(VLOOKUP(CONCATENATE($A64,"_",AB$1),SP_ACQ_Lib[],MATCH(AB$2,SP_ACQ_Lib[#Headers],0),FALSE)=0,"",VLOOKUP(CONCATENATE($A64,"_",AB$1),SP_ACQ_Lib[],MATCH(AB$2,SP_ACQ_Lib[#Headers],0),FALSE)),"")</f>
        <v/>
      </c>
      <c r="AC64" s="131" t="str">
        <f>IFERROR(IF(VLOOKUP(CONCATENATE($A64,"_",AC$1),SP_ACQ_Lib[],MATCH(AC$2,SP_ACQ_Lib[#Headers],0),FALSE)=0,"",VLOOKUP(CONCATENATE($A64,"_",AC$1),SP_ACQ_Lib[],MATCH(AC$2,SP_ACQ_Lib[#Headers],0),FALSE)),"")</f>
        <v/>
      </c>
      <c r="AD64" s="117" t="str">
        <f>IFERROR(VLOOKUP($A64,SP_AcqTract_DB[],MATCH(AD$2,SP_AcqTract_DB[#Headers],0),FALSE),"")</f>
        <v>Yes</v>
      </c>
      <c r="AE64" s="131">
        <f>IFERROR(IF(VLOOKUP(CONCATENATE($A64,"_",AE$1),SP_ACQ_Lib[],MATCH(AE$2,SP_ACQ_Lib[#Headers],0),FALSE)=0,"",VLOOKUP(CONCATENATE($A64,"_",AE$1),SP_ACQ_Lib[],MATCH(AE$2,SP_ACQ_Lib[#Headers],0),FALSE)),"")</f>
        <v>43991</v>
      </c>
      <c r="AF64" s="131">
        <f>IFERROR(IF(VLOOKUP(CONCATENATE($A64,"_",AF$1),SP_ACQ_Lib[],MATCH(AF$2,SP_ACQ_Lib[#Headers],0),FALSE)=0,"",VLOOKUP(CONCATENATE($A64,"_",AF$1),SP_ACQ_Lib[],MATCH(AF$2,SP_ACQ_Lib[#Headers],0),FALSE)),"")</f>
        <v>44014</v>
      </c>
      <c r="AG64" s="131" t="str">
        <f>IFERROR(IF(VLOOKUP(CONCATENATE($A64,"_",AG$1),SP_ACQ_Lib[],MATCH(AG$2,SP_ACQ_Lib[#Headers],0),FALSE)=0,"",VLOOKUP(CONCATENATE($A64,"_",AG$1),SP_ACQ_Lib[],MATCH(AG$2,SP_ACQ_Lib[#Headers],0),FALSE)),"")</f>
        <v/>
      </c>
      <c r="AH64" s="131" t="str">
        <f>IFERROR(IF(VLOOKUP(CONCATENATE($A64,"_",AH$1),SP_ACQ_Lib[],MATCH(AH$2,SP_ACQ_Lib[#Headers],0),FALSE)=0,"",VLOOKUP(CONCATENATE($A64,"_",AH$1),SP_ACQ_Lib[],MATCH(AH$2,SP_ACQ_Lib[#Headers],0),FALSE)),"")</f>
        <v/>
      </c>
      <c r="AI64" s="130" t="str">
        <f>IFERROR(IF(VLOOKUP(CONCATENATE($A64,"_",AI$1),SP_ACQ_Lib[],MATCH(AI$2,SP_ACQ_Lib[#Headers],0),FALSE)=0,"",VLOOKUP(CONCATENATE($A64,"_",AI$1),SP_ACQ_Lib[],MATCH(AI$2,SP_ACQ_Lib[#Headers],0),FALSE)),"")</f>
        <v/>
      </c>
      <c r="AJ64" s="130" t="str">
        <f>IFERROR(IF(VLOOKUP(CONCATENATE($A64,"_",AJ$1),SP_ACQ_Lib[],MATCH(AJ$2,SP_ACQ_Lib[#Headers],0),FALSE)=0,"",VLOOKUP(CONCATENATE($A64,"_",AJ$1),SP_ACQ_Lib[],MATCH(AJ$2,SP_ACQ_Lib[#Headers],0),FALSE)),"")</f>
        <v/>
      </c>
      <c r="AK64" s="130" t="str">
        <f>IFERROR(IF(VLOOKUP(CONCATENATE($A64,"_",AK$1),SP_ACQ_Lib[],MATCH(AK$2,SP_ACQ_Lib[#Headers],0),FALSE)=0,"",VLOOKUP(CONCATENATE($A64,"_",AK$1),SP_ACQ_Lib[],MATCH(AK$2,SP_ACQ_Lib[#Headers],0),FALSE)),"")</f>
        <v/>
      </c>
      <c r="AL64" s="130">
        <f>IFERROR(VLOOKUP($A64,SP_AcqTract_DB[],MATCH(AL$2,SP_AcqTract_DB[#Headers],0),FALSE),"")</f>
        <v>44014</v>
      </c>
      <c r="AM64" s="115" t="str">
        <f>IFERROR(VLOOKUP($A64,SP_AcqTract_DB[],MATCH(AM$2,SP_AcqTract_DB[#Headers],0),FALSE),"")</f>
        <v>David Ambrose</v>
      </c>
      <c r="AN64" s="115" t="str">
        <f>IFERROR(VLOOKUP($A64,SP_AcqTract_DB[],MATCH(AN$2,SP_AcqTract_DB[#Headers],0),FALSE),"")</f>
        <v>Lory Johnson, Atrium</v>
      </c>
      <c r="AO64" s="116">
        <f>IFERROR(VLOOKUP($A64,SP_AcqTract_DB[],MATCH(AO$2,SP_AcqTract_DB[#Headers],0),FALSE),"")</f>
        <v>0</v>
      </c>
      <c r="AP64" s="98">
        <f>IFERROR(VLOOKUP($A64,SP_AcqTract_DB[],MATCH(AP$2,SP_AcqTract_DB[#Headers],0),FALSE),"")</f>
        <v>0</v>
      </c>
      <c r="AQ64" s="133" t="str">
        <f>IFERROR(IF(VLOOKUP(CONCATENATE($A64,"_",AQ$1),SP_ACQ_Lib[],MATCH(AQ$2,SP_ACQ_Lib[#Headers],0),FALSE)=0,"",VLOOKUP(CONCATENATE($A64,"_",AQ$1),SP_ACQ_Lib[],MATCH(AQ$2,SP_ACQ_Lib[#Headers],0),FALSE)),"")</f>
        <v/>
      </c>
      <c r="AR64" s="131" t="str">
        <f>IFERROR(IF(VLOOKUP(CONCATENATE($A64,"_",AR$1),SP_ACQ_Lib[],MATCH(AR$2,SP_ACQ_Lib[#Headers],0),FALSE)=0,"",VLOOKUP(CONCATENATE($A64,"_",AR$1),SP_ACQ_Lib[],MATCH(AR$2,SP_ACQ_Lib[#Headers],0),FALSE)),"")</f>
        <v/>
      </c>
      <c r="AS64" s="130" t="str">
        <f>IFERROR(IF(VLOOKUP(CONCATENATE($A64,"_",AS$1),SP_ACQ_Lib[],MATCH(AS$2,SP_ACQ_Lib[#Headers],0),FALSE)=0,"",VLOOKUP(CONCATENATE($A64,"_",AS$1),SP_ACQ_Lib[],MATCH(AS$2,SP_ACQ_Lib[#Headers],0),FALSE)),"")</f>
        <v/>
      </c>
      <c r="AT64" s="132" t="str">
        <f>IFERROR(IF(VLOOKUP(CONCATENATE($A64,"_",AT$1),SP_ACQ_Lib[],MATCH(AT$2,SP_ACQ_Lib[#Headers],0),FALSE)=0,"",VLOOKUP(CONCATENATE($A64,"_",AT$1),SP_ACQ_Lib[],MATCH(AT$2,SP_ACQ_Lib[#Headers],0),FALSE)),"")</f>
        <v/>
      </c>
      <c r="AU64" s="132" t="str">
        <f>IFERROR(IF(VLOOKUP(CONCATENATE($A64,"_",AU$1),SP_ACQ_Lib[],MATCH(AU$2,SP_ACQ_Lib[#Headers],0),FALSE)=0,"",VLOOKUP(CONCATENATE($A64,"_",AU$1),SP_ACQ_Lib[],MATCH(AU$2,SP_ACQ_Lib[#Headers],0),FALSE)),"")</f>
        <v/>
      </c>
      <c r="AV64" s="113" t="str">
        <f>IFERROR(IF(VLOOKUP(CONCATENATE($A64,"_",AV$1),SP_ACQ_Lib[],MATCH(AV$2,SP_ACQ_Lib[#Headers],0),FALSE)=0,"",VLOOKUP(CONCATENATE($A64,"_",AV$1),SP_ACQ_Lib[],MATCH(AV$2,SP_ACQ_Lib[#Headers],0),FALSE)),"")</f>
        <v/>
      </c>
      <c r="AW64" s="132" t="str">
        <f>IFERROR(IF(VLOOKUP(CONCATENATE($A64,"_",AW$1),SP_ACQ_Lib[],MATCH(AW$2,SP_ACQ_Lib[#Headers],0),FALSE)=0,"",VLOOKUP(CONCATENATE($A64,"_",AW$1),SP_ACQ_Lib[],MATCH(AW$2,SP_ACQ_Lib[#Headers],0),FALSE)),"")</f>
        <v/>
      </c>
      <c r="AX64" s="132" t="str">
        <f>IFERROR(IF(VLOOKUP(CONCATENATE($A64,"_",AX$1),SP_ACQ_Lib[],MATCH(AX$2,SP_ACQ_Lib[#Headers],0),FALSE)=0,"",VLOOKUP(CONCATENATE($A64,"_",AX$1),SP_ACQ_Lib[],MATCH(AX$2,SP_ACQ_Lib[#Headers],0),FALSE)),"")</f>
        <v/>
      </c>
      <c r="AY64" s="132" t="str">
        <f>IFERROR(IF(VLOOKUP(CONCATENATE($A64,"_",AY$1),SP_ACQ_Lib[],MATCH(AY$2,SP_ACQ_Lib[#Headers],0),FALSE)=0,"",VLOOKUP(CONCATENATE($A64,"_",AY$1),SP_ACQ_Lib[],MATCH(AY$2,SP_ACQ_Lib[#Headers],0),FALSE)),"")</f>
        <v/>
      </c>
      <c r="AZ64" s="132" t="str">
        <f>IFERROR(IF(VLOOKUP(CONCATENATE($A64,"_",AZ$1),SP_ACQ_Lib[],MATCH(AZ$2,SP_ACQ_Lib[#Headers],0),FALSE)=0,"",VLOOKUP(CONCATENATE($A64,"_",AZ$1),SP_ACQ_Lib[],MATCH(AZ$2,SP_ACQ_Lib[#Headers],0),FALSE)),"")</f>
        <v/>
      </c>
      <c r="BA64" s="132" t="str">
        <f>IFERROR(IF(VLOOKUP(CONCATENATE($A64,"_",BA$1),SP_ACQ_Lib[],MATCH(BA$2,SP_ACQ_Lib[#Headers],0),FALSE)=0,"",VLOOKUP(CONCATENATE($A64,"_",BA$1),SP_ACQ_Lib[],MATCH(BA$2,SP_ACQ_Lib[#Headers],0),FALSE)),"")</f>
        <v/>
      </c>
      <c r="BB64" s="112">
        <f>IFERROR(VLOOKUP(CONCATENATE($A64,"_",BB$1),SP_ACQ_Lib[],MATCH(BB$2,SP_ACQ_Lib[#Headers],0),FALSE),0)</f>
        <v>0</v>
      </c>
      <c r="BC64" s="119">
        <f>IFERROR(VLOOKUP($A64,SP_AcqTract_DB[],MATCH(BC$2,SP_AcqTract_DB[#Headers],0),FALSE),"")</f>
        <v>0</v>
      </c>
      <c r="BD64" s="119">
        <f>IFERROR(VLOOKUP($A64,SP_AcqTract_DB[],MATCH(BD$2,SP_AcqTract_DB[#Headers],0),FALSE),"")</f>
        <v>0</v>
      </c>
      <c r="BE64" s="130" t="str">
        <f>IFERROR(IF(VLOOKUP(CONCATENATE($A64,"_",BE$1),SP_ACQ_Lib[],MATCH(BE$2,SP_ACQ_Lib[#Headers],0),FALSE)=0,"",VLOOKUP(CONCATENATE($A64,"_",BE$1),SP_ACQ_Lib[],MATCH(BE$2,SP_ACQ_Lib[#Headers],0),FALSE)),"")</f>
        <v/>
      </c>
      <c r="BF64" s="130" t="str">
        <f>IFERROR(IF(VLOOKUP(CONCATENATE($A64,"_",BF$1),SP_ACQ_Lib[],MATCH(BF$2,SP_ACQ_Lib[#Headers],0),FALSE)=0,"",VLOOKUP(CONCATENATE($A64,"_",BF$1),SP_ACQ_Lib[],MATCH(BF$2,SP_ACQ_Lib[#Headers],0),FALSE)),"")</f>
        <v/>
      </c>
      <c r="BG64" s="130" t="str">
        <f>IFERROR(IF(VLOOKUP(CONCATENATE($A64,"_",BG$1),SP_ACQ_Lib[],MATCH(BG$2,SP_ACQ_Lib[#Headers],0),FALSE)=0,"",VLOOKUP(CONCATENATE($A64,"_",BG$1),SP_ACQ_Lib[],MATCH(BG$2,SP_ACQ_Lib[#Headers],0),FALSE)),"")</f>
        <v/>
      </c>
      <c r="BH64" s="130" t="str">
        <f>IFERROR(IF(VLOOKUP(CONCATENATE($A64,"_",BH$1),SP_ACQ_Lib[],MATCH(BH$2,SP_ACQ_Lib[#Headers],0),FALSE)=0,"",VLOOKUP(CONCATENATE($A64,"_",BH$1),SP_ACQ_Lib[],MATCH(BH$2,SP_ACQ_Lib[#Headers],0),FALSE)),"")</f>
        <v/>
      </c>
      <c r="BI64" s="130" t="str">
        <f>IFERROR(IF(VLOOKUP(CONCATENATE($A64,"_",BI$1),SP_ACQ_Lib[],MATCH(BI$2,SP_ACQ_Lib[#Headers],0),FALSE)=0,"",VLOOKUP(CONCATENATE($A64,"_",BI$1),SP_ACQ_Lib[],MATCH(BI$2,SP_ACQ_Lib[#Headers],0),FALSE)),"")</f>
        <v/>
      </c>
      <c r="BJ64" s="130" t="str">
        <f>IFERROR(IF(VLOOKUP(CONCATENATE($A64,"_",BJ$1),SP_ACQ_Lib[],MATCH(BJ$2,SP_ACQ_Lib[#Headers],0),FALSE)=0,"",VLOOKUP(CONCATENATE($A64,"_",BJ$1),SP_ACQ_Lib[],MATCH(BJ$2,SP_ACQ_Lib[#Headers],0),FALSE)),"")</f>
        <v/>
      </c>
      <c r="BK64" s="131" t="str">
        <f>IFERROR(IF(VLOOKUP(CONCATENATE($A64,"_",BK$1),SP_ACQ_Lib[],MATCH(BK$2,SP_ACQ_Lib[#Headers],0),FALSE)=0,"",VLOOKUP(CONCATENATE($A64,"_",BK$1),SP_ACQ_Lib[],MATCH(BK$2,SP_ACQ_Lib[#Headers],0),FALSE)),"")</f>
        <v/>
      </c>
      <c r="BL64" s="130" t="str">
        <f>IFERROR(IF(VLOOKUP(CONCATENATE($A64,"_",BL$1),SP_ACQ_Lib[],MATCH(BL$2,SP_ACQ_Lib[#Headers],0),FALSE)=0,"",VLOOKUP(CONCATENATE($A64,"_",BL$1),SP_ACQ_Lib[],MATCH(BL$2,SP_ACQ_Lib[#Headers],0),FALSE)),"")</f>
        <v/>
      </c>
      <c r="BM64" s="130" t="str">
        <f>IFERROR(IF(VLOOKUP(CONCATENATE($A64,"_",BM$1),SP_ACQ_Lib[],MATCH(BM$2,SP_ACQ_Lib[#Headers],0),FALSE)=0,"",VLOOKUP(CONCATENATE($A64,"_",BM$1),SP_ACQ_Lib[],MATCH(BM$2,SP_ACQ_Lib[#Headers],0),FALSE)),"")</f>
        <v/>
      </c>
      <c r="BN64" s="130" t="str">
        <f>IFERROR(IF(VLOOKUP(CONCATENATE($A64,"_",BN$1),SP_ACQ_Lib[],MATCH(BN$2,SP_ACQ_Lib[#Headers],0),FALSE)=0,"",VLOOKUP(CONCATENATE($A64,"_",BN$1),SP_ACQ_Lib[],MATCH(BN$2,SP_ACQ_Lib[#Headers],0),FALSE)),"")</f>
        <v/>
      </c>
    </row>
    <row r="65" spans="1:66" s="114" customFormat="1" ht="15.75" x14ac:dyDescent="0.2">
      <c r="A65" s="82" t="s">
        <v>1715</v>
      </c>
      <c r="B65" s="115"/>
      <c r="C65" s="116" t="str">
        <f>IFERROR(VLOOKUP($A65,SP_AcqTract_DB[],MATCH(C$2,SP_AcqTract_DB[#Headers],0),FALSE),"")</f>
        <v>PH1</v>
      </c>
      <c r="D65" s="96" t="str">
        <f>IFERROR(VLOOKUP($A65,SP_AcqTract_DB[],MATCH(D$2,SP_AcqTract_DB[#Headers],0),FALSE),"")</f>
        <v>Active</v>
      </c>
      <c r="E65" s="96">
        <f>IFERROR(VLOOKUP($A65,SP_AcqTract_DB[],MATCH(E$2,SP_AcqTract_DB[#Headers],0),FALSE),"")</f>
        <v>1</v>
      </c>
      <c r="F65" s="115" t="str">
        <f>IFERROR(VLOOKUP($A65,SP_AcqTract_DB[],MATCH(F$2,SP_AcqTract_DB[#Headers],0),FALSE),"")</f>
        <v>TCE</v>
      </c>
      <c r="G65" s="115">
        <f>IFERROR(VLOOKUP($A65,SP_AcqTract_DB[],MATCH(G$2,SP_AcqTract_DB[#Headers],0),FALSE),"")</f>
        <v>0</v>
      </c>
      <c r="H65" s="131" t="str">
        <f>IFERROR(IF(VLOOKUP(CONCATENATE($A65,"_",H$1),SP_ACQ_Lib[],MATCH(H$2,SP_ACQ_Lib[#Headers],0),FALSE)=0,"",VLOOKUP(CONCATENATE($A65,"_",H$1),SP_ACQ_Lib[],MATCH(H$2,SP_ACQ_Lib[#Headers],0),FALSE)),"")</f>
        <v/>
      </c>
      <c r="I65" s="115" t="str">
        <f>IFERROR(VLOOKUP($A65,SP_AcqTract_DB[],MATCH(I$2,SP_AcqTract_DB[#Headers],0),FALSE),"")</f>
        <v>City of Wharton</v>
      </c>
      <c r="J65" s="115">
        <f>IFERROR(VLOOKUP($A65,SP_AcqTract_DB[],MATCH(J$2,SP_AcqTract_DB[#Headers],0),FALSE),"")</f>
        <v>0</v>
      </c>
      <c r="K65" s="115">
        <f>IFERROR(VLOOKUP($A65,SP_AcqTract_DB[],MATCH(K$2,SP_AcqTract_DB[#Headers],0),FALSE),"")</f>
        <v>0</v>
      </c>
      <c r="L65" s="115">
        <f>IFERROR(VLOOKUP($A65,SP_AcqTract_DB[],MATCH(L$2,SP_AcqTract_DB[#Headers],0),FALSE),"")</f>
        <v>0</v>
      </c>
      <c r="M65" s="96">
        <f>IFERROR(VLOOKUP($A65,SP_AcqTract_DB[],MATCH(M$2,SP_AcqTract_DB[#Headers],0),FALSE),"")</f>
        <v>0</v>
      </c>
      <c r="N65" s="115">
        <f>IFERROR(VLOOKUP($A65,SP_AcqTract_DB[],MATCH(N$2,SP_AcqTract_DB[#Headers],0),FALSE),"")</f>
        <v>0</v>
      </c>
      <c r="O65" s="108">
        <f>IFERROR(VLOOKUP($A65,SP_AcqTract_DB[],MATCH(O$2,SP_AcqTract_DB[#Headers],0),FALSE),"")</f>
        <v>0</v>
      </c>
      <c r="P65" s="108">
        <f>IFERROR(VLOOKUP($A65,SP_AcqTract_DB[],MATCH(P$2,SP_AcqTract_DB[#Headers],0),FALSE),"")</f>
        <v>0</v>
      </c>
      <c r="Q65" s="96">
        <f>IFERROR(VLOOKUP($A65,SP_AcqTract_DB[],MATCH(Q$2,SP_AcqTract_DB[#Headers],0),FALSE),"")</f>
        <v>0</v>
      </c>
      <c r="R65" s="131" t="str">
        <f>IFERROR(IF(VLOOKUP(CONCATENATE($A65,"_",R$1),SP_ACQ_Lib[],MATCH(R$2,SP_ACQ_Lib[#Headers],0),FALSE)=0,"",VLOOKUP(CONCATENATE($A65,"_",R$1),SP_ACQ_Lib[],MATCH(R$2,SP_ACQ_Lib[#Headers],0),FALSE)),"")</f>
        <v/>
      </c>
      <c r="S65" s="134" t="str">
        <f>IFERROR(IF(VLOOKUP(CONCATENATE($A65,"_",S$1),SP_ACQ_Lib[],MATCH(S$2,SP_ACQ_Lib[#Headers],0),FALSE)=0,"",VLOOKUP(CONCATENATE($A65,"_",S$1),SP_ACQ_Lib[],MATCH(S$2,SP_ACQ_Lib[#Headers],0),FALSE)),"")</f>
        <v/>
      </c>
      <c r="T65" s="93">
        <f>IFERROR(VLOOKUP(CONCATENATE($A65,"_",T$1),SP_ACQ_Lib[],MATCH(T$2,SP_ACQ_Lib[#Headers],0),FALSE),0)</f>
        <v>0</v>
      </c>
      <c r="U65" s="131" t="str">
        <f>IFERROR(IF(VLOOKUP(CONCATENATE($A65,"_",U$1),SP_ACQ_Lib[],MATCH(U$2,SP_ACQ_Lib[#Headers],0),FALSE)=0,"",VLOOKUP(CONCATENATE($A65,"_",U$1),SP_ACQ_Lib[],MATCH(U$2,SP_ACQ_Lib[#Headers],0),FALSE)),"")</f>
        <v/>
      </c>
      <c r="V65" s="93">
        <f>IFERROR(VLOOKUP(CONCATENATE($A65,"_",V$1),SP_ACQ_Lib[],MATCH(V$2,SP_ACQ_Lib[#Headers],0),FALSE),0)</f>
        <v>0</v>
      </c>
      <c r="W65" s="97">
        <f>IFERROR(VLOOKUP(CONCATENATE($A65,"_",W$1),SP_ACQ_Lib[],MATCH(W$2,SP_ACQ_Lib[#Headers],0),FALSE),0)</f>
        <v>0</v>
      </c>
      <c r="X65" s="131">
        <f>IFERROR(VLOOKUP($A65,SP_AcqTract_DB[],MATCH(X$2,SP_AcqTract_DB[#Headers],0),FALSE),"")</f>
        <v>0</v>
      </c>
      <c r="Y65" s="125">
        <f>IFERROR(VLOOKUP($A65,SP_AcqTract_DB[],MATCH(Y$2,SP_AcqTract_DB[#Headers],0),FALSE),"")</f>
        <v>0.132851239669422</v>
      </c>
      <c r="Z65" s="117">
        <f>IFERROR(VLOOKUP($A65,SP_AcqTract_DB[],MATCH(Z$2,SP_AcqTract_DB[#Headers],0),FALSE),"")</f>
        <v>5787</v>
      </c>
      <c r="AA65" s="117" t="str">
        <f>IFERROR(VLOOKUP($A65,SP_AcqTract_DB[],MATCH(AA$2,SP_AcqTract_DB[#Headers],0),FALSE),"")</f>
        <v>No</v>
      </c>
      <c r="AB65" s="131" t="str">
        <f>IFERROR(IF(VLOOKUP(CONCATENATE($A65,"_",AB$1),SP_ACQ_Lib[],MATCH(AB$2,SP_ACQ_Lib[#Headers],0),FALSE)=0,"",VLOOKUP(CONCATENATE($A65,"_",AB$1),SP_ACQ_Lib[],MATCH(AB$2,SP_ACQ_Lib[#Headers],0),FALSE)),"")</f>
        <v/>
      </c>
      <c r="AC65" s="131" t="str">
        <f>IFERROR(IF(VLOOKUP(CONCATENATE($A65,"_",AC$1),SP_ACQ_Lib[],MATCH(AC$2,SP_ACQ_Lib[#Headers],0),FALSE)=0,"",VLOOKUP(CONCATENATE($A65,"_",AC$1),SP_ACQ_Lib[],MATCH(AC$2,SP_ACQ_Lib[#Headers],0),FALSE)),"")</f>
        <v/>
      </c>
      <c r="AD65" s="117" t="str">
        <f>IFERROR(VLOOKUP($A65,SP_AcqTract_DB[],MATCH(AD$2,SP_AcqTract_DB[#Headers],0),FALSE),"")</f>
        <v>Yes</v>
      </c>
      <c r="AE65" s="131">
        <f>IFERROR(IF(VLOOKUP(CONCATENATE($A65,"_",AE$1),SP_ACQ_Lib[],MATCH(AE$2,SP_ACQ_Lib[#Headers],0),FALSE)=0,"",VLOOKUP(CONCATENATE($A65,"_",AE$1),SP_ACQ_Lib[],MATCH(AE$2,SP_ACQ_Lib[#Headers],0),FALSE)),"")</f>
        <v>43991</v>
      </c>
      <c r="AF65" s="131">
        <f>IFERROR(IF(VLOOKUP(CONCATENATE($A65,"_",AF$1),SP_ACQ_Lib[],MATCH(AF$2,SP_ACQ_Lib[#Headers],0),FALSE)=0,"",VLOOKUP(CONCATENATE($A65,"_",AF$1),SP_ACQ_Lib[],MATCH(AF$2,SP_ACQ_Lib[#Headers],0),FALSE)),"")</f>
        <v>43993</v>
      </c>
      <c r="AG65" s="131" t="str">
        <f>IFERROR(IF(VLOOKUP(CONCATENATE($A65,"_",AG$1),SP_ACQ_Lib[],MATCH(AG$2,SP_ACQ_Lib[#Headers],0),FALSE)=0,"",VLOOKUP(CONCATENATE($A65,"_",AG$1),SP_ACQ_Lib[],MATCH(AG$2,SP_ACQ_Lib[#Headers],0),FALSE)),"")</f>
        <v/>
      </c>
      <c r="AH65" s="131" t="str">
        <f>IFERROR(IF(VLOOKUP(CONCATENATE($A65,"_",AH$1),SP_ACQ_Lib[],MATCH(AH$2,SP_ACQ_Lib[#Headers],0),FALSE)=0,"",VLOOKUP(CONCATENATE($A65,"_",AH$1),SP_ACQ_Lib[],MATCH(AH$2,SP_ACQ_Lib[#Headers],0),FALSE)),"")</f>
        <v/>
      </c>
      <c r="AI65" s="130" t="str">
        <f>IFERROR(IF(VLOOKUP(CONCATENATE($A65,"_",AI$1),SP_ACQ_Lib[],MATCH(AI$2,SP_ACQ_Lib[#Headers],0),FALSE)=0,"",VLOOKUP(CONCATENATE($A65,"_",AI$1),SP_ACQ_Lib[],MATCH(AI$2,SP_ACQ_Lib[#Headers],0),FALSE)),"")</f>
        <v/>
      </c>
      <c r="AJ65" s="130" t="str">
        <f>IFERROR(IF(VLOOKUP(CONCATENATE($A65,"_",AJ$1),SP_ACQ_Lib[],MATCH(AJ$2,SP_ACQ_Lib[#Headers],0),FALSE)=0,"",VLOOKUP(CONCATENATE($A65,"_",AJ$1),SP_ACQ_Lib[],MATCH(AJ$2,SP_ACQ_Lib[#Headers],0),FALSE)),"")</f>
        <v/>
      </c>
      <c r="AK65" s="130" t="str">
        <f>IFERROR(IF(VLOOKUP(CONCATENATE($A65,"_",AK$1),SP_ACQ_Lib[],MATCH(AK$2,SP_ACQ_Lib[#Headers],0),FALSE)=0,"",VLOOKUP(CONCATENATE($A65,"_",AK$1),SP_ACQ_Lib[],MATCH(AK$2,SP_ACQ_Lib[#Headers],0),FALSE)),"")</f>
        <v/>
      </c>
      <c r="AL65" s="130">
        <f>IFERROR(VLOOKUP($A65,SP_AcqTract_DB[],MATCH(AL$2,SP_AcqTract_DB[#Headers],0),FALSE),"")</f>
        <v>0</v>
      </c>
      <c r="AM65" s="115">
        <f>IFERROR(VLOOKUP($A65,SP_AcqTract_DB[],MATCH(AM$2,SP_AcqTract_DB[#Headers],0),FALSE),"")</f>
        <v>0</v>
      </c>
      <c r="AN65" s="115">
        <f>IFERROR(VLOOKUP($A65,SP_AcqTract_DB[],MATCH(AN$2,SP_AcqTract_DB[#Headers],0),FALSE),"")</f>
        <v>0</v>
      </c>
      <c r="AO65" s="116">
        <f>IFERROR(VLOOKUP($A65,SP_AcqTract_DB[],MATCH(AO$2,SP_AcqTract_DB[#Headers],0),FALSE),"")</f>
        <v>0</v>
      </c>
      <c r="AP65" s="98">
        <f>IFERROR(VLOOKUP($A65,SP_AcqTract_DB[],MATCH(AP$2,SP_AcqTract_DB[#Headers],0),FALSE),"")</f>
        <v>0</v>
      </c>
      <c r="AQ65" s="133" t="str">
        <f>IFERROR(IF(VLOOKUP(CONCATENATE($A65,"_",AQ$1),SP_ACQ_Lib[],MATCH(AQ$2,SP_ACQ_Lib[#Headers],0),FALSE)=0,"",VLOOKUP(CONCATENATE($A65,"_",AQ$1),SP_ACQ_Lib[],MATCH(AQ$2,SP_ACQ_Lib[#Headers],0),FALSE)),"")</f>
        <v/>
      </c>
      <c r="AR65" s="131" t="str">
        <f>IFERROR(IF(VLOOKUP(CONCATENATE($A65,"_",AR$1),SP_ACQ_Lib[],MATCH(AR$2,SP_ACQ_Lib[#Headers],0),FALSE)=0,"",VLOOKUP(CONCATENATE($A65,"_",AR$1),SP_ACQ_Lib[],MATCH(AR$2,SP_ACQ_Lib[#Headers],0),FALSE)),"")</f>
        <v/>
      </c>
      <c r="AS65" s="130" t="str">
        <f>IFERROR(IF(VLOOKUP(CONCATENATE($A65,"_",AS$1),SP_ACQ_Lib[],MATCH(AS$2,SP_ACQ_Lib[#Headers],0),FALSE)=0,"",VLOOKUP(CONCATENATE($A65,"_",AS$1),SP_ACQ_Lib[],MATCH(AS$2,SP_ACQ_Lib[#Headers],0),FALSE)),"")</f>
        <v/>
      </c>
      <c r="AT65" s="132" t="str">
        <f>IFERROR(IF(VLOOKUP(CONCATENATE($A65,"_",AT$1),SP_ACQ_Lib[],MATCH(AT$2,SP_ACQ_Lib[#Headers],0),FALSE)=0,"",VLOOKUP(CONCATENATE($A65,"_",AT$1),SP_ACQ_Lib[],MATCH(AT$2,SP_ACQ_Lib[#Headers],0),FALSE)),"")</f>
        <v/>
      </c>
      <c r="AU65" s="132" t="str">
        <f>IFERROR(IF(VLOOKUP(CONCATENATE($A65,"_",AU$1),SP_ACQ_Lib[],MATCH(AU$2,SP_ACQ_Lib[#Headers],0),FALSE)=0,"",VLOOKUP(CONCATENATE($A65,"_",AU$1),SP_ACQ_Lib[],MATCH(AU$2,SP_ACQ_Lib[#Headers],0),FALSE)),"")</f>
        <v/>
      </c>
      <c r="AV65" s="113" t="str">
        <f>IFERROR(IF(VLOOKUP(CONCATENATE($A65,"_",AV$1),SP_ACQ_Lib[],MATCH(AV$2,SP_ACQ_Lib[#Headers],0),FALSE)=0,"",VLOOKUP(CONCATENATE($A65,"_",AV$1),SP_ACQ_Lib[],MATCH(AV$2,SP_ACQ_Lib[#Headers],0),FALSE)),"")</f>
        <v/>
      </c>
      <c r="AW65" s="132" t="str">
        <f>IFERROR(IF(VLOOKUP(CONCATENATE($A65,"_",AW$1),SP_ACQ_Lib[],MATCH(AW$2,SP_ACQ_Lib[#Headers],0),FALSE)=0,"",VLOOKUP(CONCATENATE($A65,"_",AW$1),SP_ACQ_Lib[],MATCH(AW$2,SP_ACQ_Lib[#Headers],0),FALSE)),"")</f>
        <v/>
      </c>
      <c r="AX65" s="132" t="str">
        <f>IFERROR(IF(VLOOKUP(CONCATENATE($A65,"_",AX$1),SP_ACQ_Lib[],MATCH(AX$2,SP_ACQ_Lib[#Headers],0),FALSE)=0,"",VLOOKUP(CONCATENATE($A65,"_",AX$1),SP_ACQ_Lib[],MATCH(AX$2,SP_ACQ_Lib[#Headers],0),FALSE)),"")</f>
        <v/>
      </c>
      <c r="AY65" s="132" t="str">
        <f>IFERROR(IF(VLOOKUP(CONCATENATE($A65,"_",AY$1),SP_ACQ_Lib[],MATCH(AY$2,SP_ACQ_Lib[#Headers],0),FALSE)=0,"",VLOOKUP(CONCATENATE($A65,"_",AY$1),SP_ACQ_Lib[],MATCH(AY$2,SP_ACQ_Lib[#Headers],0),FALSE)),"")</f>
        <v/>
      </c>
      <c r="AZ65" s="132" t="str">
        <f>IFERROR(IF(VLOOKUP(CONCATENATE($A65,"_",AZ$1),SP_ACQ_Lib[],MATCH(AZ$2,SP_ACQ_Lib[#Headers],0),FALSE)=0,"",VLOOKUP(CONCATENATE($A65,"_",AZ$1),SP_ACQ_Lib[],MATCH(AZ$2,SP_ACQ_Lib[#Headers],0),FALSE)),"")</f>
        <v/>
      </c>
      <c r="BA65" s="132" t="str">
        <f>IFERROR(IF(VLOOKUP(CONCATENATE($A65,"_",BA$1),SP_ACQ_Lib[],MATCH(BA$2,SP_ACQ_Lib[#Headers],0),FALSE)=0,"",VLOOKUP(CONCATENATE($A65,"_",BA$1),SP_ACQ_Lib[],MATCH(BA$2,SP_ACQ_Lib[#Headers],0),FALSE)),"")</f>
        <v/>
      </c>
      <c r="BB65" s="112">
        <f>IFERROR(VLOOKUP(CONCATENATE($A65,"_",BB$1),SP_ACQ_Lib[],MATCH(BB$2,SP_ACQ_Lib[#Headers],0),FALSE),0)</f>
        <v>0</v>
      </c>
      <c r="BC65" s="119">
        <f>IFERROR(VLOOKUP($A65,SP_AcqTract_DB[],MATCH(BC$2,SP_AcqTract_DB[#Headers],0),FALSE),"")</f>
        <v>0</v>
      </c>
      <c r="BD65" s="119">
        <f>IFERROR(VLOOKUP($A65,SP_AcqTract_DB[],MATCH(BD$2,SP_AcqTract_DB[#Headers],0),FALSE),"")</f>
        <v>0</v>
      </c>
      <c r="BE65" s="130" t="str">
        <f>IFERROR(IF(VLOOKUP(CONCATENATE($A65,"_",BE$1),SP_ACQ_Lib[],MATCH(BE$2,SP_ACQ_Lib[#Headers],0),FALSE)=0,"",VLOOKUP(CONCATENATE($A65,"_",BE$1),SP_ACQ_Lib[],MATCH(BE$2,SP_ACQ_Lib[#Headers],0),FALSE)),"")</f>
        <v/>
      </c>
      <c r="BF65" s="130" t="str">
        <f>IFERROR(IF(VLOOKUP(CONCATENATE($A65,"_",BF$1),SP_ACQ_Lib[],MATCH(BF$2,SP_ACQ_Lib[#Headers],0),FALSE)=0,"",VLOOKUP(CONCATENATE($A65,"_",BF$1),SP_ACQ_Lib[],MATCH(BF$2,SP_ACQ_Lib[#Headers],0),FALSE)),"")</f>
        <v/>
      </c>
      <c r="BG65" s="130" t="str">
        <f>IFERROR(IF(VLOOKUP(CONCATENATE($A65,"_",BG$1),SP_ACQ_Lib[],MATCH(BG$2,SP_ACQ_Lib[#Headers],0),FALSE)=0,"",VLOOKUP(CONCATENATE($A65,"_",BG$1),SP_ACQ_Lib[],MATCH(BG$2,SP_ACQ_Lib[#Headers],0),FALSE)),"")</f>
        <v/>
      </c>
      <c r="BH65" s="130" t="str">
        <f>IFERROR(IF(VLOOKUP(CONCATENATE($A65,"_",BH$1),SP_ACQ_Lib[],MATCH(BH$2,SP_ACQ_Lib[#Headers],0),FALSE)=0,"",VLOOKUP(CONCATENATE($A65,"_",BH$1),SP_ACQ_Lib[],MATCH(BH$2,SP_ACQ_Lib[#Headers],0),FALSE)),"")</f>
        <v/>
      </c>
      <c r="BI65" s="130" t="str">
        <f>IFERROR(IF(VLOOKUP(CONCATENATE($A65,"_",BI$1),SP_ACQ_Lib[],MATCH(BI$2,SP_ACQ_Lib[#Headers],0),FALSE)=0,"",VLOOKUP(CONCATENATE($A65,"_",BI$1),SP_ACQ_Lib[],MATCH(BI$2,SP_ACQ_Lib[#Headers],0),FALSE)),"")</f>
        <v/>
      </c>
      <c r="BJ65" s="130" t="str">
        <f>IFERROR(IF(VLOOKUP(CONCATENATE($A65,"_",BJ$1),SP_ACQ_Lib[],MATCH(BJ$2,SP_ACQ_Lib[#Headers],0),FALSE)=0,"",VLOOKUP(CONCATENATE($A65,"_",BJ$1),SP_ACQ_Lib[],MATCH(BJ$2,SP_ACQ_Lib[#Headers],0),FALSE)),"")</f>
        <v/>
      </c>
      <c r="BK65" s="131" t="str">
        <f>IFERROR(IF(VLOOKUP(CONCATENATE($A65,"_",BK$1),SP_ACQ_Lib[],MATCH(BK$2,SP_ACQ_Lib[#Headers],0),FALSE)=0,"",VLOOKUP(CONCATENATE($A65,"_",BK$1),SP_ACQ_Lib[],MATCH(BK$2,SP_ACQ_Lib[#Headers],0),FALSE)),"")</f>
        <v/>
      </c>
      <c r="BL65" s="130" t="str">
        <f>IFERROR(IF(VLOOKUP(CONCATENATE($A65,"_",BL$1),SP_ACQ_Lib[],MATCH(BL$2,SP_ACQ_Lib[#Headers],0),FALSE)=0,"",VLOOKUP(CONCATENATE($A65,"_",BL$1),SP_ACQ_Lib[],MATCH(BL$2,SP_ACQ_Lib[#Headers],0),FALSE)),"")</f>
        <v/>
      </c>
      <c r="BM65" s="130" t="str">
        <f>IFERROR(IF(VLOOKUP(CONCATENATE($A65,"_",BM$1),SP_ACQ_Lib[],MATCH(BM$2,SP_ACQ_Lib[#Headers],0),FALSE)=0,"",VLOOKUP(CONCATENATE($A65,"_",BM$1),SP_ACQ_Lib[],MATCH(BM$2,SP_ACQ_Lib[#Headers],0),FALSE)),"")</f>
        <v/>
      </c>
      <c r="BN65" s="130" t="str">
        <f>IFERROR(IF(VLOOKUP(CONCATENATE($A65,"_",BN$1),SP_ACQ_Lib[],MATCH(BN$2,SP_ACQ_Lib[#Headers],0),FALSE)=0,"",VLOOKUP(CONCATENATE($A65,"_",BN$1),SP_ACQ_Lib[],MATCH(BN$2,SP_ACQ_Lib[#Headers],0),FALSE)),"")</f>
        <v/>
      </c>
    </row>
    <row r="66" spans="1:66" s="114" customFormat="1" ht="25.5" x14ac:dyDescent="0.2">
      <c r="A66" s="82" t="s">
        <v>2630</v>
      </c>
      <c r="B66" s="115" t="s">
        <v>186</v>
      </c>
      <c r="C66" s="116" t="str">
        <f>IFERROR(VLOOKUP($A66,SP_AcqTract_DB[],MATCH(C$2,SP_AcqTract_DB[#Headers],0),FALSE),"")</f>
        <v>PH1</v>
      </c>
      <c r="D66" s="96" t="str">
        <f>IFERROR(VLOOKUP($A66,SP_AcqTract_DB[],MATCH(D$2,SP_AcqTract_DB[#Headers],0),FALSE),"")</f>
        <v>Active</v>
      </c>
      <c r="E66" s="96">
        <f>IFERROR(VLOOKUP($A66,SP_AcqTract_DB[],MATCH(E$2,SP_AcqTract_DB[#Headers],0),FALSE),"")</f>
        <v>1</v>
      </c>
      <c r="F66" s="115" t="str">
        <f>IFERROR(VLOOKUP($A66,SP_AcqTract_DB[],MATCH(F$2,SP_AcqTract_DB[#Headers],0),FALSE),"")</f>
        <v>Whole Fee, TCE</v>
      </c>
      <c r="G66" s="115" t="str">
        <f>IFERROR(VLOOKUP($A66,SP_AcqTract_DB[],MATCH(G$2,SP_AcqTract_DB[#Headers],0),FALSE),"")</f>
        <v>Melissa DeLeon</v>
      </c>
      <c r="H66" s="131">
        <f>IFERROR(IF(VLOOKUP(CONCATENATE($A66,"_",H$1),SP_ACQ_Lib[],MATCH(H$2,SP_ACQ_Lib[#Headers],0),FALSE)=0,"",VLOOKUP(CONCATENATE($A66,"_",H$1),SP_ACQ_Lib[],MATCH(H$2,SP_ACQ_Lib[#Headers],0),FALSE)),"")</f>
        <v>44020.80164351852</v>
      </c>
      <c r="I66" s="115" t="str">
        <f>IFERROR(VLOOKUP($A66,SP_AcqTract_DB[],MATCH(I$2,SP_AcqTract_DB[#Headers],0),FALSE),"")</f>
        <v>Wendell K Gwaltney</v>
      </c>
      <c r="J66" s="115">
        <f>IFERROR(VLOOKUP($A66,SP_AcqTract_DB[],MATCH(J$2,SP_AcqTract_DB[#Headers],0),FALSE),"")</f>
        <v>0</v>
      </c>
      <c r="K66" s="115" t="str">
        <f>IFERROR(VLOOKUP($A66,SP_AcqTract_DB[],MATCH(K$2,SP_AcqTract_DB[#Headers],0),FALSE),"")</f>
        <v>Wendell K Gwaltney</v>
      </c>
      <c r="L66" s="115" t="str">
        <f>IFERROR(VLOOKUP($A66,SP_AcqTract_DB[],MATCH(L$2,SP_AcqTract_DB[#Headers],0),FALSE),"")</f>
        <v>421-B Colorado</v>
      </c>
      <c r="M66" s="96" t="str">
        <f>IFERROR(VLOOKUP($A66,SP_AcqTract_DB[],MATCH(M$2,SP_AcqTract_DB[#Headers],0),FALSE),"")</f>
        <v>Wharton, TX  77488</v>
      </c>
      <c r="N66" s="115" t="str">
        <f>IFERROR(VLOOKUP($A66,SP_AcqTract_DB[],MATCH(N$2,SP_AcqTract_DB[#Headers],0),FALSE),"")</f>
        <v>421-B Colorado</v>
      </c>
      <c r="O66" s="108">
        <f>IFERROR(VLOOKUP($A66,SP_AcqTract_DB[],MATCH(O$2,SP_AcqTract_DB[#Headers],0),FALSE),"")</f>
        <v>0</v>
      </c>
      <c r="P66" s="108">
        <f>IFERROR(VLOOKUP($A66,SP_AcqTract_DB[],MATCH(P$2,SP_AcqTract_DB[#Headers],0),FALSE),"")</f>
        <v>0</v>
      </c>
      <c r="Q66" s="96" t="str">
        <f>IFERROR(VLOOKUP($A66,SP_AcqTract_DB[],MATCH(Q$2,SP_AcqTract_DB[#Headers],0),FALSE),"")</f>
        <v>2019-0876</v>
      </c>
      <c r="R66" s="131">
        <f>IFERROR(IF(VLOOKUP(CONCATENATE($A66,"_",R$1),SP_ACQ_Lib[],MATCH(R$2,SP_ACQ_Lib[#Headers],0),FALSE)=0,"",VLOOKUP(CONCATENATE($A66,"_",R$1),SP_ACQ_Lib[],MATCH(R$2,SP_ACQ_Lib[#Headers],0),FALSE)),"")</f>
        <v>43893</v>
      </c>
      <c r="S66" s="134">
        <f>IFERROR(IF(VLOOKUP(CONCATENATE($A66,"_",S$1),SP_ACQ_Lib[],MATCH(S$2,SP_ACQ_Lib[#Headers],0),FALSE)=0,"",VLOOKUP(CONCATENATE($A66,"_",S$1),SP_ACQ_Lib[],MATCH(S$2,SP_ACQ_Lib[#Headers],0),FALSE)),"")</f>
        <v>43917</v>
      </c>
      <c r="T66" s="93" t="str">
        <f>IFERROR(VLOOKUP(CONCATENATE($A66,"_",T$1),SP_ACQ_Lib[],MATCH(T$2,SP_ACQ_Lib[#Headers],0),FALSE),0)</f>
        <v>Accepted</v>
      </c>
      <c r="U66" s="131">
        <f>IFERROR(IF(VLOOKUP(CONCATENATE($A66,"_",U$1),SP_ACQ_Lib[],MATCH(U$2,SP_ACQ_Lib[#Headers],0),FALSE)=0,"",VLOOKUP(CONCATENATE($A66,"_",U$1),SP_ACQ_Lib[],MATCH(U$2,SP_ACQ_Lib[#Headers],0),FALSE)),"")</f>
        <v>43816</v>
      </c>
      <c r="V66" s="93">
        <f>IFERROR(VLOOKUP(CONCATENATE($A66,"_",V$1),SP_ACQ_Lib[],MATCH(V$2,SP_ACQ_Lib[#Headers],0),FALSE),0)</f>
        <v>0</v>
      </c>
      <c r="W66" s="97">
        <f>IFERROR(VLOOKUP(CONCATENATE($A66,"_",W$1),SP_ACQ_Lib[],MATCH(W$2,SP_ACQ_Lib[#Headers],0),FALSE),0)</f>
        <v>0</v>
      </c>
      <c r="X66" s="131">
        <f>IFERROR(VLOOKUP($A66,SP_AcqTract_DB[],MATCH(X$2,SP_AcqTract_DB[#Headers],0),FALSE),"")</f>
        <v>43718</v>
      </c>
      <c r="Y66" s="125">
        <f>IFERROR(VLOOKUP($A66,SP_AcqTract_DB[],MATCH(Y$2,SP_AcqTract_DB[#Headers],0),FALSE),"")</f>
        <v>0.210009182736455</v>
      </c>
      <c r="Z66" s="117">
        <f>IFERROR(VLOOKUP($A66,SP_AcqTract_DB[],MATCH(Z$2,SP_AcqTract_DB[#Headers],0),FALSE),"")</f>
        <v>9148</v>
      </c>
      <c r="AA66" s="117" t="str">
        <f>IFERROR(VLOOKUP($A66,SP_AcqTract_DB[],MATCH(AA$2,SP_AcqTract_DB[#Headers],0),FALSE),"")</f>
        <v>Yes</v>
      </c>
      <c r="AB66" s="131">
        <f>IFERROR(IF(VLOOKUP(CONCATENATE($A66,"_",AB$1),SP_ACQ_Lib[],MATCH(AB$2,SP_ACQ_Lib[#Headers],0),FALSE)=0,"",VLOOKUP(CONCATENATE($A66,"_",AB$1),SP_ACQ_Lib[],MATCH(AB$2,SP_ACQ_Lib[#Headers],0),FALSE)),"")</f>
        <v>43783</v>
      </c>
      <c r="AC66" s="131">
        <f>IFERROR(IF(VLOOKUP(CONCATENATE($A66,"_",AC$1),SP_ACQ_Lib[],MATCH(AC$2,SP_ACQ_Lib[#Headers],0),FALSE)=0,"",VLOOKUP(CONCATENATE($A66,"_",AC$1),SP_ACQ_Lib[],MATCH(AC$2,SP_ACQ_Lib[#Headers],0),FALSE)),"")</f>
        <v>43515</v>
      </c>
      <c r="AD66" s="117" t="str">
        <f>IFERROR(VLOOKUP($A66,SP_AcqTract_DB[],MATCH(AD$2,SP_AcqTract_DB[#Headers],0),FALSE),"")</f>
        <v>Yes</v>
      </c>
      <c r="AE66" s="131" t="str">
        <f>IFERROR(IF(VLOOKUP(CONCATENATE($A66,"_",AE$1),SP_ACQ_Lib[],MATCH(AE$2,SP_ACQ_Lib[#Headers],0),FALSE)=0,"",VLOOKUP(CONCATENATE($A66,"_",AE$1),SP_ACQ_Lib[],MATCH(AE$2,SP_ACQ_Lib[#Headers],0),FALSE)),"")</f>
        <v/>
      </c>
      <c r="AF66" s="131" t="str">
        <f>IFERROR(IF(VLOOKUP(CONCATENATE($A66,"_",AF$1),SP_ACQ_Lib[],MATCH(AF$2,SP_ACQ_Lib[#Headers],0),FALSE)=0,"",VLOOKUP(CONCATENATE($A66,"_",AF$1),SP_ACQ_Lib[],MATCH(AF$2,SP_ACQ_Lib[#Headers],0),FALSE)),"")</f>
        <v/>
      </c>
      <c r="AG66" s="131" t="str">
        <f>IFERROR(IF(VLOOKUP(CONCATENATE($A66,"_",AG$1),SP_ACQ_Lib[],MATCH(AG$2,SP_ACQ_Lib[#Headers],0),FALSE)=0,"",VLOOKUP(CONCATENATE($A66,"_",AG$1),SP_ACQ_Lib[],MATCH(AG$2,SP_ACQ_Lib[#Headers],0),FALSE)),"")</f>
        <v/>
      </c>
      <c r="AH66" s="131">
        <f>IFERROR(IF(VLOOKUP(CONCATENATE($A66,"_",AH$1),SP_ACQ_Lib[],MATCH(AH$2,SP_ACQ_Lib[#Headers],0),FALSE)=0,"",VLOOKUP(CONCATENATE($A66,"_",AH$1),SP_ACQ_Lib[],MATCH(AH$2,SP_ACQ_Lib[#Headers],0),FALSE)),"")</f>
        <v>43697</v>
      </c>
      <c r="AI66" s="130" t="str">
        <f>IFERROR(IF(VLOOKUP(CONCATENATE($A66,"_",AI$1),SP_ACQ_Lib[],MATCH(AI$2,SP_ACQ_Lib[#Headers],0),FALSE)=0,"",VLOOKUP(CONCATENATE($A66,"_",AI$1),SP_ACQ_Lib[],MATCH(AI$2,SP_ACQ_Lib[#Headers],0),FALSE)),"")</f>
        <v/>
      </c>
      <c r="AJ66" s="130" t="str">
        <f>IFERROR(IF(VLOOKUP(CONCATENATE($A66,"_",AJ$1),SP_ACQ_Lib[],MATCH(AJ$2,SP_ACQ_Lib[#Headers],0),FALSE)=0,"",VLOOKUP(CONCATENATE($A66,"_",AJ$1),SP_ACQ_Lib[],MATCH(AJ$2,SP_ACQ_Lib[#Headers],0),FALSE)),"")</f>
        <v/>
      </c>
      <c r="AK66" s="130" t="str">
        <f>IFERROR(IF(VLOOKUP(CONCATENATE($A66,"_",AK$1),SP_ACQ_Lib[],MATCH(AK$2,SP_ACQ_Lib[#Headers],0),FALSE)=0,"",VLOOKUP(CONCATENATE($A66,"_",AK$1),SP_ACQ_Lib[],MATCH(AK$2,SP_ACQ_Lib[#Headers],0),FALSE)),"")</f>
        <v/>
      </c>
      <c r="AL66" s="130">
        <f>IFERROR(VLOOKUP($A66,SP_AcqTract_DB[],MATCH(AL$2,SP_AcqTract_DB[#Headers],0),FALSE),"")</f>
        <v>43884</v>
      </c>
      <c r="AM66" s="115" t="str">
        <f>IFERROR(VLOOKUP($A66,SP_AcqTract_DB[],MATCH(AM$2,SP_AcqTract_DB[#Headers],0),FALSE),"")</f>
        <v>Cameron Boone</v>
      </c>
      <c r="AN66" s="115" t="str">
        <f>IFERROR(VLOOKUP($A66,SP_AcqTract_DB[],MATCH(AN$2,SP_AcqTract_DB[#Headers],0),FALSE),"")</f>
        <v>Richard McGee</v>
      </c>
      <c r="AO66" s="116">
        <f>IFERROR(VLOOKUP($A66,SP_AcqTract_DB[],MATCH(AO$2,SP_AcqTract_DB[#Headers],0),FALSE),"")</f>
        <v>0</v>
      </c>
      <c r="AP66" s="98" t="str">
        <f>IFERROR(VLOOKUP($A66,SP_AcqTract_DB[],MATCH(AP$2,SP_AcqTract_DB[#Headers],0),FALSE),"")</f>
        <v>R</v>
      </c>
      <c r="AQ66" s="133" t="str">
        <f>IFERROR(IF(VLOOKUP(CONCATENATE($A66,"_",AQ$1),SP_ACQ_Lib[],MATCH(AQ$2,SP_ACQ_Lib[#Headers],0),FALSE)=0,"",VLOOKUP(CONCATENATE($A66,"_",AQ$1),SP_ACQ_Lib[],MATCH(AQ$2,SP_ACQ_Lib[#Headers],0),FALSE)),"")</f>
        <v/>
      </c>
      <c r="AR66" s="131" t="str">
        <f>IFERROR(IF(VLOOKUP(CONCATENATE($A66,"_",AR$1),SP_ACQ_Lib[],MATCH(AR$2,SP_ACQ_Lib[#Headers],0),FALSE)=0,"",VLOOKUP(CONCATENATE($A66,"_",AR$1),SP_ACQ_Lib[],MATCH(AR$2,SP_ACQ_Lib[#Headers],0),FALSE)),"")</f>
        <v/>
      </c>
      <c r="AS66" s="130">
        <f>IFERROR(IF(VLOOKUP(CONCATENATE($A66,"_",AS$1),SP_ACQ_Lib[],MATCH(AS$2,SP_ACQ_Lib[#Headers],0),FALSE)=0,"",VLOOKUP(CONCATENATE($A66,"_",AS$1),SP_ACQ_Lib[],MATCH(AS$2,SP_ACQ_Lib[#Headers],0),FALSE)),"")</f>
        <v>43765</v>
      </c>
      <c r="AT66" s="132" t="str">
        <f>IFERROR(IF(VLOOKUP(CONCATENATE($A66,"_",AT$1),SP_ACQ_Lib[],MATCH(AT$2,SP_ACQ_Lib[#Headers],0),FALSE)=0,"",VLOOKUP(CONCATENATE($A66,"_",AT$1),SP_ACQ_Lib[],MATCH(AT$2,SP_ACQ_Lib[#Headers],0),FALSE)),"")</f>
        <v/>
      </c>
      <c r="AU66" s="132" t="str">
        <f>IFERROR(IF(VLOOKUP(CONCATENATE($A66,"_",AU$1),SP_ACQ_Lib[],MATCH(AU$2,SP_ACQ_Lib[#Headers],0),FALSE)=0,"",VLOOKUP(CONCATENATE($A66,"_",AU$1),SP_ACQ_Lib[],MATCH(AU$2,SP_ACQ_Lib[#Headers],0),FALSE)),"")</f>
        <v/>
      </c>
      <c r="AV66" s="113" t="str">
        <f>IFERROR(IF(VLOOKUP(CONCATENATE($A66,"_",AV$1),SP_ACQ_Lib[],MATCH(AV$2,SP_ACQ_Lib[#Headers],0),FALSE)=0,"",VLOOKUP(CONCATENATE($A66,"_",AV$1),SP_ACQ_Lib[],MATCH(AV$2,SP_ACQ_Lib[#Headers],0),FALSE)),"")</f>
        <v/>
      </c>
      <c r="AW66" s="132" t="str">
        <f>IFERROR(IF(VLOOKUP(CONCATENATE($A66,"_",AW$1),SP_ACQ_Lib[],MATCH(AW$2,SP_ACQ_Lib[#Headers],0),FALSE)=0,"",VLOOKUP(CONCATENATE($A66,"_",AW$1),SP_ACQ_Lib[],MATCH(AW$2,SP_ACQ_Lib[#Headers],0),FALSE)),"")</f>
        <v/>
      </c>
      <c r="AX66" s="132" t="str">
        <f>IFERROR(IF(VLOOKUP(CONCATENATE($A66,"_",AX$1),SP_ACQ_Lib[],MATCH(AX$2,SP_ACQ_Lib[#Headers],0),FALSE)=0,"",VLOOKUP(CONCATENATE($A66,"_",AX$1),SP_ACQ_Lib[],MATCH(AX$2,SP_ACQ_Lib[#Headers],0),FALSE)),"")</f>
        <v/>
      </c>
      <c r="AY66" s="132" t="str">
        <f>IFERROR(IF(VLOOKUP(CONCATENATE($A66,"_",AY$1),SP_ACQ_Lib[],MATCH(AY$2,SP_ACQ_Lib[#Headers],0),FALSE)=0,"",VLOOKUP(CONCATENATE($A66,"_",AY$1),SP_ACQ_Lib[],MATCH(AY$2,SP_ACQ_Lib[#Headers],0),FALSE)),"")</f>
        <v/>
      </c>
      <c r="AZ66" s="132" t="str">
        <f>IFERROR(IF(VLOOKUP(CONCATENATE($A66,"_",AZ$1),SP_ACQ_Lib[],MATCH(AZ$2,SP_ACQ_Lib[#Headers],0),FALSE)=0,"",VLOOKUP(CONCATENATE($A66,"_",AZ$1),SP_ACQ_Lib[],MATCH(AZ$2,SP_ACQ_Lib[#Headers],0),FALSE)),"")</f>
        <v/>
      </c>
      <c r="BA66" s="132" t="str">
        <f>IFERROR(IF(VLOOKUP(CONCATENATE($A66,"_",BA$1),SP_ACQ_Lib[],MATCH(BA$2,SP_ACQ_Lib[#Headers],0),FALSE)=0,"",VLOOKUP(CONCATENATE($A66,"_",BA$1),SP_ACQ_Lib[],MATCH(BA$2,SP_ACQ_Lib[#Headers],0),FALSE)),"")</f>
        <v/>
      </c>
      <c r="BB66" s="112">
        <f>IFERROR(VLOOKUP(CONCATENATE($A66,"_",BB$1),SP_ACQ_Lib[],MATCH(BB$2,SP_ACQ_Lib[#Headers],0),FALSE),0)</f>
        <v>0</v>
      </c>
      <c r="BC66" s="119">
        <f>IFERROR(VLOOKUP($A66,SP_AcqTract_DB[],MATCH(BC$2,SP_AcqTract_DB[#Headers],0),FALSE),"")</f>
        <v>0</v>
      </c>
      <c r="BD66" s="119">
        <f>IFERROR(VLOOKUP($A66,SP_AcqTract_DB[],MATCH(BD$2,SP_AcqTract_DB[#Headers],0),FALSE),"")</f>
        <v>0</v>
      </c>
      <c r="BE66" s="130" t="str">
        <f>IFERROR(IF(VLOOKUP(CONCATENATE($A66,"_",BE$1),SP_ACQ_Lib[],MATCH(BE$2,SP_ACQ_Lib[#Headers],0),FALSE)=0,"",VLOOKUP(CONCATENATE($A66,"_",BE$1),SP_ACQ_Lib[],MATCH(BE$2,SP_ACQ_Lib[#Headers],0),FALSE)),"")</f>
        <v/>
      </c>
      <c r="BF66" s="130" t="str">
        <f>IFERROR(IF(VLOOKUP(CONCATENATE($A66,"_",BF$1),SP_ACQ_Lib[],MATCH(BF$2,SP_ACQ_Lib[#Headers],0),FALSE)=0,"",VLOOKUP(CONCATENATE($A66,"_",BF$1),SP_ACQ_Lib[],MATCH(BF$2,SP_ACQ_Lib[#Headers],0),FALSE)),"")</f>
        <v/>
      </c>
      <c r="BG66" s="130" t="str">
        <f>IFERROR(IF(VLOOKUP(CONCATENATE($A66,"_",BG$1),SP_ACQ_Lib[],MATCH(BG$2,SP_ACQ_Lib[#Headers],0),FALSE)=0,"",VLOOKUP(CONCATENATE($A66,"_",BG$1),SP_ACQ_Lib[],MATCH(BG$2,SP_ACQ_Lib[#Headers],0),FALSE)),"")</f>
        <v/>
      </c>
      <c r="BH66" s="130" t="str">
        <f>IFERROR(IF(VLOOKUP(CONCATENATE($A66,"_",BH$1),SP_ACQ_Lib[],MATCH(BH$2,SP_ACQ_Lib[#Headers],0),FALSE)=0,"",VLOOKUP(CONCATENATE($A66,"_",BH$1),SP_ACQ_Lib[],MATCH(BH$2,SP_ACQ_Lib[#Headers],0),FALSE)),"")</f>
        <v/>
      </c>
      <c r="BI66" s="130" t="str">
        <f>IFERROR(IF(VLOOKUP(CONCATENATE($A66,"_",BI$1),SP_ACQ_Lib[],MATCH(BI$2,SP_ACQ_Lib[#Headers],0),FALSE)=0,"",VLOOKUP(CONCATENATE($A66,"_",BI$1),SP_ACQ_Lib[],MATCH(BI$2,SP_ACQ_Lib[#Headers],0),FALSE)),"")</f>
        <v/>
      </c>
      <c r="BJ66" s="130" t="str">
        <f>IFERROR(IF(VLOOKUP(CONCATENATE($A66,"_",BJ$1),SP_ACQ_Lib[],MATCH(BJ$2,SP_ACQ_Lib[#Headers],0),FALSE)=0,"",VLOOKUP(CONCATENATE($A66,"_",BJ$1),SP_ACQ_Lib[],MATCH(BJ$2,SP_ACQ_Lib[#Headers],0),FALSE)),"")</f>
        <v/>
      </c>
      <c r="BK66" s="131">
        <f>IFERROR(IF(VLOOKUP(CONCATENATE($A66,"_",BK$1),SP_ACQ_Lib[],MATCH(BK$2,SP_ACQ_Lib[#Headers],0),FALSE)=0,"",VLOOKUP(CONCATENATE($A66,"_",BK$1),SP_ACQ_Lib[],MATCH(BK$2,SP_ACQ_Lib[#Headers],0),FALSE)),"")</f>
        <v>43748</v>
      </c>
      <c r="BL66" s="130" t="str">
        <f>IFERROR(IF(VLOOKUP(CONCATENATE($A66,"_",BL$1),SP_ACQ_Lib[],MATCH(BL$2,SP_ACQ_Lib[#Headers],0),FALSE)=0,"",VLOOKUP(CONCATENATE($A66,"_",BL$1),SP_ACQ_Lib[],MATCH(BL$2,SP_ACQ_Lib[#Headers],0),FALSE)),"")</f>
        <v/>
      </c>
      <c r="BM66" s="130" t="str">
        <f>IFERROR(IF(VLOOKUP(CONCATENATE($A66,"_",BM$1),SP_ACQ_Lib[],MATCH(BM$2,SP_ACQ_Lib[#Headers],0),FALSE)=0,"",VLOOKUP(CONCATENATE($A66,"_",BM$1),SP_ACQ_Lib[],MATCH(BM$2,SP_ACQ_Lib[#Headers],0),FALSE)),"")</f>
        <v/>
      </c>
      <c r="BN66" s="130" t="str">
        <f>IFERROR(IF(VLOOKUP(CONCATENATE($A66,"_",BN$1),SP_ACQ_Lib[],MATCH(BN$2,SP_ACQ_Lib[#Headers],0),FALSE)=0,"",VLOOKUP(CONCATENATE($A66,"_",BN$1),SP_ACQ_Lib[],MATCH(BN$2,SP_ACQ_Lib[#Headers],0),FALSE)),"")</f>
        <v/>
      </c>
    </row>
    <row r="67" spans="1:66" s="114" customFormat="1" ht="25.5" x14ac:dyDescent="0.2">
      <c r="A67" s="82" t="s">
        <v>182</v>
      </c>
      <c r="B67" s="115" t="str">
        <f>IFERROR(VLOOKUP($A67,SP_AcqTract_DB[],MATCH(B$2,SP_AcqTract_DB[#Headers],0),FALSE),"")</f>
        <v>R056955</v>
      </c>
      <c r="C67" s="116" t="str">
        <f>IFERROR(VLOOKUP($A67,SP_AcqTract_DB[],MATCH(C$2,SP_AcqTract_DB[#Headers],0),FALSE),"")</f>
        <v>PH1</v>
      </c>
      <c r="D67" s="96" t="str">
        <f>IFERROR(VLOOKUP($A67,SP_AcqTract_DB[],MATCH(D$2,SP_AcqTract_DB[#Headers],0),FALSE),"")</f>
        <v>Active</v>
      </c>
      <c r="E67" s="96">
        <f>IFERROR(VLOOKUP($A67,SP_AcqTract_DB[],MATCH(E$2,SP_AcqTract_DB[#Headers],0),FALSE),"")</f>
        <v>0</v>
      </c>
      <c r="F67" s="115" t="str">
        <f>IFERROR(VLOOKUP($A67,SP_AcqTract_DB[],MATCH(F$2,SP_AcqTract_DB[#Headers],0),FALSE),"")</f>
        <v>Whole Fee</v>
      </c>
      <c r="G67" s="115" t="str">
        <f>IFERROR(VLOOKUP($A67,SP_AcqTract_DB[],MATCH(G$2,SP_AcqTract_DB[#Headers],0),FALSE),"")</f>
        <v>Melissa DeLeon</v>
      </c>
      <c r="H67" s="131">
        <f>IFERROR(IF(VLOOKUP(CONCATENATE($A67,"_",H$1),SP_ACQ_Lib[],MATCH(H$2,SP_ACQ_Lib[#Headers],0),FALSE)=0,"",VLOOKUP(CONCATENATE($A67,"_",H$1),SP_ACQ_Lib[],MATCH(H$2,SP_ACQ_Lib[#Headers],0),FALSE)),"")</f>
        <v>44021.553981481484</v>
      </c>
      <c r="I67" s="115" t="str">
        <f>IFERROR(VLOOKUP($A67,SP_AcqTract_DB[],MATCH(I$2,SP_AcqTract_DB[#Headers],0),FALSE),"")</f>
        <v>Marlene Soles</v>
      </c>
      <c r="J67" s="115">
        <f>IFERROR(VLOOKUP($A67,SP_AcqTract_DB[],MATCH(J$2,SP_AcqTract_DB[#Headers],0),FALSE),"")</f>
        <v>0</v>
      </c>
      <c r="K67" s="115" t="str">
        <f>IFERROR(VLOOKUP($A67,SP_AcqTract_DB[],MATCH(K$2,SP_AcqTract_DB[#Headers],0),FALSE),"")</f>
        <v>Marlene Soles</v>
      </c>
      <c r="L67" s="115" t="str">
        <f>IFERROR(VLOOKUP($A67,SP_AcqTract_DB[],MATCH(L$2,SP_AcqTract_DB[#Headers],0),FALSE),"")</f>
        <v>421-A Colorado</v>
      </c>
      <c r="M67" s="96" t="str">
        <f>IFERROR(VLOOKUP($A67,SP_AcqTract_DB[],MATCH(M$2,SP_AcqTract_DB[#Headers],0),FALSE),"")</f>
        <v>Wharton, TX  77488</v>
      </c>
      <c r="N67" s="115" t="str">
        <f>IFERROR(VLOOKUP($A67,SP_AcqTract_DB[],MATCH(N$2,SP_AcqTract_DB[#Headers],0),FALSE),"")</f>
        <v>421-A Colorado</v>
      </c>
      <c r="O67" s="108">
        <f>IFERROR(VLOOKUP($A67,SP_AcqTract_DB[],MATCH(O$2,SP_AcqTract_DB[#Headers],0),FALSE),"")</f>
        <v>0</v>
      </c>
      <c r="P67" s="108">
        <f>IFERROR(VLOOKUP($A67,SP_AcqTract_DB[],MATCH(P$2,SP_AcqTract_DB[#Headers],0),FALSE),"")</f>
        <v>0</v>
      </c>
      <c r="Q67" s="96" t="str">
        <f>IFERROR(VLOOKUP($A67,SP_AcqTract_DB[],MATCH(Q$2,SP_AcqTract_DB[#Headers],0),FALSE),"")</f>
        <v>2019-0875</v>
      </c>
      <c r="R67" s="131">
        <f>IFERROR(IF(VLOOKUP(CONCATENATE($A67,"_",R$1),SP_ACQ_Lib[],MATCH(R$2,SP_ACQ_Lib[#Headers],0),FALSE)=0,"",VLOOKUP(CONCATENATE($A67,"_",R$1),SP_ACQ_Lib[],MATCH(R$2,SP_ACQ_Lib[#Headers],0),FALSE)),"")</f>
        <v>43893</v>
      </c>
      <c r="S67" s="134">
        <f>IFERROR(IF(VLOOKUP(CONCATENATE($A67,"_",S$1),SP_ACQ_Lib[],MATCH(S$2,SP_ACQ_Lib[#Headers],0),FALSE)=0,"",VLOOKUP(CONCATENATE($A67,"_",S$1),SP_ACQ_Lib[],MATCH(S$2,SP_ACQ_Lib[#Headers],0),FALSE)),"")</f>
        <v>43917</v>
      </c>
      <c r="T67" s="93" t="str">
        <f>IFERROR(VLOOKUP(CONCATENATE($A67,"_",T$1),SP_ACQ_Lib[],MATCH(T$2,SP_ACQ_Lib[#Headers],0),FALSE),0)</f>
        <v>Accepted</v>
      </c>
      <c r="U67" s="131">
        <f>IFERROR(IF(VLOOKUP(CONCATENATE($A67,"_",U$1),SP_ACQ_Lib[],MATCH(U$2,SP_ACQ_Lib[#Headers],0),FALSE)=0,"",VLOOKUP(CONCATENATE($A67,"_",U$1),SP_ACQ_Lib[],MATCH(U$2,SP_ACQ_Lib[#Headers],0),FALSE)),"")</f>
        <v>43815</v>
      </c>
      <c r="V67" s="93">
        <f>IFERROR(VLOOKUP(CONCATENATE($A67,"_",V$1),SP_ACQ_Lib[],MATCH(V$2,SP_ACQ_Lib[#Headers],0),FALSE),0)</f>
        <v>0</v>
      </c>
      <c r="W67" s="97">
        <f>IFERROR(VLOOKUP(CONCATENATE($A67,"_",W$1),SP_ACQ_Lib[],MATCH(W$2,SP_ACQ_Lib[#Headers],0),FALSE),0)</f>
        <v>0</v>
      </c>
      <c r="X67" s="131">
        <f>IFERROR(VLOOKUP($A67,SP_AcqTract_DB[],MATCH(X$2,SP_AcqTract_DB[#Headers],0),FALSE),"")</f>
        <v>43704</v>
      </c>
      <c r="Y67" s="125">
        <f>IFERROR(VLOOKUP($A67,SP_AcqTract_DB[],MATCH(Y$2,SP_AcqTract_DB[#Headers],0),FALSE),"")</f>
        <v>0.29483471074380202</v>
      </c>
      <c r="Z67" s="117">
        <f>IFERROR(VLOOKUP($A67,SP_AcqTract_DB[],MATCH(Z$2,SP_AcqTract_DB[#Headers],0),FALSE),"")</f>
        <v>12843</v>
      </c>
      <c r="AA67" s="117" t="str">
        <f>IFERROR(VLOOKUP($A67,SP_AcqTract_DB[],MATCH(AA$2,SP_AcqTract_DB[#Headers],0),FALSE),"")</f>
        <v>Yes</v>
      </c>
      <c r="AB67" s="131">
        <f>IFERROR(IF(VLOOKUP(CONCATENATE($A67,"_",AB$1),SP_ACQ_Lib[],MATCH(AB$2,SP_ACQ_Lib[#Headers],0),FALSE)=0,"",VLOOKUP(CONCATENATE($A67,"_",AB$1),SP_ACQ_Lib[],MATCH(AB$2,SP_ACQ_Lib[#Headers],0),FALSE)),"")</f>
        <v>43783</v>
      </c>
      <c r="AC67" s="131">
        <f>IFERROR(IF(VLOOKUP(CONCATENATE($A67,"_",AC$1),SP_ACQ_Lib[],MATCH(AC$2,SP_ACQ_Lib[#Headers],0),FALSE)=0,"",VLOOKUP(CONCATENATE($A67,"_",AC$1),SP_ACQ_Lib[],MATCH(AC$2,SP_ACQ_Lib[#Headers],0),FALSE)),"")</f>
        <v>43880</v>
      </c>
      <c r="AD67" s="117" t="str">
        <f>IFERROR(VLOOKUP($A67,SP_AcqTract_DB[],MATCH(AD$2,SP_AcqTract_DB[#Headers],0),FALSE),"")</f>
        <v>No</v>
      </c>
      <c r="AE67" s="131" t="str">
        <f>IFERROR(IF(VLOOKUP(CONCATENATE($A67,"_",AE$1),SP_ACQ_Lib[],MATCH(AE$2,SP_ACQ_Lib[#Headers],0),FALSE)=0,"",VLOOKUP(CONCATENATE($A67,"_",AE$1),SP_ACQ_Lib[],MATCH(AE$2,SP_ACQ_Lib[#Headers],0),FALSE)),"")</f>
        <v/>
      </c>
      <c r="AF67" s="131" t="str">
        <f>IFERROR(IF(VLOOKUP(CONCATENATE($A67,"_",AF$1),SP_ACQ_Lib[],MATCH(AF$2,SP_ACQ_Lib[#Headers],0),FALSE)=0,"",VLOOKUP(CONCATENATE($A67,"_",AF$1),SP_ACQ_Lib[],MATCH(AF$2,SP_ACQ_Lib[#Headers],0),FALSE)),"")</f>
        <v/>
      </c>
      <c r="AG67" s="131" t="str">
        <f>IFERROR(IF(VLOOKUP(CONCATENATE($A67,"_",AG$1),SP_ACQ_Lib[],MATCH(AG$2,SP_ACQ_Lib[#Headers],0),FALSE)=0,"",VLOOKUP(CONCATENATE($A67,"_",AG$1),SP_ACQ_Lib[],MATCH(AG$2,SP_ACQ_Lib[#Headers],0),FALSE)),"")</f>
        <v/>
      </c>
      <c r="AH67" s="131">
        <f>IFERROR(IF(VLOOKUP(CONCATENATE($A67,"_",AH$1),SP_ACQ_Lib[],MATCH(AH$2,SP_ACQ_Lib[#Headers],0),FALSE)=0,"",VLOOKUP(CONCATENATE($A67,"_",AH$1),SP_ACQ_Lib[],MATCH(AH$2,SP_ACQ_Lib[#Headers],0),FALSE)),"")</f>
        <v>43697</v>
      </c>
      <c r="AI67" s="130" t="str">
        <f>IFERROR(IF(VLOOKUP(CONCATENATE($A67,"_",AI$1),SP_ACQ_Lib[],MATCH(AI$2,SP_ACQ_Lib[#Headers],0),FALSE)=0,"",VLOOKUP(CONCATENATE($A67,"_",AI$1),SP_ACQ_Lib[],MATCH(AI$2,SP_ACQ_Lib[#Headers],0),FALSE)),"")</f>
        <v/>
      </c>
      <c r="AJ67" s="130" t="str">
        <f>IFERROR(IF(VLOOKUP(CONCATENATE($A67,"_",AJ$1),SP_ACQ_Lib[],MATCH(AJ$2,SP_ACQ_Lib[#Headers],0),FALSE)=0,"",VLOOKUP(CONCATENATE($A67,"_",AJ$1),SP_ACQ_Lib[],MATCH(AJ$2,SP_ACQ_Lib[#Headers],0),FALSE)),"")</f>
        <v/>
      </c>
      <c r="AK67" s="130" t="str">
        <f>IFERROR(IF(VLOOKUP(CONCATENATE($A67,"_",AK$1),SP_ACQ_Lib[],MATCH(AK$2,SP_ACQ_Lib[#Headers],0),FALSE)=0,"",VLOOKUP(CONCATENATE($A67,"_",AK$1),SP_ACQ_Lib[],MATCH(AK$2,SP_ACQ_Lib[#Headers],0),FALSE)),"")</f>
        <v/>
      </c>
      <c r="AL67" s="130">
        <f>IFERROR(VLOOKUP($A67,SP_AcqTract_DB[],MATCH(AL$2,SP_AcqTract_DB[#Headers],0),FALSE),"")</f>
        <v>43884</v>
      </c>
      <c r="AM67" s="115" t="str">
        <f>IFERROR(VLOOKUP($A67,SP_AcqTract_DB[],MATCH(AM$2,SP_AcqTract_DB[#Headers],0),FALSE),"")</f>
        <v>Cameron Boone</v>
      </c>
      <c r="AN67" s="115" t="str">
        <f>IFERROR(VLOOKUP($A67,SP_AcqTract_DB[],MATCH(AN$2,SP_AcqTract_DB[#Headers],0),FALSE),"")</f>
        <v>Richard McGee</v>
      </c>
      <c r="AO67" s="116">
        <f>IFERROR(VLOOKUP($A67,SP_AcqTract_DB[],MATCH(AO$2,SP_AcqTract_DB[#Headers],0),FALSE),"")</f>
        <v>0</v>
      </c>
      <c r="AP67" s="98" t="str">
        <f>IFERROR(VLOOKUP($A67,SP_AcqTract_DB[],MATCH(AP$2,SP_AcqTract_DB[#Headers],0),FALSE),"")</f>
        <v>R</v>
      </c>
      <c r="AQ67" s="133" t="str">
        <f>IFERROR(IF(VLOOKUP(CONCATENATE($A67,"_",AQ$1),SP_ACQ_Lib[],MATCH(AQ$2,SP_ACQ_Lib[#Headers],0),FALSE)=0,"",VLOOKUP(CONCATENATE($A67,"_",AQ$1),SP_ACQ_Lib[],MATCH(AQ$2,SP_ACQ_Lib[#Headers],0),FALSE)),"")</f>
        <v/>
      </c>
      <c r="AR67" s="131">
        <f>IFERROR(IF(VLOOKUP(CONCATENATE($A67,"_",AR$1),SP_ACQ_Lib[],MATCH(AR$2,SP_ACQ_Lib[#Headers],0),FALSE)=0,"",VLOOKUP(CONCATENATE($A67,"_",AR$1),SP_ACQ_Lib[],MATCH(AR$2,SP_ACQ_Lib[#Headers],0),FALSE)),"")</f>
        <v>43685</v>
      </c>
      <c r="AS67" s="130">
        <f>IFERROR(IF(VLOOKUP(CONCATENATE($A67,"_",AS$1),SP_ACQ_Lib[],MATCH(AS$2,SP_ACQ_Lib[#Headers],0),FALSE)=0,"",VLOOKUP(CONCATENATE($A67,"_",AS$1),SP_ACQ_Lib[],MATCH(AS$2,SP_ACQ_Lib[#Headers],0),FALSE)),"")</f>
        <v>43765</v>
      </c>
      <c r="AT67" s="132">
        <f>IFERROR(IF(VLOOKUP(CONCATENATE($A67,"_",AT$1),SP_ACQ_Lib[],MATCH(AT$2,SP_ACQ_Lib[#Headers],0),FALSE)=0,"",VLOOKUP(CONCATENATE($A67,"_",AT$1),SP_ACQ_Lib[],MATCH(AT$2,SP_ACQ_Lib[#Headers],0),FALSE)),"")</f>
        <v>43912</v>
      </c>
      <c r="AU67" s="132">
        <f>IFERROR(IF(VLOOKUP(CONCATENATE($A67,"_",AU$1),SP_ACQ_Lib[],MATCH(AU$2,SP_ACQ_Lib[#Headers],0),FALSE)=0,"",VLOOKUP(CONCATENATE($A67,"_",AU$1),SP_ACQ_Lib[],MATCH(AU$2,SP_ACQ_Lib[#Headers],0),FALSE)),"")</f>
        <v>43922</v>
      </c>
      <c r="AV67" s="113">
        <f>IFERROR(IF(VLOOKUP(CONCATENATE($A67,"_",AV$1),SP_ACQ_Lib[],MATCH(AV$2,SP_ACQ_Lib[#Headers],0),FALSE)=0,"",VLOOKUP(CONCATENATE($A67,"_",AV$1),SP_ACQ_Lib[],MATCH(AV$2,SP_ACQ_Lib[#Headers],0),FALSE)),"")</f>
        <v>65500</v>
      </c>
      <c r="AW67" s="132">
        <f>IFERROR(IF(VLOOKUP(CONCATENATE($A67,"_",AW$1),SP_ACQ_Lib[],MATCH(AW$2,SP_ACQ_Lib[#Headers],0),FALSE)=0,"",VLOOKUP(CONCATENATE($A67,"_",AW$1),SP_ACQ_Lib[],MATCH(AW$2,SP_ACQ_Lib[#Headers],0),FALSE)),"")</f>
        <v>43935</v>
      </c>
      <c r="AX67" s="132" t="str">
        <f>IFERROR(IF(VLOOKUP(CONCATENATE($A67,"_",AX$1),SP_ACQ_Lib[],MATCH(AX$2,SP_ACQ_Lib[#Headers],0),FALSE)=0,"",VLOOKUP(CONCATENATE($A67,"_",AX$1),SP_ACQ_Lib[],MATCH(AX$2,SP_ACQ_Lib[#Headers],0),FALSE)),"")</f>
        <v/>
      </c>
      <c r="AY67" s="132" t="str">
        <f>IFERROR(IF(VLOOKUP(CONCATENATE($A67,"_",AY$1),SP_ACQ_Lib[],MATCH(AY$2,SP_ACQ_Lib[#Headers],0),FALSE)=0,"",VLOOKUP(CONCATENATE($A67,"_",AY$1),SP_ACQ_Lib[],MATCH(AY$2,SP_ACQ_Lib[#Headers],0),FALSE)),"")</f>
        <v/>
      </c>
      <c r="AZ67" s="132">
        <f>IFERROR(IF(VLOOKUP(CONCATENATE($A67,"_",AZ$1),SP_ACQ_Lib[],MATCH(AZ$2,SP_ACQ_Lib[#Headers],0),FALSE)=0,"",VLOOKUP(CONCATENATE($A67,"_",AZ$1),SP_ACQ_Lib[],MATCH(AZ$2,SP_ACQ_Lib[#Headers],0),FALSE)),"")</f>
        <v>43943</v>
      </c>
      <c r="BA67" s="132" t="str">
        <f>IFERROR(IF(VLOOKUP(CONCATENATE($A67,"_",BA$1),SP_ACQ_Lib[],MATCH(BA$2,SP_ACQ_Lib[#Headers],0),FALSE)=0,"",VLOOKUP(CONCATENATE($A67,"_",BA$1),SP_ACQ_Lib[],MATCH(BA$2,SP_ACQ_Lib[#Headers],0),FALSE)),"")</f>
        <v/>
      </c>
      <c r="BB67" s="112">
        <f>IFERROR(VLOOKUP(CONCATENATE($A67,"_",BB$1),SP_ACQ_Lib[],MATCH(BB$2,SP_ACQ_Lib[#Headers],0),FALSE),0)</f>
        <v>0</v>
      </c>
      <c r="BC67" s="119">
        <f>IFERROR(VLOOKUP($A67,SP_AcqTract_DB[],MATCH(BC$2,SP_AcqTract_DB[#Headers],0),FALSE),"")</f>
        <v>0</v>
      </c>
      <c r="BD67" s="119">
        <f>IFERROR(VLOOKUP($A67,SP_AcqTract_DB[],MATCH(BD$2,SP_AcqTract_DB[#Headers],0),FALSE),"")</f>
        <v>0</v>
      </c>
      <c r="BE67" s="130">
        <f>IFERROR(IF(VLOOKUP(CONCATENATE($A67,"_",BE$1),SP_ACQ_Lib[],MATCH(BE$2,SP_ACQ_Lib[#Headers],0),FALSE)=0,"",VLOOKUP(CONCATENATE($A67,"_",BE$1),SP_ACQ_Lib[],MATCH(BE$2,SP_ACQ_Lib[#Headers],0),FALSE)),"")</f>
        <v>43991</v>
      </c>
      <c r="BF67" s="130">
        <f>IFERROR(IF(VLOOKUP(CONCATENATE($A67,"_",BF$1),SP_ACQ_Lib[],MATCH(BF$2,SP_ACQ_Lib[#Headers],0),FALSE)=0,"",VLOOKUP(CONCATENATE($A67,"_",BF$1),SP_ACQ_Lib[],MATCH(BF$2,SP_ACQ_Lib[#Headers],0),FALSE)),"")</f>
        <v>43993</v>
      </c>
      <c r="BG67" s="130" t="str">
        <f>IFERROR(IF(VLOOKUP(CONCATENATE($A67,"_",BG$1),SP_ACQ_Lib[],MATCH(BG$2,SP_ACQ_Lib[#Headers],0),FALSE)=0,"",VLOOKUP(CONCATENATE($A67,"_",BG$1),SP_ACQ_Lib[],MATCH(BG$2,SP_ACQ_Lib[#Headers],0),FALSE)),"")</f>
        <v/>
      </c>
      <c r="BH67" s="130" t="str">
        <f>IFERROR(IF(VLOOKUP(CONCATENATE($A67,"_",BH$1),SP_ACQ_Lib[],MATCH(BH$2,SP_ACQ_Lib[#Headers],0),FALSE)=0,"",VLOOKUP(CONCATENATE($A67,"_",BH$1),SP_ACQ_Lib[],MATCH(BH$2,SP_ACQ_Lib[#Headers],0),FALSE)),"")</f>
        <v/>
      </c>
      <c r="BI67" s="130" t="str">
        <f>IFERROR(IF(VLOOKUP(CONCATENATE($A67,"_",BI$1),SP_ACQ_Lib[],MATCH(BI$2,SP_ACQ_Lib[#Headers],0),FALSE)=0,"",VLOOKUP(CONCATENATE($A67,"_",BI$1),SP_ACQ_Lib[],MATCH(BI$2,SP_ACQ_Lib[#Headers],0),FALSE)),"")</f>
        <v/>
      </c>
      <c r="BJ67" s="130" t="str">
        <f>IFERROR(IF(VLOOKUP(CONCATENATE($A67,"_",BJ$1),SP_ACQ_Lib[],MATCH(BJ$2,SP_ACQ_Lib[#Headers],0),FALSE)=0,"",VLOOKUP(CONCATENATE($A67,"_",BJ$1),SP_ACQ_Lib[],MATCH(BJ$2,SP_ACQ_Lib[#Headers],0),FALSE)),"")</f>
        <v/>
      </c>
      <c r="BK67" s="131">
        <f>IFERROR(IF(VLOOKUP(CONCATENATE($A67,"_",BK$1),SP_ACQ_Lib[],MATCH(BK$2,SP_ACQ_Lib[#Headers],0),FALSE)=0,"",VLOOKUP(CONCATENATE($A67,"_",BK$1),SP_ACQ_Lib[],MATCH(BK$2,SP_ACQ_Lib[#Headers],0),FALSE)),"")</f>
        <v>43748</v>
      </c>
      <c r="BL67" s="130" t="str">
        <f>IFERROR(IF(VLOOKUP(CONCATENATE($A67,"_",BL$1),SP_ACQ_Lib[],MATCH(BL$2,SP_ACQ_Lib[#Headers],0),FALSE)=0,"",VLOOKUP(CONCATENATE($A67,"_",BL$1),SP_ACQ_Lib[],MATCH(BL$2,SP_ACQ_Lib[#Headers],0),FALSE)),"")</f>
        <v/>
      </c>
      <c r="BM67" s="130">
        <f>IFERROR(IF(VLOOKUP(CONCATENATE($A67,"_",BM$1),SP_ACQ_Lib[],MATCH(BM$2,SP_ACQ_Lib[#Headers],0),FALSE)=0,"",VLOOKUP(CONCATENATE($A67,"_",BM$1),SP_ACQ_Lib[],MATCH(BM$2,SP_ACQ_Lib[#Headers],0),FALSE)),"")</f>
        <v>44004</v>
      </c>
      <c r="BN67" s="130" t="str">
        <f>IFERROR(IF(VLOOKUP(CONCATENATE($A67,"_",BN$1),SP_ACQ_Lib[],MATCH(BN$2,SP_ACQ_Lib[#Headers],0),FALSE)=0,"",VLOOKUP(CONCATENATE($A67,"_",BN$1),SP_ACQ_Lib[],MATCH(BN$2,SP_ACQ_Lib[#Headers],0),FALSE)),"")</f>
        <v/>
      </c>
    </row>
    <row r="68" spans="1:66" s="114" customFormat="1" ht="25.5" x14ac:dyDescent="0.2">
      <c r="A68" s="82" t="s">
        <v>586</v>
      </c>
      <c r="B68" s="115" t="str">
        <f>IFERROR(VLOOKUP($A68,SP_AcqTract_DB[],MATCH(B$2,SP_AcqTract_DB[#Headers],0),FALSE),"")</f>
        <v>R023003</v>
      </c>
      <c r="C68" s="116" t="str">
        <f>IFERROR(VLOOKUP($A68,SP_AcqTract_DB[],MATCH(C$2,SP_AcqTract_DB[#Headers],0),FALSE),"")</f>
        <v>PH1</v>
      </c>
      <c r="D68" s="96" t="str">
        <f>IFERROR(VLOOKUP($A68,SP_AcqTract_DB[],MATCH(D$2,SP_AcqTract_DB[#Headers],0),FALSE),"")</f>
        <v>Inactive</v>
      </c>
      <c r="E68" s="96">
        <f>IFERROR(VLOOKUP($A68,SP_AcqTract_DB[],MATCH(E$2,SP_AcqTract_DB[#Headers],0),FALSE),"")</f>
        <v>0</v>
      </c>
      <c r="F68" s="115">
        <f>IFERROR(VLOOKUP($A68,SP_AcqTract_DB[],MATCH(F$2,SP_AcqTract_DB[#Headers],0),FALSE),"")</f>
        <v>0</v>
      </c>
      <c r="G68" s="115" t="str">
        <f>IFERROR(VLOOKUP($A68,SP_AcqTract_DB[],MATCH(G$2,SP_AcqTract_DB[#Headers],0),FALSE),"")</f>
        <v>Lily Khan</v>
      </c>
      <c r="H68" s="131">
        <f>IFERROR(IF(VLOOKUP(CONCATENATE($A68,"_",H$1),SP_ACQ_Lib[],MATCH(H$2,SP_ACQ_Lib[#Headers],0),FALSE)=0,"",VLOOKUP(CONCATENATE($A68,"_",H$1),SP_ACQ_Lib[],MATCH(H$2,SP_ACQ_Lib[#Headers],0),FALSE)),"")</f>
        <v>43998.682500000003</v>
      </c>
      <c r="I68" s="115" t="str">
        <f>IFERROR(VLOOKUP($A68,SP_AcqTract_DB[],MATCH(I$2,SP_AcqTract_DB[#Headers],0),FALSE),"")</f>
        <v>Lupe Garza</v>
      </c>
      <c r="J68" s="115">
        <f>IFERROR(VLOOKUP($A68,SP_AcqTract_DB[],MATCH(J$2,SP_AcqTract_DB[#Headers],0),FALSE),"")</f>
        <v>0</v>
      </c>
      <c r="K68" s="115" t="str">
        <f>IFERROR(VLOOKUP($A68,SP_AcqTract_DB[],MATCH(K$2,SP_AcqTract_DB[#Headers],0),FALSE),"")</f>
        <v>Lupe Garza</v>
      </c>
      <c r="L68" s="115" t="str">
        <f>IFERROR(VLOOKUP($A68,SP_AcqTract_DB[],MATCH(L$2,SP_AcqTract_DB[#Headers],0),FALSE),"")</f>
        <v>427 S. Sunset</v>
      </c>
      <c r="M68" s="96" t="str">
        <f>IFERROR(VLOOKUP($A68,SP_AcqTract_DB[],MATCH(M$2,SP_AcqTract_DB[#Headers],0),FALSE),"")</f>
        <v>Wharton, TX  77488</v>
      </c>
      <c r="N68" s="115" t="str">
        <f>IFERROR(VLOOKUP($A68,SP_AcqTract_DB[],MATCH(N$2,SP_AcqTract_DB[#Headers],0),FALSE),"")</f>
        <v>427 S. Sunset</v>
      </c>
      <c r="O68" s="108">
        <f>IFERROR(VLOOKUP($A68,SP_AcqTract_DB[],MATCH(O$2,SP_AcqTract_DB[#Headers],0),FALSE),"")</f>
        <v>0</v>
      </c>
      <c r="P68" s="108">
        <f>IFERROR(VLOOKUP($A68,SP_AcqTract_DB[],MATCH(P$2,SP_AcqTract_DB[#Headers],0),FALSE),"")</f>
        <v>0</v>
      </c>
      <c r="Q68" s="96" t="str">
        <f>IFERROR(VLOOKUP($A68,SP_AcqTract_DB[],MATCH(Q$2,SP_AcqTract_DB[#Headers],0),FALSE),"")</f>
        <v>2019-0903</v>
      </c>
      <c r="R68" s="131">
        <f>IFERROR(IF(VLOOKUP(CONCATENATE($A68,"_",R$1),SP_ACQ_Lib[],MATCH(R$2,SP_ACQ_Lib[#Headers],0),FALSE)=0,"",VLOOKUP(CONCATENATE($A68,"_",R$1),SP_ACQ_Lib[],MATCH(R$2,SP_ACQ_Lib[#Headers],0),FALSE)),"")</f>
        <v>43707</v>
      </c>
      <c r="S68" s="134">
        <f>IFERROR(IF(VLOOKUP(CONCATENATE($A68,"_",S$1),SP_ACQ_Lib[],MATCH(S$2,SP_ACQ_Lib[#Headers],0),FALSE)=0,"",VLOOKUP(CONCATENATE($A68,"_",S$1),SP_ACQ_Lib[],MATCH(S$2,SP_ACQ_Lib[#Headers],0),FALSE)),"")</f>
        <v>43714</v>
      </c>
      <c r="T68" s="93" t="str">
        <f>IFERROR(VLOOKUP(CONCATENATE($A68,"_",T$1),SP_ACQ_Lib[],MATCH(T$2,SP_ACQ_Lib[#Headers],0),FALSE),0)</f>
        <v>Accepted</v>
      </c>
      <c r="U68" s="131">
        <f>IFERROR(IF(VLOOKUP(CONCATENATE($A68,"_",U$1),SP_ACQ_Lib[],MATCH(U$2,SP_ACQ_Lib[#Headers],0),FALSE)=0,"",VLOOKUP(CONCATENATE($A68,"_",U$1),SP_ACQ_Lib[],MATCH(U$2,SP_ACQ_Lib[#Headers],0),FALSE)),"")</f>
        <v>43816</v>
      </c>
      <c r="V68" s="93" t="str">
        <f>IFERROR(VLOOKUP(CONCATENATE($A68,"_",V$1),SP_ACQ_Lib[],MATCH(V$2,SP_ACQ_Lib[#Headers],0),FALSE),0)</f>
        <v>Accepted</v>
      </c>
      <c r="W68" s="97">
        <f>IFERROR(VLOOKUP(CONCATENATE($A68,"_",W$1),SP_ACQ_Lib[],MATCH(W$2,SP_ACQ_Lib[#Headers],0),FALSE),0)</f>
        <v>0</v>
      </c>
      <c r="X68" s="131">
        <f>IFERROR(VLOOKUP($A68,SP_AcqTract_DB[],MATCH(X$2,SP_AcqTract_DB[#Headers],0),FALSE),"")</f>
        <v>0</v>
      </c>
      <c r="Y68" s="125">
        <f>IFERROR(VLOOKUP($A68,SP_AcqTract_DB[],MATCH(Y$2,SP_AcqTract_DB[#Headers],0),FALSE),"")</f>
        <v>2.8833792470156099E-2</v>
      </c>
      <c r="Z68" s="117">
        <f>IFERROR(VLOOKUP($A68,SP_AcqTract_DB[],MATCH(Z$2,SP_AcqTract_DB[#Headers],0),FALSE),"")</f>
        <v>1256</v>
      </c>
      <c r="AA68" s="117" t="str">
        <f>IFERROR(VLOOKUP($A68,SP_AcqTract_DB[],MATCH(AA$2,SP_AcqTract_DB[#Headers],0),FALSE),"")</f>
        <v>Yes</v>
      </c>
      <c r="AB68" s="131">
        <f>IFERROR(IF(VLOOKUP(CONCATENATE($A68,"_",AB$1),SP_ACQ_Lib[],MATCH(AB$2,SP_ACQ_Lib[#Headers],0),FALSE)=0,"",VLOOKUP(CONCATENATE($A68,"_",AB$1),SP_ACQ_Lib[],MATCH(AB$2,SP_ACQ_Lib[#Headers],0),FALSE)),"")</f>
        <v>43867</v>
      </c>
      <c r="AC68" s="131">
        <f>IFERROR(IF(VLOOKUP(CONCATENATE($A68,"_",AC$1),SP_ACQ_Lib[],MATCH(AC$2,SP_ACQ_Lib[#Headers],0),FALSE)=0,"",VLOOKUP(CONCATENATE($A68,"_",AC$1),SP_ACQ_Lib[],MATCH(AC$2,SP_ACQ_Lib[#Headers],0),FALSE)),"")</f>
        <v>43880</v>
      </c>
      <c r="AD68" s="117" t="str">
        <f>IFERROR(VLOOKUP($A68,SP_AcqTract_DB[],MATCH(AD$2,SP_AcqTract_DB[#Headers],0),FALSE),"")</f>
        <v>No</v>
      </c>
      <c r="AE68" s="131" t="str">
        <f>IFERROR(IF(VLOOKUP(CONCATENATE($A68,"_",AE$1),SP_ACQ_Lib[],MATCH(AE$2,SP_ACQ_Lib[#Headers],0),FALSE)=0,"",VLOOKUP(CONCATENATE($A68,"_",AE$1),SP_ACQ_Lib[],MATCH(AE$2,SP_ACQ_Lib[#Headers],0),FALSE)),"")</f>
        <v/>
      </c>
      <c r="AF68" s="131" t="str">
        <f>IFERROR(IF(VLOOKUP(CONCATENATE($A68,"_",AF$1),SP_ACQ_Lib[],MATCH(AF$2,SP_ACQ_Lib[#Headers],0),FALSE)=0,"",VLOOKUP(CONCATENATE($A68,"_",AF$1),SP_ACQ_Lib[],MATCH(AF$2,SP_ACQ_Lib[#Headers],0),FALSE)),"")</f>
        <v/>
      </c>
      <c r="AG68" s="131">
        <f>IFERROR(IF(VLOOKUP(CONCATENATE($A68,"_",AG$1),SP_ACQ_Lib[],MATCH(AG$2,SP_ACQ_Lib[#Headers],0),FALSE)=0,"",VLOOKUP(CONCATENATE($A68,"_",AG$1),SP_ACQ_Lib[],MATCH(AG$2,SP_ACQ_Lib[#Headers],0),FALSE)),"")</f>
        <v>43697</v>
      </c>
      <c r="AH68" s="131">
        <f>IFERROR(IF(VLOOKUP(CONCATENATE($A68,"_",AH$1),SP_ACQ_Lib[],MATCH(AH$2,SP_ACQ_Lib[#Headers],0),FALSE)=0,"",VLOOKUP(CONCATENATE($A68,"_",AH$1),SP_ACQ_Lib[],MATCH(AH$2,SP_ACQ_Lib[#Headers],0),FALSE)),"")</f>
        <v>43732</v>
      </c>
      <c r="AI68" s="130" t="str">
        <f>IFERROR(IF(VLOOKUP(CONCATENATE($A68,"_",AI$1),SP_ACQ_Lib[],MATCH(AI$2,SP_ACQ_Lib[#Headers],0),FALSE)=0,"",VLOOKUP(CONCATENATE($A68,"_",AI$1),SP_ACQ_Lib[],MATCH(AI$2,SP_ACQ_Lib[#Headers],0),FALSE)),"")</f>
        <v/>
      </c>
      <c r="AJ68" s="130" t="str">
        <f>IFERROR(IF(VLOOKUP(CONCATENATE($A68,"_",AJ$1),SP_ACQ_Lib[],MATCH(AJ$2,SP_ACQ_Lib[#Headers],0),FALSE)=0,"",VLOOKUP(CONCATENATE($A68,"_",AJ$1),SP_ACQ_Lib[],MATCH(AJ$2,SP_ACQ_Lib[#Headers],0),FALSE)),"")</f>
        <v/>
      </c>
      <c r="AK68" s="130" t="str">
        <f>IFERROR(IF(VLOOKUP(CONCATENATE($A68,"_",AK$1),SP_ACQ_Lib[],MATCH(AK$2,SP_ACQ_Lib[#Headers],0),FALSE)=0,"",VLOOKUP(CONCATENATE($A68,"_",AK$1),SP_ACQ_Lib[],MATCH(AK$2,SP_ACQ_Lib[#Headers],0),FALSE)),"")</f>
        <v/>
      </c>
      <c r="AL68" s="130">
        <f>IFERROR(VLOOKUP($A68,SP_AcqTract_DB[],MATCH(AL$2,SP_AcqTract_DB[#Headers],0),FALSE),"")</f>
        <v>43885</v>
      </c>
      <c r="AM68" s="115" t="str">
        <f>IFERROR(VLOOKUP($A68,SP_AcqTract_DB[],MATCH(AM$2,SP_AcqTract_DB[#Headers],0),FALSE),"")</f>
        <v>Cameron Boone</v>
      </c>
      <c r="AN68" s="115" t="str">
        <f>IFERROR(VLOOKUP($A68,SP_AcqTract_DB[],MATCH(AN$2,SP_AcqTract_DB[#Headers],0),FALSE),"")</f>
        <v>Richard McGee</v>
      </c>
      <c r="AO68" s="116">
        <f>IFERROR(VLOOKUP($A68,SP_AcqTract_DB[],MATCH(AO$2,SP_AcqTract_DB[#Headers],0),FALSE),"")</f>
        <v>0</v>
      </c>
      <c r="AP68" s="98" t="str">
        <f>IFERROR(VLOOKUP($A68,SP_AcqTract_DB[],MATCH(AP$2,SP_AcqTract_DB[#Headers],0),FALSE),"")</f>
        <v>R</v>
      </c>
      <c r="AQ68" s="133" t="str">
        <f>IFERROR(IF(VLOOKUP(CONCATENATE($A68,"_",AQ$1),SP_ACQ_Lib[],MATCH(AQ$2,SP_ACQ_Lib[#Headers],0),FALSE)=0,"",VLOOKUP(CONCATENATE($A68,"_",AQ$1),SP_ACQ_Lib[],MATCH(AQ$2,SP_ACQ_Lib[#Headers],0),FALSE)),"")</f>
        <v/>
      </c>
      <c r="AR68" s="131" t="str">
        <f>IFERROR(IF(VLOOKUP(CONCATENATE($A68,"_",AR$1),SP_ACQ_Lib[],MATCH(AR$2,SP_ACQ_Lib[#Headers],0),FALSE)=0,"",VLOOKUP(CONCATENATE($A68,"_",AR$1),SP_ACQ_Lib[],MATCH(AR$2,SP_ACQ_Lib[#Headers],0),FALSE)),"")</f>
        <v/>
      </c>
      <c r="AS68" s="130">
        <f>IFERROR(IF(VLOOKUP(CONCATENATE($A68,"_",AS$1),SP_ACQ_Lib[],MATCH(AS$2,SP_ACQ_Lib[#Headers],0),FALSE)=0,"",VLOOKUP(CONCATENATE($A68,"_",AS$1),SP_ACQ_Lib[],MATCH(AS$2,SP_ACQ_Lib[#Headers],0),FALSE)),"")</f>
        <v>43765</v>
      </c>
      <c r="AT68" s="132" t="str">
        <f>IFERROR(IF(VLOOKUP(CONCATENATE($A68,"_",AT$1),SP_ACQ_Lib[],MATCH(AT$2,SP_ACQ_Lib[#Headers],0),FALSE)=0,"",VLOOKUP(CONCATENATE($A68,"_",AT$1),SP_ACQ_Lib[],MATCH(AT$2,SP_ACQ_Lib[#Headers],0),FALSE)),"")</f>
        <v/>
      </c>
      <c r="AU68" s="132" t="str">
        <f>IFERROR(IF(VLOOKUP(CONCATENATE($A68,"_",AU$1),SP_ACQ_Lib[],MATCH(AU$2,SP_ACQ_Lib[#Headers],0),FALSE)=0,"",VLOOKUP(CONCATENATE($A68,"_",AU$1),SP_ACQ_Lib[],MATCH(AU$2,SP_ACQ_Lib[#Headers],0),FALSE)),"")</f>
        <v/>
      </c>
      <c r="AV68" s="113" t="str">
        <f>IFERROR(IF(VLOOKUP(CONCATENATE($A68,"_",AV$1),SP_ACQ_Lib[],MATCH(AV$2,SP_ACQ_Lib[#Headers],0),FALSE)=0,"",VLOOKUP(CONCATENATE($A68,"_",AV$1),SP_ACQ_Lib[],MATCH(AV$2,SP_ACQ_Lib[#Headers],0),FALSE)),"")</f>
        <v/>
      </c>
      <c r="AW68" s="132" t="str">
        <f>IFERROR(IF(VLOOKUP(CONCATENATE($A68,"_",AW$1),SP_ACQ_Lib[],MATCH(AW$2,SP_ACQ_Lib[#Headers],0),FALSE)=0,"",VLOOKUP(CONCATENATE($A68,"_",AW$1),SP_ACQ_Lib[],MATCH(AW$2,SP_ACQ_Lib[#Headers],0),FALSE)),"")</f>
        <v/>
      </c>
      <c r="AX68" s="132" t="str">
        <f>IFERROR(IF(VLOOKUP(CONCATENATE($A68,"_",AX$1),SP_ACQ_Lib[],MATCH(AX$2,SP_ACQ_Lib[#Headers],0),FALSE)=0,"",VLOOKUP(CONCATENATE($A68,"_",AX$1),SP_ACQ_Lib[],MATCH(AX$2,SP_ACQ_Lib[#Headers],0),FALSE)),"")</f>
        <v/>
      </c>
      <c r="AY68" s="132" t="str">
        <f>IFERROR(IF(VLOOKUP(CONCATENATE($A68,"_",AY$1),SP_ACQ_Lib[],MATCH(AY$2,SP_ACQ_Lib[#Headers],0),FALSE)=0,"",VLOOKUP(CONCATENATE($A68,"_",AY$1),SP_ACQ_Lib[],MATCH(AY$2,SP_ACQ_Lib[#Headers],0),FALSE)),"")</f>
        <v/>
      </c>
      <c r="AZ68" s="132" t="str">
        <f>IFERROR(IF(VLOOKUP(CONCATENATE($A68,"_",AZ$1),SP_ACQ_Lib[],MATCH(AZ$2,SP_ACQ_Lib[#Headers],0),FALSE)=0,"",VLOOKUP(CONCATENATE($A68,"_",AZ$1),SP_ACQ_Lib[],MATCH(AZ$2,SP_ACQ_Lib[#Headers],0),FALSE)),"")</f>
        <v/>
      </c>
      <c r="BA68" s="132" t="str">
        <f>IFERROR(IF(VLOOKUP(CONCATENATE($A68,"_",BA$1),SP_ACQ_Lib[],MATCH(BA$2,SP_ACQ_Lib[#Headers],0),FALSE)=0,"",VLOOKUP(CONCATENATE($A68,"_",BA$1),SP_ACQ_Lib[],MATCH(BA$2,SP_ACQ_Lib[#Headers],0),FALSE)),"")</f>
        <v/>
      </c>
      <c r="BB68" s="112">
        <f>IFERROR(VLOOKUP(CONCATENATE($A68,"_",BB$1),SP_ACQ_Lib[],MATCH(BB$2,SP_ACQ_Lib[#Headers],0),FALSE),0)</f>
        <v>0</v>
      </c>
      <c r="BC68" s="119">
        <f>IFERROR(VLOOKUP($A68,SP_AcqTract_DB[],MATCH(BC$2,SP_AcqTract_DB[#Headers],0),FALSE),"")</f>
        <v>0</v>
      </c>
      <c r="BD68" s="119">
        <f>IFERROR(VLOOKUP($A68,SP_AcqTract_DB[],MATCH(BD$2,SP_AcqTract_DB[#Headers],0),FALSE),"")</f>
        <v>0</v>
      </c>
      <c r="BE68" s="130" t="str">
        <f>IFERROR(IF(VLOOKUP(CONCATENATE($A68,"_",BE$1),SP_ACQ_Lib[],MATCH(BE$2,SP_ACQ_Lib[#Headers],0),FALSE)=0,"",VLOOKUP(CONCATENATE($A68,"_",BE$1),SP_ACQ_Lib[],MATCH(BE$2,SP_ACQ_Lib[#Headers],0),FALSE)),"")</f>
        <v/>
      </c>
      <c r="BF68" s="130" t="str">
        <f>IFERROR(IF(VLOOKUP(CONCATENATE($A68,"_",BF$1),SP_ACQ_Lib[],MATCH(BF$2,SP_ACQ_Lib[#Headers],0),FALSE)=0,"",VLOOKUP(CONCATENATE($A68,"_",BF$1),SP_ACQ_Lib[],MATCH(BF$2,SP_ACQ_Lib[#Headers],0),FALSE)),"")</f>
        <v/>
      </c>
      <c r="BG68" s="130" t="str">
        <f>IFERROR(IF(VLOOKUP(CONCATENATE($A68,"_",BG$1),SP_ACQ_Lib[],MATCH(BG$2,SP_ACQ_Lib[#Headers],0),FALSE)=0,"",VLOOKUP(CONCATENATE($A68,"_",BG$1),SP_ACQ_Lib[],MATCH(BG$2,SP_ACQ_Lib[#Headers],0),FALSE)),"")</f>
        <v/>
      </c>
      <c r="BH68" s="130" t="str">
        <f>IFERROR(IF(VLOOKUP(CONCATENATE($A68,"_",BH$1),SP_ACQ_Lib[],MATCH(BH$2,SP_ACQ_Lib[#Headers],0),FALSE)=0,"",VLOOKUP(CONCATENATE($A68,"_",BH$1),SP_ACQ_Lib[],MATCH(BH$2,SP_ACQ_Lib[#Headers],0),FALSE)),"")</f>
        <v/>
      </c>
      <c r="BI68" s="130" t="str">
        <f>IFERROR(IF(VLOOKUP(CONCATENATE($A68,"_",BI$1),SP_ACQ_Lib[],MATCH(BI$2,SP_ACQ_Lib[#Headers],0),FALSE)=0,"",VLOOKUP(CONCATENATE($A68,"_",BI$1),SP_ACQ_Lib[],MATCH(BI$2,SP_ACQ_Lib[#Headers],0),FALSE)),"")</f>
        <v/>
      </c>
      <c r="BJ68" s="130" t="str">
        <f>IFERROR(IF(VLOOKUP(CONCATENATE($A68,"_",BJ$1),SP_ACQ_Lib[],MATCH(BJ$2,SP_ACQ_Lib[#Headers],0),FALSE)=0,"",VLOOKUP(CONCATENATE($A68,"_",BJ$1),SP_ACQ_Lib[],MATCH(BJ$2,SP_ACQ_Lib[#Headers],0),FALSE)),"")</f>
        <v/>
      </c>
      <c r="BK68" s="131">
        <f>IFERROR(IF(VLOOKUP(CONCATENATE($A68,"_",BK$1),SP_ACQ_Lib[],MATCH(BK$2,SP_ACQ_Lib[#Headers],0),FALSE)=0,"",VLOOKUP(CONCATENATE($A68,"_",BK$1),SP_ACQ_Lib[],MATCH(BK$2,SP_ACQ_Lib[#Headers],0),FALSE)),"")</f>
        <v>43748</v>
      </c>
      <c r="BL68" s="130" t="str">
        <f>IFERROR(IF(VLOOKUP(CONCATENATE($A68,"_",BL$1),SP_ACQ_Lib[],MATCH(BL$2,SP_ACQ_Lib[#Headers],0),FALSE)=0,"",VLOOKUP(CONCATENATE($A68,"_",BL$1),SP_ACQ_Lib[],MATCH(BL$2,SP_ACQ_Lib[#Headers],0),FALSE)),"")</f>
        <v/>
      </c>
      <c r="BM68" s="130" t="str">
        <f>IFERROR(IF(VLOOKUP(CONCATENATE($A68,"_",BM$1),SP_ACQ_Lib[],MATCH(BM$2,SP_ACQ_Lib[#Headers],0),FALSE)=0,"",VLOOKUP(CONCATENATE($A68,"_",BM$1),SP_ACQ_Lib[],MATCH(BM$2,SP_ACQ_Lib[#Headers],0),FALSE)),"")</f>
        <v/>
      </c>
      <c r="BN68" s="130" t="str">
        <f>IFERROR(IF(VLOOKUP(CONCATENATE($A68,"_",BN$1),SP_ACQ_Lib[],MATCH(BN$2,SP_ACQ_Lib[#Headers],0),FALSE)=0,"",VLOOKUP(CONCATENATE($A68,"_",BN$1),SP_ACQ_Lib[],MATCH(BN$2,SP_ACQ_Lib[#Headers],0),FALSE)),"")</f>
        <v/>
      </c>
    </row>
    <row r="69" spans="1:66" s="114" customFormat="1" ht="15.75" x14ac:dyDescent="0.2">
      <c r="A69" s="82" t="s">
        <v>2038</v>
      </c>
      <c r="B69" s="115" t="str">
        <f>IFERROR(VLOOKUP($A69,SP_AcqTract_DB[],MATCH(B$2,SP_AcqTract_DB[#Headers],0),FALSE),"")</f>
        <v>R018674</v>
      </c>
      <c r="C69" s="116" t="str">
        <f>IFERROR(VLOOKUP($A69,SP_AcqTract_DB[],MATCH(C$2,SP_AcqTract_DB[#Headers],0),FALSE),"")</f>
        <v>PH2</v>
      </c>
      <c r="D69" s="96" t="str">
        <f>IFERROR(VLOOKUP($A69,SP_AcqTract_DB[],MATCH(D$2,SP_AcqTract_DB[#Headers],0),FALSE),"")</f>
        <v>Active</v>
      </c>
      <c r="E69" s="96">
        <f>IFERROR(VLOOKUP($A69,SP_AcqTract_DB[],MATCH(E$2,SP_AcqTract_DB[#Headers],0),FALSE),"")</f>
        <v>0</v>
      </c>
      <c r="F69" s="115">
        <f>IFERROR(VLOOKUP($A69,SP_AcqTract_DB[],MATCH(F$2,SP_AcqTract_DB[#Headers],0),FALSE),"")</f>
        <v>0</v>
      </c>
      <c r="G69" s="115" t="str">
        <f>IFERROR(VLOOKUP($A69,SP_AcqTract_DB[],MATCH(G$2,SP_AcqTract_DB[#Headers],0),FALSE),"")</f>
        <v>Darlene Snow</v>
      </c>
      <c r="H69" s="131">
        <f>IFERROR(IF(VLOOKUP(CONCATENATE($A69,"_",H$1),SP_ACQ_Lib[],MATCH(H$2,SP_ACQ_Lib[#Headers],0),FALSE)=0,"",VLOOKUP(CONCATENATE($A69,"_",H$1),SP_ACQ_Lib[],MATCH(H$2,SP_ACQ_Lib[#Headers],0),FALSE)),"")</f>
        <v>44007.877500000002</v>
      </c>
      <c r="I69" s="115" t="str">
        <f>IFERROR(VLOOKUP($A69,SP_AcqTract_DB[],MATCH(I$2,SP_AcqTract_DB[#Headers],0),FALSE),"")</f>
        <v>Rodriguez Joe Sr</v>
      </c>
      <c r="J69" s="115">
        <f>IFERROR(VLOOKUP($A69,SP_AcqTract_DB[],MATCH(J$2,SP_AcqTract_DB[#Headers],0),FALSE),"")</f>
        <v>0</v>
      </c>
      <c r="K69" s="115">
        <f>IFERROR(VLOOKUP($A69,SP_AcqTract_DB[],MATCH(K$2,SP_AcqTract_DB[#Headers],0),FALSE),"")</f>
        <v>0</v>
      </c>
      <c r="L69" s="115">
        <f>IFERROR(VLOOKUP($A69,SP_AcqTract_DB[],MATCH(L$2,SP_AcqTract_DB[#Headers],0),FALSE),"")</f>
        <v>0</v>
      </c>
      <c r="M69" s="96">
        <f>IFERROR(VLOOKUP($A69,SP_AcqTract_DB[],MATCH(M$2,SP_AcqTract_DB[#Headers],0),FALSE),"")</f>
        <v>0</v>
      </c>
      <c r="N69" s="115" t="str">
        <f>IFERROR(VLOOKUP($A69,SP_AcqTract_DB[],MATCH(N$2,SP_AcqTract_DB[#Headers],0),FALSE),"")</f>
        <v>922 CR 188</v>
      </c>
      <c r="O69" s="108">
        <f>IFERROR(VLOOKUP($A69,SP_AcqTract_DB[],MATCH(O$2,SP_AcqTract_DB[#Headers],0),FALSE),"")</f>
        <v>0</v>
      </c>
      <c r="P69" s="108">
        <f>IFERROR(VLOOKUP($A69,SP_AcqTract_DB[],MATCH(P$2,SP_AcqTract_DB[#Headers],0),FALSE),"")</f>
        <v>0</v>
      </c>
      <c r="Q69" s="96">
        <f>IFERROR(VLOOKUP($A69,SP_AcqTract_DB[],MATCH(Q$2,SP_AcqTract_DB[#Headers],0),FALSE),"")</f>
        <v>0</v>
      </c>
      <c r="R69" s="131" t="str">
        <f>IFERROR(IF(VLOOKUP(CONCATENATE($A69,"_",R$1),SP_ACQ_Lib[],MATCH(R$2,SP_ACQ_Lib[#Headers],0),FALSE)=0,"",VLOOKUP(CONCATENATE($A69,"_",R$1),SP_ACQ_Lib[],MATCH(R$2,SP_ACQ_Lib[#Headers],0),FALSE)),"")</f>
        <v/>
      </c>
      <c r="S69" s="134" t="str">
        <f>IFERROR(IF(VLOOKUP(CONCATENATE($A69,"_",S$1),SP_ACQ_Lib[],MATCH(S$2,SP_ACQ_Lib[#Headers],0),FALSE)=0,"",VLOOKUP(CONCATENATE($A69,"_",S$1),SP_ACQ_Lib[],MATCH(S$2,SP_ACQ_Lib[#Headers],0),FALSE)),"")</f>
        <v/>
      </c>
      <c r="T69" s="93">
        <f>IFERROR(VLOOKUP(CONCATENATE($A69,"_",T$1),SP_ACQ_Lib[],MATCH(T$2,SP_ACQ_Lib[#Headers],0),FALSE),0)</f>
        <v>0</v>
      </c>
      <c r="U69" s="131" t="str">
        <f>IFERROR(IF(VLOOKUP(CONCATENATE($A69,"_",U$1),SP_ACQ_Lib[],MATCH(U$2,SP_ACQ_Lib[#Headers],0),FALSE)=0,"",VLOOKUP(CONCATENATE($A69,"_",U$1),SP_ACQ_Lib[],MATCH(U$2,SP_ACQ_Lib[#Headers],0),FALSE)),"")</f>
        <v/>
      </c>
      <c r="V69" s="93" t="str">
        <f>IFERROR(VLOOKUP(CONCATENATE($A69,"_",V$1),SP_ACQ_Lib[],MATCH(V$2,SP_ACQ_Lib[#Headers],0),FALSE),0)</f>
        <v>Accepted</v>
      </c>
      <c r="W69" s="97">
        <f>IFERROR(VLOOKUP(CONCATENATE($A69,"_",W$1),SP_ACQ_Lib[],MATCH(W$2,SP_ACQ_Lib[#Headers],0),FALSE),0)</f>
        <v>0</v>
      </c>
      <c r="X69" s="131">
        <f>IFERROR(VLOOKUP($A69,SP_AcqTract_DB[],MATCH(X$2,SP_AcqTract_DB[#Headers],0),FALSE),"")</f>
        <v>0</v>
      </c>
      <c r="Y69" s="125">
        <f>IFERROR(VLOOKUP($A69,SP_AcqTract_DB[],MATCH(Y$2,SP_AcqTract_DB[#Headers],0),FALSE),"")</f>
        <v>0</v>
      </c>
      <c r="Z69" s="117">
        <f>IFERROR(VLOOKUP($A69,SP_AcqTract_DB[],MATCH(Z$2,SP_AcqTract_DB[#Headers],0),FALSE),"")</f>
        <v>0</v>
      </c>
      <c r="AA69" s="117">
        <f>IFERROR(VLOOKUP($A69,SP_AcqTract_DB[],MATCH(AA$2,SP_AcqTract_DB[#Headers],0),FALSE),"")</f>
        <v>0</v>
      </c>
      <c r="AB69" s="131" t="str">
        <f>IFERROR(IF(VLOOKUP(CONCATENATE($A69,"_",AB$1),SP_ACQ_Lib[],MATCH(AB$2,SP_ACQ_Lib[#Headers],0),FALSE)=0,"",VLOOKUP(CONCATENATE($A69,"_",AB$1),SP_ACQ_Lib[],MATCH(AB$2,SP_ACQ_Lib[#Headers],0),FALSE)),"")</f>
        <v/>
      </c>
      <c r="AC69" s="131" t="str">
        <f>IFERROR(IF(VLOOKUP(CONCATENATE($A69,"_",AC$1),SP_ACQ_Lib[],MATCH(AC$2,SP_ACQ_Lib[#Headers],0),FALSE)=0,"",VLOOKUP(CONCATENATE($A69,"_",AC$1),SP_ACQ_Lib[],MATCH(AC$2,SP_ACQ_Lib[#Headers],0),FALSE)),"")</f>
        <v/>
      </c>
      <c r="AD69" s="117">
        <f>IFERROR(VLOOKUP($A69,SP_AcqTract_DB[],MATCH(AD$2,SP_AcqTract_DB[#Headers],0),FALSE),"")</f>
        <v>0</v>
      </c>
      <c r="AE69" s="131" t="str">
        <f>IFERROR(IF(VLOOKUP(CONCATENATE($A69,"_",AE$1),SP_ACQ_Lib[],MATCH(AE$2,SP_ACQ_Lib[#Headers],0),FALSE)=0,"",VLOOKUP(CONCATENATE($A69,"_",AE$1),SP_ACQ_Lib[],MATCH(AE$2,SP_ACQ_Lib[#Headers],0),FALSE)),"")</f>
        <v/>
      </c>
      <c r="AF69" s="131" t="str">
        <f>IFERROR(IF(VLOOKUP(CONCATENATE($A69,"_",AF$1),SP_ACQ_Lib[],MATCH(AF$2,SP_ACQ_Lib[#Headers],0),FALSE)=0,"",VLOOKUP(CONCATENATE($A69,"_",AF$1),SP_ACQ_Lib[],MATCH(AF$2,SP_ACQ_Lib[#Headers],0),FALSE)),"")</f>
        <v/>
      </c>
      <c r="AG69" s="131" t="str">
        <f>IFERROR(IF(VLOOKUP(CONCATENATE($A69,"_",AG$1),SP_ACQ_Lib[],MATCH(AG$2,SP_ACQ_Lib[#Headers],0),FALSE)=0,"",VLOOKUP(CONCATENATE($A69,"_",AG$1),SP_ACQ_Lib[],MATCH(AG$2,SP_ACQ_Lib[#Headers],0),FALSE)),"")</f>
        <v/>
      </c>
      <c r="AH69" s="131" t="str">
        <f>IFERROR(IF(VLOOKUP(CONCATENATE($A69,"_",AH$1),SP_ACQ_Lib[],MATCH(AH$2,SP_ACQ_Lib[#Headers],0),FALSE)=0,"",VLOOKUP(CONCATENATE($A69,"_",AH$1),SP_ACQ_Lib[],MATCH(AH$2,SP_ACQ_Lib[#Headers],0),FALSE)),"")</f>
        <v/>
      </c>
      <c r="AI69" s="130">
        <f>IFERROR(IF(VLOOKUP(CONCATENATE($A69,"_",AI$1),SP_ACQ_Lib[],MATCH(AI$2,SP_ACQ_Lib[#Headers],0),FALSE)=0,"",VLOOKUP(CONCATENATE($A69,"_",AI$1),SP_ACQ_Lib[],MATCH(AI$2,SP_ACQ_Lib[#Headers],0),FALSE)),"")</f>
        <v>43984</v>
      </c>
      <c r="AJ69" s="130">
        <f>IFERROR(IF(VLOOKUP(CONCATENATE($A69,"_",AJ$1),SP_ACQ_Lib[],MATCH(AJ$2,SP_ACQ_Lib[#Headers],0),FALSE)=0,"",VLOOKUP(CONCATENATE($A69,"_",AJ$1),SP_ACQ_Lib[],MATCH(AJ$2,SP_ACQ_Lib[#Headers],0),FALSE)),"")</f>
        <v>44004</v>
      </c>
      <c r="AK69" s="130">
        <f>IFERROR(IF(VLOOKUP(CONCATENATE($A69,"_",AK$1),SP_ACQ_Lib[],MATCH(AK$2,SP_ACQ_Lib[#Headers],0),FALSE)=0,"",VLOOKUP(CONCATENATE($A69,"_",AK$1),SP_ACQ_Lib[],MATCH(AK$2,SP_ACQ_Lib[#Headers],0),FALSE)),"")</f>
        <v>44187</v>
      </c>
      <c r="AL69" s="130">
        <f>IFERROR(VLOOKUP($A69,SP_AcqTract_DB[],MATCH(AL$2,SP_AcqTract_DB[#Headers],0),FALSE),"")</f>
        <v>0</v>
      </c>
      <c r="AM69" s="115">
        <f>IFERROR(VLOOKUP($A69,SP_AcqTract_DB[],MATCH(AM$2,SP_AcqTract_DB[#Headers],0),FALSE),"")</f>
        <v>0</v>
      </c>
      <c r="AN69" s="115">
        <f>IFERROR(VLOOKUP($A69,SP_AcqTract_DB[],MATCH(AN$2,SP_AcqTract_DB[#Headers],0),FALSE),"")</f>
        <v>0</v>
      </c>
      <c r="AO69" s="116">
        <f>IFERROR(VLOOKUP($A69,SP_AcqTract_DB[],MATCH(AO$2,SP_AcqTract_DB[#Headers],0),FALSE),"")</f>
        <v>0</v>
      </c>
      <c r="AP69" s="98">
        <f>IFERROR(VLOOKUP($A69,SP_AcqTract_DB[],MATCH(AP$2,SP_AcqTract_DB[#Headers],0),FALSE),"")</f>
        <v>0</v>
      </c>
      <c r="AQ69" s="133" t="str">
        <f>IFERROR(IF(VLOOKUP(CONCATENATE($A69,"_",AQ$1),SP_ACQ_Lib[],MATCH(AQ$2,SP_ACQ_Lib[#Headers],0),FALSE)=0,"",VLOOKUP(CONCATENATE($A69,"_",AQ$1),SP_ACQ_Lib[],MATCH(AQ$2,SP_ACQ_Lib[#Headers],0),FALSE)),"")</f>
        <v/>
      </c>
      <c r="AR69" s="131" t="str">
        <f>IFERROR(IF(VLOOKUP(CONCATENATE($A69,"_",AR$1),SP_ACQ_Lib[],MATCH(AR$2,SP_ACQ_Lib[#Headers],0),FALSE)=0,"",VLOOKUP(CONCATENATE($A69,"_",AR$1),SP_ACQ_Lib[],MATCH(AR$2,SP_ACQ_Lib[#Headers],0),FALSE)),"")</f>
        <v/>
      </c>
      <c r="AS69" s="130" t="str">
        <f>IFERROR(IF(VLOOKUP(CONCATENATE($A69,"_",AS$1),SP_ACQ_Lib[],MATCH(AS$2,SP_ACQ_Lib[#Headers],0),FALSE)=0,"",VLOOKUP(CONCATENATE($A69,"_",AS$1),SP_ACQ_Lib[],MATCH(AS$2,SP_ACQ_Lib[#Headers],0),FALSE)),"")</f>
        <v/>
      </c>
      <c r="AT69" s="132" t="str">
        <f>IFERROR(IF(VLOOKUP(CONCATENATE($A69,"_",AT$1),SP_ACQ_Lib[],MATCH(AT$2,SP_ACQ_Lib[#Headers],0),FALSE)=0,"",VLOOKUP(CONCATENATE($A69,"_",AT$1),SP_ACQ_Lib[],MATCH(AT$2,SP_ACQ_Lib[#Headers],0),FALSE)),"")</f>
        <v/>
      </c>
      <c r="AU69" s="132" t="str">
        <f>IFERROR(IF(VLOOKUP(CONCATENATE($A69,"_",AU$1),SP_ACQ_Lib[],MATCH(AU$2,SP_ACQ_Lib[#Headers],0),FALSE)=0,"",VLOOKUP(CONCATENATE($A69,"_",AU$1),SP_ACQ_Lib[],MATCH(AU$2,SP_ACQ_Lib[#Headers],0),FALSE)),"")</f>
        <v/>
      </c>
      <c r="AV69" s="113" t="str">
        <f>IFERROR(IF(VLOOKUP(CONCATENATE($A69,"_",AV$1),SP_ACQ_Lib[],MATCH(AV$2,SP_ACQ_Lib[#Headers],0),FALSE)=0,"",VLOOKUP(CONCATENATE($A69,"_",AV$1),SP_ACQ_Lib[],MATCH(AV$2,SP_ACQ_Lib[#Headers],0),FALSE)),"")</f>
        <v/>
      </c>
      <c r="AW69" s="132" t="str">
        <f>IFERROR(IF(VLOOKUP(CONCATENATE($A69,"_",AW$1),SP_ACQ_Lib[],MATCH(AW$2,SP_ACQ_Lib[#Headers],0),FALSE)=0,"",VLOOKUP(CONCATENATE($A69,"_",AW$1),SP_ACQ_Lib[],MATCH(AW$2,SP_ACQ_Lib[#Headers],0),FALSE)),"")</f>
        <v/>
      </c>
      <c r="AX69" s="132" t="str">
        <f>IFERROR(IF(VLOOKUP(CONCATENATE($A69,"_",AX$1),SP_ACQ_Lib[],MATCH(AX$2,SP_ACQ_Lib[#Headers],0),FALSE)=0,"",VLOOKUP(CONCATENATE($A69,"_",AX$1),SP_ACQ_Lib[],MATCH(AX$2,SP_ACQ_Lib[#Headers],0),FALSE)),"")</f>
        <v/>
      </c>
      <c r="AY69" s="132" t="str">
        <f>IFERROR(IF(VLOOKUP(CONCATENATE($A69,"_",AY$1),SP_ACQ_Lib[],MATCH(AY$2,SP_ACQ_Lib[#Headers],0),FALSE)=0,"",VLOOKUP(CONCATENATE($A69,"_",AY$1),SP_ACQ_Lib[],MATCH(AY$2,SP_ACQ_Lib[#Headers],0),FALSE)),"")</f>
        <v/>
      </c>
      <c r="AZ69" s="132" t="str">
        <f>IFERROR(IF(VLOOKUP(CONCATENATE($A69,"_",AZ$1),SP_ACQ_Lib[],MATCH(AZ$2,SP_ACQ_Lib[#Headers],0),FALSE)=0,"",VLOOKUP(CONCATENATE($A69,"_",AZ$1),SP_ACQ_Lib[],MATCH(AZ$2,SP_ACQ_Lib[#Headers],0),FALSE)),"")</f>
        <v/>
      </c>
      <c r="BA69" s="132" t="str">
        <f>IFERROR(IF(VLOOKUP(CONCATENATE($A69,"_",BA$1),SP_ACQ_Lib[],MATCH(BA$2,SP_ACQ_Lib[#Headers],0),FALSE)=0,"",VLOOKUP(CONCATENATE($A69,"_",BA$1),SP_ACQ_Lib[],MATCH(BA$2,SP_ACQ_Lib[#Headers],0),FALSE)),"")</f>
        <v/>
      </c>
      <c r="BB69" s="112">
        <f>IFERROR(VLOOKUP(CONCATENATE($A69,"_",BB$1),SP_ACQ_Lib[],MATCH(BB$2,SP_ACQ_Lib[#Headers],0),FALSE),0)</f>
        <v>0</v>
      </c>
      <c r="BC69" s="119">
        <f>IFERROR(VLOOKUP($A69,SP_AcqTract_DB[],MATCH(BC$2,SP_AcqTract_DB[#Headers],0),FALSE),"")</f>
        <v>0</v>
      </c>
      <c r="BD69" s="119">
        <f>IFERROR(VLOOKUP($A69,SP_AcqTract_DB[],MATCH(BD$2,SP_AcqTract_DB[#Headers],0),FALSE),"")</f>
        <v>0</v>
      </c>
      <c r="BE69" s="130" t="str">
        <f>IFERROR(IF(VLOOKUP(CONCATENATE($A69,"_",BE$1),SP_ACQ_Lib[],MATCH(BE$2,SP_ACQ_Lib[#Headers],0),FALSE)=0,"",VLOOKUP(CONCATENATE($A69,"_",BE$1),SP_ACQ_Lib[],MATCH(BE$2,SP_ACQ_Lib[#Headers],0),FALSE)),"")</f>
        <v/>
      </c>
      <c r="BF69" s="130" t="str">
        <f>IFERROR(IF(VLOOKUP(CONCATENATE($A69,"_",BF$1),SP_ACQ_Lib[],MATCH(BF$2,SP_ACQ_Lib[#Headers],0),FALSE)=0,"",VLOOKUP(CONCATENATE($A69,"_",BF$1),SP_ACQ_Lib[],MATCH(BF$2,SP_ACQ_Lib[#Headers],0),FALSE)),"")</f>
        <v/>
      </c>
      <c r="BG69" s="130" t="str">
        <f>IFERROR(IF(VLOOKUP(CONCATENATE($A69,"_",BG$1),SP_ACQ_Lib[],MATCH(BG$2,SP_ACQ_Lib[#Headers],0),FALSE)=0,"",VLOOKUP(CONCATENATE($A69,"_",BG$1),SP_ACQ_Lib[],MATCH(BG$2,SP_ACQ_Lib[#Headers],0),FALSE)),"")</f>
        <v/>
      </c>
      <c r="BH69" s="130" t="str">
        <f>IFERROR(IF(VLOOKUP(CONCATENATE($A69,"_",BH$1),SP_ACQ_Lib[],MATCH(BH$2,SP_ACQ_Lib[#Headers],0),FALSE)=0,"",VLOOKUP(CONCATENATE($A69,"_",BH$1),SP_ACQ_Lib[],MATCH(BH$2,SP_ACQ_Lib[#Headers],0),FALSE)),"")</f>
        <v/>
      </c>
      <c r="BI69" s="130" t="str">
        <f>IFERROR(IF(VLOOKUP(CONCATENATE($A69,"_",BI$1),SP_ACQ_Lib[],MATCH(BI$2,SP_ACQ_Lib[#Headers],0),FALSE)=0,"",VLOOKUP(CONCATENATE($A69,"_",BI$1),SP_ACQ_Lib[],MATCH(BI$2,SP_ACQ_Lib[#Headers],0),FALSE)),"")</f>
        <v/>
      </c>
      <c r="BJ69" s="130" t="str">
        <f>IFERROR(IF(VLOOKUP(CONCATENATE($A69,"_",BJ$1),SP_ACQ_Lib[],MATCH(BJ$2,SP_ACQ_Lib[#Headers],0),FALSE)=0,"",VLOOKUP(CONCATENATE($A69,"_",BJ$1),SP_ACQ_Lib[],MATCH(BJ$2,SP_ACQ_Lib[#Headers],0),FALSE)),"")</f>
        <v/>
      </c>
      <c r="BK69" s="131" t="str">
        <f>IFERROR(IF(VLOOKUP(CONCATENATE($A69,"_",BK$1),SP_ACQ_Lib[],MATCH(BK$2,SP_ACQ_Lib[#Headers],0),FALSE)=0,"",VLOOKUP(CONCATENATE($A69,"_",BK$1),SP_ACQ_Lib[],MATCH(BK$2,SP_ACQ_Lib[#Headers],0),FALSE)),"")</f>
        <v/>
      </c>
      <c r="BL69" s="130" t="str">
        <f>IFERROR(IF(VLOOKUP(CONCATENATE($A69,"_",BL$1),SP_ACQ_Lib[],MATCH(BL$2,SP_ACQ_Lib[#Headers],0),FALSE)=0,"",VLOOKUP(CONCATENATE($A69,"_",BL$1),SP_ACQ_Lib[],MATCH(BL$2,SP_ACQ_Lib[#Headers],0),FALSE)),"")</f>
        <v/>
      </c>
      <c r="BM69" s="130" t="str">
        <f>IFERROR(IF(VLOOKUP(CONCATENATE($A69,"_",BM$1),SP_ACQ_Lib[],MATCH(BM$2,SP_ACQ_Lib[#Headers],0),FALSE)=0,"",VLOOKUP(CONCATENATE($A69,"_",BM$1),SP_ACQ_Lib[],MATCH(BM$2,SP_ACQ_Lib[#Headers],0),FALSE)),"")</f>
        <v/>
      </c>
      <c r="BN69" s="130" t="str">
        <f>IFERROR(IF(VLOOKUP(CONCATENATE($A69,"_",BN$1),SP_ACQ_Lib[],MATCH(BN$2,SP_ACQ_Lib[#Headers],0),FALSE)=0,"",VLOOKUP(CONCATENATE($A69,"_",BN$1),SP_ACQ_Lib[],MATCH(BN$2,SP_ACQ_Lib[#Headers],0),FALSE)),"")</f>
        <v/>
      </c>
    </row>
    <row r="70" spans="1:66" s="114" customFormat="1" ht="15.75" x14ac:dyDescent="0.2">
      <c r="A70" s="82" t="s">
        <v>2040</v>
      </c>
      <c r="B70" s="115" t="str">
        <f>IFERROR(VLOOKUP($A70,SP_AcqTract_DB[],MATCH(B$2,SP_AcqTract_DB[#Headers],0),FALSE),"")</f>
        <v>R018678</v>
      </c>
      <c r="C70" s="116" t="str">
        <f>IFERROR(VLOOKUP($A70,SP_AcqTract_DB[],MATCH(C$2,SP_AcqTract_DB[#Headers],0),FALSE),"")</f>
        <v>PH2</v>
      </c>
      <c r="D70" s="96" t="str">
        <f>IFERROR(VLOOKUP($A70,SP_AcqTract_DB[],MATCH(D$2,SP_AcqTract_DB[#Headers],0),FALSE),"")</f>
        <v>Active</v>
      </c>
      <c r="E70" s="96">
        <f>IFERROR(VLOOKUP($A70,SP_AcqTract_DB[],MATCH(E$2,SP_AcqTract_DB[#Headers],0),FALSE),"")</f>
        <v>0</v>
      </c>
      <c r="F70" s="115">
        <f>IFERROR(VLOOKUP($A70,SP_AcqTract_DB[],MATCH(F$2,SP_AcqTract_DB[#Headers],0),FALSE),"")</f>
        <v>0</v>
      </c>
      <c r="G70" s="115" t="str">
        <f>IFERROR(VLOOKUP($A70,SP_AcqTract_DB[],MATCH(G$2,SP_AcqTract_DB[#Headers],0),FALSE),"")</f>
        <v>Darlene Snow</v>
      </c>
      <c r="H70" s="131">
        <f>IFERROR(IF(VLOOKUP(CONCATENATE($A70,"_",H$1),SP_ACQ_Lib[],MATCH(H$2,SP_ACQ_Lib[#Headers],0),FALSE)=0,"",VLOOKUP(CONCATENATE($A70,"_",H$1),SP_ACQ_Lib[],MATCH(H$2,SP_ACQ_Lib[#Headers],0),FALSE)),"")</f>
        <v>43997.352847222224</v>
      </c>
      <c r="I70" s="115" t="str">
        <f>IFERROR(VLOOKUP($A70,SP_AcqTract_DB[],MATCH(I$2,SP_AcqTract_DB[#Headers],0),FALSE),"")</f>
        <v>Garcia Juan Jr</v>
      </c>
      <c r="J70" s="115">
        <f>IFERROR(VLOOKUP($A70,SP_AcqTract_DB[],MATCH(J$2,SP_AcqTract_DB[#Headers],0),FALSE),"")</f>
        <v>0</v>
      </c>
      <c r="K70" s="115">
        <f>IFERROR(VLOOKUP($A70,SP_AcqTract_DB[],MATCH(K$2,SP_AcqTract_DB[#Headers],0),FALSE),"")</f>
        <v>0</v>
      </c>
      <c r="L70" s="115">
        <f>IFERROR(VLOOKUP($A70,SP_AcqTract_DB[],MATCH(L$2,SP_AcqTract_DB[#Headers],0),FALSE),"")</f>
        <v>0</v>
      </c>
      <c r="M70" s="96">
        <f>IFERROR(VLOOKUP($A70,SP_AcqTract_DB[],MATCH(M$2,SP_AcqTract_DB[#Headers],0),FALSE),"")</f>
        <v>0</v>
      </c>
      <c r="N70" s="115" t="str">
        <f>IFERROR(VLOOKUP($A70,SP_AcqTract_DB[],MATCH(N$2,SP_AcqTract_DB[#Headers],0),FALSE),"")</f>
        <v>927 CR 188</v>
      </c>
      <c r="O70" s="108">
        <f>IFERROR(VLOOKUP($A70,SP_AcqTract_DB[],MATCH(O$2,SP_AcqTract_DB[#Headers],0),FALSE),"")</f>
        <v>0</v>
      </c>
      <c r="P70" s="108">
        <f>IFERROR(VLOOKUP($A70,SP_AcqTract_DB[],MATCH(P$2,SP_AcqTract_DB[#Headers],0),FALSE),"")</f>
        <v>0</v>
      </c>
      <c r="Q70" s="96">
        <f>IFERROR(VLOOKUP($A70,SP_AcqTract_DB[],MATCH(Q$2,SP_AcqTract_DB[#Headers],0),FALSE),"")</f>
        <v>0</v>
      </c>
      <c r="R70" s="131" t="str">
        <f>IFERROR(IF(VLOOKUP(CONCATENATE($A70,"_",R$1),SP_ACQ_Lib[],MATCH(R$2,SP_ACQ_Lib[#Headers],0),FALSE)=0,"",VLOOKUP(CONCATENATE($A70,"_",R$1),SP_ACQ_Lib[],MATCH(R$2,SP_ACQ_Lib[#Headers],0),FALSE)),"")</f>
        <v/>
      </c>
      <c r="S70" s="134" t="str">
        <f>IFERROR(IF(VLOOKUP(CONCATENATE($A70,"_",S$1),SP_ACQ_Lib[],MATCH(S$2,SP_ACQ_Lib[#Headers],0),FALSE)=0,"",VLOOKUP(CONCATENATE($A70,"_",S$1),SP_ACQ_Lib[],MATCH(S$2,SP_ACQ_Lib[#Headers],0),FALSE)),"")</f>
        <v/>
      </c>
      <c r="T70" s="93">
        <f>IFERROR(VLOOKUP(CONCATENATE($A70,"_",T$1),SP_ACQ_Lib[],MATCH(T$2,SP_ACQ_Lib[#Headers],0),FALSE),0)</f>
        <v>0</v>
      </c>
      <c r="U70" s="131" t="str">
        <f>IFERROR(IF(VLOOKUP(CONCATENATE($A70,"_",U$1),SP_ACQ_Lib[],MATCH(U$2,SP_ACQ_Lib[#Headers],0),FALSE)=0,"",VLOOKUP(CONCATENATE($A70,"_",U$1),SP_ACQ_Lib[],MATCH(U$2,SP_ACQ_Lib[#Headers],0),FALSE)),"")</f>
        <v/>
      </c>
      <c r="V70" s="93" t="str">
        <f>IFERROR(VLOOKUP(CONCATENATE($A70,"_",V$1),SP_ACQ_Lib[],MATCH(V$2,SP_ACQ_Lib[#Headers],0),FALSE),0)</f>
        <v>Accepted</v>
      </c>
      <c r="W70" s="97">
        <f>IFERROR(VLOOKUP(CONCATENATE($A70,"_",W$1),SP_ACQ_Lib[],MATCH(W$2,SP_ACQ_Lib[#Headers],0),FALSE),0)</f>
        <v>0</v>
      </c>
      <c r="X70" s="131">
        <f>IFERROR(VLOOKUP($A70,SP_AcqTract_DB[],MATCH(X$2,SP_AcqTract_DB[#Headers],0),FALSE),"")</f>
        <v>0</v>
      </c>
      <c r="Y70" s="125">
        <f>IFERROR(VLOOKUP($A70,SP_AcqTract_DB[],MATCH(Y$2,SP_AcqTract_DB[#Headers],0),FALSE),"")</f>
        <v>0</v>
      </c>
      <c r="Z70" s="117">
        <f>IFERROR(VLOOKUP($A70,SP_AcqTract_DB[],MATCH(Z$2,SP_AcqTract_DB[#Headers],0),FALSE),"")</f>
        <v>0</v>
      </c>
      <c r="AA70" s="117">
        <f>IFERROR(VLOOKUP($A70,SP_AcqTract_DB[],MATCH(AA$2,SP_AcqTract_DB[#Headers],0),FALSE),"")</f>
        <v>0</v>
      </c>
      <c r="AB70" s="131" t="str">
        <f>IFERROR(IF(VLOOKUP(CONCATENATE($A70,"_",AB$1),SP_ACQ_Lib[],MATCH(AB$2,SP_ACQ_Lib[#Headers],0),FALSE)=0,"",VLOOKUP(CONCATENATE($A70,"_",AB$1),SP_ACQ_Lib[],MATCH(AB$2,SP_ACQ_Lib[#Headers],0),FALSE)),"")</f>
        <v/>
      </c>
      <c r="AC70" s="131" t="str">
        <f>IFERROR(IF(VLOOKUP(CONCATENATE($A70,"_",AC$1),SP_ACQ_Lib[],MATCH(AC$2,SP_ACQ_Lib[#Headers],0),FALSE)=0,"",VLOOKUP(CONCATENATE($A70,"_",AC$1),SP_ACQ_Lib[],MATCH(AC$2,SP_ACQ_Lib[#Headers],0),FALSE)),"")</f>
        <v/>
      </c>
      <c r="AD70" s="117">
        <f>IFERROR(VLOOKUP($A70,SP_AcqTract_DB[],MATCH(AD$2,SP_AcqTract_DB[#Headers],0),FALSE),"")</f>
        <v>0</v>
      </c>
      <c r="AE70" s="131" t="str">
        <f>IFERROR(IF(VLOOKUP(CONCATENATE($A70,"_",AE$1),SP_ACQ_Lib[],MATCH(AE$2,SP_ACQ_Lib[#Headers],0),FALSE)=0,"",VLOOKUP(CONCATENATE($A70,"_",AE$1),SP_ACQ_Lib[],MATCH(AE$2,SP_ACQ_Lib[#Headers],0),FALSE)),"")</f>
        <v/>
      </c>
      <c r="AF70" s="131" t="str">
        <f>IFERROR(IF(VLOOKUP(CONCATENATE($A70,"_",AF$1),SP_ACQ_Lib[],MATCH(AF$2,SP_ACQ_Lib[#Headers],0),FALSE)=0,"",VLOOKUP(CONCATENATE($A70,"_",AF$1),SP_ACQ_Lib[],MATCH(AF$2,SP_ACQ_Lib[#Headers],0),FALSE)),"")</f>
        <v/>
      </c>
      <c r="AG70" s="131" t="str">
        <f>IFERROR(IF(VLOOKUP(CONCATENATE($A70,"_",AG$1),SP_ACQ_Lib[],MATCH(AG$2,SP_ACQ_Lib[#Headers],0),FALSE)=0,"",VLOOKUP(CONCATENATE($A70,"_",AG$1),SP_ACQ_Lib[],MATCH(AG$2,SP_ACQ_Lib[#Headers],0),FALSE)),"")</f>
        <v/>
      </c>
      <c r="AH70" s="131" t="str">
        <f>IFERROR(IF(VLOOKUP(CONCATENATE($A70,"_",AH$1),SP_ACQ_Lib[],MATCH(AH$2,SP_ACQ_Lib[#Headers],0),FALSE)=0,"",VLOOKUP(CONCATENATE($A70,"_",AH$1),SP_ACQ_Lib[],MATCH(AH$2,SP_ACQ_Lib[#Headers],0),FALSE)),"")</f>
        <v/>
      </c>
      <c r="AI70" s="130">
        <f>IFERROR(IF(VLOOKUP(CONCATENATE($A70,"_",AI$1),SP_ACQ_Lib[],MATCH(AI$2,SP_ACQ_Lib[#Headers],0),FALSE)=0,"",VLOOKUP(CONCATENATE($A70,"_",AI$1),SP_ACQ_Lib[],MATCH(AI$2,SP_ACQ_Lib[#Headers],0),FALSE)),"")</f>
        <v>43984</v>
      </c>
      <c r="AJ70" s="130">
        <f>IFERROR(IF(VLOOKUP(CONCATENATE($A70,"_",AJ$1),SP_ACQ_Lib[],MATCH(AJ$2,SP_ACQ_Lib[#Headers],0),FALSE)=0,"",VLOOKUP(CONCATENATE($A70,"_",AJ$1),SP_ACQ_Lib[],MATCH(AJ$2,SP_ACQ_Lib[#Headers],0),FALSE)),"")</f>
        <v>43987</v>
      </c>
      <c r="AK70" s="130">
        <f>IFERROR(IF(VLOOKUP(CONCATENATE($A70,"_",AK$1),SP_ACQ_Lib[],MATCH(AK$2,SP_ACQ_Lib[#Headers],0),FALSE)=0,"",VLOOKUP(CONCATENATE($A70,"_",AK$1),SP_ACQ_Lib[],MATCH(AK$2,SP_ACQ_Lib[#Headers],0),FALSE)),"")</f>
        <v>44170</v>
      </c>
      <c r="AL70" s="130">
        <f>IFERROR(VLOOKUP($A70,SP_AcqTract_DB[],MATCH(AL$2,SP_AcqTract_DB[#Headers],0),FALSE),"")</f>
        <v>0</v>
      </c>
      <c r="AM70" s="115">
        <f>IFERROR(VLOOKUP($A70,SP_AcqTract_DB[],MATCH(AM$2,SP_AcqTract_DB[#Headers],0),FALSE),"")</f>
        <v>0</v>
      </c>
      <c r="AN70" s="115">
        <f>IFERROR(VLOOKUP($A70,SP_AcqTract_DB[],MATCH(AN$2,SP_AcqTract_DB[#Headers],0),FALSE),"")</f>
        <v>0</v>
      </c>
      <c r="AO70" s="116">
        <f>IFERROR(VLOOKUP($A70,SP_AcqTract_DB[],MATCH(AO$2,SP_AcqTract_DB[#Headers],0),FALSE),"")</f>
        <v>0</v>
      </c>
      <c r="AP70" s="98">
        <f>IFERROR(VLOOKUP($A70,SP_AcqTract_DB[],MATCH(AP$2,SP_AcqTract_DB[#Headers],0),FALSE),"")</f>
        <v>0</v>
      </c>
      <c r="AQ70" s="133" t="str">
        <f>IFERROR(IF(VLOOKUP(CONCATENATE($A70,"_",AQ$1),SP_ACQ_Lib[],MATCH(AQ$2,SP_ACQ_Lib[#Headers],0),FALSE)=0,"",VLOOKUP(CONCATENATE($A70,"_",AQ$1),SP_ACQ_Lib[],MATCH(AQ$2,SP_ACQ_Lib[#Headers],0),FALSE)),"")</f>
        <v/>
      </c>
      <c r="AR70" s="131" t="str">
        <f>IFERROR(IF(VLOOKUP(CONCATENATE($A70,"_",AR$1),SP_ACQ_Lib[],MATCH(AR$2,SP_ACQ_Lib[#Headers],0),FALSE)=0,"",VLOOKUP(CONCATENATE($A70,"_",AR$1),SP_ACQ_Lib[],MATCH(AR$2,SP_ACQ_Lib[#Headers],0),FALSE)),"")</f>
        <v/>
      </c>
      <c r="AS70" s="130" t="str">
        <f>IFERROR(IF(VLOOKUP(CONCATENATE($A70,"_",AS$1),SP_ACQ_Lib[],MATCH(AS$2,SP_ACQ_Lib[#Headers],0),FALSE)=0,"",VLOOKUP(CONCATENATE($A70,"_",AS$1),SP_ACQ_Lib[],MATCH(AS$2,SP_ACQ_Lib[#Headers],0),FALSE)),"")</f>
        <v/>
      </c>
      <c r="AT70" s="132" t="str">
        <f>IFERROR(IF(VLOOKUP(CONCATENATE($A70,"_",AT$1),SP_ACQ_Lib[],MATCH(AT$2,SP_ACQ_Lib[#Headers],0),FALSE)=0,"",VLOOKUP(CONCATENATE($A70,"_",AT$1),SP_ACQ_Lib[],MATCH(AT$2,SP_ACQ_Lib[#Headers],0),FALSE)),"")</f>
        <v/>
      </c>
      <c r="AU70" s="132" t="str">
        <f>IFERROR(IF(VLOOKUP(CONCATENATE($A70,"_",AU$1),SP_ACQ_Lib[],MATCH(AU$2,SP_ACQ_Lib[#Headers],0),FALSE)=0,"",VLOOKUP(CONCATENATE($A70,"_",AU$1),SP_ACQ_Lib[],MATCH(AU$2,SP_ACQ_Lib[#Headers],0),FALSE)),"")</f>
        <v/>
      </c>
      <c r="AV70" s="113" t="str">
        <f>IFERROR(IF(VLOOKUP(CONCATENATE($A70,"_",AV$1),SP_ACQ_Lib[],MATCH(AV$2,SP_ACQ_Lib[#Headers],0),FALSE)=0,"",VLOOKUP(CONCATENATE($A70,"_",AV$1),SP_ACQ_Lib[],MATCH(AV$2,SP_ACQ_Lib[#Headers],0),FALSE)),"")</f>
        <v/>
      </c>
      <c r="AW70" s="132" t="str">
        <f>IFERROR(IF(VLOOKUP(CONCATENATE($A70,"_",AW$1),SP_ACQ_Lib[],MATCH(AW$2,SP_ACQ_Lib[#Headers],0),FALSE)=0,"",VLOOKUP(CONCATENATE($A70,"_",AW$1),SP_ACQ_Lib[],MATCH(AW$2,SP_ACQ_Lib[#Headers],0),FALSE)),"")</f>
        <v/>
      </c>
      <c r="AX70" s="132" t="str">
        <f>IFERROR(IF(VLOOKUP(CONCATENATE($A70,"_",AX$1),SP_ACQ_Lib[],MATCH(AX$2,SP_ACQ_Lib[#Headers],0),FALSE)=0,"",VLOOKUP(CONCATENATE($A70,"_",AX$1),SP_ACQ_Lib[],MATCH(AX$2,SP_ACQ_Lib[#Headers],0),FALSE)),"")</f>
        <v/>
      </c>
      <c r="AY70" s="132" t="str">
        <f>IFERROR(IF(VLOOKUP(CONCATENATE($A70,"_",AY$1),SP_ACQ_Lib[],MATCH(AY$2,SP_ACQ_Lib[#Headers],0),FALSE)=0,"",VLOOKUP(CONCATENATE($A70,"_",AY$1),SP_ACQ_Lib[],MATCH(AY$2,SP_ACQ_Lib[#Headers],0),FALSE)),"")</f>
        <v/>
      </c>
      <c r="AZ70" s="132" t="str">
        <f>IFERROR(IF(VLOOKUP(CONCATENATE($A70,"_",AZ$1),SP_ACQ_Lib[],MATCH(AZ$2,SP_ACQ_Lib[#Headers],0),FALSE)=0,"",VLOOKUP(CONCATENATE($A70,"_",AZ$1),SP_ACQ_Lib[],MATCH(AZ$2,SP_ACQ_Lib[#Headers],0),FALSE)),"")</f>
        <v/>
      </c>
      <c r="BA70" s="132" t="str">
        <f>IFERROR(IF(VLOOKUP(CONCATENATE($A70,"_",BA$1),SP_ACQ_Lib[],MATCH(BA$2,SP_ACQ_Lib[#Headers],0),FALSE)=0,"",VLOOKUP(CONCATENATE($A70,"_",BA$1),SP_ACQ_Lib[],MATCH(BA$2,SP_ACQ_Lib[#Headers],0),FALSE)),"")</f>
        <v/>
      </c>
      <c r="BB70" s="112">
        <f>IFERROR(VLOOKUP(CONCATENATE($A70,"_",BB$1),SP_ACQ_Lib[],MATCH(BB$2,SP_ACQ_Lib[#Headers],0),FALSE),0)</f>
        <v>0</v>
      </c>
      <c r="BC70" s="119">
        <f>IFERROR(VLOOKUP($A70,SP_AcqTract_DB[],MATCH(BC$2,SP_AcqTract_DB[#Headers],0),FALSE),"")</f>
        <v>0</v>
      </c>
      <c r="BD70" s="119">
        <f>IFERROR(VLOOKUP($A70,SP_AcqTract_DB[],MATCH(BD$2,SP_AcqTract_DB[#Headers],0),FALSE),"")</f>
        <v>0</v>
      </c>
      <c r="BE70" s="130" t="str">
        <f>IFERROR(IF(VLOOKUP(CONCATENATE($A70,"_",BE$1),SP_ACQ_Lib[],MATCH(BE$2,SP_ACQ_Lib[#Headers],0),FALSE)=0,"",VLOOKUP(CONCATENATE($A70,"_",BE$1),SP_ACQ_Lib[],MATCH(BE$2,SP_ACQ_Lib[#Headers],0),FALSE)),"")</f>
        <v/>
      </c>
      <c r="BF70" s="130" t="str">
        <f>IFERROR(IF(VLOOKUP(CONCATENATE($A70,"_",BF$1),SP_ACQ_Lib[],MATCH(BF$2,SP_ACQ_Lib[#Headers],0),FALSE)=0,"",VLOOKUP(CONCATENATE($A70,"_",BF$1),SP_ACQ_Lib[],MATCH(BF$2,SP_ACQ_Lib[#Headers],0),FALSE)),"")</f>
        <v/>
      </c>
      <c r="BG70" s="130" t="str">
        <f>IFERROR(IF(VLOOKUP(CONCATENATE($A70,"_",BG$1),SP_ACQ_Lib[],MATCH(BG$2,SP_ACQ_Lib[#Headers],0),FALSE)=0,"",VLOOKUP(CONCATENATE($A70,"_",BG$1),SP_ACQ_Lib[],MATCH(BG$2,SP_ACQ_Lib[#Headers],0),FALSE)),"")</f>
        <v/>
      </c>
      <c r="BH70" s="130" t="str">
        <f>IFERROR(IF(VLOOKUP(CONCATENATE($A70,"_",BH$1),SP_ACQ_Lib[],MATCH(BH$2,SP_ACQ_Lib[#Headers],0),FALSE)=0,"",VLOOKUP(CONCATENATE($A70,"_",BH$1),SP_ACQ_Lib[],MATCH(BH$2,SP_ACQ_Lib[#Headers],0),FALSE)),"")</f>
        <v/>
      </c>
      <c r="BI70" s="130" t="str">
        <f>IFERROR(IF(VLOOKUP(CONCATENATE($A70,"_",BI$1),SP_ACQ_Lib[],MATCH(BI$2,SP_ACQ_Lib[#Headers],0),FALSE)=0,"",VLOOKUP(CONCATENATE($A70,"_",BI$1),SP_ACQ_Lib[],MATCH(BI$2,SP_ACQ_Lib[#Headers],0),FALSE)),"")</f>
        <v/>
      </c>
      <c r="BJ70" s="130" t="str">
        <f>IFERROR(IF(VLOOKUP(CONCATENATE($A70,"_",BJ$1),SP_ACQ_Lib[],MATCH(BJ$2,SP_ACQ_Lib[#Headers],0),FALSE)=0,"",VLOOKUP(CONCATENATE($A70,"_",BJ$1),SP_ACQ_Lib[],MATCH(BJ$2,SP_ACQ_Lib[#Headers],0),FALSE)),"")</f>
        <v/>
      </c>
      <c r="BK70" s="131" t="str">
        <f>IFERROR(IF(VLOOKUP(CONCATENATE($A70,"_",BK$1),SP_ACQ_Lib[],MATCH(BK$2,SP_ACQ_Lib[#Headers],0),FALSE)=0,"",VLOOKUP(CONCATENATE($A70,"_",BK$1),SP_ACQ_Lib[],MATCH(BK$2,SP_ACQ_Lib[#Headers],0),FALSE)),"")</f>
        <v/>
      </c>
      <c r="BL70" s="130" t="str">
        <f>IFERROR(IF(VLOOKUP(CONCATENATE($A70,"_",BL$1),SP_ACQ_Lib[],MATCH(BL$2,SP_ACQ_Lib[#Headers],0),FALSE)=0,"",VLOOKUP(CONCATENATE($A70,"_",BL$1),SP_ACQ_Lib[],MATCH(BL$2,SP_ACQ_Lib[#Headers],0),FALSE)),"")</f>
        <v/>
      </c>
      <c r="BM70" s="130" t="str">
        <f>IFERROR(IF(VLOOKUP(CONCATENATE($A70,"_",BM$1),SP_ACQ_Lib[],MATCH(BM$2,SP_ACQ_Lib[#Headers],0),FALSE)=0,"",VLOOKUP(CONCATENATE($A70,"_",BM$1),SP_ACQ_Lib[],MATCH(BM$2,SP_ACQ_Lib[#Headers],0),FALSE)),"")</f>
        <v/>
      </c>
      <c r="BN70" s="130" t="str">
        <f>IFERROR(IF(VLOOKUP(CONCATENATE($A70,"_",BN$1),SP_ACQ_Lib[],MATCH(BN$2,SP_ACQ_Lib[#Headers],0),FALSE)=0,"",VLOOKUP(CONCATENATE($A70,"_",BN$1),SP_ACQ_Lib[],MATCH(BN$2,SP_ACQ_Lib[#Headers],0),FALSE)),"")</f>
        <v/>
      </c>
    </row>
    <row r="71" spans="1:66" s="114" customFormat="1" ht="15.75" x14ac:dyDescent="0.2">
      <c r="A71" s="82" t="s">
        <v>2042</v>
      </c>
      <c r="B71" s="115" t="str">
        <f>IFERROR(VLOOKUP($A71,SP_AcqTract_DB[],MATCH(B$2,SP_AcqTract_DB[#Headers],0),FALSE),"")</f>
        <v>R018679</v>
      </c>
      <c r="C71" s="116" t="str">
        <f>IFERROR(VLOOKUP($A71,SP_AcqTract_DB[],MATCH(C$2,SP_AcqTract_DB[#Headers],0),FALSE),"")</f>
        <v>PH2</v>
      </c>
      <c r="D71" s="96" t="str">
        <f>IFERROR(VLOOKUP($A71,SP_AcqTract_DB[],MATCH(D$2,SP_AcqTract_DB[#Headers],0),FALSE),"")</f>
        <v>Active</v>
      </c>
      <c r="E71" s="96">
        <f>IFERROR(VLOOKUP($A71,SP_AcqTract_DB[],MATCH(E$2,SP_AcqTract_DB[#Headers],0),FALSE),"")</f>
        <v>0</v>
      </c>
      <c r="F71" s="115">
        <f>IFERROR(VLOOKUP($A71,SP_AcqTract_DB[],MATCH(F$2,SP_AcqTract_DB[#Headers],0),FALSE),"")</f>
        <v>0</v>
      </c>
      <c r="G71" s="115" t="str">
        <f>IFERROR(VLOOKUP($A71,SP_AcqTract_DB[],MATCH(G$2,SP_AcqTract_DB[#Headers],0),FALSE),"")</f>
        <v>Darlene Snow</v>
      </c>
      <c r="H71" s="131">
        <f>IFERROR(IF(VLOOKUP(CONCATENATE($A71,"_",H$1),SP_ACQ_Lib[],MATCH(H$2,SP_ACQ_Lib[#Headers],0),FALSE)=0,"",VLOOKUP(CONCATENATE($A71,"_",H$1),SP_ACQ_Lib[],MATCH(H$2,SP_ACQ_Lib[#Headers],0),FALSE)),"")</f>
        <v>44011.379606481481</v>
      </c>
      <c r="I71" s="115" t="str">
        <f>IFERROR(VLOOKUP($A71,SP_AcqTract_DB[],MATCH(I$2,SP_AcqTract_DB[#Headers],0),FALSE),"")</f>
        <v>Greenwood John M Jr Etux Virginia</v>
      </c>
      <c r="J71" s="115">
        <f>IFERROR(VLOOKUP($A71,SP_AcqTract_DB[],MATCH(J$2,SP_AcqTract_DB[#Headers],0),FALSE),"")</f>
        <v>0</v>
      </c>
      <c r="K71" s="115">
        <f>IFERROR(VLOOKUP($A71,SP_AcqTract_DB[],MATCH(K$2,SP_AcqTract_DB[#Headers],0),FALSE),"")</f>
        <v>0</v>
      </c>
      <c r="L71" s="115">
        <f>IFERROR(VLOOKUP($A71,SP_AcqTract_DB[],MATCH(L$2,SP_AcqTract_DB[#Headers],0),FALSE),"")</f>
        <v>0</v>
      </c>
      <c r="M71" s="96">
        <f>IFERROR(VLOOKUP($A71,SP_AcqTract_DB[],MATCH(M$2,SP_AcqTract_DB[#Headers],0),FALSE),"")</f>
        <v>0</v>
      </c>
      <c r="N71" s="115" t="str">
        <f>IFERROR(VLOOKUP($A71,SP_AcqTract_DB[],MATCH(N$2,SP_AcqTract_DB[#Headers],0),FALSE),"")</f>
        <v>0 FM 1299</v>
      </c>
      <c r="O71" s="108">
        <f>IFERROR(VLOOKUP($A71,SP_AcqTract_DB[],MATCH(O$2,SP_AcqTract_DB[#Headers],0),FALSE),"")</f>
        <v>0</v>
      </c>
      <c r="P71" s="108">
        <f>IFERROR(VLOOKUP($A71,SP_AcqTract_DB[],MATCH(P$2,SP_AcqTract_DB[#Headers],0),FALSE),"")</f>
        <v>0</v>
      </c>
      <c r="Q71" s="96">
        <f>IFERROR(VLOOKUP($A71,SP_AcqTract_DB[],MATCH(Q$2,SP_AcqTract_DB[#Headers],0),FALSE),"")</f>
        <v>0</v>
      </c>
      <c r="R71" s="131" t="str">
        <f>IFERROR(IF(VLOOKUP(CONCATENATE($A71,"_",R$1),SP_ACQ_Lib[],MATCH(R$2,SP_ACQ_Lib[#Headers],0),FALSE)=0,"",VLOOKUP(CONCATENATE($A71,"_",R$1),SP_ACQ_Lib[],MATCH(R$2,SP_ACQ_Lib[#Headers],0),FALSE)),"")</f>
        <v/>
      </c>
      <c r="S71" s="134" t="str">
        <f>IFERROR(IF(VLOOKUP(CONCATENATE($A71,"_",S$1),SP_ACQ_Lib[],MATCH(S$2,SP_ACQ_Lib[#Headers],0),FALSE)=0,"",VLOOKUP(CONCATENATE($A71,"_",S$1),SP_ACQ_Lib[],MATCH(S$2,SP_ACQ_Lib[#Headers],0),FALSE)),"")</f>
        <v/>
      </c>
      <c r="T71" s="93">
        <f>IFERROR(VLOOKUP(CONCATENATE($A71,"_",T$1),SP_ACQ_Lib[],MATCH(T$2,SP_ACQ_Lib[#Headers],0),FALSE),0)</f>
        <v>0</v>
      </c>
      <c r="U71" s="131" t="str">
        <f>IFERROR(IF(VLOOKUP(CONCATENATE($A71,"_",U$1),SP_ACQ_Lib[],MATCH(U$2,SP_ACQ_Lib[#Headers],0),FALSE)=0,"",VLOOKUP(CONCATENATE($A71,"_",U$1),SP_ACQ_Lib[],MATCH(U$2,SP_ACQ_Lib[#Headers],0),FALSE)),"")</f>
        <v/>
      </c>
      <c r="V71" s="93" t="str">
        <f>IFERROR(VLOOKUP(CONCATENATE($A71,"_",V$1),SP_ACQ_Lib[],MATCH(V$2,SP_ACQ_Lib[#Headers],0),FALSE),0)</f>
        <v>Accepted</v>
      </c>
      <c r="W71" s="97">
        <f>IFERROR(VLOOKUP(CONCATENATE($A71,"_",W$1),SP_ACQ_Lib[],MATCH(W$2,SP_ACQ_Lib[#Headers],0),FALSE),0)</f>
        <v>0</v>
      </c>
      <c r="X71" s="131">
        <f>IFERROR(VLOOKUP($A71,SP_AcqTract_DB[],MATCH(X$2,SP_AcqTract_DB[#Headers],0),FALSE),"")</f>
        <v>0</v>
      </c>
      <c r="Y71" s="125">
        <f>IFERROR(VLOOKUP($A71,SP_AcqTract_DB[],MATCH(Y$2,SP_AcqTract_DB[#Headers],0),FALSE),"")</f>
        <v>0</v>
      </c>
      <c r="Z71" s="117">
        <f>IFERROR(VLOOKUP($A71,SP_AcqTract_DB[],MATCH(Z$2,SP_AcqTract_DB[#Headers],0),FALSE),"")</f>
        <v>0</v>
      </c>
      <c r="AA71" s="117">
        <f>IFERROR(VLOOKUP($A71,SP_AcqTract_DB[],MATCH(AA$2,SP_AcqTract_DB[#Headers],0),FALSE),"")</f>
        <v>0</v>
      </c>
      <c r="AB71" s="131" t="str">
        <f>IFERROR(IF(VLOOKUP(CONCATENATE($A71,"_",AB$1),SP_ACQ_Lib[],MATCH(AB$2,SP_ACQ_Lib[#Headers],0),FALSE)=0,"",VLOOKUP(CONCATENATE($A71,"_",AB$1),SP_ACQ_Lib[],MATCH(AB$2,SP_ACQ_Lib[#Headers],0),FALSE)),"")</f>
        <v/>
      </c>
      <c r="AC71" s="131" t="str">
        <f>IFERROR(IF(VLOOKUP(CONCATENATE($A71,"_",AC$1),SP_ACQ_Lib[],MATCH(AC$2,SP_ACQ_Lib[#Headers],0),FALSE)=0,"",VLOOKUP(CONCATENATE($A71,"_",AC$1),SP_ACQ_Lib[],MATCH(AC$2,SP_ACQ_Lib[#Headers],0),FALSE)),"")</f>
        <v/>
      </c>
      <c r="AD71" s="117">
        <f>IFERROR(VLOOKUP($A71,SP_AcqTract_DB[],MATCH(AD$2,SP_AcqTract_DB[#Headers],0),FALSE),"")</f>
        <v>0</v>
      </c>
      <c r="AE71" s="131" t="str">
        <f>IFERROR(IF(VLOOKUP(CONCATENATE($A71,"_",AE$1),SP_ACQ_Lib[],MATCH(AE$2,SP_ACQ_Lib[#Headers],0),FALSE)=0,"",VLOOKUP(CONCATENATE($A71,"_",AE$1),SP_ACQ_Lib[],MATCH(AE$2,SP_ACQ_Lib[#Headers],0),FALSE)),"")</f>
        <v/>
      </c>
      <c r="AF71" s="131" t="str">
        <f>IFERROR(IF(VLOOKUP(CONCATENATE($A71,"_",AF$1),SP_ACQ_Lib[],MATCH(AF$2,SP_ACQ_Lib[#Headers],0),FALSE)=0,"",VLOOKUP(CONCATENATE($A71,"_",AF$1),SP_ACQ_Lib[],MATCH(AF$2,SP_ACQ_Lib[#Headers],0),FALSE)),"")</f>
        <v/>
      </c>
      <c r="AG71" s="131" t="str">
        <f>IFERROR(IF(VLOOKUP(CONCATENATE($A71,"_",AG$1),SP_ACQ_Lib[],MATCH(AG$2,SP_ACQ_Lib[#Headers],0),FALSE)=0,"",VLOOKUP(CONCATENATE($A71,"_",AG$1),SP_ACQ_Lib[],MATCH(AG$2,SP_ACQ_Lib[#Headers],0),FALSE)),"")</f>
        <v/>
      </c>
      <c r="AH71" s="131" t="str">
        <f>IFERROR(IF(VLOOKUP(CONCATENATE($A71,"_",AH$1),SP_ACQ_Lib[],MATCH(AH$2,SP_ACQ_Lib[#Headers],0),FALSE)=0,"",VLOOKUP(CONCATENATE($A71,"_",AH$1),SP_ACQ_Lib[],MATCH(AH$2,SP_ACQ_Lib[#Headers],0),FALSE)),"")</f>
        <v/>
      </c>
      <c r="AI71" s="130">
        <f>IFERROR(IF(VLOOKUP(CONCATENATE($A71,"_",AI$1),SP_ACQ_Lib[],MATCH(AI$2,SP_ACQ_Lib[#Headers],0),FALSE)=0,"",VLOOKUP(CONCATENATE($A71,"_",AI$1),SP_ACQ_Lib[],MATCH(AI$2,SP_ACQ_Lib[#Headers],0),FALSE)),"")</f>
        <v>43984</v>
      </c>
      <c r="AJ71" s="130">
        <f>IFERROR(IF(VLOOKUP(CONCATENATE($A71,"_",AJ$1),SP_ACQ_Lib[],MATCH(AJ$2,SP_ACQ_Lib[#Headers],0),FALSE)=0,"",VLOOKUP(CONCATENATE($A71,"_",AJ$1),SP_ACQ_Lib[],MATCH(AJ$2,SP_ACQ_Lib[#Headers],0),FALSE)),"")</f>
        <v>43999</v>
      </c>
      <c r="AK71" s="130">
        <f>IFERROR(IF(VLOOKUP(CONCATENATE($A71,"_",AK$1),SP_ACQ_Lib[],MATCH(AK$2,SP_ACQ_Lib[#Headers],0),FALSE)=0,"",VLOOKUP(CONCATENATE($A71,"_",AK$1),SP_ACQ_Lib[],MATCH(AK$2,SP_ACQ_Lib[#Headers],0),FALSE)),"")</f>
        <v>44182</v>
      </c>
      <c r="AL71" s="130">
        <f>IFERROR(VLOOKUP($A71,SP_AcqTract_DB[],MATCH(AL$2,SP_AcqTract_DB[#Headers],0),FALSE),"")</f>
        <v>0</v>
      </c>
      <c r="AM71" s="115">
        <f>IFERROR(VLOOKUP($A71,SP_AcqTract_DB[],MATCH(AM$2,SP_AcqTract_DB[#Headers],0),FALSE),"")</f>
        <v>0</v>
      </c>
      <c r="AN71" s="115">
        <f>IFERROR(VLOOKUP($A71,SP_AcqTract_DB[],MATCH(AN$2,SP_AcqTract_DB[#Headers],0),FALSE),"")</f>
        <v>0</v>
      </c>
      <c r="AO71" s="116">
        <f>IFERROR(VLOOKUP($A71,SP_AcqTract_DB[],MATCH(AO$2,SP_AcqTract_DB[#Headers],0),FALSE),"")</f>
        <v>0</v>
      </c>
      <c r="AP71" s="98">
        <f>IFERROR(VLOOKUP($A71,SP_AcqTract_DB[],MATCH(AP$2,SP_AcqTract_DB[#Headers],0),FALSE),"")</f>
        <v>0</v>
      </c>
      <c r="AQ71" s="133" t="str">
        <f>IFERROR(IF(VLOOKUP(CONCATENATE($A71,"_",AQ$1),SP_ACQ_Lib[],MATCH(AQ$2,SP_ACQ_Lib[#Headers],0),FALSE)=0,"",VLOOKUP(CONCATENATE($A71,"_",AQ$1),SP_ACQ_Lib[],MATCH(AQ$2,SP_ACQ_Lib[#Headers],0),FALSE)),"")</f>
        <v/>
      </c>
      <c r="AR71" s="131" t="str">
        <f>IFERROR(IF(VLOOKUP(CONCATENATE($A71,"_",AR$1),SP_ACQ_Lib[],MATCH(AR$2,SP_ACQ_Lib[#Headers],0),FALSE)=0,"",VLOOKUP(CONCATENATE($A71,"_",AR$1),SP_ACQ_Lib[],MATCH(AR$2,SP_ACQ_Lib[#Headers],0),FALSE)),"")</f>
        <v/>
      </c>
      <c r="AS71" s="130" t="str">
        <f>IFERROR(IF(VLOOKUP(CONCATENATE($A71,"_",AS$1),SP_ACQ_Lib[],MATCH(AS$2,SP_ACQ_Lib[#Headers],0),FALSE)=0,"",VLOOKUP(CONCATENATE($A71,"_",AS$1),SP_ACQ_Lib[],MATCH(AS$2,SP_ACQ_Lib[#Headers],0),FALSE)),"")</f>
        <v/>
      </c>
      <c r="AT71" s="132" t="str">
        <f>IFERROR(IF(VLOOKUP(CONCATENATE($A71,"_",AT$1),SP_ACQ_Lib[],MATCH(AT$2,SP_ACQ_Lib[#Headers],0),FALSE)=0,"",VLOOKUP(CONCATENATE($A71,"_",AT$1),SP_ACQ_Lib[],MATCH(AT$2,SP_ACQ_Lib[#Headers],0),FALSE)),"")</f>
        <v/>
      </c>
      <c r="AU71" s="132" t="str">
        <f>IFERROR(IF(VLOOKUP(CONCATENATE($A71,"_",AU$1),SP_ACQ_Lib[],MATCH(AU$2,SP_ACQ_Lib[#Headers],0),FALSE)=0,"",VLOOKUP(CONCATENATE($A71,"_",AU$1),SP_ACQ_Lib[],MATCH(AU$2,SP_ACQ_Lib[#Headers],0),FALSE)),"")</f>
        <v/>
      </c>
      <c r="AV71" s="113" t="str">
        <f>IFERROR(IF(VLOOKUP(CONCATENATE($A71,"_",AV$1),SP_ACQ_Lib[],MATCH(AV$2,SP_ACQ_Lib[#Headers],0),FALSE)=0,"",VLOOKUP(CONCATENATE($A71,"_",AV$1),SP_ACQ_Lib[],MATCH(AV$2,SP_ACQ_Lib[#Headers],0),FALSE)),"")</f>
        <v/>
      </c>
      <c r="AW71" s="132" t="str">
        <f>IFERROR(IF(VLOOKUP(CONCATENATE($A71,"_",AW$1),SP_ACQ_Lib[],MATCH(AW$2,SP_ACQ_Lib[#Headers],0),FALSE)=0,"",VLOOKUP(CONCATENATE($A71,"_",AW$1),SP_ACQ_Lib[],MATCH(AW$2,SP_ACQ_Lib[#Headers],0),FALSE)),"")</f>
        <v/>
      </c>
      <c r="AX71" s="132" t="str">
        <f>IFERROR(IF(VLOOKUP(CONCATENATE($A71,"_",AX$1),SP_ACQ_Lib[],MATCH(AX$2,SP_ACQ_Lib[#Headers],0),FALSE)=0,"",VLOOKUP(CONCATENATE($A71,"_",AX$1),SP_ACQ_Lib[],MATCH(AX$2,SP_ACQ_Lib[#Headers],0),FALSE)),"")</f>
        <v/>
      </c>
      <c r="AY71" s="132" t="str">
        <f>IFERROR(IF(VLOOKUP(CONCATENATE($A71,"_",AY$1),SP_ACQ_Lib[],MATCH(AY$2,SP_ACQ_Lib[#Headers],0),FALSE)=0,"",VLOOKUP(CONCATENATE($A71,"_",AY$1),SP_ACQ_Lib[],MATCH(AY$2,SP_ACQ_Lib[#Headers],0),FALSE)),"")</f>
        <v/>
      </c>
      <c r="AZ71" s="132" t="str">
        <f>IFERROR(IF(VLOOKUP(CONCATENATE($A71,"_",AZ$1),SP_ACQ_Lib[],MATCH(AZ$2,SP_ACQ_Lib[#Headers],0),FALSE)=0,"",VLOOKUP(CONCATENATE($A71,"_",AZ$1),SP_ACQ_Lib[],MATCH(AZ$2,SP_ACQ_Lib[#Headers],0),FALSE)),"")</f>
        <v/>
      </c>
      <c r="BA71" s="132" t="str">
        <f>IFERROR(IF(VLOOKUP(CONCATENATE($A71,"_",BA$1),SP_ACQ_Lib[],MATCH(BA$2,SP_ACQ_Lib[#Headers],0),FALSE)=0,"",VLOOKUP(CONCATENATE($A71,"_",BA$1),SP_ACQ_Lib[],MATCH(BA$2,SP_ACQ_Lib[#Headers],0),FALSE)),"")</f>
        <v/>
      </c>
      <c r="BB71" s="112">
        <f>IFERROR(VLOOKUP(CONCATENATE($A71,"_",BB$1),SP_ACQ_Lib[],MATCH(BB$2,SP_ACQ_Lib[#Headers],0),FALSE),0)</f>
        <v>0</v>
      </c>
      <c r="BC71" s="119">
        <f>IFERROR(VLOOKUP($A71,SP_AcqTract_DB[],MATCH(BC$2,SP_AcqTract_DB[#Headers],0),FALSE),"")</f>
        <v>0</v>
      </c>
      <c r="BD71" s="119">
        <f>IFERROR(VLOOKUP($A71,SP_AcqTract_DB[],MATCH(BD$2,SP_AcqTract_DB[#Headers],0),FALSE),"")</f>
        <v>0</v>
      </c>
      <c r="BE71" s="130" t="str">
        <f>IFERROR(IF(VLOOKUP(CONCATENATE($A71,"_",BE$1),SP_ACQ_Lib[],MATCH(BE$2,SP_ACQ_Lib[#Headers],0),FALSE)=0,"",VLOOKUP(CONCATENATE($A71,"_",BE$1),SP_ACQ_Lib[],MATCH(BE$2,SP_ACQ_Lib[#Headers],0),FALSE)),"")</f>
        <v/>
      </c>
      <c r="BF71" s="130" t="str">
        <f>IFERROR(IF(VLOOKUP(CONCATENATE($A71,"_",BF$1),SP_ACQ_Lib[],MATCH(BF$2,SP_ACQ_Lib[#Headers],0),FALSE)=0,"",VLOOKUP(CONCATENATE($A71,"_",BF$1),SP_ACQ_Lib[],MATCH(BF$2,SP_ACQ_Lib[#Headers],0),FALSE)),"")</f>
        <v/>
      </c>
      <c r="BG71" s="130" t="str">
        <f>IFERROR(IF(VLOOKUP(CONCATENATE($A71,"_",BG$1),SP_ACQ_Lib[],MATCH(BG$2,SP_ACQ_Lib[#Headers],0),FALSE)=0,"",VLOOKUP(CONCATENATE($A71,"_",BG$1),SP_ACQ_Lib[],MATCH(BG$2,SP_ACQ_Lib[#Headers],0),FALSE)),"")</f>
        <v/>
      </c>
      <c r="BH71" s="130" t="str">
        <f>IFERROR(IF(VLOOKUP(CONCATENATE($A71,"_",BH$1),SP_ACQ_Lib[],MATCH(BH$2,SP_ACQ_Lib[#Headers],0),FALSE)=0,"",VLOOKUP(CONCATENATE($A71,"_",BH$1),SP_ACQ_Lib[],MATCH(BH$2,SP_ACQ_Lib[#Headers],0),FALSE)),"")</f>
        <v/>
      </c>
      <c r="BI71" s="130" t="str">
        <f>IFERROR(IF(VLOOKUP(CONCATENATE($A71,"_",BI$1),SP_ACQ_Lib[],MATCH(BI$2,SP_ACQ_Lib[#Headers],0),FALSE)=0,"",VLOOKUP(CONCATENATE($A71,"_",BI$1),SP_ACQ_Lib[],MATCH(BI$2,SP_ACQ_Lib[#Headers],0),FALSE)),"")</f>
        <v/>
      </c>
      <c r="BJ71" s="130" t="str">
        <f>IFERROR(IF(VLOOKUP(CONCATENATE($A71,"_",BJ$1),SP_ACQ_Lib[],MATCH(BJ$2,SP_ACQ_Lib[#Headers],0),FALSE)=0,"",VLOOKUP(CONCATENATE($A71,"_",BJ$1),SP_ACQ_Lib[],MATCH(BJ$2,SP_ACQ_Lib[#Headers],0),FALSE)),"")</f>
        <v/>
      </c>
      <c r="BK71" s="131" t="str">
        <f>IFERROR(IF(VLOOKUP(CONCATENATE($A71,"_",BK$1),SP_ACQ_Lib[],MATCH(BK$2,SP_ACQ_Lib[#Headers],0),FALSE)=0,"",VLOOKUP(CONCATENATE($A71,"_",BK$1),SP_ACQ_Lib[],MATCH(BK$2,SP_ACQ_Lib[#Headers],0),FALSE)),"")</f>
        <v/>
      </c>
      <c r="BL71" s="130" t="str">
        <f>IFERROR(IF(VLOOKUP(CONCATENATE($A71,"_",BL$1),SP_ACQ_Lib[],MATCH(BL$2,SP_ACQ_Lib[#Headers],0),FALSE)=0,"",VLOOKUP(CONCATENATE($A71,"_",BL$1),SP_ACQ_Lib[],MATCH(BL$2,SP_ACQ_Lib[#Headers],0),FALSE)),"")</f>
        <v/>
      </c>
      <c r="BM71" s="130" t="str">
        <f>IFERROR(IF(VLOOKUP(CONCATENATE($A71,"_",BM$1),SP_ACQ_Lib[],MATCH(BM$2,SP_ACQ_Lib[#Headers],0),FALSE)=0,"",VLOOKUP(CONCATENATE($A71,"_",BM$1),SP_ACQ_Lib[],MATCH(BM$2,SP_ACQ_Lib[#Headers],0),FALSE)),"")</f>
        <v/>
      </c>
      <c r="BN71" s="130" t="str">
        <f>IFERROR(IF(VLOOKUP(CONCATENATE($A71,"_",BN$1),SP_ACQ_Lib[],MATCH(BN$2,SP_ACQ_Lib[#Headers],0),FALSE)=0,"",VLOOKUP(CONCATENATE($A71,"_",BN$1),SP_ACQ_Lib[],MATCH(BN$2,SP_ACQ_Lib[#Headers],0),FALSE)),"")</f>
        <v/>
      </c>
    </row>
    <row r="72" spans="1:66" s="114" customFormat="1" ht="15.75" x14ac:dyDescent="0.2">
      <c r="A72" s="82" t="s">
        <v>2044</v>
      </c>
      <c r="B72" s="115" t="str">
        <f>IFERROR(VLOOKUP($A72,SP_AcqTract_DB[],MATCH(B$2,SP_AcqTract_DB[#Headers],0),FALSE),"")</f>
        <v>R018684</v>
      </c>
      <c r="C72" s="116" t="str">
        <f>IFERROR(VLOOKUP($A72,SP_AcqTract_DB[],MATCH(C$2,SP_AcqTract_DB[#Headers],0),FALSE),"")</f>
        <v>PH2</v>
      </c>
      <c r="D72" s="96" t="str">
        <f>IFERROR(VLOOKUP($A72,SP_AcqTract_DB[],MATCH(D$2,SP_AcqTract_DB[#Headers],0),FALSE),"")</f>
        <v>Active</v>
      </c>
      <c r="E72" s="96">
        <f>IFERROR(VLOOKUP($A72,SP_AcqTract_DB[],MATCH(E$2,SP_AcqTract_DB[#Headers],0),FALSE),"")</f>
        <v>0</v>
      </c>
      <c r="F72" s="115">
        <f>IFERROR(VLOOKUP($A72,SP_AcqTract_DB[],MATCH(F$2,SP_AcqTract_DB[#Headers],0),FALSE),"")</f>
        <v>0</v>
      </c>
      <c r="G72" s="115" t="str">
        <f>IFERROR(VLOOKUP($A72,SP_AcqTract_DB[],MATCH(G$2,SP_AcqTract_DB[#Headers],0),FALSE),"")</f>
        <v>Darlene Snow</v>
      </c>
      <c r="H72" s="131">
        <f>IFERROR(IF(VLOOKUP(CONCATENATE($A72,"_",H$1),SP_ACQ_Lib[],MATCH(H$2,SP_ACQ_Lib[#Headers],0),FALSE)=0,"",VLOOKUP(CONCATENATE($A72,"_",H$1),SP_ACQ_Lib[],MATCH(H$2,SP_ACQ_Lib[#Headers],0),FALSE)),"")</f>
        <v>44022.462939814817</v>
      </c>
      <c r="I72" s="115" t="str">
        <f>IFERROR(VLOOKUP($A72,SP_AcqTract_DB[],MATCH(I$2,SP_AcqTract_DB[#Headers],0),FALSE),"")</f>
        <v>Ullmann Linda Frazier</v>
      </c>
      <c r="J72" s="115">
        <f>IFERROR(VLOOKUP($A72,SP_AcqTract_DB[],MATCH(J$2,SP_AcqTract_DB[#Headers],0),FALSE),"")</f>
        <v>0</v>
      </c>
      <c r="K72" s="115">
        <f>IFERROR(VLOOKUP($A72,SP_AcqTract_DB[],MATCH(K$2,SP_AcqTract_DB[#Headers],0),FALSE),"")</f>
        <v>0</v>
      </c>
      <c r="L72" s="115">
        <f>IFERROR(VLOOKUP($A72,SP_AcqTract_DB[],MATCH(L$2,SP_AcqTract_DB[#Headers],0),FALSE),"")</f>
        <v>0</v>
      </c>
      <c r="M72" s="96">
        <f>IFERROR(VLOOKUP($A72,SP_AcqTract_DB[],MATCH(M$2,SP_AcqTract_DB[#Headers],0),FALSE),"")</f>
        <v>0</v>
      </c>
      <c r="N72" s="115" t="str">
        <f>IFERROR(VLOOKUP($A72,SP_AcqTract_DB[],MATCH(N$2,SP_AcqTract_DB[#Headers],0),FALSE),"")</f>
        <v>0 FM 1299</v>
      </c>
      <c r="O72" s="108">
        <f>IFERROR(VLOOKUP($A72,SP_AcqTract_DB[],MATCH(O$2,SP_AcqTract_DB[#Headers],0),FALSE),"")</f>
        <v>0</v>
      </c>
      <c r="P72" s="108">
        <f>IFERROR(VLOOKUP($A72,SP_AcqTract_DB[],MATCH(P$2,SP_AcqTract_DB[#Headers],0),FALSE),"")</f>
        <v>0</v>
      </c>
      <c r="Q72" s="96">
        <f>IFERROR(VLOOKUP($A72,SP_AcqTract_DB[],MATCH(Q$2,SP_AcqTract_DB[#Headers],0),FALSE),"")</f>
        <v>0</v>
      </c>
      <c r="R72" s="131" t="str">
        <f>IFERROR(IF(VLOOKUP(CONCATENATE($A72,"_",R$1),SP_ACQ_Lib[],MATCH(R$2,SP_ACQ_Lib[#Headers],0),FALSE)=0,"",VLOOKUP(CONCATENATE($A72,"_",R$1),SP_ACQ_Lib[],MATCH(R$2,SP_ACQ_Lib[#Headers],0),FALSE)),"")</f>
        <v/>
      </c>
      <c r="S72" s="134" t="str">
        <f>IFERROR(IF(VLOOKUP(CONCATENATE($A72,"_",S$1),SP_ACQ_Lib[],MATCH(S$2,SP_ACQ_Lib[#Headers],0),FALSE)=0,"",VLOOKUP(CONCATENATE($A72,"_",S$1),SP_ACQ_Lib[],MATCH(S$2,SP_ACQ_Lib[#Headers],0),FALSE)),"")</f>
        <v/>
      </c>
      <c r="T72" s="93">
        <f>IFERROR(VLOOKUP(CONCATENATE($A72,"_",T$1),SP_ACQ_Lib[],MATCH(T$2,SP_ACQ_Lib[#Headers],0),FALSE),0)</f>
        <v>0</v>
      </c>
      <c r="U72" s="131" t="str">
        <f>IFERROR(IF(VLOOKUP(CONCATENATE($A72,"_",U$1),SP_ACQ_Lib[],MATCH(U$2,SP_ACQ_Lib[#Headers],0),FALSE)=0,"",VLOOKUP(CONCATENATE($A72,"_",U$1),SP_ACQ_Lib[],MATCH(U$2,SP_ACQ_Lib[#Headers],0),FALSE)),"")</f>
        <v/>
      </c>
      <c r="V72" s="93" t="str">
        <f>IFERROR(VLOOKUP(CONCATENATE($A72,"_",V$1),SP_ACQ_Lib[],MATCH(V$2,SP_ACQ_Lib[#Headers],0),FALSE),0)</f>
        <v>Accepted</v>
      </c>
      <c r="W72" s="97">
        <f>IFERROR(VLOOKUP(CONCATENATE($A72,"_",W$1),SP_ACQ_Lib[],MATCH(W$2,SP_ACQ_Lib[#Headers],0),FALSE),0)</f>
        <v>0</v>
      </c>
      <c r="X72" s="131">
        <f>IFERROR(VLOOKUP($A72,SP_AcqTract_DB[],MATCH(X$2,SP_AcqTract_DB[#Headers],0),FALSE),"")</f>
        <v>0</v>
      </c>
      <c r="Y72" s="125">
        <f>IFERROR(VLOOKUP($A72,SP_AcqTract_DB[],MATCH(Y$2,SP_AcqTract_DB[#Headers],0),FALSE),"")</f>
        <v>0</v>
      </c>
      <c r="Z72" s="117">
        <f>IFERROR(VLOOKUP($A72,SP_AcqTract_DB[],MATCH(Z$2,SP_AcqTract_DB[#Headers],0),FALSE),"")</f>
        <v>0</v>
      </c>
      <c r="AA72" s="117">
        <f>IFERROR(VLOOKUP($A72,SP_AcqTract_DB[],MATCH(AA$2,SP_AcqTract_DB[#Headers],0),FALSE),"")</f>
        <v>0</v>
      </c>
      <c r="AB72" s="131" t="str">
        <f>IFERROR(IF(VLOOKUP(CONCATENATE($A72,"_",AB$1),SP_ACQ_Lib[],MATCH(AB$2,SP_ACQ_Lib[#Headers],0),FALSE)=0,"",VLOOKUP(CONCATENATE($A72,"_",AB$1),SP_ACQ_Lib[],MATCH(AB$2,SP_ACQ_Lib[#Headers],0),FALSE)),"")</f>
        <v/>
      </c>
      <c r="AC72" s="131" t="str">
        <f>IFERROR(IF(VLOOKUP(CONCATENATE($A72,"_",AC$1),SP_ACQ_Lib[],MATCH(AC$2,SP_ACQ_Lib[#Headers],0),FALSE)=0,"",VLOOKUP(CONCATENATE($A72,"_",AC$1),SP_ACQ_Lib[],MATCH(AC$2,SP_ACQ_Lib[#Headers],0),FALSE)),"")</f>
        <v/>
      </c>
      <c r="AD72" s="117">
        <f>IFERROR(VLOOKUP($A72,SP_AcqTract_DB[],MATCH(AD$2,SP_AcqTract_DB[#Headers],0),FALSE),"")</f>
        <v>0</v>
      </c>
      <c r="AE72" s="131" t="str">
        <f>IFERROR(IF(VLOOKUP(CONCATENATE($A72,"_",AE$1),SP_ACQ_Lib[],MATCH(AE$2,SP_ACQ_Lib[#Headers],0),FALSE)=0,"",VLOOKUP(CONCATENATE($A72,"_",AE$1),SP_ACQ_Lib[],MATCH(AE$2,SP_ACQ_Lib[#Headers],0),FALSE)),"")</f>
        <v/>
      </c>
      <c r="AF72" s="131" t="str">
        <f>IFERROR(IF(VLOOKUP(CONCATENATE($A72,"_",AF$1),SP_ACQ_Lib[],MATCH(AF$2,SP_ACQ_Lib[#Headers],0),FALSE)=0,"",VLOOKUP(CONCATENATE($A72,"_",AF$1),SP_ACQ_Lib[],MATCH(AF$2,SP_ACQ_Lib[#Headers],0),FALSE)),"")</f>
        <v/>
      </c>
      <c r="AG72" s="131" t="str">
        <f>IFERROR(IF(VLOOKUP(CONCATENATE($A72,"_",AG$1),SP_ACQ_Lib[],MATCH(AG$2,SP_ACQ_Lib[#Headers],0),FALSE)=0,"",VLOOKUP(CONCATENATE($A72,"_",AG$1),SP_ACQ_Lib[],MATCH(AG$2,SP_ACQ_Lib[#Headers],0),FALSE)),"")</f>
        <v/>
      </c>
      <c r="AH72" s="131" t="str">
        <f>IFERROR(IF(VLOOKUP(CONCATENATE($A72,"_",AH$1),SP_ACQ_Lib[],MATCH(AH$2,SP_ACQ_Lib[#Headers],0),FALSE)=0,"",VLOOKUP(CONCATENATE($A72,"_",AH$1),SP_ACQ_Lib[],MATCH(AH$2,SP_ACQ_Lib[#Headers],0),FALSE)),"")</f>
        <v/>
      </c>
      <c r="AI72" s="130">
        <f>IFERROR(IF(VLOOKUP(CONCATENATE($A72,"_",AI$1),SP_ACQ_Lib[],MATCH(AI$2,SP_ACQ_Lib[#Headers],0),FALSE)=0,"",VLOOKUP(CONCATENATE($A72,"_",AI$1),SP_ACQ_Lib[],MATCH(AI$2,SP_ACQ_Lib[#Headers],0),FALSE)),"")</f>
        <v>43984</v>
      </c>
      <c r="AJ72" s="130" t="str">
        <f>IFERROR(IF(VLOOKUP(CONCATENATE($A72,"_",AJ$1),SP_ACQ_Lib[],MATCH(AJ$2,SP_ACQ_Lib[#Headers],0),FALSE)=0,"",VLOOKUP(CONCATENATE($A72,"_",AJ$1),SP_ACQ_Lib[],MATCH(AJ$2,SP_ACQ_Lib[#Headers],0),FALSE)),"")</f>
        <v/>
      </c>
      <c r="AK72" s="130" t="str">
        <f>IFERROR(IF(VLOOKUP(CONCATENATE($A72,"_",AK$1),SP_ACQ_Lib[],MATCH(AK$2,SP_ACQ_Lib[#Headers],0),FALSE)=0,"",VLOOKUP(CONCATENATE($A72,"_",AK$1),SP_ACQ_Lib[],MATCH(AK$2,SP_ACQ_Lib[#Headers],0),FALSE)),"")</f>
        <v/>
      </c>
      <c r="AL72" s="130">
        <f>IFERROR(VLOOKUP($A72,SP_AcqTract_DB[],MATCH(AL$2,SP_AcqTract_DB[#Headers],0),FALSE),"")</f>
        <v>0</v>
      </c>
      <c r="AM72" s="115">
        <f>IFERROR(VLOOKUP($A72,SP_AcqTract_DB[],MATCH(AM$2,SP_AcqTract_DB[#Headers],0),FALSE),"")</f>
        <v>0</v>
      </c>
      <c r="AN72" s="115">
        <f>IFERROR(VLOOKUP($A72,SP_AcqTract_DB[],MATCH(AN$2,SP_AcqTract_DB[#Headers],0),FALSE),"")</f>
        <v>0</v>
      </c>
      <c r="AO72" s="116">
        <f>IFERROR(VLOOKUP($A72,SP_AcqTract_DB[],MATCH(AO$2,SP_AcqTract_DB[#Headers],0),FALSE),"")</f>
        <v>0</v>
      </c>
      <c r="AP72" s="98">
        <f>IFERROR(VLOOKUP($A72,SP_AcqTract_DB[],MATCH(AP$2,SP_AcqTract_DB[#Headers],0),FALSE),"")</f>
        <v>0</v>
      </c>
      <c r="AQ72" s="133" t="str">
        <f>IFERROR(IF(VLOOKUP(CONCATENATE($A72,"_",AQ$1),SP_ACQ_Lib[],MATCH(AQ$2,SP_ACQ_Lib[#Headers],0),FALSE)=0,"",VLOOKUP(CONCATENATE($A72,"_",AQ$1),SP_ACQ_Lib[],MATCH(AQ$2,SP_ACQ_Lib[#Headers],0),FALSE)),"")</f>
        <v/>
      </c>
      <c r="AR72" s="131" t="str">
        <f>IFERROR(IF(VLOOKUP(CONCATENATE($A72,"_",AR$1),SP_ACQ_Lib[],MATCH(AR$2,SP_ACQ_Lib[#Headers],0),FALSE)=0,"",VLOOKUP(CONCATENATE($A72,"_",AR$1),SP_ACQ_Lib[],MATCH(AR$2,SP_ACQ_Lib[#Headers],0),FALSE)),"")</f>
        <v/>
      </c>
      <c r="AS72" s="130" t="str">
        <f>IFERROR(IF(VLOOKUP(CONCATENATE($A72,"_",AS$1),SP_ACQ_Lib[],MATCH(AS$2,SP_ACQ_Lib[#Headers],0),FALSE)=0,"",VLOOKUP(CONCATENATE($A72,"_",AS$1),SP_ACQ_Lib[],MATCH(AS$2,SP_ACQ_Lib[#Headers],0),FALSE)),"")</f>
        <v/>
      </c>
      <c r="AT72" s="132" t="str">
        <f>IFERROR(IF(VLOOKUP(CONCATENATE($A72,"_",AT$1),SP_ACQ_Lib[],MATCH(AT$2,SP_ACQ_Lib[#Headers],0),FALSE)=0,"",VLOOKUP(CONCATENATE($A72,"_",AT$1),SP_ACQ_Lib[],MATCH(AT$2,SP_ACQ_Lib[#Headers],0),FALSE)),"")</f>
        <v/>
      </c>
      <c r="AU72" s="132" t="str">
        <f>IFERROR(IF(VLOOKUP(CONCATENATE($A72,"_",AU$1),SP_ACQ_Lib[],MATCH(AU$2,SP_ACQ_Lib[#Headers],0),FALSE)=0,"",VLOOKUP(CONCATENATE($A72,"_",AU$1),SP_ACQ_Lib[],MATCH(AU$2,SP_ACQ_Lib[#Headers],0),FALSE)),"")</f>
        <v/>
      </c>
      <c r="AV72" s="113" t="str">
        <f>IFERROR(IF(VLOOKUP(CONCATENATE($A72,"_",AV$1),SP_ACQ_Lib[],MATCH(AV$2,SP_ACQ_Lib[#Headers],0),FALSE)=0,"",VLOOKUP(CONCATENATE($A72,"_",AV$1),SP_ACQ_Lib[],MATCH(AV$2,SP_ACQ_Lib[#Headers],0),FALSE)),"")</f>
        <v/>
      </c>
      <c r="AW72" s="132" t="str">
        <f>IFERROR(IF(VLOOKUP(CONCATENATE($A72,"_",AW$1),SP_ACQ_Lib[],MATCH(AW$2,SP_ACQ_Lib[#Headers],0),FALSE)=0,"",VLOOKUP(CONCATENATE($A72,"_",AW$1),SP_ACQ_Lib[],MATCH(AW$2,SP_ACQ_Lib[#Headers],0),FALSE)),"")</f>
        <v/>
      </c>
      <c r="AX72" s="132" t="str">
        <f>IFERROR(IF(VLOOKUP(CONCATENATE($A72,"_",AX$1),SP_ACQ_Lib[],MATCH(AX$2,SP_ACQ_Lib[#Headers],0),FALSE)=0,"",VLOOKUP(CONCATENATE($A72,"_",AX$1),SP_ACQ_Lib[],MATCH(AX$2,SP_ACQ_Lib[#Headers],0),FALSE)),"")</f>
        <v/>
      </c>
      <c r="AY72" s="132" t="str">
        <f>IFERROR(IF(VLOOKUP(CONCATENATE($A72,"_",AY$1),SP_ACQ_Lib[],MATCH(AY$2,SP_ACQ_Lib[#Headers],0),FALSE)=0,"",VLOOKUP(CONCATENATE($A72,"_",AY$1),SP_ACQ_Lib[],MATCH(AY$2,SP_ACQ_Lib[#Headers],0),FALSE)),"")</f>
        <v/>
      </c>
      <c r="AZ72" s="132" t="str">
        <f>IFERROR(IF(VLOOKUP(CONCATENATE($A72,"_",AZ$1),SP_ACQ_Lib[],MATCH(AZ$2,SP_ACQ_Lib[#Headers],0),FALSE)=0,"",VLOOKUP(CONCATENATE($A72,"_",AZ$1),SP_ACQ_Lib[],MATCH(AZ$2,SP_ACQ_Lib[#Headers],0),FALSE)),"")</f>
        <v/>
      </c>
      <c r="BA72" s="132" t="str">
        <f>IFERROR(IF(VLOOKUP(CONCATENATE($A72,"_",BA$1),SP_ACQ_Lib[],MATCH(BA$2,SP_ACQ_Lib[#Headers],0),FALSE)=0,"",VLOOKUP(CONCATENATE($A72,"_",BA$1),SP_ACQ_Lib[],MATCH(BA$2,SP_ACQ_Lib[#Headers],0),FALSE)),"")</f>
        <v/>
      </c>
      <c r="BB72" s="112">
        <f>IFERROR(VLOOKUP(CONCATENATE($A72,"_",BB$1),SP_ACQ_Lib[],MATCH(BB$2,SP_ACQ_Lib[#Headers],0),FALSE),0)</f>
        <v>0</v>
      </c>
      <c r="BC72" s="119">
        <f>IFERROR(VLOOKUP($A72,SP_AcqTract_DB[],MATCH(BC$2,SP_AcqTract_DB[#Headers],0),FALSE),"")</f>
        <v>0</v>
      </c>
      <c r="BD72" s="119">
        <f>IFERROR(VLOOKUP($A72,SP_AcqTract_DB[],MATCH(BD$2,SP_AcqTract_DB[#Headers],0),FALSE),"")</f>
        <v>0</v>
      </c>
      <c r="BE72" s="130" t="str">
        <f>IFERROR(IF(VLOOKUP(CONCATENATE($A72,"_",BE$1),SP_ACQ_Lib[],MATCH(BE$2,SP_ACQ_Lib[#Headers],0),FALSE)=0,"",VLOOKUP(CONCATENATE($A72,"_",BE$1),SP_ACQ_Lib[],MATCH(BE$2,SP_ACQ_Lib[#Headers],0),FALSE)),"")</f>
        <v/>
      </c>
      <c r="BF72" s="130" t="str">
        <f>IFERROR(IF(VLOOKUP(CONCATENATE($A72,"_",BF$1),SP_ACQ_Lib[],MATCH(BF$2,SP_ACQ_Lib[#Headers],0),FALSE)=0,"",VLOOKUP(CONCATENATE($A72,"_",BF$1),SP_ACQ_Lib[],MATCH(BF$2,SP_ACQ_Lib[#Headers],0),FALSE)),"")</f>
        <v/>
      </c>
      <c r="BG72" s="130" t="str">
        <f>IFERROR(IF(VLOOKUP(CONCATENATE($A72,"_",BG$1),SP_ACQ_Lib[],MATCH(BG$2,SP_ACQ_Lib[#Headers],0),FALSE)=0,"",VLOOKUP(CONCATENATE($A72,"_",BG$1),SP_ACQ_Lib[],MATCH(BG$2,SP_ACQ_Lib[#Headers],0),FALSE)),"")</f>
        <v/>
      </c>
      <c r="BH72" s="130" t="str">
        <f>IFERROR(IF(VLOOKUP(CONCATENATE($A72,"_",BH$1),SP_ACQ_Lib[],MATCH(BH$2,SP_ACQ_Lib[#Headers],0),FALSE)=0,"",VLOOKUP(CONCATENATE($A72,"_",BH$1),SP_ACQ_Lib[],MATCH(BH$2,SP_ACQ_Lib[#Headers],0),FALSE)),"")</f>
        <v/>
      </c>
      <c r="BI72" s="130" t="str">
        <f>IFERROR(IF(VLOOKUP(CONCATENATE($A72,"_",BI$1),SP_ACQ_Lib[],MATCH(BI$2,SP_ACQ_Lib[#Headers],0),FALSE)=0,"",VLOOKUP(CONCATENATE($A72,"_",BI$1),SP_ACQ_Lib[],MATCH(BI$2,SP_ACQ_Lib[#Headers],0),FALSE)),"")</f>
        <v/>
      </c>
      <c r="BJ72" s="130">
        <f>IFERROR(IF(VLOOKUP(CONCATENATE($A72,"_",BJ$1),SP_ACQ_Lib[],MATCH(BJ$2,SP_ACQ_Lib[#Headers],0),FALSE)=0,"",VLOOKUP(CONCATENATE($A72,"_",BJ$1),SP_ACQ_Lib[],MATCH(BJ$2,SP_ACQ_Lib[#Headers],0),FALSE)),"")</f>
        <v>43879</v>
      </c>
      <c r="BK72" s="131" t="str">
        <f>IFERROR(IF(VLOOKUP(CONCATENATE($A72,"_",BK$1),SP_ACQ_Lib[],MATCH(BK$2,SP_ACQ_Lib[#Headers],0),FALSE)=0,"",VLOOKUP(CONCATENATE($A72,"_",BK$1),SP_ACQ_Lib[],MATCH(BK$2,SP_ACQ_Lib[#Headers],0),FALSE)),"")</f>
        <v/>
      </c>
      <c r="BL72" s="130" t="str">
        <f>IFERROR(IF(VLOOKUP(CONCATENATE($A72,"_",BL$1),SP_ACQ_Lib[],MATCH(BL$2,SP_ACQ_Lib[#Headers],0),FALSE)=0,"",VLOOKUP(CONCATENATE($A72,"_",BL$1),SP_ACQ_Lib[],MATCH(BL$2,SP_ACQ_Lib[#Headers],0),FALSE)),"")</f>
        <v/>
      </c>
      <c r="BM72" s="130" t="str">
        <f>IFERROR(IF(VLOOKUP(CONCATENATE($A72,"_",BM$1),SP_ACQ_Lib[],MATCH(BM$2,SP_ACQ_Lib[#Headers],0),FALSE)=0,"",VLOOKUP(CONCATENATE($A72,"_",BM$1),SP_ACQ_Lib[],MATCH(BM$2,SP_ACQ_Lib[#Headers],0),FALSE)),"")</f>
        <v/>
      </c>
      <c r="BN72" s="130" t="str">
        <f>IFERROR(IF(VLOOKUP(CONCATENATE($A72,"_",BN$1),SP_ACQ_Lib[],MATCH(BN$2,SP_ACQ_Lib[#Headers],0),FALSE)=0,"",VLOOKUP(CONCATENATE($A72,"_",BN$1),SP_ACQ_Lib[],MATCH(BN$2,SP_ACQ_Lib[#Headers],0),FALSE)),"")</f>
        <v/>
      </c>
    </row>
    <row r="73" spans="1:66" s="114" customFormat="1" ht="15.75" x14ac:dyDescent="0.2">
      <c r="A73" s="82" t="s">
        <v>2046</v>
      </c>
      <c r="B73" s="115" t="str">
        <f>IFERROR(VLOOKUP($A73,SP_AcqTract_DB[],MATCH(B$2,SP_AcqTract_DB[#Headers],0),FALSE),"")</f>
        <v>R018695</v>
      </c>
      <c r="C73" s="116" t="str">
        <f>IFERROR(VLOOKUP($A73,SP_AcqTract_DB[],MATCH(C$2,SP_AcqTract_DB[#Headers],0),FALSE),"")</f>
        <v>PH2</v>
      </c>
      <c r="D73" s="96" t="str">
        <f>IFERROR(VLOOKUP($A73,SP_AcqTract_DB[],MATCH(D$2,SP_AcqTract_DB[#Headers],0),FALSE),"")</f>
        <v>Active</v>
      </c>
      <c r="E73" s="96">
        <f>IFERROR(VLOOKUP($A73,SP_AcqTract_DB[],MATCH(E$2,SP_AcqTract_DB[#Headers],0),FALSE),"")</f>
        <v>0</v>
      </c>
      <c r="F73" s="115">
        <f>IFERROR(VLOOKUP($A73,SP_AcqTract_DB[],MATCH(F$2,SP_AcqTract_DB[#Headers],0),FALSE),"")</f>
        <v>0</v>
      </c>
      <c r="G73" s="115" t="str">
        <f>IFERROR(VLOOKUP($A73,SP_AcqTract_DB[],MATCH(G$2,SP_AcqTract_DB[#Headers],0),FALSE),"")</f>
        <v>Darlene Snow</v>
      </c>
      <c r="H73" s="131">
        <f>IFERROR(IF(VLOOKUP(CONCATENATE($A73,"_",H$1),SP_ACQ_Lib[],MATCH(H$2,SP_ACQ_Lib[#Headers],0),FALSE)=0,"",VLOOKUP(CONCATENATE($A73,"_",H$1),SP_ACQ_Lib[],MATCH(H$2,SP_ACQ_Lib[#Headers],0),FALSE)),"")</f>
        <v>44022.530428240738</v>
      </c>
      <c r="I73" s="115" t="str">
        <f>IFERROR(VLOOKUP($A73,SP_AcqTract_DB[],MATCH(I$2,SP_AcqTract_DB[#Headers],0),FALSE),"")</f>
        <v>Lopez Juvenal</v>
      </c>
      <c r="J73" s="115">
        <f>IFERROR(VLOOKUP($A73,SP_AcqTract_DB[],MATCH(J$2,SP_AcqTract_DB[#Headers],0),FALSE),"")</f>
        <v>0</v>
      </c>
      <c r="K73" s="115">
        <f>IFERROR(VLOOKUP($A73,SP_AcqTract_DB[],MATCH(K$2,SP_AcqTract_DB[#Headers],0),FALSE),"")</f>
        <v>0</v>
      </c>
      <c r="L73" s="115">
        <f>IFERROR(VLOOKUP($A73,SP_AcqTract_DB[],MATCH(L$2,SP_AcqTract_DB[#Headers],0),FALSE),"")</f>
        <v>0</v>
      </c>
      <c r="M73" s="96">
        <f>IFERROR(VLOOKUP($A73,SP_AcqTract_DB[],MATCH(M$2,SP_AcqTract_DB[#Headers],0),FALSE),"")</f>
        <v>0</v>
      </c>
      <c r="N73" s="115" t="str">
        <f>IFERROR(VLOOKUP($A73,SP_AcqTract_DB[],MATCH(N$2,SP_AcqTract_DB[#Headers],0),FALSE),"")</f>
        <v>826 S EAST AVE</v>
      </c>
      <c r="O73" s="108">
        <f>IFERROR(VLOOKUP($A73,SP_AcqTract_DB[],MATCH(O$2,SP_AcqTract_DB[#Headers],0),FALSE),"")</f>
        <v>0</v>
      </c>
      <c r="P73" s="108">
        <f>IFERROR(VLOOKUP($A73,SP_AcqTract_DB[],MATCH(P$2,SP_AcqTract_DB[#Headers],0),FALSE),"")</f>
        <v>0</v>
      </c>
      <c r="Q73" s="96">
        <f>IFERROR(VLOOKUP($A73,SP_AcqTract_DB[],MATCH(Q$2,SP_AcqTract_DB[#Headers],0),FALSE),"")</f>
        <v>0</v>
      </c>
      <c r="R73" s="131" t="str">
        <f>IFERROR(IF(VLOOKUP(CONCATENATE($A73,"_",R$1),SP_ACQ_Lib[],MATCH(R$2,SP_ACQ_Lib[#Headers],0),FALSE)=0,"",VLOOKUP(CONCATENATE($A73,"_",R$1),SP_ACQ_Lib[],MATCH(R$2,SP_ACQ_Lib[#Headers],0),FALSE)),"")</f>
        <v/>
      </c>
      <c r="S73" s="134" t="str">
        <f>IFERROR(IF(VLOOKUP(CONCATENATE($A73,"_",S$1),SP_ACQ_Lib[],MATCH(S$2,SP_ACQ_Lib[#Headers],0),FALSE)=0,"",VLOOKUP(CONCATENATE($A73,"_",S$1),SP_ACQ_Lib[],MATCH(S$2,SP_ACQ_Lib[#Headers],0),FALSE)),"")</f>
        <v/>
      </c>
      <c r="T73" s="93">
        <f>IFERROR(VLOOKUP(CONCATENATE($A73,"_",T$1),SP_ACQ_Lib[],MATCH(T$2,SP_ACQ_Lib[#Headers],0),FALSE),0)</f>
        <v>0</v>
      </c>
      <c r="U73" s="131" t="str">
        <f>IFERROR(IF(VLOOKUP(CONCATENATE($A73,"_",U$1),SP_ACQ_Lib[],MATCH(U$2,SP_ACQ_Lib[#Headers],0),FALSE)=0,"",VLOOKUP(CONCATENATE($A73,"_",U$1),SP_ACQ_Lib[],MATCH(U$2,SP_ACQ_Lib[#Headers],0),FALSE)),"")</f>
        <v/>
      </c>
      <c r="V73" s="93" t="str">
        <f>IFERROR(VLOOKUP(CONCATENATE($A73,"_",V$1),SP_ACQ_Lib[],MATCH(V$2,SP_ACQ_Lib[#Headers],0),FALSE),0)</f>
        <v>Accepted</v>
      </c>
      <c r="W73" s="97">
        <f>IFERROR(VLOOKUP(CONCATENATE($A73,"_",W$1),SP_ACQ_Lib[],MATCH(W$2,SP_ACQ_Lib[#Headers],0),FALSE),0)</f>
        <v>0</v>
      </c>
      <c r="X73" s="131">
        <f>IFERROR(VLOOKUP($A73,SP_AcqTract_DB[],MATCH(X$2,SP_AcqTract_DB[#Headers],0),FALSE),"")</f>
        <v>0</v>
      </c>
      <c r="Y73" s="125">
        <f>IFERROR(VLOOKUP($A73,SP_AcqTract_DB[],MATCH(Y$2,SP_AcqTract_DB[#Headers],0),FALSE),"")</f>
        <v>0</v>
      </c>
      <c r="Z73" s="117">
        <f>IFERROR(VLOOKUP($A73,SP_AcqTract_DB[],MATCH(Z$2,SP_AcqTract_DB[#Headers],0),FALSE),"")</f>
        <v>0</v>
      </c>
      <c r="AA73" s="117">
        <f>IFERROR(VLOOKUP($A73,SP_AcqTract_DB[],MATCH(AA$2,SP_AcqTract_DB[#Headers],0),FALSE),"")</f>
        <v>0</v>
      </c>
      <c r="AB73" s="131" t="str">
        <f>IFERROR(IF(VLOOKUP(CONCATENATE($A73,"_",AB$1),SP_ACQ_Lib[],MATCH(AB$2,SP_ACQ_Lib[#Headers],0),FALSE)=0,"",VLOOKUP(CONCATENATE($A73,"_",AB$1),SP_ACQ_Lib[],MATCH(AB$2,SP_ACQ_Lib[#Headers],0),FALSE)),"")</f>
        <v/>
      </c>
      <c r="AC73" s="131" t="str">
        <f>IFERROR(IF(VLOOKUP(CONCATENATE($A73,"_",AC$1),SP_ACQ_Lib[],MATCH(AC$2,SP_ACQ_Lib[#Headers],0),FALSE)=0,"",VLOOKUP(CONCATENATE($A73,"_",AC$1),SP_ACQ_Lib[],MATCH(AC$2,SP_ACQ_Lib[#Headers],0),FALSE)),"")</f>
        <v/>
      </c>
      <c r="AD73" s="117">
        <f>IFERROR(VLOOKUP($A73,SP_AcqTract_DB[],MATCH(AD$2,SP_AcqTract_DB[#Headers],0),FALSE),"")</f>
        <v>0</v>
      </c>
      <c r="AE73" s="131" t="str">
        <f>IFERROR(IF(VLOOKUP(CONCATENATE($A73,"_",AE$1),SP_ACQ_Lib[],MATCH(AE$2,SP_ACQ_Lib[#Headers],0),FALSE)=0,"",VLOOKUP(CONCATENATE($A73,"_",AE$1),SP_ACQ_Lib[],MATCH(AE$2,SP_ACQ_Lib[#Headers],0),FALSE)),"")</f>
        <v/>
      </c>
      <c r="AF73" s="131" t="str">
        <f>IFERROR(IF(VLOOKUP(CONCATENATE($A73,"_",AF$1),SP_ACQ_Lib[],MATCH(AF$2,SP_ACQ_Lib[#Headers],0),FALSE)=0,"",VLOOKUP(CONCATENATE($A73,"_",AF$1),SP_ACQ_Lib[],MATCH(AF$2,SP_ACQ_Lib[#Headers],0),FALSE)),"")</f>
        <v/>
      </c>
      <c r="AG73" s="131" t="str">
        <f>IFERROR(IF(VLOOKUP(CONCATENATE($A73,"_",AG$1),SP_ACQ_Lib[],MATCH(AG$2,SP_ACQ_Lib[#Headers],0),FALSE)=0,"",VLOOKUP(CONCATENATE($A73,"_",AG$1),SP_ACQ_Lib[],MATCH(AG$2,SP_ACQ_Lib[#Headers],0),FALSE)),"")</f>
        <v/>
      </c>
      <c r="AH73" s="131" t="str">
        <f>IFERROR(IF(VLOOKUP(CONCATENATE($A73,"_",AH$1),SP_ACQ_Lib[],MATCH(AH$2,SP_ACQ_Lib[#Headers],0),FALSE)=0,"",VLOOKUP(CONCATENATE($A73,"_",AH$1),SP_ACQ_Lib[],MATCH(AH$2,SP_ACQ_Lib[#Headers],0),FALSE)),"")</f>
        <v/>
      </c>
      <c r="AI73" s="130">
        <f>IFERROR(IF(VLOOKUP(CONCATENATE($A73,"_",AI$1),SP_ACQ_Lib[],MATCH(AI$2,SP_ACQ_Lib[#Headers],0),FALSE)=0,"",VLOOKUP(CONCATENATE($A73,"_",AI$1),SP_ACQ_Lib[],MATCH(AI$2,SP_ACQ_Lib[#Headers],0),FALSE)),"")</f>
        <v>43984</v>
      </c>
      <c r="AJ73" s="130" t="str">
        <f>IFERROR(IF(VLOOKUP(CONCATENATE($A73,"_",AJ$1),SP_ACQ_Lib[],MATCH(AJ$2,SP_ACQ_Lib[#Headers],0),FALSE)=0,"",VLOOKUP(CONCATENATE($A73,"_",AJ$1),SP_ACQ_Lib[],MATCH(AJ$2,SP_ACQ_Lib[#Headers],0),FALSE)),"")</f>
        <v/>
      </c>
      <c r="AK73" s="130" t="str">
        <f>IFERROR(IF(VLOOKUP(CONCATENATE($A73,"_",AK$1),SP_ACQ_Lib[],MATCH(AK$2,SP_ACQ_Lib[#Headers],0),FALSE)=0,"",VLOOKUP(CONCATENATE($A73,"_",AK$1),SP_ACQ_Lib[],MATCH(AK$2,SP_ACQ_Lib[#Headers],0),FALSE)),"")</f>
        <v/>
      </c>
      <c r="AL73" s="130">
        <f>IFERROR(VLOOKUP($A73,SP_AcqTract_DB[],MATCH(AL$2,SP_AcqTract_DB[#Headers],0),FALSE),"")</f>
        <v>0</v>
      </c>
      <c r="AM73" s="115">
        <f>IFERROR(VLOOKUP($A73,SP_AcqTract_DB[],MATCH(AM$2,SP_AcqTract_DB[#Headers],0),FALSE),"")</f>
        <v>0</v>
      </c>
      <c r="AN73" s="115">
        <f>IFERROR(VLOOKUP($A73,SP_AcqTract_DB[],MATCH(AN$2,SP_AcqTract_DB[#Headers],0),FALSE),"")</f>
        <v>0</v>
      </c>
      <c r="AO73" s="116">
        <f>IFERROR(VLOOKUP($A73,SP_AcqTract_DB[],MATCH(AO$2,SP_AcqTract_DB[#Headers],0),FALSE),"")</f>
        <v>0</v>
      </c>
      <c r="AP73" s="98">
        <f>IFERROR(VLOOKUP($A73,SP_AcqTract_DB[],MATCH(AP$2,SP_AcqTract_DB[#Headers],0),FALSE),"")</f>
        <v>0</v>
      </c>
      <c r="AQ73" s="133" t="str">
        <f>IFERROR(IF(VLOOKUP(CONCATENATE($A73,"_",AQ$1),SP_ACQ_Lib[],MATCH(AQ$2,SP_ACQ_Lib[#Headers],0),FALSE)=0,"",VLOOKUP(CONCATENATE($A73,"_",AQ$1),SP_ACQ_Lib[],MATCH(AQ$2,SP_ACQ_Lib[#Headers],0),FALSE)),"")</f>
        <v/>
      </c>
      <c r="AR73" s="131" t="str">
        <f>IFERROR(IF(VLOOKUP(CONCATENATE($A73,"_",AR$1),SP_ACQ_Lib[],MATCH(AR$2,SP_ACQ_Lib[#Headers],0),FALSE)=0,"",VLOOKUP(CONCATENATE($A73,"_",AR$1),SP_ACQ_Lib[],MATCH(AR$2,SP_ACQ_Lib[#Headers],0),FALSE)),"")</f>
        <v/>
      </c>
      <c r="AS73" s="130" t="str">
        <f>IFERROR(IF(VLOOKUP(CONCATENATE($A73,"_",AS$1),SP_ACQ_Lib[],MATCH(AS$2,SP_ACQ_Lib[#Headers],0),FALSE)=0,"",VLOOKUP(CONCATENATE($A73,"_",AS$1),SP_ACQ_Lib[],MATCH(AS$2,SP_ACQ_Lib[#Headers],0),FALSE)),"")</f>
        <v/>
      </c>
      <c r="AT73" s="132" t="str">
        <f>IFERROR(IF(VLOOKUP(CONCATENATE($A73,"_",AT$1),SP_ACQ_Lib[],MATCH(AT$2,SP_ACQ_Lib[#Headers],0),FALSE)=0,"",VLOOKUP(CONCATENATE($A73,"_",AT$1),SP_ACQ_Lib[],MATCH(AT$2,SP_ACQ_Lib[#Headers],0),FALSE)),"")</f>
        <v/>
      </c>
      <c r="AU73" s="132" t="str">
        <f>IFERROR(IF(VLOOKUP(CONCATENATE($A73,"_",AU$1),SP_ACQ_Lib[],MATCH(AU$2,SP_ACQ_Lib[#Headers],0),FALSE)=0,"",VLOOKUP(CONCATENATE($A73,"_",AU$1),SP_ACQ_Lib[],MATCH(AU$2,SP_ACQ_Lib[#Headers],0),FALSE)),"")</f>
        <v/>
      </c>
      <c r="AV73" s="113" t="str">
        <f>IFERROR(IF(VLOOKUP(CONCATENATE($A73,"_",AV$1),SP_ACQ_Lib[],MATCH(AV$2,SP_ACQ_Lib[#Headers],0),FALSE)=0,"",VLOOKUP(CONCATENATE($A73,"_",AV$1),SP_ACQ_Lib[],MATCH(AV$2,SP_ACQ_Lib[#Headers],0),FALSE)),"")</f>
        <v/>
      </c>
      <c r="AW73" s="132" t="str">
        <f>IFERROR(IF(VLOOKUP(CONCATENATE($A73,"_",AW$1),SP_ACQ_Lib[],MATCH(AW$2,SP_ACQ_Lib[#Headers],0),FALSE)=0,"",VLOOKUP(CONCATENATE($A73,"_",AW$1),SP_ACQ_Lib[],MATCH(AW$2,SP_ACQ_Lib[#Headers],0),FALSE)),"")</f>
        <v/>
      </c>
      <c r="AX73" s="132" t="str">
        <f>IFERROR(IF(VLOOKUP(CONCATENATE($A73,"_",AX$1),SP_ACQ_Lib[],MATCH(AX$2,SP_ACQ_Lib[#Headers],0),FALSE)=0,"",VLOOKUP(CONCATENATE($A73,"_",AX$1),SP_ACQ_Lib[],MATCH(AX$2,SP_ACQ_Lib[#Headers],0),FALSE)),"")</f>
        <v/>
      </c>
      <c r="AY73" s="132" t="str">
        <f>IFERROR(IF(VLOOKUP(CONCATENATE($A73,"_",AY$1),SP_ACQ_Lib[],MATCH(AY$2,SP_ACQ_Lib[#Headers],0),FALSE)=0,"",VLOOKUP(CONCATENATE($A73,"_",AY$1),SP_ACQ_Lib[],MATCH(AY$2,SP_ACQ_Lib[#Headers],0),FALSE)),"")</f>
        <v/>
      </c>
      <c r="AZ73" s="132" t="str">
        <f>IFERROR(IF(VLOOKUP(CONCATENATE($A73,"_",AZ$1),SP_ACQ_Lib[],MATCH(AZ$2,SP_ACQ_Lib[#Headers],0),FALSE)=0,"",VLOOKUP(CONCATENATE($A73,"_",AZ$1),SP_ACQ_Lib[],MATCH(AZ$2,SP_ACQ_Lib[#Headers],0),FALSE)),"")</f>
        <v/>
      </c>
      <c r="BA73" s="132" t="str">
        <f>IFERROR(IF(VLOOKUP(CONCATENATE($A73,"_",BA$1),SP_ACQ_Lib[],MATCH(BA$2,SP_ACQ_Lib[#Headers],0),FALSE)=0,"",VLOOKUP(CONCATENATE($A73,"_",BA$1),SP_ACQ_Lib[],MATCH(BA$2,SP_ACQ_Lib[#Headers],0),FALSE)),"")</f>
        <v/>
      </c>
      <c r="BB73" s="112">
        <f>IFERROR(VLOOKUP(CONCATENATE($A73,"_",BB$1),SP_ACQ_Lib[],MATCH(BB$2,SP_ACQ_Lib[#Headers],0),FALSE),0)</f>
        <v>0</v>
      </c>
      <c r="BC73" s="119">
        <f>IFERROR(VLOOKUP($A73,SP_AcqTract_DB[],MATCH(BC$2,SP_AcqTract_DB[#Headers],0),FALSE),"")</f>
        <v>0</v>
      </c>
      <c r="BD73" s="119">
        <f>IFERROR(VLOOKUP($A73,SP_AcqTract_DB[],MATCH(BD$2,SP_AcqTract_DB[#Headers],0),FALSE),"")</f>
        <v>0</v>
      </c>
      <c r="BE73" s="130" t="str">
        <f>IFERROR(IF(VLOOKUP(CONCATENATE($A73,"_",BE$1),SP_ACQ_Lib[],MATCH(BE$2,SP_ACQ_Lib[#Headers],0),FALSE)=0,"",VLOOKUP(CONCATENATE($A73,"_",BE$1),SP_ACQ_Lib[],MATCH(BE$2,SP_ACQ_Lib[#Headers],0),FALSE)),"")</f>
        <v/>
      </c>
      <c r="BF73" s="130" t="str">
        <f>IFERROR(IF(VLOOKUP(CONCATENATE($A73,"_",BF$1),SP_ACQ_Lib[],MATCH(BF$2,SP_ACQ_Lib[#Headers],0),FALSE)=0,"",VLOOKUP(CONCATENATE($A73,"_",BF$1),SP_ACQ_Lib[],MATCH(BF$2,SP_ACQ_Lib[#Headers],0),FALSE)),"")</f>
        <v/>
      </c>
      <c r="BG73" s="130" t="str">
        <f>IFERROR(IF(VLOOKUP(CONCATENATE($A73,"_",BG$1),SP_ACQ_Lib[],MATCH(BG$2,SP_ACQ_Lib[#Headers],0),FALSE)=0,"",VLOOKUP(CONCATENATE($A73,"_",BG$1),SP_ACQ_Lib[],MATCH(BG$2,SP_ACQ_Lib[#Headers],0),FALSE)),"")</f>
        <v/>
      </c>
      <c r="BH73" s="130" t="str">
        <f>IFERROR(IF(VLOOKUP(CONCATENATE($A73,"_",BH$1),SP_ACQ_Lib[],MATCH(BH$2,SP_ACQ_Lib[#Headers],0),FALSE)=0,"",VLOOKUP(CONCATENATE($A73,"_",BH$1),SP_ACQ_Lib[],MATCH(BH$2,SP_ACQ_Lib[#Headers],0),FALSE)),"")</f>
        <v/>
      </c>
      <c r="BI73" s="130" t="str">
        <f>IFERROR(IF(VLOOKUP(CONCATENATE($A73,"_",BI$1),SP_ACQ_Lib[],MATCH(BI$2,SP_ACQ_Lib[#Headers],0),FALSE)=0,"",VLOOKUP(CONCATENATE($A73,"_",BI$1),SP_ACQ_Lib[],MATCH(BI$2,SP_ACQ_Lib[#Headers],0),FALSE)),"")</f>
        <v/>
      </c>
      <c r="BJ73" s="130" t="str">
        <f>IFERROR(IF(VLOOKUP(CONCATENATE($A73,"_",BJ$1),SP_ACQ_Lib[],MATCH(BJ$2,SP_ACQ_Lib[#Headers],0),FALSE)=0,"",VLOOKUP(CONCATENATE($A73,"_",BJ$1),SP_ACQ_Lib[],MATCH(BJ$2,SP_ACQ_Lib[#Headers],0),FALSE)),"")</f>
        <v/>
      </c>
      <c r="BK73" s="131" t="str">
        <f>IFERROR(IF(VLOOKUP(CONCATENATE($A73,"_",BK$1),SP_ACQ_Lib[],MATCH(BK$2,SP_ACQ_Lib[#Headers],0),FALSE)=0,"",VLOOKUP(CONCATENATE($A73,"_",BK$1),SP_ACQ_Lib[],MATCH(BK$2,SP_ACQ_Lib[#Headers],0),FALSE)),"")</f>
        <v/>
      </c>
      <c r="BL73" s="130" t="str">
        <f>IFERROR(IF(VLOOKUP(CONCATENATE($A73,"_",BL$1),SP_ACQ_Lib[],MATCH(BL$2,SP_ACQ_Lib[#Headers],0),FALSE)=0,"",VLOOKUP(CONCATENATE($A73,"_",BL$1),SP_ACQ_Lib[],MATCH(BL$2,SP_ACQ_Lib[#Headers],0),FALSE)),"")</f>
        <v/>
      </c>
      <c r="BM73" s="130" t="str">
        <f>IFERROR(IF(VLOOKUP(CONCATENATE($A73,"_",BM$1),SP_ACQ_Lib[],MATCH(BM$2,SP_ACQ_Lib[#Headers],0),FALSE)=0,"",VLOOKUP(CONCATENATE($A73,"_",BM$1),SP_ACQ_Lib[],MATCH(BM$2,SP_ACQ_Lib[#Headers],0),FALSE)),"")</f>
        <v/>
      </c>
      <c r="BN73" s="130" t="str">
        <f>IFERROR(IF(VLOOKUP(CONCATENATE($A73,"_",BN$1),SP_ACQ_Lib[],MATCH(BN$2,SP_ACQ_Lib[#Headers],0),FALSE)=0,"",VLOOKUP(CONCATENATE($A73,"_",BN$1),SP_ACQ_Lib[],MATCH(BN$2,SP_ACQ_Lib[#Headers],0),FALSE)),"")</f>
        <v/>
      </c>
    </row>
    <row r="74" spans="1:66" s="114" customFormat="1" ht="25.5" x14ac:dyDescent="0.2">
      <c r="A74" s="82" t="s">
        <v>2030</v>
      </c>
      <c r="B74" s="115" t="str">
        <f>IFERROR(VLOOKUP($A74,SP_AcqTract_DB[],MATCH(B$2,SP_AcqTract_DB[#Headers],0),FALSE),"")</f>
        <v>R018696</v>
      </c>
      <c r="C74" s="116" t="str">
        <f>IFERROR(VLOOKUP($A74,SP_AcqTract_DB[],MATCH(C$2,SP_AcqTract_DB[#Headers],0),FALSE),"")</f>
        <v>PH2</v>
      </c>
      <c r="D74" s="96" t="str">
        <f>IFERROR(VLOOKUP($A74,SP_AcqTract_DB[],MATCH(D$2,SP_AcqTract_DB[#Headers],0),FALSE),"")</f>
        <v>Active</v>
      </c>
      <c r="E74" s="96">
        <f>IFERROR(VLOOKUP($A74,SP_AcqTract_DB[],MATCH(E$2,SP_AcqTract_DB[#Headers],0),FALSE),"")</f>
        <v>0</v>
      </c>
      <c r="F74" s="115">
        <f>IFERROR(VLOOKUP($A74,SP_AcqTract_DB[],MATCH(F$2,SP_AcqTract_DB[#Headers],0),FALSE),"")</f>
        <v>0</v>
      </c>
      <c r="G74" s="115" t="str">
        <f>IFERROR(VLOOKUP($A74,SP_AcqTract_DB[],MATCH(G$2,SP_AcqTract_DB[#Headers],0),FALSE),"")</f>
        <v>Elizabeth Taylor</v>
      </c>
      <c r="H74" s="131">
        <f>IFERROR(IF(VLOOKUP(CONCATENATE($A74,"_",H$1),SP_ACQ_Lib[],MATCH(H$2,SP_ACQ_Lib[#Headers],0),FALSE)=0,"",VLOOKUP(CONCATENATE($A74,"_",H$1),SP_ACQ_Lib[],MATCH(H$2,SP_ACQ_Lib[#Headers],0),FALSE)),"")</f>
        <v>44019.579872685186</v>
      </c>
      <c r="I74" s="115" t="str">
        <f>IFERROR(VLOOKUP($A74,SP_AcqTract_DB[],MATCH(I$2,SP_AcqTract_DB[#Headers],0),FALSE),"")</f>
        <v>Garcia Natividad Heir Of Jesus Garcia-Decd</v>
      </c>
      <c r="J74" s="115">
        <f>IFERROR(VLOOKUP($A74,SP_AcqTract_DB[],MATCH(J$2,SP_AcqTract_DB[#Headers],0),FALSE),"")</f>
        <v>0</v>
      </c>
      <c r="K74" s="115">
        <f>IFERROR(VLOOKUP($A74,SP_AcqTract_DB[],MATCH(K$2,SP_AcqTract_DB[#Headers],0),FALSE),"")</f>
        <v>0</v>
      </c>
      <c r="L74" s="115">
        <f>IFERROR(VLOOKUP($A74,SP_AcqTract_DB[],MATCH(L$2,SP_AcqTract_DB[#Headers],0),FALSE),"")</f>
        <v>0</v>
      </c>
      <c r="M74" s="96">
        <f>IFERROR(VLOOKUP($A74,SP_AcqTract_DB[],MATCH(M$2,SP_AcqTract_DB[#Headers],0),FALSE),"")</f>
        <v>0</v>
      </c>
      <c r="N74" s="115" t="str">
        <f>IFERROR(VLOOKUP($A74,SP_AcqTract_DB[],MATCH(N$2,SP_AcqTract_DB[#Headers],0),FALSE),"")</f>
        <v>1264 CR 188</v>
      </c>
      <c r="O74" s="108">
        <f>IFERROR(VLOOKUP($A74,SP_AcqTract_DB[],MATCH(O$2,SP_AcqTract_DB[#Headers],0),FALSE),"")</f>
        <v>0</v>
      </c>
      <c r="P74" s="108">
        <f>IFERROR(VLOOKUP($A74,SP_AcqTract_DB[],MATCH(P$2,SP_AcqTract_DB[#Headers],0),FALSE),"")</f>
        <v>0</v>
      </c>
      <c r="Q74" s="96">
        <f>IFERROR(VLOOKUP($A74,SP_AcqTract_DB[],MATCH(Q$2,SP_AcqTract_DB[#Headers],0),FALSE),"")</f>
        <v>0</v>
      </c>
      <c r="R74" s="131" t="str">
        <f>IFERROR(IF(VLOOKUP(CONCATENATE($A74,"_",R$1),SP_ACQ_Lib[],MATCH(R$2,SP_ACQ_Lib[#Headers],0),FALSE)=0,"",VLOOKUP(CONCATENATE($A74,"_",R$1),SP_ACQ_Lib[],MATCH(R$2,SP_ACQ_Lib[#Headers],0),FALSE)),"")</f>
        <v/>
      </c>
      <c r="S74" s="134" t="str">
        <f>IFERROR(IF(VLOOKUP(CONCATENATE($A74,"_",S$1),SP_ACQ_Lib[],MATCH(S$2,SP_ACQ_Lib[#Headers],0),FALSE)=0,"",VLOOKUP(CONCATENATE($A74,"_",S$1),SP_ACQ_Lib[],MATCH(S$2,SP_ACQ_Lib[#Headers],0),FALSE)),"")</f>
        <v/>
      </c>
      <c r="T74" s="93">
        <f>IFERROR(VLOOKUP(CONCATENATE($A74,"_",T$1),SP_ACQ_Lib[],MATCH(T$2,SP_ACQ_Lib[#Headers],0),FALSE),0)</f>
        <v>0</v>
      </c>
      <c r="U74" s="131" t="str">
        <f>IFERROR(IF(VLOOKUP(CONCATENATE($A74,"_",U$1),SP_ACQ_Lib[],MATCH(U$2,SP_ACQ_Lib[#Headers],0),FALSE)=0,"",VLOOKUP(CONCATENATE($A74,"_",U$1),SP_ACQ_Lib[],MATCH(U$2,SP_ACQ_Lib[#Headers],0),FALSE)),"")</f>
        <v/>
      </c>
      <c r="V74" s="93" t="str">
        <f>IFERROR(VLOOKUP(CONCATENATE($A74,"_",V$1),SP_ACQ_Lib[],MATCH(V$2,SP_ACQ_Lib[#Headers],0),FALSE),0)</f>
        <v>Accepted</v>
      </c>
      <c r="W74" s="97">
        <f>IFERROR(VLOOKUP(CONCATENATE($A74,"_",W$1),SP_ACQ_Lib[],MATCH(W$2,SP_ACQ_Lib[#Headers],0),FALSE),0)</f>
        <v>0</v>
      </c>
      <c r="X74" s="131">
        <f>IFERROR(VLOOKUP($A74,SP_AcqTract_DB[],MATCH(X$2,SP_AcqTract_DB[#Headers],0),FALSE),"")</f>
        <v>0</v>
      </c>
      <c r="Y74" s="125">
        <f>IFERROR(VLOOKUP($A74,SP_AcqTract_DB[],MATCH(Y$2,SP_AcqTract_DB[#Headers],0),FALSE),"")</f>
        <v>0</v>
      </c>
      <c r="Z74" s="117">
        <f>IFERROR(VLOOKUP($A74,SP_AcqTract_DB[],MATCH(Z$2,SP_AcqTract_DB[#Headers],0),FALSE),"")</f>
        <v>0</v>
      </c>
      <c r="AA74" s="117">
        <f>IFERROR(VLOOKUP($A74,SP_AcqTract_DB[],MATCH(AA$2,SP_AcqTract_DB[#Headers],0),FALSE),"")</f>
        <v>0</v>
      </c>
      <c r="AB74" s="131" t="str">
        <f>IFERROR(IF(VLOOKUP(CONCATENATE($A74,"_",AB$1),SP_ACQ_Lib[],MATCH(AB$2,SP_ACQ_Lib[#Headers],0),FALSE)=0,"",VLOOKUP(CONCATENATE($A74,"_",AB$1),SP_ACQ_Lib[],MATCH(AB$2,SP_ACQ_Lib[#Headers],0),FALSE)),"")</f>
        <v/>
      </c>
      <c r="AC74" s="131" t="str">
        <f>IFERROR(IF(VLOOKUP(CONCATENATE($A74,"_",AC$1),SP_ACQ_Lib[],MATCH(AC$2,SP_ACQ_Lib[#Headers],0),FALSE)=0,"",VLOOKUP(CONCATENATE($A74,"_",AC$1),SP_ACQ_Lib[],MATCH(AC$2,SP_ACQ_Lib[#Headers],0),FALSE)),"")</f>
        <v/>
      </c>
      <c r="AD74" s="117">
        <f>IFERROR(VLOOKUP($A74,SP_AcqTract_DB[],MATCH(AD$2,SP_AcqTract_DB[#Headers],0),FALSE),"")</f>
        <v>0</v>
      </c>
      <c r="AE74" s="131" t="str">
        <f>IFERROR(IF(VLOOKUP(CONCATENATE($A74,"_",AE$1),SP_ACQ_Lib[],MATCH(AE$2,SP_ACQ_Lib[#Headers],0),FALSE)=0,"",VLOOKUP(CONCATENATE($A74,"_",AE$1),SP_ACQ_Lib[],MATCH(AE$2,SP_ACQ_Lib[#Headers],0),FALSE)),"")</f>
        <v/>
      </c>
      <c r="AF74" s="131" t="str">
        <f>IFERROR(IF(VLOOKUP(CONCATENATE($A74,"_",AF$1),SP_ACQ_Lib[],MATCH(AF$2,SP_ACQ_Lib[#Headers],0),FALSE)=0,"",VLOOKUP(CONCATENATE($A74,"_",AF$1),SP_ACQ_Lib[],MATCH(AF$2,SP_ACQ_Lib[#Headers],0),FALSE)),"")</f>
        <v/>
      </c>
      <c r="AG74" s="131" t="str">
        <f>IFERROR(IF(VLOOKUP(CONCATENATE($A74,"_",AG$1),SP_ACQ_Lib[],MATCH(AG$2,SP_ACQ_Lib[#Headers],0),FALSE)=0,"",VLOOKUP(CONCATENATE($A74,"_",AG$1),SP_ACQ_Lib[],MATCH(AG$2,SP_ACQ_Lib[#Headers],0),FALSE)),"")</f>
        <v/>
      </c>
      <c r="AH74" s="131" t="str">
        <f>IFERROR(IF(VLOOKUP(CONCATENATE($A74,"_",AH$1),SP_ACQ_Lib[],MATCH(AH$2,SP_ACQ_Lib[#Headers],0),FALSE)=0,"",VLOOKUP(CONCATENATE($A74,"_",AH$1),SP_ACQ_Lib[],MATCH(AH$2,SP_ACQ_Lib[#Headers],0),FALSE)),"")</f>
        <v/>
      </c>
      <c r="AI74" s="130">
        <f>IFERROR(IF(VLOOKUP(CONCATENATE($A74,"_",AI$1),SP_ACQ_Lib[],MATCH(AI$2,SP_ACQ_Lib[#Headers],0),FALSE)=0,"",VLOOKUP(CONCATENATE($A74,"_",AI$1),SP_ACQ_Lib[],MATCH(AI$2,SP_ACQ_Lib[#Headers],0),FALSE)),"")</f>
        <v>43984</v>
      </c>
      <c r="AJ74" s="130" t="str">
        <f>IFERROR(IF(VLOOKUP(CONCATENATE($A74,"_",AJ$1),SP_ACQ_Lib[],MATCH(AJ$2,SP_ACQ_Lib[#Headers],0),FALSE)=0,"",VLOOKUP(CONCATENATE($A74,"_",AJ$1),SP_ACQ_Lib[],MATCH(AJ$2,SP_ACQ_Lib[#Headers],0),FALSE)),"")</f>
        <v/>
      </c>
      <c r="AK74" s="130" t="str">
        <f>IFERROR(IF(VLOOKUP(CONCATENATE($A74,"_",AK$1),SP_ACQ_Lib[],MATCH(AK$2,SP_ACQ_Lib[#Headers],0),FALSE)=0,"",VLOOKUP(CONCATENATE($A74,"_",AK$1),SP_ACQ_Lib[],MATCH(AK$2,SP_ACQ_Lib[#Headers],0),FALSE)),"")</f>
        <v/>
      </c>
      <c r="AL74" s="130">
        <f>IFERROR(VLOOKUP($A74,SP_AcqTract_DB[],MATCH(AL$2,SP_AcqTract_DB[#Headers],0),FALSE),"")</f>
        <v>0</v>
      </c>
      <c r="AM74" s="115">
        <f>IFERROR(VLOOKUP($A74,SP_AcqTract_DB[],MATCH(AM$2,SP_AcqTract_DB[#Headers],0),FALSE),"")</f>
        <v>0</v>
      </c>
      <c r="AN74" s="115">
        <f>IFERROR(VLOOKUP($A74,SP_AcqTract_DB[],MATCH(AN$2,SP_AcqTract_DB[#Headers],0),FALSE),"")</f>
        <v>0</v>
      </c>
      <c r="AO74" s="116">
        <f>IFERROR(VLOOKUP($A74,SP_AcqTract_DB[],MATCH(AO$2,SP_AcqTract_DB[#Headers],0),FALSE),"")</f>
        <v>0</v>
      </c>
      <c r="AP74" s="98">
        <f>IFERROR(VLOOKUP($A74,SP_AcqTract_DB[],MATCH(AP$2,SP_AcqTract_DB[#Headers],0),FALSE),"")</f>
        <v>0</v>
      </c>
      <c r="AQ74" s="133" t="str">
        <f>IFERROR(IF(VLOOKUP(CONCATENATE($A74,"_",AQ$1),SP_ACQ_Lib[],MATCH(AQ$2,SP_ACQ_Lib[#Headers],0),FALSE)=0,"",VLOOKUP(CONCATENATE($A74,"_",AQ$1),SP_ACQ_Lib[],MATCH(AQ$2,SP_ACQ_Lib[#Headers],0),FALSE)),"")</f>
        <v/>
      </c>
      <c r="AR74" s="131" t="str">
        <f>IFERROR(IF(VLOOKUP(CONCATENATE($A74,"_",AR$1),SP_ACQ_Lib[],MATCH(AR$2,SP_ACQ_Lib[#Headers],0),FALSE)=0,"",VLOOKUP(CONCATENATE($A74,"_",AR$1),SP_ACQ_Lib[],MATCH(AR$2,SP_ACQ_Lib[#Headers],0),FALSE)),"")</f>
        <v/>
      </c>
      <c r="AS74" s="130" t="str">
        <f>IFERROR(IF(VLOOKUP(CONCATENATE($A74,"_",AS$1),SP_ACQ_Lib[],MATCH(AS$2,SP_ACQ_Lib[#Headers],0),FALSE)=0,"",VLOOKUP(CONCATENATE($A74,"_",AS$1),SP_ACQ_Lib[],MATCH(AS$2,SP_ACQ_Lib[#Headers],0),FALSE)),"")</f>
        <v/>
      </c>
      <c r="AT74" s="132" t="str">
        <f>IFERROR(IF(VLOOKUP(CONCATENATE($A74,"_",AT$1),SP_ACQ_Lib[],MATCH(AT$2,SP_ACQ_Lib[#Headers],0),FALSE)=0,"",VLOOKUP(CONCATENATE($A74,"_",AT$1),SP_ACQ_Lib[],MATCH(AT$2,SP_ACQ_Lib[#Headers],0),FALSE)),"")</f>
        <v/>
      </c>
      <c r="AU74" s="132" t="str">
        <f>IFERROR(IF(VLOOKUP(CONCATENATE($A74,"_",AU$1),SP_ACQ_Lib[],MATCH(AU$2,SP_ACQ_Lib[#Headers],0),FALSE)=0,"",VLOOKUP(CONCATENATE($A74,"_",AU$1),SP_ACQ_Lib[],MATCH(AU$2,SP_ACQ_Lib[#Headers],0),FALSE)),"")</f>
        <v/>
      </c>
      <c r="AV74" s="113" t="str">
        <f>IFERROR(IF(VLOOKUP(CONCATENATE($A74,"_",AV$1),SP_ACQ_Lib[],MATCH(AV$2,SP_ACQ_Lib[#Headers],0),FALSE)=0,"",VLOOKUP(CONCATENATE($A74,"_",AV$1),SP_ACQ_Lib[],MATCH(AV$2,SP_ACQ_Lib[#Headers],0),FALSE)),"")</f>
        <v/>
      </c>
      <c r="AW74" s="132" t="str">
        <f>IFERROR(IF(VLOOKUP(CONCATENATE($A74,"_",AW$1),SP_ACQ_Lib[],MATCH(AW$2,SP_ACQ_Lib[#Headers],0),FALSE)=0,"",VLOOKUP(CONCATENATE($A74,"_",AW$1),SP_ACQ_Lib[],MATCH(AW$2,SP_ACQ_Lib[#Headers],0),FALSE)),"")</f>
        <v/>
      </c>
      <c r="AX74" s="132" t="str">
        <f>IFERROR(IF(VLOOKUP(CONCATENATE($A74,"_",AX$1),SP_ACQ_Lib[],MATCH(AX$2,SP_ACQ_Lib[#Headers],0),FALSE)=0,"",VLOOKUP(CONCATENATE($A74,"_",AX$1),SP_ACQ_Lib[],MATCH(AX$2,SP_ACQ_Lib[#Headers],0),FALSE)),"")</f>
        <v/>
      </c>
      <c r="AY74" s="132" t="str">
        <f>IFERROR(IF(VLOOKUP(CONCATENATE($A74,"_",AY$1),SP_ACQ_Lib[],MATCH(AY$2,SP_ACQ_Lib[#Headers],0),FALSE)=0,"",VLOOKUP(CONCATENATE($A74,"_",AY$1),SP_ACQ_Lib[],MATCH(AY$2,SP_ACQ_Lib[#Headers],0),FALSE)),"")</f>
        <v/>
      </c>
      <c r="AZ74" s="132" t="str">
        <f>IFERROR(IF(VLOOKUP(CONCATENATE($A74,"_",AZ$1),SP_ACQ_Lib[],MATCH(AZ$2,SP_ACQ_Lib[#Headers],0),FALSE)=0,"",VLOOKUP(CONCATENATE($A74,"_",AZ$1),SP_ACQ_Lib[],MATCH(AZ$2,SP_ACQ_Lib[#Headers],0),FALSE)),"")</f>
        <v/>
      </c>
      <c r="BA74" s="132" t="str">
        <f>IFERROR(IF(VLOOKUP(CONCATENATE($A74,"_",BA$1),SP_ACQ_Lib[],MATCH(BA$2,SP_ACQ_Lib[#Headers],0),FALSE)=0,"",VLOOKUP(CONCATENATE($A74,"_",BA$1),SP_ACQ_Lib[],MATCH(BA$2,SP_ACQ_Lib[#Headers],0),FALSE)),"")</f>
        <v/>
      </c>
      <c r="BB74" s="112">
        <f>IFERROR(VLOOKUP(CONCATENATE($A74,"_",BB$1),SP_ACQ_Lib[],MATCH(BB$2,SP_ACQ_Lib[#Headers],0),FALSE),0)</f>
        <v>0</v>
      </c>
      <c r="BC74" s="119">
        <f>IFERROR(VLOOKUP($A74,SP_AcqTract_DB[],MATCH(BC$2,SP_AcqTract_DB[#Headers],0),FALSE),"")</f>
        <v>0</v>
      </c>
      <c r="BD74" s="119">
        <f>IFERROR(VLOOKUP($A74,SP_AcqTract_DB[],MATCH(BD$2,SP_AcqTract_DB[#Headers],0),FALSE),"")</f>
        <v>0</v>
      </c>
      <c r="BE74" s="130" t="str">
        <f>IFERROR(IF(VLOOKUP(CONCATENATE($A74,"_",BE$1),SP_ACQ_Lib[],MATCH(BE$2,SP_ACQ_Lib[#Headers],0),FALSE)=0,"",VLOOKUP(CONCATENATE($A74,"_",BE$1),SP_ACQ_Lib[],MATCH(BE$2,SP_ACQ_Lib[#Headers],0),FALSE)),"")</f>
        <v/>
      </c>
      <c r="BF74" s="130" t="str">
        <f>IFERROR(IF(VLOOKUP(CONCATENATE($A74,"_",BF$1),SP_ACQ_Lib[],MATCH(BF$2,SP_ACQ_Lib[#Headers],0),FALSE)=0,"",VLOOKUP(CONCATENATE($A74,"_",BF$1),SP_ACQ_Lib[],MATCH(BF$2,SP_ACQ_Lib[#Headers],0),FALSE)),"")</f>
        <v/>
      </c>
      <c r="BG74" s="130" t="str">
        <f>IFERROR(IF(VLOOKUP(CONCATENATE($A74,"_",BG$1),SP_ACQ_Lib[],MATCH(BG$2,SP_ACQ_Lib[#Headers],0),FALSE)=0,"",VLOOKUP(CONCATENATE($A74,"_",BG$1),SP_ACQ_Lib[],MATCH(BG$2,SP_ACQ_Lib[#Headers],0),FALSE)),"")</f>
        <v/>
      </c>
      <c r="BH74" s="130" t="str">
        <f>IFERROR(IF(VLOOKUP(CONCATENATE($A74,"_",BH$1),SP_ACQ_Lib[],MATCH(BH$2,SP_ACQ_Lib[#Headers],0),FALSE)=0,"",VLOOKUP(CONCATENATE($A74,"_",BH$1),SP_ACQ_Lib[],MATCH(BH$2,SP_ACQ_Lib[#Headers],0),FALSE)),"")</f>
        <v/>
      </c>
      <c r="BI74" s="130" t="str">
        <f>IFERROR(IF(VLOOKUP(CONCATENATE($A74,"_",BI$1),SP_ACQ_Lib[],MATCH(BI$2,SP_ACQ_Lib[#Headers],0),FALSE)=0,"",VLOOKUP(CONCATENATE($A74,"_",BI$1),SP_ACQ_Lib[],MATCH(BI$2,SP_ACQ_Lib[#Headers],0),FALSE)),"")</f>
        <v/>
      </c>
      <c r="BJ74" s="130" t="str">
        <f>IFERROR(IF(VLOOKUP(CONCATENATE($A74,"_",BJ$1),SP_ACQ_Lib[],MATCH(BJ$2,SP_ACQ_Lib[#Headers],0),FALSE)=0,"",VLOOKUP(CONCATENATE($A74,"_",BJ$1),SP_ACQ_Lib[],MATCH(BJ$2,SP_ACQ_Lib[#Headers],0),FALSE)),"")</f>
        <v/>
      </c>
      <c r="BK74" s="131" t="str">
        <f>IFERROR(IF(VLOOKUP(CONCATENATE($A74,"_",BK$1),SP_ACQ_Lib[],MATCH(BK$2,SP_ACQ_Lib[#Headers],0),FALSE)=0,"",VLOOKUP(CONCATENATE($A74,"_",BK$1),SP_ACQ_Lib[],MATCH(BK$2,SP_ACQ_Lib[#Headers],0),FALSE)),"")</f>
        <v/>
      </c>
      <c r="BL74" s="130" t="str">
        <f>IFERROR(IF(VLOOKUP(CONCATENATE($A74,"_",BL$1),SP_ACQ_Lib[],MATCH(BL$2,SP_ACQ_Lib[#Headers],0),FALSE)=0,"",VLOOKUP(CONCATENATE($A74,"_",BL$1),SP_ACQ_Lib[],MATCH(BL$2,SP_ACQ_Lib[#Headers],0),FALSE)),"")</f>
        <v/>
      </c>
      <c r="BM74" s="130" t="str">
        <f>IFERROR(IF(VLOOKUP(CONCATENATE($A74,"_",BM$1),SP_ACQ_Lib[],MATCH(BM$2,SP_ACQ_Lib[#Headers],0),FALSE)=0,"",VLOOKUP(CONCATENATE($A74,"_",BM$1),SP_ACQ_Lib[],MATCH(BM$2,SP_ACQ_Lib[#Headers],0),FALSE)),"")</f>
        <v/>
      </c>
      <c r="BN74" s="130" t="str">
        <f>IFERROR(IF(VLOOKUP(CONCATENATE($A74,"_",BN$1),SP_ACQ_Lib[],MATCH(BN$2,SP_ACQ_Lib[#Headers],0),FALSE)=0,"",VLOOKUP(CONCATENATE($A74,"_",BN$1),SP_ACQ_Lib[],MATCH(BN$2,SP_ACQ_Lib[#Headers],0),FALSE)),"")</f>
        <v/>
      </c>
    </row>
    <row r="75" spans="1:66" s="114" customFormat="1" ht="15.75" x14ac:dyDescent="0.2">
      <c r="A75" s="82" t="s">
        <v>2049</v>
      </c>
      <c r="B75" s="115" t="str">
        <f>IFERROR(VLOOKUP($A75,SP_AcqTract_DB[],MATCH(B$2,SP_AcqTract_DB[#Headers],0),FALSE),"")</f>
        <v>R018697</v>
      </c>
      <c r="C75" s="116" t="str">
        <f>IFERROR(VLOOKUP($A75,SP_AcqTract_DB[],MATCH(C$2,SP_AcqTract_DB[#Headers],0),FALSE),"")</f>
        <v>PH2</v>
      </c>
      <c r="D75" s="96" t="str">
        <f>IFERROR(VLOOKUP($A75,SP_AcqTract_DB[],MATCH(D$2,SP_AcqTract_DB[#Headers],0),FALSE),"")</f>
        <v>Active</v>
      </c>
      <c r="E75" s="96">
        <f>IFERROR(VLOOKUP($A75,SP_AcqTract_DB[],MATCH(E$2,SP_AcqTract_DB[#Headers],0),FALSE),"")</f>
        <v>0</v>
      </c>
      <c r="F75" s="115">
        <f>IFERROR(VLOOKUP($A75,SP_AcqTract_DB[],MATCH(F$2,SP_AcqTract_DB[#Headers],0),FALSE),"")</f>
        <v>0</v>
      </c>
      <c r="G75" s="115" t="str">
        <f>IFERROR(VLOOKUP($A75,SP_AcqTract_DB[],MATCH(G$2,SP_AcqTract_DB[#Headers],0),FALSE),"")</f>
        <v>Elizabeth Taylor</v>
      </c>
      <c r="H75" s="131">
        <f>IFERROR(IF(VLOOKUP(CONCATENATE($A75,"_",H$1),SP_ACQ_Lib[],MATCH(H$2,SP_ACQ_Lib[#Headers],0),FALSE)=0,"",VLOOKUP(CONCATENATE($A75,"_",H$1),SP_ACQ_Lib[],MATCH(H$2,SP_ACQ_Lib[#Headers],0),FALSE)),"")</f>
        <v>44021.769270833334</v>
      </c>
      <c r="I75" s="115" t="str">
        <f>IFERROR(VLOOKUP($A75,SP_AcqTract_DB[],MATCH(I$2,SP_AcqTract_DB[#Headers],0),FALSE),"")</f>
        <v>Gomez Ricardo E Etux Erminia L</v>
      </c>
      <c r="J75" s="115">
        <f>IFERROR(VLOOKUP($A75,SP_AcqTract_DB[],MATCH(J$2,SP_AcqTract_DB[#Headers],0),FALSE),"")</f>
        <v>0</v>
      </c>
      <c r="K75" s="115">
        <f>IFERROR(VLOOKUP($A75,SP_AcqTract_DB[],MATCH(K$2,SP_AcqTract_DB[#Headers],0),FALSE),"")</f>
        <v>0</v>
      </c>
      <c r="L75" s="115">
        <f>IFERROR(VLOOKUP($A75,SP_AcqTract_DB[],MATCH(L$2,SP_AcqTract_DB[#Headers],0),FALSE),"")</f>
        <v>0</v>
      </c>
      <c r="M75" s="96">
        <f>IFERROR(VLOOKUP($A75,SP_AcqTract_DB[],MATCH(M$2,SP_AcqTract_DB[#Headers],0),FALSE),"")</f>
        <v>0</v>
      </c>
      <c r="N75" s="115" t="str">
        <f>IFERROR(VLOOKUP($A75,SP_AcqTract_DB[],MATCH(N$2,SP_AcqTract_DB[#Headers],0),FALSE),"")</f>
        <v>914 CR 188</v>
      </c>
      <c r="O75" s="108">
        <f>IFERROR(VLOOKUP($A75,SP_AcqTract_DB[],MATCH(O$2,SP_AcqTract_DB[#Headers],0),FALSE),"")</f>
        <v>0</v>
      </c>
      <c r="P75" s="108">
        <f>IFERROR(VLOOKUP($A75,SP_AcqTract_DB[],MATCH(P$2,SP_AcqTract_DB[#Headers],0),FALSE),"")</f>
        <v>0</v>
      </c>
      <c r="Q75" s="96">
        <f>IFERROR(VLOOKUP($A75,SP_AcqTract_DB[],MATCH(Q$2,SP_AcqTract_DB[#Headers],0),FALSE),"")</f>
        <v>0</v>
      </c>
      <c r="R75" s="131" t="str">
        <f>IFERROR(IF(VLOOKUP(CONCATENATE($A75,"_",R$1),SP_ACQ_Lib[],MATCH(R$2,SP_ACQ_Lib[#Headers],0),FALSE)=0,"",VLOOKUP(CONCATENATE($A75,"_",R$1),SP_ACQ_Lib[],MATCH(R$2,SP_ACQ_Lib[#Headers],0),FALSE)),"")</f>
        <v/>
      </c>
      <c r="S75" s="134" t="str">
        <f>IFERROR(IF(VLOOKUP(CONCATENATE($A75,"_",S$1),SP_ACQ_Lib[],MATCH(S$2,SP_ACQ_Lib[#Headers],0),FALSE)=0,"",VLOOKUP(CONCATENATE($A75,"_",S$1),SP_ACQ_Lib[],MATCH(S$2,SP_ACQ_Lib[#Headers],0),FALSE)),"")</f>
        <v/>
      </c>
      <c r="T75" s="93">
        <f>IFERROR(VLOOKUP(CONCATENATE($A75,"_",T$1),SP_ACQ_Lib[],MATCH(T$2,SP_ACQ_Lib[#Headers],0),FALSE),0)</f>
        <v>0</v>
      </c>
      <c r="U75" s="131" t="str">
        <f>IFERROR(IF(VLOOKUP(CONCATENATE($A75,"_",U$1),SP_ACQ_Lib[],MATCH(U$2,SP_ACQ_Lib[#Headers],0),FALSE)=0,"",VLOOKUP(CONCATENATE($A75,"_",U$1),SP_ACQ_Lib[],MATCH(U$2,SP_ACQ_Lib[#Headers],0),FALSE)),"")</f>
        <v/>
      </c>
      <c r="V75" s="93" t="str">
        <f>IFERROR(VLOOKUP(CONCATENATE($A75,"_",V$1),SP_ACQ_Lib[],MATCH(V$2,SP_ACQ_Lib[#Headers],0),FALSE),0)</f>
        <v>Accepted</v>
      </c>
      <c r="W75" s="97">
        <f>IFERROR(VLOOKUP(CONCATENATE($A75,"_",W$1),SP_ACQ_Lib[],MATCH(W$2,SP_ACQ_Lib[#Headers],0),FALSE),0)</f>
        <v>0</v>
      </c>
      <c r="X75" s="131">
        <f>IFERROR(VLOOKUP($A75,SP_AcqTract_DB[],MATCH(X$2,SP_AcqTract_DB[#Headers],0),FALSE),"")</f>
        <v>0</v>
      </c>
      <c r="Y75" s="125">
        <f>IFERROR(VLOOKUP($A75,SP_AcqTract_DB[],MATCH(Y$2,SP_AcqTract_DB[#Headers],0),FALSE),"")</f>
        <v>0</v>
      </c>
      <c r="Z75" s="117">
        <f>IFERROR(VLOOKUP($A75,SP_AcqTract_DB[],MATCH(Z$2,SP_AcqTract_DB[#Headers],0),FALSE),"")</f>
        <v>0</v>
      </c>
      <c r="AA75" s="117">
        <f>IFERROR(VLOOKUP($A75,SP_AcqTract_DB[],MATCH(AA$2,SP_AcqTract_DB[#Headers],0),FALSE),"")</f>
        <v>0</v>
      </c>
      <c r="AB75" s="131" t="str">
        <f>IFERROR(IF(VLOOKUP(CONCATENATE($A75,"_",AB$1),SP_ACQ_Lib[],MATCH(AB$2,SP_ACQ_Lib[#Headers],0),FALSE)=0,"",VLOOKUP(CONCATENATE($A75,"_",AB$1),SP_ACQ_Lib[],MATCH(AB$2,SP_ACQ_Lib[#Headers],0),FALSE)),"")</f>
        <v/>
      </c>
      <c r="AC75" s="131" t="str">
        <f>IFERROR(IF(VLOOKUP(CONCATENATE($A75,"_",AC$1),SP_ACQ_Lib[],MATCH(AC$2,SP_ACQ_Lib[#Headers],0),FALSE)=0,"",VLOOKUP(CONCATENATE($A75,"_",AC$1),SP_ACQ_Lib[],MATCH(AC$2,SP_ACQ_Lib[#Headers],0),FALSE)),"")</f>
        <v/>
      </c>
      <c r="AD75" s="117">
        <f>IFERROR(VLOOKUP($A75,SP_AcqTract_DB[],MATCH(AD$2,SP_AcqTract_DB[#Headers],0),FALSE),"")</f>
        <v>0</v>
      </c>
      <c r="AE75" s="131" t="str">
        <f>IFERROR(IF(VLOOKUP(CONCATENATE($A75,"_",AE$1),SP_ACQ_Lib[],MATCH(AE$2,SP_ACQ_Lib[#Headers],0),FALSE)=0,"",VLOOKUP(CONCATENATE($A75,"_",AE$1),SP_ACQ_Lib[],MATCH(AE$2,SP_ACQ_Lib[#Headers],0),FALSE)),"")</f>
        <v/>
      </c>
      <c r="AF75" s="131" t="str">
        <f>IFERROR(IF(VLOOKUP(CONCATENATE($A75,"_",AF$1),SP_ACQ_Lib[],MATCH(AF$2,SP_ACQ_Lib[#Headers],0),FALSE)=0,"",VLOOKUP(CONCATENATE($A75,"_",AF$1),SP_ACQ_Lib[],MATCH(AF$2,SP_ACQ_Lib[#Headers],0),FALSE)),"")</f>
        <v/>
      </c>
      <c r="AG75" s="131" t="str">
        <f>IFERROR(IF(VLOOKUP(CONCATENATE($A75,"_",AG$1),SP_ACQ_Lib[],MATCH(AG$2,SP_ACQ_Lib[#Headers],0),FALSE)=0,"",VLOOKUP(CONCATENATE($A75,"_",AG$1),SP_ACQ_Lib[],MATCH(AG$2,SP_ACQ_Lib[#Headers],0),FALSE)),"")</f>
        <v/>
      </c>
      <c r="AH75" s="131" t="str">
        <f>IFERROR(IF(VLOOKUP(CONCATENATE($A75,"_",AH$1),SP_ACQ_Lib[],MATCH(AH$2,SP_ACQ_Lib[#Headers],0),FALSE)=0,"",VLOOKUP(CONCATENATE($A75,"_",AH$1),SP_ACQ_Lib[],MATCH(AH$2,SP_ACQ_Lib[#Headers],0),FALSE)),"")</f>
        <v/>
      </c>
      <c r="AI75" s="130">
        <f>IFERROR(IF(VLOOKUP(CONCATENATE($A75,"_",AI$1),SP_ACQ_Lib[],MATCH(AI$2,SP_ACQ_Lib[#Headers],0),FALSE)=0,"",VLOOKUP(CONCATENATE($A75,"_",AI$1),SP_ACQ_Lib[],MATCH(AI$2,SP_ACQ_Lib[#Headers],0),FALSE)),"")</f>
        <v>43984</v>
      </c>
      <c r="AJ75" s="130" t="str">
        <f>IFERROR(IF(VLOOKUP(CONCATENATE($A75,"_",AJ$1),SP_ACQ_Lib[],MATCH(AJ$2,SP_ACQ_Lib[#Headers],0),FALSE)=0,"",VLOOKUP(CONCATENATE($A75,"_",AJ$1),SP_ACQ_Lib[],MATCH(AJ$2,SP_ACQ_Lib[#Headers],0),FALSE)),"")</f>
        <v/>
      </c>
      <c r="AK75" s="130" t="str">
        <f>IFERROR(IF(VLOOKUP(CONCATENATE($A75,"_",AK$1),SP_ACQ_Lib[],MATCH(AK$2,SP_ACQ_Lib[#Headers],0),FALSE)=0,"",VLOOKUP(CONCATENATE($A75,"_",AK$1),SP_ACQ_Lib[],MATCH(AK$2,SP_ACQ_Lib[#Headers],0),FALSE)),"")</f>
        <v/>
      </c>
      <c r="AL75" s="130">
        <f>IFERROR(VLOOKUP($A75,SP_AcqTract_DB[],MATCH(AL$2,SP_AcqTract_DB[#Headers],0),FALSE),"")</f>
        <v>0</v>
      </c>
      <c r="AM75" s="115">
        <f>IFERROR(VLOOKUP($A75,SP_AcqTract_DB[],MATCH(AM$2,SP_AcqTract_DB[#Headers],0),FALSE),"")</f>
        <v>0</v>
      </c>
      <c r="AN75" s="115">
        <f>IFERROR(VLOOKUP($A75,SP_AcqTract_DB[],MATCH(AN$2,SP_AcqTract_DB[#Headers],0),FALSE),"")</f>
        <v>0</v>
      </c>
      <c r="AO75" s="116">
        <f>IFERROR(VLOOKUP($A75,SP_AcqTract_DB[],MATCH(AO$2,SP_AcqTract_DB[#Headers],0),FALSE),"")</f>
        <v>0</v>
      </c>
      <c r="AP75" s="98">
        <f>IFERROR(VLOOKUP($A75,SP_AcqTract_DB[],MATCH(AP$2,SP_AcqTract_DB[#Headers],0),FALSE),"")</f>
        <v>0</v>
      </c>
      <c r="AQ75" s="133" t="str">
        <f>IFERROR(IF(VLOOKUP(CONCATENATE($A75,"_",AQ$1),SP_ACQ_Lib[],MATCH(AQ$2,SP_ACQ_Lib[#Headers],0),FALSE)=0,"",VLOOKUP(CONCATENATE($A75,"_",AQ$1),SP_ACQ_Lib[],MATCH(AQ$2,SP_ACQ_Lib[#Headers],0),FALSE)),"")</f>
        <v/>
      </c>
      <c r="AR75" s="131" t="str">
        <f>IFERROR(IF(VLOOKUP(CONCATENATE($A75,"_",AR$1),SP_ACQ_Lib[],MATCH(AR$2,SP_ACQ_Lib[#Headers],0),FALSE)=0,"",VLOOKUP(CONCATENATE($A75,"_",AR$1),SP_ACQ_Lib[],MATCH(AR$2,SP_ACQ_Lib[#Headers],0),FALSE)),"")</f>
        <v/>
      </c>
      <c r="AS75" s="130" t="str">
        <f>IFERROR(IF(VLOOKUP(CONCATENATE($A75,"_",AS$1),SP_ACQ_Lib[],MATCH(AS$2,SP_ACQ_Lib[#Headers],0),FALSE)=0,"",VLOOKUP(CONCATENATE($A75,"_",AS$1),SP_ACQ_Lib[],MATCH(AS$2,SP_ACQ_Lib[#Headers],0),FALSE)),"")</f>
        <v/>
      </c>
      <c r="AT75" s="132" t="str">
        <f>IFERROR(IF(VLOOKUP(CONCATENATE($A75,"_",AT$1),SP_ACQ_Lib[],MATCH(AT$2,SP_ACQ_Lib[#Headers],0),FALSE)=0,"",VLOOKUP(CONCATENATE($A75,"_",AT$1),SP_ACQ_Lib[],MATCH(AT$2,SP_ACQ_Lib[#Headers],0),FALSE)),"")</f>
        <v/>
      </c>
      <c r="AU75" s="132" t="str">
        <f>IFERROR(IF(VLOOKUP(CONCATENATE($A75,"_",AU$1),SP_ACQ_Lib[],MATCH(AU$2,SP_ACQ_Lib[#Headers],0),FALSE)=0,"",VLOOKUP(CONCATENATE($A75,"_",AU$1),SP_ACQ_Lib[],MATCH(AU$2,SP_ACQ_Lib[#Headers],0),FALSE)),"")</f>
        <v/>
      </c>
      <c r="AV75" s="113" t="str">
        <f>IFERROR(IF(VLOOKUP(CONCATENATE($A75,"_",AV$1),SP_ACQ_Lib[],MATCH(AV$2,SP_ACQ_Lib[#Headers],0),FALSE)=0,"",VLOOKUP(CONCATENATE($A75,"_",AV$1),SP_ACQ_Lib[],MATCH(AV$2,SP_ACQ_Lib[#Headers],0),FALSE)),"")</f>
        <v/>
      </c>
      <c r="AW75" s="132" t="str">
        <f>IFERROR(IF(VLOOKUP(CONCATENATE($A75,"_",AW$1),SP_ACQ_Lib[],MATCH(AW$2,SP_ACQ_Lib[#Headers],0),FALSE)=0,"",VLOOKUP(CONCATENATE($A75,"_",AW$1),SP_ACQ_Lib[],MATCH(AW$2,SP_ACQ_Lib[#Headers],0),FALSE)),"")</f>
        <v/>
      </c>
      <c r="AX75" s="132" t="str">
        <f>IFERROR(IF(VLOOKUP(CONCATENATE($A75,"_",AX$1),SP_ACQ_Lib[],MATCH(AX$2,SP_ACQ_Lib[#Headers],0),FALSE)=0,"",VLOOKUP(CONCATENATE($A75,"_",AX$1),SP_ACQ_Lib[],MATCH(AX$2,SP_ACQ_Lib[#Headers],0),FALSE)),"")</f>
        <v/>
      </c>
      <c r="AY75" s="132" t="str">
        <f>IFERROR(IF(VLOOKUP(CONCATENATE($A75,"_",AY$1),SP_ACQ_Lib[],MATCH(AY$2,SP_ACQ_Lib[#Headers],0),FALSE)=0,"",VLOOKUP(CONCATENATE($A75,"_",AY$1),SP_ACQ_Lib[],MATCH(AY$2,SP_ACQ_Lib[#Headers],0),FALSE)),"")</f>
        <v/>
      </c>
      <c r="AZ75" s="132" t="str">
        <f>IFERROR(IF(VLOOKUP(CONCATENATE($A75,"_",AZ$1),SP_ACQ_Lib[],MATCH(AZ$2,SP_ACQ_Lib[#Headers],0),FALSE)=0,"",VLOOKUP(CONCATENATE($A75,"_",AZ$1),SP_ACQ_Lib[],MATCH(AZ$2,SP_ACQ_Lib[#Headers],0),FALSE)),"")</f>
        <v/>
      </c>
      <c r="BA75" s="132" t="str">
        <f>IFERROR(IF(VLOOKUP(CONCATENATE($A75,"_",BA$1),SP_ACQ_Lib[],MATCH(BA$2,SP_ACQ_Lib[#Headers],0),FALSE)=0,"",VLOOKUP(CONCATENATE($A75,"_",BA$1),SP_ACQ_Lib[],MATCH(BA$2,SP_ACQ_Lib[#Headers],0),FALSE)),"")</f>
        <v/>
      </c>
      <c r="BB75" s="112">
        <f>IFERROR(VLOOKUP(CONCATENATE($A75,"_",BB$1),SP_ACQ_Lib[],MATCH(BB$2,SP_ACQ_Lib[#Headers],0),FALSE),0)</f>
        <v>0</v>
      </c>
      <c r="BC75" s="119">
        <f>IFERROR(VLOOKUP($A75,SP_AcqTract_DB[],MATCH(BC$2,SP_AcqTract_DB[#Headers],0),FALSE),"")</f>
        <v>0</v>
      </c>
      <c r="BD75" s="119">
        <f>IFERROR(VLOOKUP($A75,SP_AcqTract_DB[],MATCH(BD$2,SP_AcqTract_DB[#Headers],0),FALSE),"")</f>
        <v>0</v>
      </c>
      <c r="BE75" s="130" t="str">
        <f>IFERROR(IF(VLOOKUP(CONCATENATE($A75,"_",BE$1),SP_ACQ_Lib[],MATCH(BE$2,SP_ACQ_Lib[#Headers],0),FALSE)=0,"",VLOOKUP(CONCATENATE($A75,"_",BE$1),SP_ACQ_Lib[],MATCH(BE$2,SP_ACQ_Lib[#Headers],0),FALSE)),"")</f>
        <v/>
      </c>
      <c r="BF75" s="130" t="str">
        <f>IFERROR(IF(VLOOKUP(CONCATENATE($A75,"_",BF$1),SP_ACQ_Lib[],MATCH(BF$2,SP_ACQ_Lib[#Headers],0),FALSE)=0,"",VLOOKUP(CONCATENATE($A75,"_",BF$1),SP_ACQ_Lib[],MATCH(BF$2,SP_ACQ_Lib[#Headers],0),FALSE)),"")</f>
        <v/>
      </c>
      <c r="BG75" s="130" t="str">
        <f>IFERROR(IF(VLOOKUP(CONCATENATE($A75,"_",BG$1),SP_ACQ_Lib[],MATCH(BG$2,SP_ACQ_Lib[#Headers],0),FALSE)=0,"",VLOOKUP(CONCATENATE($A75,"_",BG$1),SP_ACQ_Lib[],MATCH(BG$2,SP_ACQ_Lib[#Headers],0),FALSE)),"")</f>
        <v/>
      </c>
      <c r="BH75" s="130" t="str">
        <f>IFERROR(IF(VLOOKUP(CONCATENATE($A75,"_",BH$1),SP_ACQ_Lib[],MATCH(BH$2,SP_ACQ_Lib[#Headers],0),FALSE)=0,"",VLOOKUP(CONCATENATE($A75,"_",BH$1),SP_ACQ_Lib[],MATCH(BH$2,SP_ACQ_Lib[#Headers],0),FALSE)),"")</f>
        <v/>
      </c>
      <c r="BI75" s="130" t="str">
        <f>IFERROR(IF(VLOOKUP(CONCATENATE($A75,"_",BI$1),SP_ACQ_Lib[],MATCH(BI$2,SP_ACQ_Lib[#Headers],0),FALSE)=0,"",VLOOKUP(CONCATENATE($A75,"_",BI$1),SP_ACQ_Lib[],MATCH(BI$2,SP_ACQ_Lib[#Headers],0),FALSE)),"")</f>
        <v/>
      </c>
      <c r="BJ75" s="130" t="str">
        <f>IFERROR(IF(VLOOKUP(CONCATENATE($A75,"_",BJ$1),SP_ACQ_Lib[],MATCH(BJ$2,SP_ACQ_Lib[#Headers],0),FALSE)=0,"",VLOOKUP(CONCATENATE($A75,"_",BJ$1),SP_ACQ_Lib[],MATCH(BJ$2,SP_ACQ_Lib[#Headers],0),FALSE)),"")</f>
        <v/>
      </c>
      <c r="BK75" s="131" t="str">
        <f>IFERROR(IF(VLOOKUP(CONCATENATE($A75,"_",BK$1),SP_ACQ_Lib[],MATCH(BK$2,SP_ACQ_Lib[#Headers],0),FALSE)=0,"",VLOOKUP(CONCATENATE($A75,"_",BK$1),SP_ACQ_Lib[],MATCH(BK$2,SP_ACQ_Lib[#Headers],0),FALSE)),"")</f>
        <v/>
      </c>
      <c r="BL75" s="130" t="str">
        <f>IFERROR(IF(VLOOKUP(CONCATENATE($A75,"_",BL$1),SP_ACQ_Lib[],MATCH(BL$2,SP_ACQ_Lib[#Headers],0),FALSE)=0,"",VLOOKUP(CONCATENATE($A75,"_",BL$1),SP_ACQ_Lib[],MATCH(BL$2,SP_ACQ_Lib[#Headers],0),FALSE)),"")</f>
        <v/>
      </c>
      <c r="BM75" s="130" t="str">
        <f>IFERROR(IF(VLOOKUP(CONCATENATE($A75,"_",BM$1),SP_ACQ_Lib[],MATCH(BM$2,SP_ACQ_Lib[#Headers],0),FALSE)=0,"",VLOOKUP(CONCATENATE($A75,"_",BM$1),SP_ACQ_Lib[],MATCH(BM$2,SP_ACQ_Lib[#Headers],0),FALSE)),"")</f>
        <v/>
      </c>
      <c r="BN75" s="130" t="str">
        <f>IFERROR(IF(VLOOKUP(CONCATENATE($A75,"_",BN$1),SP_ACQ_Lib[],MATCH(BN$2,SP_ACQ_Lib[#Headers],0),FALSE)=0,"",VLOOKUP(CONCATENATE($A75,"_",BN$1),SP_ACQ_Lib[],MATCH(BN$2,SP_ACQ_Lib[#Headers],0),FALSE)),"")</f>
        <v/>
      </c>
    </row>
    <row r="76" spans="1:66" s="114" customFormat="1" ht="15.75" x14ac:dyDescent="0.2">
      <c r="A76" s="82" t="s">
        <v>2031</v>
      </c>
      <c r="B76" s="115" t="str">
        <f>IFERROR(VLOOKUP($A76,SP_AcqTract_DB[],MATCH(B$2,SP_AcqTract_DB[#Headers],0),FALSE),"")</f>
        <v>R022826</v>
      </c>
      <c r="C76" s="116" t="str">
        <f>IFERROR(VLOOKUP($A76,SP_AcqTract_DB[],MATCH(C$2,SP_AcqTract_DB[#Headers],0),FALSE),"")</f>
        <v>PH2</v>
      </c>
      <c r="D76" s="96" t="str">
        <f>IFERROR(VLOOKUP($A76,SP_AcqTract_DB[],MATCH(D$2,SP_AcqTract_DB[#Headers],0),FALSE),"")</f>
        <v>Active</v>
      </c>
      <c r="E76" s="96">
        <f>IFERROR(VLOOKUP($A76,SP_AcqTract_DB[],MATCH(E$2,SP_AcqTract_DB[#Headers],0),FALSE),"")</f>
        <v>0</v>
      </c>
      <c r="F76" s="115">
        <f>IFERROR(VLOOKUP($A76,SP_AcqTract_DB[],MATCH(F$2,SP_AcqTract_DB[#Headers],0),FALSE),"")</f>
        <v>0</v>
      </c>
      <c r="G76" s="115" t="str">
        <f>IFERROR(VLOOKUP($A76,SP_AcqTract_DB[],MATCH(G$2,SP_AcqTract_DB[#Headers],0),FALSE),"")</f>
        <v>Elizabeth Taylor</v>
      </c>
      <c r="H76" s="131">
        <f>IFERROR(IF(VLOOKUP(CONCATENATE($A76,"_",H$1),SP_ACQ_Lib[],MATCH(H$2,SP_ACQ_Lib[#Headers],0),FALSE)=0,"",VLOOKUP(CONCATENATE($A76,"_",H$1),SP_ACQ_Lib[],MATCH(H$2,SP_ACQ_Lib[#Headers],0),FALSE)),"")</f>
        <v>44019.601423611108</v>
      </c>
      <c r="I76" s="115" t="str">
        <f>IFERROR(VLOOKUP($A76,SP_AcqTract_DB[],MATCH(I$2,SP_AcqTract_DB[#Headers],0),FALSE),"")</f>
        <v>Worth Richard Keith</v>
      </c>
      <c r="J76" s="115">
        <f>IFERROR(VLOOKUP($A76,SP_AcqTract_DB[],MATCH(J$2,SP_AcqTract_DB[#Headers],0),FALSE),"")</f>
        <v>0</v>
      </c>
      <c r="K76" s="115">
        <f>IFERROR(VLOOKUP($A76,SP_AcqTract_DB[],MATCH(K$2,SP_AcqTract_DB[#Headers],0),FALSE),"")</f>
        <v>0</v>
      </c>
      <c r="L76" s="115">
        <f>IFERROR(VLOOKUP($A76,SP_AcqTract_DB[],MATCH(L$2,SP_AcqTract_DB[#Headers],0),FALSE),"")</f>
        <v>0</v>
      </c>
      <c r="M76" s="96">
        <f>IFERROR(VLOOKUP($A76,SP_AcqTract_DB[],MATCH(M$2,SP_AcqTract_DB[#Headers],0),FALSE),"")</f>
        <v>0</v>
      </c>
      <c r="N76" s="115" t="str">
        <f>IFERROR(VLOOKUP($A76,SP_AcqTract_DB[],MATCH(N$2,SP_AcqTract_DB[#Headers],0),FALSE),"")</f>
        <v>0 FM 1299</v>
      </c>
      <c r="O76" s="108">
        <f>IFERROR(VLOOKUP($A76,SP_AcqTract_DB[],MATCH(O$2,SP_AcqTract_DB[#Headers],0),FALSE),"")</f>
        <v>0</v>
      </c>
      <c r="P76" s="108">
        <f>IFERROR(VLOOKUP($A76,SP_AcqTract_DB[],MATCH(P$2,SP_AcqTract_DB[#Headers],0),FALSE),"")</f>
        <v>0</v>
      </c>
      <c r="Q76" s="96">
        <f>IFERROR(VLOOKUP($A76,SP_AcqTract_DB[],MATCH(Q$2,SP_AcqTract_DB[#Headers],0),FALSE),"")</f>
        <v>0</v>
      </c>
      <c r="R76" s="131" t="str">
        <f>IFERROR(IF(VLOOKUP(CONCATENATE($A76,"_",R$1),SP_ACQ_Lib[],MATCH(R$2,SP_ACQ_Lib[#Headers],0),FALSE)=0,"",VLOOKUP(CONCATENATE($A76,"_",R$1),SP_ACQ_Lib[],MATCH(R$2,SP_ACQ_Lib[#Headers],0),FALSE)),"")</f>
        <v/>
      </c>
      <c r="S76" s="134" t="str">
        <f>IFERROR(IF(VLOOKUP(CONCATENATE($A76,"_",S$1),SP_ACQ_Lib[],MATCH(S$2,SP_ACQ_Lib[#Headers],0),FALSE)=0,"",VLOOKUP(CONCATENATE($A76,"_",S$1),SP_ACQ_Lib[],MATCH(S$2,SP_ACQ_Lib[#Headers],0),FALSE)),"")</f>
        <v/>
      </c>
      <c r="T76" s="93">
        <f>IFERROR(VLOOKUP(CONCATENATE($A76,"_",T$1),SP_ACQ_Lib[],MATCH(T$2,SP_ACQ_Lib[#Headers],0),FALSE),0)</f>
        <v>0</v>
      </c>
      <c r="U76" s="131" t="str">
        <f>IFERROR(IF(VLOOKUP(CONCATENATE($A76,"_",U$1),SP_ACQ_Lib[],MATCH(U$2,SP_ACQ_Lib[#Headers],0),FALSE)=0,"",VLOOKUP(CONCATENATE($A76,"_",U$1),SP_ACQ_Lib[],MATCH(U$2,SP_ACQ_Lib[#Headers],0),FALSE)),"")</f>
        <v/>
      </c>
      <c r="V76" s="93" t="str">
        <f>IFERROR(VLOOKUP(CONCATENATE($A76,"_",V$1),SP_ACQ_Lib[],MATCH(V$2,SP_ACQ_Lib[#Headers],0),FALSE),0)</f>
        <v>Accepted</v>
      </c>
      <c r="W76" s="97">
        <f>IFERROR(VLOOKUP(CONCATENATE($A76,"_",W$1),SP_ACQ_Lib[],MATCH(W$2,SP_ACQ_Lib[#Headers],0),FALSE),0)</f>
        <v>0</v>
      </c>
      <c r="X76" s="131">
        <f>IFERROR(VLOOKUP($A76,SP_AcqTract_DB[],MATCH(X$2,SP_AcqTract_DB[#Headers],0),FALSE),"")</f>
        <v>0</v>
      </c>
      <c r="Y76" s="125">
        <f>IFERROR(VLOOKUP($A76,SP_AcqTract_DB[],MATCH(Y$2,SP_AcqTract_DB[#Headers],0),FALSE),"")</f>
        <v>0</v>
      </c>
      <c r="Z76" s="117">
        <f>IFERROR(VLOOKUP($A76,SP_AcqTract_DB[],MATCH(Z$2,SP_AcqTract_DB[#Headers],0),FALSE),"")</f>
        <v>0</v>
      </c>
      <c r="AA76" s="117">
        <f>IFERROR(VLOOKUP($A76,SP_AcqTract_DB[],MATCH(AA$2,SP_AcqTract_DB[#Headers],0),FALSE),"")</f>
        <v>0</v>
      </c>
      <c r="AB76" s="131" t="str">
        <f>IFERROR(IF(VLOOKUP(CONCATENATE($A76,"_",AB$1),SP_ACQ_Lib[],MATCH(AB$2,SP_ACQ_Lib[#Headers],0),FALSE)=0,"",VLOOKUP(CONCATENATE($A76,"_",AB$1),SP_ACQ_Lib[],MATCH(AB$2,SP_ACQ_Lib[#Headers],0),FALSE)),"")</f>
        <v/>
      </c>
      <c r="AC76" s="131" t="str">
        <f>IFERROR(IF(VLOOKUP(CONCATENATE($A76,"_",AC$1),SP_ACQ_Lib[],MATCH(AC$2,SP_ACQ_Lib[#Headers],0),FALSE)=0,"",VLOOKUP(CONCATENATE($A76,"_",AC$1),SP_ACQ_Lib[],MATCH(AC$2,SP_ACQ_Lib[#Headers],0),FALSE)),"")</f>
        <v/>
      </c>
      <c r="AD76" s="117">
        <f>IFERROR(VLOOKUP($A76,SP_AcqTract_DB[],MATCH(AD$2,SP_AcqTract_DB[#Headers],0),FALSE),"")</f>
        <v>0</v>
      </c>
      <c r="AE76" s="131" t="str">
        <f>IFERROR(IF(VLOOKUP(CONCATENATE($A76,"_",AE$1),SP_ACQ_Lib[],MATCH(AE$2,SP_ACQ_Lib[#Headers],0),FALSE)=0,"",VLOOKUP(CONCATENATE($A76,"_",AE$1),SP_ACQ_Lib[],MATCH(AE$2,SP_ACQ_Lib[#Headers],0),FALSE)),"")</f>
        <v/>
      </c>
      <c r="AF76" s="131" t="str">
        <f>IFERROR(IF(VLOOKUP(CONCATENATE($A76,"_",AF$1),SP_ACQ_Lib[],MATCH(AF$2,SP_ACQ_Lib[#Headers],0),FALSE)=0,"",VLOOKUP(CONCATENATE($A76,"_",AF$1),SP_ACQ_Lib[],MATCH(AF$2,SP_ACQ_Lib[#Headers],0),FALSE)),"")</f>
        <v/>
      </c>
      <c r="AG76" s="131" t="str">
        <f>IFERROR(IF(VLOOKUP(CONCATENATE($A76,"_",AG$1),SP_ACQ_Lib[],MATCH(AG$2,SP_ACQ_Lib[#Headers],0),FALSE)=0,"",VLOOKUP(CONCATENATE($A76,"_",AG$1),SP_ACQ_Lib[],MATCH(AG$2,SP_ACQ_Lib[#Headers],0),FALSE)),"")</f>
        <v/>
      </c>
      <c r="AH76" s="131" t="str">
        <f>IFERROR(IF(VLOOKUP(CONCATENATE($A76,"_",AH$1),SP_ACQ_Lib[],MATCH(AH$2,SP_ACQ_Lib[#Headers],0),FALSE)=0,"",VLOOKUP(CONCATENATE($A76,"_",AH$1),SP_ACQ_Lib[],MATCH(AH$2,SP_ACQ_Lib[#Headers],0),FALSE)),"")</f>
        <v/>
      </c>
      <c r="AI76" s="130">
        <f>IFERROR(IF(VLOOKUP(CONCATENATE($A76,"_",AI$1),SP_ACQ_Lib[],MATCH(AI$2,SP_ACQ_Lib[#Headers],0),FALSE)=0,"",VLOOKUP(CONCATENATE($A76,"_",AI$1),SP_ACQ_Lib[],MATCH(AI$2,SP_ACQ_Lib[#Headers],0),FALSE)),"")</f>
        <v>43984</v>
      </c>
      <c r="AJ76" s="130" t="str">
        <f>IFERROR(IF(VLOOKUP(CONCATENATE($A76,"_",AJ$1),SP_ACQ_Lib[],MATCH(AJ$2,SP_ACQ_Lib[#Headers],0),FALSE)=0,"",VLOOKUP(CONCATENATE($A76,"_",AJ$1),SP_ACQ_Lib[],MATCH(AJ$2,SP_ACQ_Lib[#Headers],0),FALSE)),"")</f>
        <v/>
      </c>
      <c r="AK76" s="130" t="str">
        <f>IFERROR(IF(VLOOKUP(CONCATENATE($A76,"_",AK$1),SP_ACQ_Lib[],MATCH(AK$2,SP_ACQ_Lib[#Headers],0),FALSE)=0,"",VLOOKUP(CONCATENATE($A76,"_",AK$1),SP_ACQ_Lib[],MATCH(AK$2,SP_ACQ_Lib[#Headers],0),FALSE)),"")</f>
        <v/>
      </c>
      <c r="AL76" s="130">
        <f>IFERROR(VLOOKUP($A76,SP_AcqTract_DB[],MATCH(AL$2,SP_AcqTract_DB[#Headers],0),FALSE),"")</f>
        <v>0</v>
      </c>
      <c r="AM76" s="115">
        <f>IFERROR(VLOOKUP($A76,SP_AcqTract_DB[],MATCH(AM$2,SP_AcqTract_DB[#Headers],0),FALSE),"")</f>
        <v>0</v>
      </c>
      <c r="AN76" s="115">
        <f>IFERROR(VLOOKUP($A76,SP_AcqTract_DB[],MATCH(AN$2,SP_AcqTract_DB[#Headers],0),FALSE),"")</f>
        <v>0</v>
      </c>
      <c r="AO76" s="116">
        <f>IFERROR(VLOOKUP($A76,SP_AcqTract_DB[],MATCH(AO$2,SP_AcqTract_DB[#Headers],0),FALSE),"")</f>
        <v>0</v>
      </c>
      <c r="AP76" s="98">
        <f>IFERROR(VLOOKUP($A76,SP_AcqTract_DB[],MATCH(AP$2,SP_AcqTract_DB[#Headers],0),FALSE),"")</f>
        <v>0</v>
      </c>
      <c r="AQ76" s="133" t="str">
        <f>IFERROR(IF(VLOOKUP(CONCATENATE($A76,"_",AQ$1),SP_ACQ_Lib[],MATCH(AQ$2,SP_ACQ_Lib[#Headers],0),FALSE)=0,"",VLOOKUP(CONCATENATE($A76,"_",AQ$1),SP_ACQ_Lib[],MATCH(AQ$2,SP_ACQ_Lib[#Headers],0),FALSE)),"")</f>
        <v/>
      </c>
      <c r="AR76" s="131" t="str">
        <f>IFERROR(IF(VLOOKUP(CONCATENATE($A76,"_",AR$1),SP_ACQ_Lib[],MATCH(AR$2,SP_ACQ_Lib[#Headers],0),FALSE)=0,"",VLOOKUP(CONCATENATE($A76,"_",AR$1),SP_ACQ_Lib[],MATCH(AR$2,SP_ACQ_Lib[#Headers],0),FALSE)),"")</f>
        <v/>
      </c>
      <c r="AS76" s="130" t="str">
        <f>IFERROR(IF(VLOOKUP(CONCATENATE($A76,"_",AS$1),SP_ACQ_Lib[],MATCH(AS$2,SP_ACQ_Lib[#Headers],0),FALSE)=0,"",VLOOKUP(CONCATENATE($A76,"_",AS$1),SP_ACQ_Lib[],MATCH(AS$2,SP_ACQ_Lib[#Headers],0),FALSE)),"")</f>
        <v/>
      </c>
      <c r="AT76" s="132" t="str">
        <f>IFERROR(IF(VLOOKUP(CONCATENATE($A76,"_",AT$1),SP_ACQ_Lib[],MATCH(AT$2,SP_ACQ_Lib[#Headers],0),FALSE)=0,"",VLOOKUP(CONCATENATE($A76,"_",AT$1),SP_ACQ_Lib[],MATCH(AT$2,SP_ACQ_Lib[#Headers],0),FALSE)),"")</f>
        <v/>
      </c>
      <c r="AU76" s="132" t="str">
        <f>IFERROR(IF(VLOOKUP(CONCATENATE($A76,"_",AU$1),SP_ACQ_Lib[],MATCH(AU$2,SP_ACQ_Lib[#Headers],0),FALSE)=0,"",VLOOKUP(CONCATENATE($A76,"_",AU$1),SP_ACQ_Lib[],MATCH(AU$2,SP_ACQ_Lib[#Headers],0),FALSE)),"")</f>
        <v/>
      </c>
      <c r="AV76" s="113" t="str">
        <f>IFERROR(IF(VLOOKUP(CONCATENATE($A76,"_",AV$1),SP_ACQ_Lib[],MATCH(AV$2,SP_ACQ_Lib[#Headers],0),FALSE)=0,"",VLOOKUP(CONCATENATE($A76,"_",AV$1),SP_ACQ_Lib[],MATCH(AV$2,SP_ACQ_Lib[#Headers],0),FALSE)),"")</f>
        <v/>
      </c>
      <c r="AW76" s="132" t="str">
        <f>IFERROR(IF(VLOOKUP(CONCATENATE($A76,"_",AW$1),SP_ACQ_Lib[],MATCH(AW$2,SP_ACQ_Lib[#Headers],0),FALSE)=0,"",VLOOKUP(CONCATENATE($A76,"_",AW$1),SP_ACQ_Lib[],MATCH(AW$2,SP_ACQ_Lib[#Headers],0),FALSE)),"")</f>
        <v/>
      </c>
      <c r="AX76" s="132" t="str">
        <f>IFERROR(IF(VLOOKUP(CONCATENATE($A76,"_",AX$1),SP_ACQ_Lib[],MATCH(AX$2,SP_ACQ_Lib[#Headers],0),FALSE)=0,"",VLOOKUP(CONCATENATE($A76,"_",AX$1),SP_ACQ_Lib[],MATCH(AX$2,SP_ACQ_Lib[#Headers],0),FALSE)),"")</f>
        <v/>
      </c>
      <c r="AY76" s="132" t="str">
        <f>IFERROR(IF(VLOOKUP(CONCATENATE($A76,"_",AY$1),SP_ACQ_Lib[],MATCH(AY$2,SP_ACQ_Lib[#Headers],0),FALSE)=0,"",VLOOKUP(CONCATENATE($A76,"_",AY$1),SP_ACQ_Lib[],MATCH(AY$2,SP_ACQ_Lib[#Headers],0),FALSE)),"")</f>
        <v/>
      </c>
      <c r="AZ76" s="132" t="str">
        <f>IFERROR(IF(VLOOKUP(CONCATENATE($A76,"_",AZ$1),SP_ACQ_Lib[],MATCH(AZ$2,SP_ACQ_Lib[#Headers],0),FALSE)=0,"",VLOOKUP(CONCATENATE($A76,"_",AZ$1),SP_ACQ_Lib[],MATCH(AZ$2,SP_ACQ_Lib[#Headers],0),FALSE)),"")</f>
        <v/>
      </c>
      <c r="BA76" s="132" t="str">
        <f>IFERROR(IF(VLOOKUP(CONCATENATE($A76,"_",BA$1),SP_ACQ_Lib[],MATCH(BA$2,SP_ACQ_Lib[#Headers],0),FALSE)=0,"",VLOOKUP(CONCATENATE($A76,"_",BA$1),SP_ACQ_Lib[],MATCH(BA$2,SP_ACQ_Lib[#Headers],0),FALSE)),"")</f>
        <v/>
      </c>
      <c r="BB76" s="112">
        <f>IFERROR(VLOOKUP(CONCATENATE($A76,"_",BB$1),SP_ACQ_Lib[],MATCH(BB$2,SP_ACQ_Lib[#Headers],0),FALSE),0)</f>
        <v>0</v>
      </c>
      <c r="BC76" s="119">
        <f>IFERROR(VLOOKUP($A76,SP_AcqTract_DB[],MATCH(BC$2,SP_AcqTract_DB[#Headers],0),FALSE),"")</f>
        <v>0</v>
      </c>
      <c r="BD76" s="119">
        <f>IFERROR(VLOOKUP($A76,SP_AcqTract_DB[],MATCH(BD$2,SP_AcqTract_DB[#Headers],0),FALSE),"")</f>
        <v>0</v>
      </c>
      <c r="BE76" s="130" t="str">
        <f>IFERROR(IF(VLOOKUP(CONCATENATE($A76,"_",BE$1),SP_ACQ_Lib[],MATCH(BE$2,SP_ACQ_Lib[#Headers],0),FALSE)=0,"",VLOOKUP(CONCATENATE($A76,"_",BE$1),SP_ACQ_Lib[],MATCH(BE$2,SP_ACQ_Lib[#Headers],0),FALSE)),"")</f>
        <v/>
      </c>
      <c r="BF76" s="130" t="str">
        <f>IFERROR(IF(VLOOKUP(CONCATENATE($A76,"_",BF$1),SP_ACQ_Lib[],MATCH(BF$2,SP_ACQ_Lib[#Headers],0),FALSE)=0,"",VLOOKUP(CONCATENATE($A76,"_",BF$1),SP_ACQ_Lib[],MATCH(BF$2,SP_ACQ_Lib[#Headers],0),FALSE)),"")</f>
        <v/>
      </c>
      <c r="BG76" s="130" t="str">
        <f>IFERROR(IF(VLOOKUP(CONCATENATE($A76,"_",BG$1),SP_ACQ_Lib[],MATCH(BG$2,SP_ACQ_Lib[#Headers],0),FALSE)=0,"",VLOOKUP(CONCATENATE($A76,"_",BG$1),SP_ACQ_Lib[],MATCH(BG$2,SP_ACQ_Lib[#Headers],0),FALSE)),"")</f>
        <v/>
      </c>
      <c r="BH76" s="130" t="str">
        <f>IFERROR(IF(VLOOKUP(CONCATENATE($A76,"_",BH$1),SP_ACQ_Lib[],MATCH(BH$2,SP_ACQ_Lib[#Headers],0),FALSE)=0,"",VLOOKUP(CONCATENATE($A76,"_",BH$1),SP_ACQ_Lib[],MATCH(BH$2,SP_ACQ_Lib[#Headers],0),FALSE)),"")</f>
        <v/>
      </c>
      <c r="BI76" s="130" t="str">
        <f>IFERROR(IF(VLOOKUP(CONCATENATE($A76,"_",BI$1),SP_ACQ_Lib[],MATCH(BI$2,SP_ACQ_Lib[#Headers],0),FALSE)=0,"",VLOOKUP(CONCATENATE($A76,"_",BI$1),SP_ACQ_Lib[],MATCH(BI$2,SP_ACQ_Lib[#Headers],0),FALSE)),"")</f>
        <v/>
      </c>
      <c r="BJ76" s="130" t="str">
        <f>IFERROR(IF(VLOOKUP(CONCATENATE($A76,"_",BJ$1),SP_ACQ_Lib[],MATCH(BJ$2,SP_ACQ_Lib[#Headers],0),FALSE)=0,"",VLOOKUP(CONCATENATE($A76,"_",BJ$1),SP_ACQ_Lib[],MATCH(BJ$2,SP_ACQ_Lib[#Headers],0),FALSE)),"")</f>
        <v/>
      </c>
      <c r="BK76" s="131" t="str">
        <f>IFERROR(IF(VLOOKUP(CONCATENATE($A76,"_",BK$1),SP_ACQ_Lib[],MATCH(BK$2,SP_ACQ_Lib[#Headers],0),FALSE)=0,"",VLOOKUP(CONCATENATE($A76,"_",BK$1),SP_ACQ_Lib[],MATCH(BK$2,SP_ACQ_Lib[#Headers],0),FALSE)),"")</f>
        <v/>
      </c>
      <c r="BL76" s="130" t="str">
        <f>IFERROR(IF(VLOOKUP(CONCATENATE($A76,"_",BL$1),SP_ACQ_Lib[],MATCH(BL$2,SP_ACQ_Lib[#Headers],0),FALSE)=0,"",VLOOKUP(CONCATENATE($A76,"_",BL$1),SP_ACQ_Lib[],MATCH(BL$2,SP_ACQ_Lib[#Headers],0),FALSE)),"")</f>
        <v/>
      </c>
      <c r="BM76" s="130" t="str">
        <f>IFERROR(IF(VLOOKUP(CONCATENATE($A76,"_",BM$1),SP_ACQ_Lib[],MATCH(BM$2,SP_ACQ_Lib[#Headers],0),FALSE)=0,"",VLOOKUP(CONCATENATE($A76,"_",BM$1),SP_ACQ_Lib[],MATCH(BM$2,SP_ACQ_Lib[#Headers],0),FALSE)),"")</f>
        <v/>
      </c>
      <c r="BN76" s="130" t="str">
        <f>IFERROR(IF(VLOOKUP(CONCATENATE($A76,"_",BN$1),SP_ACQ_Lib[],MATCH(BN$2,SP_ACQ_Lib[#Headers],0),FALSE)=0,"",VLOOKUP(CONCATENATE($A76,"_",BN$1),SP_ACQ_Lib[],MATCH(BN$2,SP_ACQ_Lib[#Headers],0),FALSE)),"")</f>
        <v/>
      </c>
    </row>
    <row r="77" spans="1:66" s="114" customFormat="1" ht="15.75" x14ac:dyDescent="0.2">
      <c r="A77" s="82" t="s">
        <v>2032</v>
      </c>
      <c r="B77" s="115" t="str">
        <f>IFERROR(VLOOKUP($A77,SP_AcqTract_DB[],MATCH(B$2,SP_AcqTract_DB[#Headers],0),FALSE),"")</f>
        <v>R026596</v>
      </c>
      <c r="C77" s="116" t="str">
        <f>IFERROR(VLOOKUP($A77,SP_AcqTract_DB[],MATCH(C$2,SP_AcqTract_DB[#Headers],0),FALSE),"")</f>
        <v>PH2</v>
      </c>
      <c r="D77" s="96" t="str">
        <f>IFERROR(VLOOKUP($A77,SP_AcqTract_DB[],MATCH(D$2,SP_AcqTract_DB[#Headers],0),FALSE),"")</f>
        <v>Active</v>
      </c>
      <c r="E77" s="96">
        <f>IFERROR(VLOOKUP($A77,SP_AcqTract_DB[],MATCH(E$2,SP_AcqTract_DB[#Headers],0),FALSE),"")</f>
        <v>0</v>
      </c>
      <c r="F77" s="115">
        <f>IFERROR(VLOOKUP($A77,SP_AcqTract_DB[],MATCH(F$2,SP_AcqTract_DB[#Headers],0),FALSE),"")</f>
        <v>0</v>
      </c>
      <c r="G77" s="115" t="str">
        <f>IFERROR(VLOOKUP($A77,SP_AcqTract_DB[],MATCH(G$2,SP_AcqTract_DB[#Headers],0),FALSE),"")</f>
        <v>Melissa DeLeon</v>
      </c>
      <c r="H77" s="131">
        <f>IFERROR(IF(VLOOKUP(CONCATENATE($A77,"_",H$1),SP_ACQ_Lib[],MATCH(H$2,SP_ACQ_Lib[#Headers],0),FALSE)=0,"",VLOOKUP(CONCATENATE($A77,"_",H$1),SP_ACQ_Lib[],MATCH(H$2,SP_ACQ_Lib[#Headers],0),FALSE)),"")</f>
        <v>44011.501469907409</v>
      </c>
      <c r="I77" s="115" t="str">
        <f>IFERROR(VLOOKUP($A77,SP_AcqTract_DB[],MATCH(I$2,SP_AcqTract_DB[#Headers],0),FALSE),"")</f>
        <v>Donahue Ira L Est %Donahue Allen</v>
      </c>
      <c r="J77" s="115">
        <f>IFERROR(VLOOKUP($A77,SP_AcqTract_DB[],MATCH(J$2,SP_AcqTract_DB[#Headers],0),FALSE),"")</f>
        <v>0</v>
      </c>
      <c r="K77" s="115">
        <f>IFERROR(VLOOKUP($A77,SP_AcqTract_DB[],MATCH(K$2,SP_AcqTract_DB[#Headers],0),FALSE),"")</f>
        <v>0</v>
      </c>
      <c r="L77" s="115">
        <f>IFERROR(VLOOKUP($A77,SP_AcqTract_DB[],MATCH(L$2,SP_AcqTract_DB[#Headers],0),FALSE),"")</f>
        <v>0</v>
      </c>
      <c r="M77" s="96">
        <f>IFERROR(VLOOKUP($A77,SP_AcqTract_DB[],MATCH(M$2,SP_AcqTract_DB[#Headers],0),FALSE),"")</f>
        <v>0</v>
      </c>
      <c r="N77" s="115" t="str">
        <f>IFERROR(VLOOKUP($A77,SP_AcqTract_DB[],MATCH(N$2,SP_AcqTract_DB[#Headers],0),FALSE),"")</f>
        <v>0 S EAST AVE</v>
      </c>
      <c r="O77" s="108">
        <f>IFERROR(VLOOKUP($A77,SP_AcqTract_DB[],MATCH(O$2,SP_AcqTract_DB[#Headers],0),FALSE),"")</f>
        <v>0</v>
      </c>
      <c r="P77" s="108">
        <f>IFERROR(VLOOKUP($A77,SP_AcqTract_DB[],MATCH(P$2,SP_AcqTract_DB[#Headers],0),FALSE),"")</f>
        <v>0</v>
      </c>
      <c r="Q77" s="96">
        <f>IFERROR(VLOOKUP($A77,SP_AcqTract_DB[],MATCH(Q$2,SP_AcqTract_DB[#Headers],0),FALSE),"")</f>
        <v>0</v>
      </c>
      <c r="R77" s="131" t="str">
        <f>IFERROR(IF(VLOOKUP(CONCATENATE($A77,"_",R$1),SP_ACQ_Lib[],MATCH(R$2,SP_ACQ_Lib[#Headers],0),FALSE)=0,"",VLOOKUP(CONCATENATE($A77,"_",R$1),SP_ACQ_Lib[],MATCH(R$2,SP_ACQ_Lib[#Headers],0),FALSE)),"")</f>
        <v/>
      </c>
      <c r="S77" s="134" t="str">
        <f>IFERROR(IF(VLOOKUP(CONCATENATE($A77,"_",S$1),SP_ACQ_Lib[],MATCH(S$2,SP_ACQ_Lib[#Headers],0),FALSE)=0,"",VLOOKUP(CONCATENATE($A77,"_",S$1),SP_ACQ_Lib[],MATCH(S$2,SP_ACQ_Lib[#Headers],0),FALSE)),"")</f>
        <v/>
      </c>
      <c r="T77" s="93">
        <f>IFERROR(VLOOKUP(CONCATENATE($A77,"_",T$1),SP_ACQ_Lib[],MATCH(T$2,SP_ACQ_Lib[#Headers],0),FALSE),0)</f>
        <v>0</v>
      </c>
      <c r="U77" s="131" t="str">
        <f>IFERROR(IF(VLOOKUP(CONCATENATE($A77,"_",U$1),SP_ACQ_Lib[],MATCH(U$2,SP_ACQ_Lib[#Headers],0),FALSE)=0,"",VLOOKUP(CONCATENATE($A77,"_",U$1),SP_ACQ_Lib[],MATCH(U$2,SP_ACQ_Lib[#Headers],0),FALSE)),"")</f>
        <v/>
      </c>
      <c r="V77" s="93" t="str">
        <f>IFERROR(VLOOKUP(CONCATENATE($A77,"_",V$1),SP_ACQ_Lib[],MATCH(V$2,SP_ACQ_Lib[#Headers],0),FALSE),0)</f>
        <v>Accepted</v>
      </c>
      <c r="W77" s="97">
        <f>IFERROR(VLOOKUP(CONCATENATE($A77,"_",W$1),SP_ACQ_Lib[],MATCH(W$2,SP_ACQ_Lib[#Headers],0),FALSE),0)</f>
        <v>0</v>
      </c>
      <c r="X77" s="131">
        <f>IFERROR(VLOOKUP($A77,SP_AcqTract_DB[],MATCH(X$2,SP_AcqTract_DB[#Headers],0),FALSE),"")</f>
        <v>0</v>
      </c>
      <c r="Y77" s="125">
        <f>IFERROR(VLOOKUP($A77,SP_AcqTract_DB[],MATCH(Y$2,SP_AcqTract_DB[#Headers],0),FALSE),"")</f>
        <v>0</v>
      </c>
      <c r="Z77" s="117">
        <f>IFERROR(VLOOKUP($A77,SP_AcqTract_DB[],MATCH(Z$2,SP_AcqTract_DB[#Headers],0),FALSE),"")</f>
        <v>0</v>
      </c>
      <c r="AA77" s="117">
        <f>IFERROR(VLOOKUP($A77,SP_AcqTract_DB[],MATCH(AA$2,SP_AcqTract_DB[#Headers],0),FALSE),"")</f>
        <v>0</v>
      </c>
      <c r="AB77" s="131" t="str">
        <f>IFERROR(IF(VLOOKUP(CONCATENATE($A77,"_",AB$1),SP_ACQ_Lib[],MATCH(AB$2,SP_ACQ_Lib[#Headers],0),FALSE)=0,"",VLOOKUP(CONCATENATE($A77,"_",AB$1),SP_ACQ_Lib[],MATCH(AB$2,SP_ACQ_Lib[#Headers],0),FALSE)),"")</f>
        <v/>
      </c>
      <c r="AC77" s="131" t="str">
        <f>IFERROR(IF(VLOOKUP(CONCATENATE($A77,"_",AC$1),SP_ACQ_Lib[],MATCH(AC$2,SP_ACQ_Lib[#Headers],0),FALSE)=0,"",VLOOKUP(CONCATENATE($A77,"_",AC$1),SP_ACQ_Lib[],MATCH(AC$2,SP_ACQ_Lib[#Headers],0),FALSE)),"")</f>
        <v/>
      </c>
      <c r="AD77" s="117">
        <f>IFERROR(VLOOKUP($A77,SP_AcqTract_DB[],MATCH(AD$2,SP_AcqTract_DB[#Headers],0),FALSE),"")</f>
        <v>0</v>
      </c>
      <c r="AE77" s="131" t="str">
        <f>IFERROR(IF(VLOOKUP(CONCATENATE($A77,"_",AE$1),SP_ACQ_Lib[],MATCH(AE$2,SP_ACQ_Lib[#Headers],0),FALSE)=0,"",VLOOKUP(CONCATENATE($A77,"_",AE$1),SP_ACQ_Lib[],MATCH(AE$2,SP_ACQ_Lib[#Headers],0),FALSE)),"")</f>
        <v/>
      </c>
      <c r="AF77" s="131" t="str">
        <f>IFERROR(IF(VLOOKUP(CONCATENATE($A77,"_",AF$1),SP_ACQ_Lib[],MATCH(AF$2,SP_ACQ_Lib[#Headers],0),FALSE)=0,"",VLOOKUP(CONCATENATE($A77,"_",AF$1),SP_ACQ_Lib[],MATCH(AF$2,SP_ACQ_Lib[#Headers],0),FALSE)),"")</f>
        <v/>
      </c>
      <c r="AG77" s="131" t="str">
        <f>IFERROR(IF(VLOOKUP(CONCATENATE($A77,"_",AG$1),SP_ACQ_Lib[],MATCH(AG$2,SP_ACQ_Lib[#Headers],0),FALSE)=0,"",VLOOKUP(CONCATENATE($A77,"_",AG$1),SP_ACQ_Lib[],MATCH(AG$2,SP_ACQ_Lib[#Headers],0),FALSE)),"")</f>
        <v/>
      </c>
      <c r="AH77" s="131" t="str">
        <f>IFERROR(IF(VLOOKUP(CONCATENATE($A77,"_",AH$1),SP_ACQ_Lib[],MATCH(AH$2,SP_ACQ_Lib[#Headers],0),FALSE)=0,"",VLOOKUP(CONCATENATE($A77,"_",AH$1),SP_ACQ_Lib[],MATCH(AH$2,SP_ACQ_Lib[#Headers],0),FALSE)),"")</f>
        <v/>
      </c>
      <c r="AI77" s="130">
        <f>IFERROR(IF(VLOOKUP(CONCATENATE($A77,"_",AI$1),SP_ACQ_Lib[],MATCH(AI$2,SP_ACQ_Lib[#Headers],0),FALSE)=0,"",VLOOKUP(CONCATENATE($A77,"_",AI$1),SP_ACQ_Lib[],MATCH(AI$2,SP_ACQ_Lib[#Headers],0),FALSE)),"")</f>
        <v>43984</v>
      </c>
      <c r="AJ77" s="130" t="str">
        <f>IFERROR(IF(VLOOKUP(CONCATENATE($A77,"_",AJ$1),SP_ACQ_Lib[],MATCH(AJ$2,SP_ACQ_Lib[#Headers],0),FALSE)=0,"",VLOOKUP(CONCATENATE($A77,"_",AJ$1),SP_ACQ_Lib[],MATCH(AJ$2,SP_ACQ_Lib[#Headers],0),FALSE)),"")</f>
        <v/>
      </c>
      <c r="AK77" s="130" t="str">
        <f>IFERROR(IF(VLOOKUP(CONCATENATE($A77,"_",AK$1),SP_ACQ_Lib[],MATCH(AK$2,SP_ACQ_Lib[#Headers],0),FALSE)=0,"",VLOOKUP(CONCATENATE($A77,"_",AK$1),SP_ACQ_Lib[],MATCH(AK$2,SP_ACQ_Lib[#Headers],0),FALSE)),"")</f>
        <v/>
      </c>
      <c r="AL77" s="130">
        <f>IFERROR(VLOOKUP($A77,SP_AcqTract_DB[],MATCH(AL$2,SP_AcqTract_DB[#Headers],0),FALSE),"")</f>
        <v>0</v>
      </c>
      <c r="AM77" s="115">
        <f>IFERROR(VLOOKUP($A77,SP_AcqTract_DB[],MATCH(AM$2,SP_AcqTract_DB[#Headers],0),FALSE),"")</f>
        <v>0</v>
      </c>
      <c r="AN77" s="115">
        <f>IFERROR(VLOOKUP($A77,SP_AcqTract_DB[],MATCH(AN$2,SP_AcqTract_DB[#Headers],0),FALSE),"")</f>
        <v>0</v>
      </c>
      <c r="AO77" s="116">
        <f>IFERROR(VLOOKUP($A77,SP_AcqTract_DB[],MATCH(AO$2,SP_AcqTract_DB[#Headers],0),FALSE),"")</f>
        <v>0</v>
      </c>
      <c r="AP77" s="98">
        <f>IFERROR(VLOOKUP($A77,SP_AcqTract_DB[],MATCH(AP$2,SP_AcqTract_DB[#Headers],0),FALSE),"")</f>
        <v>0</v>
      </c>
      <c r="AQ77" s="133" t="str">
        <f>IFERROR(IF(VLOOKUP(CONCATENATE($A77,"_",AQ$1),SP_ACQ_Lib[],MATCH(AQ$2,SP_ACQ_Lib[#Headers],0),FALSE)=0,"",VLOOKUP(CONCATENATE($A77,"_",AQ$1),SP_ACQ_Lib[],MATCH(AQ$2,SP_ACQ_Lib[#Headers],0),FALSE)),"")</f>
        <v/>
      </c>
      <c r="AR77" s="131" t="str">
        <f>IFERROR(IF(VLOOKUP(CONCATENATE($A77,"_",AR$1),SP_ACQ_Lib[],MATCH(AR$2,SP_ACQ_Lib[#Headers],0),FALSE)=0,"",VLOOKUP(CONCATENATE($A77,"_",AR$1),SP_ACQ_Lib[],MATCH(AR$2,SP_ACQ_Lib[#Headers],0),FALSE)),"")</f>
        <v/>
      </c>
      <c r="AS77" s="130" t="str">
        <f>IFERROR(IF(VLOOKUP(CONCATENATE($A77,"_",AS$1),SP_ACQ_Lib[],MATCH(AS$2,SP_ACQ_Lib[#Headers],0),FALSE)=0,"",VLOOKUP(CONCATENATE($A77,"_",AS$1),SP_ACQ_Lib[],MATCH(AS$2,SP_ACQ_Lib[#Headers],0),FALSE)),"")</f>
        <v/>
      </c>
      <c r="AT77" s="132" t="str">
        <f>IFERROR(IF(VLOOKUP(CONCATENATE($A77,"_",AT$1),SP_ACQ_Lib[],MATCH(AT$2,SP_ACQ_Lib[#Headers],0),FALSE)=0,"",VLOOKUP(CONCATENATE($A77,"_",AT$1),SP_ACQ_Lib[],MATCH(AT$2,SP_ACQ_Lib[#Headers],0),FALSE)),"")</f>
        <v/>
      </c>
      <c r="AU77" s="132" t="str">
        <f>IFERROR(IF(VLOOKUP(CONCATENATE($A77,"_",AU$1),SP_ACQ_Lib[],MATCH(AU$2,SP_ACQ_Lib[#Headers],0),FALSE)=0,"",VLOOKUP(CONCATENATE($A77,"_",AU$1),SP_ACQ_Lib[],MATCH(AU$2,SP_ACQ_Lib[#Headers],0),FALSE)),"")</f>
        <v/>
      </c>
      <c r="AV77" s="113" t="str">
        <f>IFERROR(IF(VLOOKUP(CONCATENATE($A77,"_",AV$1),SP_ACQ_Lib[],MATCH(AV$2,SP_ACQ_Lib[#Headers],0),FALSE)=0,"",VLOOKUP(CONCATENATE($A77,"_",AV$1),SP_ACQ_Lib[],MATCH(AV$2,SP_ACQ_Lib[#Headers],0),FALSE)),"")</f>
        <v/>
      </c>
      <c r="AW77" s="132" t="str">
        <f>IFERROR(IF(VLOOKUP(CONCATENATE($A77,"_",AW$1),SP_ACQ_Lib[],MATCH(AW$2,SP_ACQ_Lib[#Headers],0),FALSE)=0,"",VLOOKUP(CONCATENATE($A77,"_",AW$1),SP_ACQ_Lib[],MATCH(AW$2,SP_ACQ_Lib[#Headers],0),FALSE)),"")</f>
        <v/>
      </c>
      <c r="AX77" s="132" t="str">
        <f>IFERROR(IF(VLOOKUP(CONCATENATE($A77,"_",AX$1),SP_ACQ_Lib[],MATCH(AX$2,SP_ACQ_Lib[#Headers],0),FALSE)=0,"",VLOOKUP(CONCATENATE($A77,"_",AX$1),SP_ACQ_Lib[],MATCH(AX$2,SP_ACQ_Lib[#Headers],0),FALSE)),"")</f>
        <v/>
      </c>
      <c r="AY77" s="132" t="str">
        <f>IFERROR(IF(VLOOKUP(CONCATENATE($A77,"_",AY$1),SP_ACQ_Lib[],MATCH(AY$2,SP_ACQ_Lib[#Headers],0),FALSE)=0,"",VLOOKUP(CONCATENATE($A77,"_",AY$1),SP_ACQ_Lib[],MATCH(AY$2,SP_ACQ_Lib[#Headers],0),FALSE)),"")</f>
        <v/>
      </c>
      <c r="AZ77" s="132" t="str">
        <f>IFERROR(IF(VLOOKUP(CONCATENATE($A77,"_",AZ$1),SP_ACQ_Lib[],MATCH(AZ$2,SP_ACQ_Lib[#Headers],0),FALSE)=0,"",VLOOKUP(CONCATENATE($A77,"_",AZ$1),SP_ACQ_Lib[],MATCH(AZ$2,SP_ACQ_Lib[#Headers],0),FALSE)),"")</f>
        <v/>
      </c>
      <c r="BA77" s="132" t="str">
        <f>IFERROR(IF(VLOOKUP(CONCATENATE($A77,"_",BA$1),SP_ACQ_Lib[],MATCH(BA$2,SP_ACQ_Lib[#Headers],0),FALSE)=0,"",VLOOKUP(CONCATENATE($A77,"_",BA$1),SP_ACQ_Lib[],MATCH(BA$2,SP_ACQ_Lib[#Headers],0),FALSE)),"")</f>
        <v/>
      </c>
      <c r="BB77" s="112">
        <f>IFERROR(VLOOKUP(CONCATENATE($A77,"_",BB$1),SP_ACQ_Lib[],MATCH(BB$2,SP_ACQ_Lib[#Headers],0),FALSE),0)</f>
        <v>0</v>
      </c>
      <c r="BC77" s="119">
        <f>IFERROR(VLOOKUP($A77,SP_AcqTract_DB[],MATCH(BC$2,SP_AcqTract_DB[#Headers],0),FALSE),"")</f>
        <v>0</v>
      </c>
      <c r="BD77" s="119">
        <f>IFERROR(VLOOKUP($A77,SP_AcqTract_DB[],MATCH(BD$2,SP_AcqTract_DB[#Headers],0),FALSE),"")</f>
        <v>0</v>
      </c>
      <c r="BE77" s="130" t="str">
        <f>IFERROR(IF(VLOOKUP(CONCATENATE($A77,"_",BE$1),SP_ACQ_Lib[],MATCH(BE$2,SP_ACQ_Lib[#Headers],0),FALSE)=0,"",VLOOKUP(CONCATENATE($A77,"_",BE$1),SP_ACQ_Lib[],MATCH(BE$2,SP_ACQ_Lib[#Headers],0),FALSE)),"")</f>
        <v/>
      </c>
      <c r="BF77" s="130" t="str">
        <f>IFERROR(IF(VLOOKUP(CONCATENATE($A77,"_",BF$1),SP_ACQ_Lib[],MATCH(BF$2,SP_ACQ_Lib[#Headers],0),FALSE)=0,"",VLOOKUP(CONCATENATE($A77,"_",BF$1),SP_ACQ_Lib[],MATCH(BF$2,SP_ACQ_Lib[#Headers],0),FALSE)),"")</f>
        <v/>
      </c>
      <c r="BG77" s="130" t="str">
        <f>IFERROR(IF(VLOOKUP(CONCATENATE($A77,"_",BG$1),SP_ACQ_Lib[],MATCH(BG$2,SP_ACQ_Lib[#Headers],0),FALSE)=0,"",VLOOKUP(CONCATENATE($A77,"_",BG$1),SP_ACQ_Lib[],MATCH(BG$2,SP_ACQ_Lib[#Headers],0),FALSE)),"")</f>
        <v/>
      </c>
      <c r="BH77" s="130" t="str">
        <f>IFERROR(IF(VLOOKUP(CONCATENATE($A77,"_",BH$1),SP_ACQ_Lib[],MATCH(BH$2,SP_ACQ_Lib[#Headers],0),FALSE)=0,"",VLOOKUP(CONCATENATE($A77,"_",BH$1),SP_ACQ_Lib[],MATCH(BH$2,SP_ACQ_Lib[#Headers],0),FALSE)),"")</f>
        <v/>
      </c>
      <c r="BI77" s="130" t="str">
        <f>IFERROR(IF(VLOOKUP(CONCATENATE($A77,"_",BI$1),SP_ACQ_Lib[],MATCH(BI$2,SP_ACQ_Lib[#Headers],0),FALSE)=0,"",VLOOKUP(CONCATENATE($A77,"_",BI$1),SP_ACQ_Lib[],MATCH(BI$2,SP_ACQ_Lib[#Headers],0),FALSE)),"")</f>
        <v/>
      </c>
      <c r="BJ77" s="130" t="str">
        <f>IFERROR(IF(VLOOKUP(CONCATENATE($A77,"_",BJ$1),SP_ACQ_Lib[],MATCH(BJ$2,SP_ACQ_Lib[#Headers],0),FALSE)=0,"",VLOOKUP(CONCATENATE($A77,"_",BJ$1),SP_ACQ_Lib[],MATCH(BJ$2,SP_ACQ_Lib[#Headers],0),FALSE)),"")</f>
        <v/>
      </c>
      <c r="BK77" s="131" t="str">
        <f>IFERROR(IF(VLOOKUP(CONCATENATE($A77,"_",BK$1),SP_ACQ_Lib[],MATCH(BK$2,SP_ACQ_Lib[#Headers],0),FALSE)=0,"",VLOOKUP(CONCATENATE($A77,"_",BK$1),SP_ACQ_Lib[],MATCH(BK$2,SP_ACQ_Lib[#Headers],0),FALSE)),"")</f>
        <v/>
      </c>
      <c r="BL77" s="130" t="str">
        <f>IFERROR(IF(VLOOKUP(CONCATENATE($A77,"_",BL$1),SP_ACQ_Lib[],MATCH(BL$2,SP_ACQ_Lib[#Headers],0),FALSE)=0,"",VLOOKUP(CONCATENATE($A77,"_",BL$1),SP_ACQ_Lib[],MATCH(BL$2,SP_ACQ_Lib[#Headers],0),FALSE)),"")</f>
        <v/>
      </c>
      <c r="BM77" s="130" t="str">
        <f>IFERROR(IF(VLOOKUP(CONCATENATE($A77,"_",BM$1),SP_ACQ_Lib[],MATCH(BM$2,SP_ACQ_Lib[#Headers],0),FALSE)=0,"",VLOOKUP(CONCATENATE($A77,"_",BM$1),SP_ACQ_Lib[],MATCH(BM$2,SP_ACQ_Lib[#Headers],0),FALSE)),"")</f>
        <v/>
      </c>
      <c r="BN77" s="130" t="str">
        <f>IFERROR(IF(VLOOKUP(CONCATENATE($A77,"_",BN$1),SP_ACQ_Lib[],MATCH(BN$2,SP_ACQ_Lib[#Headers],0),FALSE)=0,"",VLOOKUP(CONCATENATE($A77,"_",BN$1),SP_ACQ_Lib[],MATCH(BN$2,SP_ACQ_Lib[#Headers],0),FALSE)),"")</f>
        <v/>
      </c>
    </row>
    <row r="78" spans="1:66" s="114" customFormat="1" ht="38.25" x14ac:dyDescent="0.2">
      <c r="A78" s="82" t="s">
        <v>2053</v>
      </c>
      <c r="B78" s="115" t="str">
        <f>IFERROR(VLOOKUP($A78,SP_AcqTract_DB[],MATCH(B$2,SP_AcqTract_DB[#Headers],0),FALSE),"")</f>
        <v>R026597</v>
      </c>
      <c r="C78" s="116" t="str">
        <f>IFERROR(VLOOKUP($A78,SP_AcqTract_DB[],MATCH(C$2,SP_AcqTract_DB[#Headers],0),FALSE),"")</f>
        <v>PH2</v>
      </c>
      <c r="D78" s="96" t="str">
        <f>IFERROR(VLOOKUP($A78,SP_AcqTract_DB[],MATCH(D$2,SP_AcqTract_DB[#Headers],0),FALSE),"")</f>
        <v>Active</v>
      </c>
      <c r="E78" s="96">
        <f>IFERROR(VLOOKUP($A78,SP_AcqTract_DB[],MATCH(E$2,SP_AcqTract_DB[#Headers],0),FALSE),"")</f>
        <v>0</v>
      </c>
      <c r="F78" s="115">
        <f>IFERROR(VLOOKUP($A78,SP_AcqTract_DB[],MATCH(F$2,SP_AcqTract_DB[#Headers],0),FALSE),"")</f>
        <v>0</v>
      </c>
      <c r="G78" s="115" t="str">
        <f>IFERROR(VLOOKUP($A78,SP_AcqTract_DB[],MATCH(G$2,SP_AcqTract_DB[#Headers],0),FALSE),"")</f>
        <v>Melissa DeLeon</v>
      </c>
      <c r="H78" s="131">
        <f>IFERROR(IF(VLOOKUP(CONCATENATE($A78,"_",H$1),SP_ACQ_Lib[],MATCH(H$2,SP_ACQ_Lib[#Headers],0),FALSE)=0,"",VLOOKUP(CONCATENATE($A78,"_",H$1),SP_ACQ_Lib[],MATCH(H$2,SP_ACQ_Lib[#Headers],0),FALSE)),"")</f>
        <v>44012.31758101852</v>
      </c>
      <c r="I78" s="115" t="str">
        <f>IFERROR(VLOOKUP($A78,SP_AcqTract_DB[],MATCH(I$2,SP_AcqTract_DB[#Headers],0),FALSE),"")</f>
        <v>Ochoa Lizbeth</v>
      </c>
      <c r="J78" s="115">
        <f>IFERROR(VLOOKUP($A78,SP_AcqTract_DB[],MATCH(J$2,SP_AcqTract_DB[#Headers],0),FALSE),"")</f>
        <v>0</v>
      </c>
      <c r="K78" s="115" t="str">
        <f>IFERROR(VLOOKUP($A78,SP_AcqTract_DB[],MATCH(K$2,SP_AcqTract_DB[#Headers],0),FALSE),"")</f>
        <v>Lizbeth Ochoa</v>
      </c>
      <c r="L78" s="115" t="str">
        <f>IFERROR(VLOOKUP($A78,SP_AcqTract_DB[],MATCH(L$2,SP_AcqTract_DB[#Headers],0),FALSE),"")</f>
        <v>12750 Briar Forest Drive Apt 1914</v>
      </c>
      <c r="M78" s="96" t="str">
        <f>IFERROR(VLOOKUP($A78,SP_AcqTract_DB[],MATCH(M$2,SP_AcqTract_DB[#Headers],0),FALSE),"")</f>
        <v>Houston, TX 77077</v>
      </c>
      <c r="N78" s="115" t="str">
        <f>IFERROR(VLOOKUP($A78,SP_AcqTract_DB[],MATCH(N$2,SP_AcqTract_DB[#Headers],0),FALSE),"")</f>
        <v>328 S EAST AVE</v>
      </c>
      <c r="O78" s="108">
        <f>IFERROR(VLOOKUP($A78,SP_AcqTract_DB[],MATCH(O$2,SP_AcqTract_DB[#Headers],0),FALSE),"")</f>
        <v>0</v>
      </c>
      <c r="P78" s="108">
        <f>IFERROR(VLOOKUP($A78,SP_AcqTract_DB[],MATCH(P$2,SP_AcqTract_DB[#Headers],0),FALSE),"")</f>
        <v>0</v>
      </c>
      <c r="Q78" s="96">
        <f>IFERROR(VLOOKUP($A78,SP_AcqTract_DB[],MATCH(Q$2,SP_AcqTract_DB[#Headers],0),FALSE),"")</f>
        <v>0</v>
      </c>
      <c r="R78" s="131" t="str">
        <f>IFERROR(IF(VLOOKUP(CONCATENATE($A78,"_",R$1),SP_ACQ_Lib[],MATCH(R$2,SP_ACQ_Lib[#Headers],0),FALSE)=0,"",VLOOKUP(CONCATENATE($A78,"_",R$1),SP_ACQ_Lib[],MATCH(R$2,SP_ACQ_Lib[#Headers],0),FALSE)),"")</f>
        <v/>
      </c>
      <c r="S78" s="134" t="str">
        <f>IFERROR(IF(VLOOKUP(CONCATENATE($A78,"_",S$1),SP_ACQ_Lib[],MATCH(S$2,SP_ACQ_Lib[#Headers],0),FALSE)=0,"",VLOOKUP(CONCATENATE($A78,"_",S$1),SP_ACQ_Lib[],MATCH(S$2,SP_ACQ_Lib[#Headers],0),FALSE)),"")</f>
        <v/>
      </c>
      <c r="T78" s="93">
        <f>IFERROR(VLOOKUP(CONCATENATE($A78,"_",T$1),SP_ACQ_Lib[],MATCH(T$2,SP_ACQ_Lib[#Headers],0),FALSE),0)</f>
        <v>0</v>
      </c>
      <c r="U78" s="131" t="str">
        <f>IFERROR(IF(VLOOKUP(CONCATENATE($A78,"_",U$1),SP_ACQ_Lib[],MATCH(U$2,SP_ACQ_Lib[#Headers],0),FALSE)=0,"",VLOOKUP(CONCATENATE($A78,"_",U$1),SP_ACQ_Lib[],MATCH(U$2,SP_ACQ_Lib[#Headers],0),FALSE)),"")</f>
        <v/>
      </c>
      <c r="V78" s="93" t="str">
        <f>IFERROR(VLOOKUP(CONCATENATE($A78,"_",V$1),SP_ACQ_Lib[],MATCH(V$2,SP_ACQ_Lib[#Headers],0),FALSE),0)</f>
        <v>Accepted</v>
      </c>
      <c r="W78" s="97">
        <f>IFERROR(VLOOKUP(CONCATENATE($A78,"_",W$1),SP_ACQ_Lib[],MATCH(W$2,SP_ACQ_Lib[#Headers],0),FALSE),0)</f>
        <v>0</v>
      </c>
      <c r="X78" s="131">
        <f>IFERROR(VLOOKUP($A78,SP_AcqTract_DB[],MATCH(X$2,SP_AcqTract_DB[#Headers],0),FALSE),"")</f>
        <v>0</v>
      </c>
      <c r="Y78" s="125">
        <f>IFERROR(VLOOKUP($A78,SP_AcqTract_DB[],MATCH(Y$2,SP_AcqTract_DB[#Headers],0),FALSE),"")</f>
        <v>0</v>
      </c>
      <c r="Z78" s="117">
        <f>IFERROR(VLOOKUP($A78,SP_AcqTract_DB[],MATCH(Z$2,SP_AcqTract_DB[#Headers],0),FALSE),"")</f>
        <v>0</v>
      </c>
      <c r="AA78" s="117">
        <f>IFERROR(VLOOKUP($A78,SP_AcqTract_DB[],MATCH(AA$2,SP_AcqTract_DB[#Headers],0),FALSE),"")</f>
        <v>0</v>
      </c>
      <c r="AB78" s="131" t="str">
        <f>IFERROR(IF(VLOOKUP(CONCATENATE($A78,"_",AB$1),SP_ACQ_Lib[],MATCH(AB$2,SP_ACQ_Lib[#Headers],0),FALSE)=0,"",VLOOKUP(CONCATENATE($A78,"_",AB$1),SP_ACQ_Lib[],MATCH(AB$2,SP_ACQ_Lib[#Headers],0),FALSE)),"")</f>
        <v/>
      </c>
      <c r="AC78" s="131" t="str">
        <f>IFERROR(IF(VLOOKUP(CONCATENATE($A78,"_",AC$1),SP_ACQ_Lib[],MATCH(AC$2,SP_ACQ_Lib[#Headers],0),FALSE)=0,"",VLOOKUP(CONCATENATE($A78,"_",AC$1),SP_ACQ_Lib[],MATCH(AC$2,SP_ACQ_Lib[#Headers],0),FALSE)),"")</f>
        <v/>
      </c>
      <c r="AD78" s="117">
        <f>IFERROR(VLOOKUP($A78,SP_AcqTract_DB[],MATCH(AD$2,SP_AcqTract_DB[#Headers],0),FALSE),"")</f>
        <v>0</v>
      </c>
      <c r="AE78" s="131" t="str">
        <f>IFERROR(IF(VLOOKUP(CONCATENATE($A78,"_",AE$1),SP_ACQ_Lib[],MATCH(AE$2,SP_ACQ_Lib[#Headers],0),FALSE)=0,"",VLOOKUP(CONCATENATE($A78,"_",AE$1),SP_ACQ_Lib[],MATCH(AE$2,SP_ACQ_Lib[#Headers],0),FALSE)),"")</f>
        <v/>
      </c>
      <c r="AF78" s="131" t="str">
        <f>IFERROR(IF(VLOOKUP(CONCATENATE($A78,"_",AF$1),SP_ACQ_Lib[],MATCH(AF$2,SP_ACQ_Lib[#Headers],0),FALSE)=0,"",VLOOKUP(CONCATENATE($A78,"_",AF$1),SP_ACQ_Lib[],MATCH(AF$2,SP_ACQ_Lib[#Headers],0),FALSE)),"")</f>
        <v/>
      </c>
      <c r="AG78" s="131" t="str">
        <f>IFERROR(IF(VLOOKUP(CONCATENATE($A78,"_",AG$1),SP_ACQ_Lib[],MATCH(AG$2,SP_ACQ_Lib[#Headers],0),FALSE)=0,"",VLOOKUP(CONCATENATE($A78,"_",AG$1),SP_ACQ_Lib[],MATCH(AG$2,SP_ACQ_Lib[#Headers],0),FALSE)),"")</f>
        <v/>
      </c>
      <c r="AH78" s="131" t="str">
        <f>IFERROR(IF(VLOOKUP(CONCATENATE($A78,"_",AH$1),SP_ACQ_Lib[],MATCH(AH$2,SP_ACQ_Lib[#Headers],0),FALSE)=0,"",VLOOKUP(CONCATENATE($A78,"_",AH$1),SP_ACQ_Lib[],MATCH(AH$2,SP_ACQ_Lib[#Headers],0),FALSE)),"")</f>
        <v/>
      </c>
      <c r="AI78" s="130">
        <f>IFERROR(IF(VLOOKUP(CONCATENATE($A78,"_",AI$1),SP_ACQ_Lib[],MATCH(AI$2,SP_ACQ_Lib[#Headers],0),FALSE)=0,"",VLOOKUP(CONCATENATE($A78,"_",AI$1),SP_ACQ_Lib[],MATCH(AI$2,SP_ACQ_Lib[#Headers],0),FALSE)),"")</f>
        <v>43984</v>
      </c>
      <c r="AJ78" s="130">
        <f>IFERROR(IF(VLOOKUP(CONCATENATE($A78,"_",AJ$1),SP_ACQ_Lib[],MATCH(AJ$2,SP_ACQ_Lib[#Headers],0),FALSE)=0,"",VLOOKUP(CONCATENATE($A78,"_",AJ$1),SP_ACQ_Lib[],MATCH(AJ$2,SP_ACQ_Lib[#Headers],0),FALSE)),"")</f>
        <v>44014</v>
      </c>
      <c r="AK78" s="130">
        <f>IFERROR(IF(VLOOKUP(CONCATENATE($A78,"_",AK$1),SP_ACQ_Lib[],MATCH(AK$2,SP_ACQ_Lib[#Headers],0),FALSE)=0,"",VLOOKUP(CONCATENATE($A78,"_",AK$1),SP_ACQ_Lib[],MATCH(AK$2,SP_ACQ_Lib[#Headers],0),FALSE)),"")</f>
        <v>44198</v>
      </c>
      <c r="AL78" s="130">
        <f>IFERROR(VLOOKUP($A78,SP_AcqTract_DB[],MATCH(AL$2,SP_AcqTract_DB[#Headers],0),FALSE),"")</f>
        <v>0</v>
      </c>
      <c r="AM78" s="115">
        <f>IFERROR(VLOOKUP($A78,SP_AcqTract_DB[],MATCH(AM$2,SP_AcqTract_DB[#Headers],0),FALSE),"")</f>
        <v>0</v>
      </c>
      <c r="AN78" s="115">
        <f>IFERROR(VLOOKUP($A78,SP_AcqTract_DB[],MATCH(AN$2,SP_AcqTract_DB[#Headers],0),FALSE),"")</f>
        <v>0</v>
      </c>
      <c r="AO78" s="116">
        <f>IFERROR(VLOOKUP($A78,SP_AcqTract_DB[],MATCH(AO$2,SP_AcqTract_DB[#Headers],0),FALSE),"")</f>
        <v>0</v>
      </c>
      <c r="AP78" s="98">
        <f>IFERROR(VLOOKUP($A78,SP_AcqTract_DB[],MATCH(AP$2,SP_AcqTract_DB[#Headers],0),FALSE),"")</f>
        <v>0</v>
      </c>
      <c r="AQ78" s="133" t="str">
        <f>IFERROR(IF(VLOOKUP(CONCATENATE($A78,"_",AQ$1),SP_ACQ_Lib[],MATCH(AQ$2,SP_ACQ_Lib[#Headers],0),FALSE)=0,"",VLOOKUP(CONCATENATE($A78,"_",AQ$1),SP_ACQ_Lib[],MATCH(AQ$2,SP_ACQ_Lib[#Headers],0),FALSE)),"")</f>
        <v/>
      </c>
      <c r="AR78" s="131" t="str">
        <f>IFERROR(IF(VLOOKUP(CONCATENATE($A78,"_",AR$1),SP_ACQ_Lib[],MATCH(AR$2,SP_ACQ_Lib[#Headers],0),FALSE)=0,"",VLOOKUP(CONCATENATE($A78,"_",AR$1),SP_ACQ_Lib[],MATCH(AR$2,SP_ACQ_Lib[#Headers],0),FALSE)),"")</f>
        <v/>
      </c>
      <c r="AS78" s="130" t="str">
        <f>IFERROR(IF(VLOOKUP(CONCATENATE($A78,"_",AS$1),SP_ACQ_Lib[],MATCH(AS$2,SP_ACQ_Lib[#Headers],0),FALSE)=0,"",VLOOKUP(CONCATENATE($A78,"_",AS$1),SP_ACQ_Lib[],MATCH(AS$2,SP_ACQ_Lib[#Headers],0),FALSE)),"")</f>
        <v/>
      </c>
      <c r="AT78" s="132" t="str">
        <f>IFERROR(IF(VLOOKUP(CONCATENATE($A78,"_",AT$1),SP_ACQ_Lib[],MATCH(AT$2,SP_ACQ_Lib[#Headers],0),FALSE)=0,"",VLOOKUP(CONCATENATE($A78,"_",AT$1),SP_ACQ_Lib[],MATCH(AT$2,SP_ACQ_Lib[#Headers],0),FALSE)),"")</f>
        <v/>
      </c>
      <c r="AU78" s="132" t="str">
        <f>IFERROR(IF(VLOOKUP(CONCATENATE($A78,"_",AU$1),SP_ACQ_Lib[],MATCH(AU$2,SP_ACQ_Lib[#Headers],0),FALSE)=0,"",VLOOKUP(CONCATENATE($A78,"_",AU$1),SP_ACQ_Lib[],MATCH(AU$2,SP_ACQ_Lib[#Headers],0),FALSE)),"")</f>
        <v/>
      </c>
      <c r="AV78" s="113" t="str">
        <f>IFERROR(IF(VLOOKUP(CONCATENATE($A78,"_",AV$1),SP_ACQ_Lib[],MATCH(AV$2,SP_ACQ_Lib[#Headers],0),FALSE)=0,"",VLOOKUP(CONCATENATE($A78,"_",AV$1),SP_ACQ_Lib[],MATCH(AV$2,SP_ACQ_Lib[#Headers],0),FALSE)),"")</f>
        <v/>
      </c>
      <c r="AW78" s="132" t="str">
        <f>IFERROR(IF(VLOOKUP(CONCATENATE($A78,"_",AW$1),SP_ACQ_Lib[],MATCH(AW$2,SP_ACQ_Lib[#Headers],0),FALSE)=0,"",VLOOKUP(CONCATENATE($A78,"_",AW$1),SP_ACQ_Lib[],MATCH(AW$2,SP_ACQ_Lib[#Headers],0),FALSE)),"")</f>
        <v/>
      </c>
      <c r="AX78" s="132" t="str">
        <f>IFERROR(IF(VLOOKUP(CONCATENATE($A78,"_",AX$1),SP_ACQ_Lib[],MATCH(AX$2,SP_ACQ_Lib[#Headers],0),FALSE)=0,"",VLOOKUP(CONCATENATE($A78,"_",AX$1),SP_ACQ_Lib[],MATCH(AX$2,SP_ACQ_Lib[#Headers],0),FALSE)),"")</f>
        <v/>
      </c>
      <c r="AY78" s="132" t="str">
        <f>IFERROR(IF(VLOOKUP(CONCATENATE($A78,"_",AY$1),SP_ACQ_Lib[],MATCH(AY$2,SP_ACQ_Lib[#Headers],0),FALSE)=0,"",VLOOKUP(CONCATENATE($A78,"_",AY$1),SP_ACQ_Lib[],MATCH(AY$2,SP_ACQ_Lib[#Headers],0),FALSE)),"")</f>
        <v/>
      </c>
      <c r="AZ78" s="132" t="str">
        <f>IFERROR(IF(VLOOKUP(CONCATENATE($A78,"_",AZ$1),SP_ACQ_Lib[],MATCH(AZ$2,SP_ACQ_Lib[#Headers],0),FALSE)=0,"",VLOOKUP(CONCATENATE($A78,"_",AZ$1),SP_ACQ_Lib[],MATCH(AZ$2,SP_ACQ_Lib[#Headers],0),FALSE)),"")</f>
        <v/>
      </c>
      <c r="BA78" s="132" t="str">
        <f>IFERROR(IF(VLOOKUP(CONCATENATE($A78,"_",BA$1),SP_ACQ_Lib[],MATCH(BA$2,SP_ACQ_Lib[#Headers],0),FALSE)=0,"",VLOOKUP(CONCATENATE($A78,"_",BA$1),SP_ACQ_Lib[],MATCH(BA$2,SP_ACQ_Lib[#Headers],0),FALSE)),"")</f>
        <v/>
      </c>
      <c r="BB78" s="112">
        <f>IFERROR(VLOOKUP(CONCATENATE($A78,"_",BB$1),SP_ACQ_Lib[],MATCH(BB$2,SP_ACQ_Lib[#Headers],0),FALSE),0)</f>
        <v>0</v>
      </c>
      <c r="BC78" s="119">
        <f>IFERROR(VLOOKUP($A78,SP_AcqTract_DB[],MATCH(BC$2,SP_AcqTract_DB[#Headers],0),FALSE),"")</f>
        <v>0</v>
      </c>
      <c r="BD78" s="119">
        <f>IFERROR(VLOOKUP($A78,SP_AcqTract_DB[],MATCH(BD$2,SP_AcqTract_DB[#Headers],0),FALSE),"")</f>
        <v>0</v>
      </c>
      <c r="BE78" s="130" t="str">
        <f>IFERROR(IF(VLOOKUP(CONCATENATE($A78,"_",BE$1),SP_ACQ_Lib[],MATCH(BE$2,SP_ACQ_Lib[#Headers],0),FALSE)=0,"",VLOOKUP(CONCATENATE($A78,"_",BE$1),SP_ACQ_Lib[],MATCH(BE$2,SP_ACQ_Lib[#Headers],0),FALSE)),"")</f>
        <v/>
      </c>
      <c r="BF78" s="130" t="str">
        <f>IFERROR(IF(VLOOKUP(CONCATENATE($A78,"_",BF$1),SP_ACQ_Lib[],MATCH(BF$2,SP_ACQ_Lib[#Headers],0),FALSE)=0,"",VLOOKUP(CONCATENATE($A78,"_",BF$1),SP_ACQ_Lib[],MATCH(BF$2,SP_ACQ_Lib[#Headers],0),FALSE)),"")</f>
        <v/>
      </c>
      <c r="BG78" s="130" t="str">
        <f>IFERROR(IF(VLOOKUP(CONCATENATE($A78,"_",BG$1),SP_ACQ_Lib[],MATCH(BG$2,SP_ACQ_Lib[#Headers],0),FALSE)=0,"",VLOOKUP(CONCATENATE($A78,"_",BG$1),SP_ACQ_Lib[],MATCH(BG$2,SP_ACQ_Lib[#Headers],0),FALSE)),"")</f>
        <v/>
      </c>
      <c r="BH78" s="130" t="str">
        <f>IFERROR(IF(VLOOKUP(CONCATENATE($A78,"_",BH$1),SP_ACQ_Lib[],MATCH(BH$2,SP_ACQ_Lib[#Headers],0),FALSE)=0,"",VLOOKUP(CONCATENATE($A78,"_",BH$1),SP_ACQ_Lib[],MATCH(BH$2,SP_ACQ_Lib[#Headers],0),FALSE)),"")</f>
        <v/>
      </c>
      <c r="BI78" s="130" t="str">
        <f>IFERROR(IF(VLOOKUP(CONCATENATE($A78,"_",BI$1),SP_ACQ_Lib[],MATCH(BI$2,SP_ACQ_Lib[#Headers],0),FALSE)=0,"",VLOOKUP(CONCATENATE($A78,"_",BI$1),SP_ACQ_Lib[],MATCH(BI$2,SP_ACQ_Lib[#Headers],0),FALSE)),"")</f>
        <v/>
      </c>
      <c r="BJ78" s="130" t="str">
        <f>IFERROR(IF(VLOOKUP(CONCATENATE($A78,"_",BJ$1),SP_ACQ_Lib[],MATCH(BJ$2,SP_ACQ_Lib[#Headers],0),FALSE)=0,"",VLOOKUP(CONCATENATE($A78,"_",BJ$1),SP_ACQ_Lib[],MATCH(BJ$2,SP_ACQ_Lib[#Headers],0),FALSE)),"")</f>
        <v/>
      </c>
      <c r="BK78" s="131" t="str">
        <f>IFERROR(IF(VLOOKUP(CONCATENATE($A78,"_",BK$1),SP_ACQ_Lib[],MATCH(BK$2,SP_ACQ_Lib[#Headers],0),FALSE)=0,"",VLOOKUP(CONCATENATE($A78,"_",BK$1),SP_ACQ_Lib[],MATCH(BK$2,SP_ACQ_Lib[#Headers],0),FALSE)),"")</f>
        <v/>
      </c>
      <c r="BL78" s="130" t="str">
        <f>IFERROR(IF(VLOOKUP(CONCATENATE($A78,"_",BL$1),SP_ACQ_Lib[],MATCH(BL$2,SP_ACQ_Lib[#Headers],0),FALSE)=0,"",VLOOKUP(CONCATENATE($A78,"_",BL$1),SP_ACQ_Lib[],MATCH(BL$2,SP_ACQ_Lib[#Headers],0),FALSE)),"")</f>
        <v/>
      </c>
      <c r="BM78" s="130" t="str">
        <f>IFERROR(IF(VLOOKUP(CONCATENATE($A78,"_",BM$1),SP_ACQ_Lib[],MATCH(BM$2,SP_ACQ_Lib[#Headers],0),FALSE)=0,"",VLOOKUP(CONCATENATE($A78,"_",BM$1),SP_ACQ_Lib[],MATCH(BM$2,SP_ACQ_Lib[#Headers],0),FALSE)),"")</f>
        <v/>
      </c>
      <c r="BN78" s="130" t="str">
        <f>IFERROR(IF(VLOOKUP(CONCATENATE($A78,"_",BN$1),SP_ACQ_Lib[],MATCH(BN$2,SP_ACQ_Lib[#Headers],0),FALSE)=0,"",VLOOKUP(CONCATENATE($A78,"_",BN$1),SP_ACQ_Lib[],MATCH(BN$2,SP_ACQ_Lib[#Headers],0),FALSE)),"")</f>
        <v/>
      </c>
    </row>
    <row r="79" spans="1:66" s="114" customFormat="1" ht="25.5" x14ac:dyDescent="0.2">
      <c r="A79" s="82" t="s">
        <v>2055</v>
      </c>
      <c r="B79" s="115" t="str">
        <f>IFERROR(VLOOKUP($A79,SP_AcqTract_DB[],MATCH(B$2,SP_AcqTract_DB[#Headers],0),FALSE),"")</f>
        <v>R026598</v>
      </c>
      <c r="C79" s="116" t="str">
        <f>IFERROR(VLOOKUP($A79,SP_AcqTract_DB[],MATCH(C$2,SP_AcqTract_DB[#Headers],0),FALSE),"")</f>
        <v>PH2</v>
      </c>
      <c r="D79" s="96" t="str">
        <f>IFERROR(VLOOKUP($A79,SP_AcqTract_DB[],MATCH(D$2,SP_AcqTract_DB[#Headers],0),FALSE),"")</f>
        <v>Active</v>
      </c>
      <c r="E79" s="96">
        <f>IFERROR(VLOOKUP($A79,SP_AcqTract_DB[],MATCH(E$2,SP_AcqTract_DB[#Headers],0),FALSE),"")</f>
        <v>0</v>
      </c>
      <c r="F79" s="115" t="str">
        <f>IFERROR(VLOOKUP($A79,SP_AcqTract_DB[],MATCH(F$2,SP_AcqTract_DB[#Headers],0),FALSE),"")</f>
        <v>FEE / EASEMENT</v>
      </c>
      <c r="G79" s="115" t="str">
        <f>IFERROR(VLOOKUP($A79,SP_AcqTract_DB[],MATCH(G$2,SP_AcqTract_DB[#Headers],0),FALSE),"")</f>
        <v>Melissa DeLeon</v>
      </c>
      <c r="H79" s="131">
        <f>IFERROR(IF(VLOOKUP(CONCATENATE($A79,"_",H$1),SP_ACQ_Lib[],MATCH(H$2,SP_ACQ_Lib[#Headers],0),FALSE)=0,"",VLOOKUP(CONCATENATE($A79,"_",H$1),SP_ACQ_Lib[],MATCH(H$2,SP_ACQ_Lib[#Headers],0),FALSE)),"")</f>
        <v>43992.618414351855</v>
      </c>
      <c r="I79" s="115" t="str">
        <f>IFERROR(VLOOKUP($A79,SP_AcqTract_DB[],MATCH(I$2,SP_AcqTract_DB[#Headers],0),FALSE),"")</f>
        <v>Baker Helena</v>
      </c>
      <c r="J79" s="115">
        <f>IFERROR(VLOOKUP($A79,SP_AcqTract_DB[],MATCH(J$2,SP_AcqTract_DB[#Headers],0),FALSE),"")</f>
        <v>0</v>
      </c>
      <c r="K79" s="115">
        <f>IFERROR(VLOOKUP($A79,SP_AcqTract_DB[],MATCH(K$2,SP_AcqTract_DB[#Headers],0),FALSE),"")</f>
        <v>0</v>
      </c>
      <c r="L79" s="115">
        <f>IFERROR(VLOOKUP($A79,SP_AcqTract_DB[],MATCH(L$2,SP_AcqTract_DB[#Headers],0),FALSE),"")</f>
        <v>0</v>
      </c>
      <c r="M79" s="96">
        <f>IFERROR(VLOOKUP($A79,SP_AcqTract_DB[],MATCH(M$2,SP_AcqTract_DB[#Headers],0),FALSE),"")</f>
        <v>0</v>
      </c>
      <c r="N79" s="115" t="str">
        <f>IFERROR(VLOOKUP($A79,SP_AcqTract_DB[],MATCH(N$2,SP_AcqTract_DB[#Headers],0),FALSE),"")</f>
        <v>400 S EAST AVE</v>
      </c>
      <c r="O79" s="108">
        <f>IFERROR(VLOOKUP($A79,SP_AcqTract_DB[],MATCH(O$2,SP_AcqTract_DB[#Headers],0),FALSE),"")</f>
        <v>0</v>
      </c>
      <c r="P79" s="108">
        <f>IFERROR(VLOOKUP($A79,SP_AcqTract_DB[],MATCH(P$2,SP_AcqTract_DB[#Headers],0),FALSE),"")</f>
        <v>0</v>
      </c>
      <c r="Q79" s="96">
        <f>IFERROR(VLOOKUP($A79,SP_AcqTract_DB[],MATCH(Q$2,SP_AcqTract_DB[#Headers],0),FALSE),"")</f>
        <v>0</v>
      </c>
      <c r="R79" s="131" t="str">
        <f>IFERROR(IF(VLOOKUP(CONCATENATE($A79,"_",R$1),SP_ACQ_Lib[],MATCH(R$2,SP_ACQ_Lib[#Headers],0),FALSE)=0,"",VLOOKUP(CONCATENATE($A79,"_",R$1),SP_ACQ_Lib[],MATCH(R$2,SP_ACQ_Lib[#Headers],0),FALSE)),"")</f>
        <v/>
      </c>
      <c r="S79" s="134" t="str">
        <f>IFERROR(IF(VLOOKUP(CONCATENATE($A79,"_",S$1),SP_ACQ_Lib[],MATCH(S$2,SP_ACQ_Lib[#Headers],0),FALSE)=0,"",VLOOKUP(CONCATENATE($A79,"_",S$1),SP_ACQ_Lib[],MATCH(S$2,SP_ACQ_Lib[#Headers],0),FALSE)),"")</f>
        <v/>
      </c>
      <c r="T79" s="93">
        <f>IFERROR(VLOOKUP(CONCATENATE($A79,"_",T$1),SP_ACQ_Lib[],MATCH(T$2,SP_ACQ_Lib[#Headers],0),FALSE),0)</f>
        <v>0</v>
      </c>
      <c r="U79" s="131" t="str">
        <f>IFERROR(IF(VLOOKUP(CONCATENATE($A79,"_",U$1),SP_ACQ_Lib[],MATCH(U$2,SP_ACQ_Lib[#Headers],0),FALSE)=0,"",VLOOKUP(CONCATENATE($A79,"_",U$1),SP_ACQ_Lib[],MATCH(U$2,SP_ACQ_Lib[#Headers],0),FALSE)),"")</f>
        <v/>
      </c>
      <c r="V79" s="93" t="str">
        <f>IFERROR(VLOOKUP(CONCATENATE($A79,"_",V$1),SP_ACQ_Lib[],MATCH(V$2,SP_ACQ_Lib[#Headers],0),FALSE),0)</f>
        <v>Accepted</v>
      </c>
      <c r="W79" s="97">
        <f>IFERROR(VLOOKUP(CONCATENATE($A79,"_",W$1),SP_ACQ_Lib[],MATCH(W$2,SP_ACQ_Lib[#Headers],0),FALSE),0)</f>
        <v>0</v>
      </c>
      <c r="X79" s="131">
        <f>IFERROR(VLOOKUP($A79,SP_AcqTract_DB[],MATCH(X$2,SP_AcqTract_DB[#Headers],0),FALSE),"")</f>
        <v>0</v>
      </c>
      <c r="Y79" s="125">
        <f>IFERROR(VLOOKUP($A79,SP_AcqTract_DB[],MATCH(Y$2,SP_AcqTract_DB[#Headers],0),FALSE),"")</f>
        <v>0</v>
      </c>
      <c r="Z79" s="117">
        <f>IFERROR(VLOOKUP($A79,SP_AcqTract_DB[],MATCH(Z$2,SP_AcqTract_DB[#Headers],0),FALSE),"")</f>
        <v>0</v>
      </c>
      <c r="AA79" s="117">
        <f>IFERROR(VLOOKUP($A79,SP_AcqTract_DB[],MATCH(AA$2,SP_AcqTract_DB[#Headers],0),FALSE),"")</f>
        <v>0</v>
      </c>
      <c r="AB79" s="131" t="str">
        <f>IFERROR(IF(VLOOKUP(CONCATENATE($A79,"_",AB$1),SP_ACQ_Lib[],MATCH(AB$2,SP_ACQ_Lib[#Headers],0),FALSE)=0,"",VLOOKUP(CONCATENATE($A79,"_",AB$1),SP_ACQ_Lib[],MATCH(AB$2,SP_ACQ_Lib[#Headers],0),FALSE)),"")</f>
        <v/>
      </c>
      <c r="AC79" s="131" t="str">
        <f>IFERROR(IF(VLOOKUP(CONCATENATE($A79,"_",AC$1),SP_ACQ_Lib[],MATCH(AC$2,SP_ACQ_Lib[#Headers],0),FALSE)=0,"",VLOOKUP(CONCATENATE($A79,"_",AC$1),SP_ACQ_Lib[],MATCH(AC$2,SP_ACQ_Lib[#Headers],0),FALSE)),"")</f>
        <v/>
      </c>
      <c r="AD79" s="117">
        <f>IFERROR(VLOOKUP($A79,SP_AcqTract_DB[],MATCH(AD$2,SP_AcqTract_DB[#Headers],0),FALSE),"")</f>
        <v>0</v>
      </c>
      <c r="AE79" s="131" t="str">
        <f>IFERROR(IF(VLOOKUP(CONCATENATE($A79,"_",AE$1),SP_ACQ_Lib[],MATCH(AE$2,SP_ACQ_Lib[#Headers],0),FALSE)=0,"",VLOOKUP(CONCATENATE($A79,"_",AE$1),SP_ACQ_Lib[],MATCH(AE$2,SP_ACQ_Lib[#Headers],0),FALSE)),"")</f>
        <v/>
      </c>
      <c r="AF79" s="131" t="str">
        <f>IFERROR(IF(VLOOKUP(CONCATENATE($A79,"_",AF$1),SP_ACQ_Lib[],MATCH(AF$2,SP_ACQ_Lib[#Headers],0),FALSE)=0,"",VLOOKUP(CONCATENATE($A79,"_",AF$1),SP_ACQ_Lib[],MATCH(AF$2,SP_ACQ_Lib[#Headers],0),FALSE)),"")</f>
        <v/>
      </c>
      <c r="AG79" s="131" t="str">
        <f>IFERROR(IF(VLOOKUP(CONCATENATE($A79,"_",AG$1),SP_ACQ_Lib[],MATCH(AG$2,SP_ACQ_Lib[#Headers],0),FALSE)=0,"",VLOOKUP(CONCATENATE($A79,"_",AG$1),SP_ACQ_Lib[],MATCH(AG$2,SP_ACQ_Lib[#Headers],0),FALSE)),"")</f>
        <v/>
      </c>
      <c r="AH79" s="131" t="str">
        <f>IFERROR(IF(VLOOKUP(CONCATENATE($A79,"_",AH$1),SP_ACQ_Lib[],MATCH(AH$2,SP_ACQ_Lib[#Headers],0),FALSE)=0,"",VLOOKUP(CONCATENATE($A79,"_",AH$1),SP_ACQ_Lib[],MATCH(AH$2,SP_ACQ_Lib[#Headers],0),FALSE)),"")</f>
        <v/>
      </c>
      <c r="AI79" s="130">
        <f>IFERROR(IF(VLOOKUP(CONCATENATE($A79,"_",AI$1),SP_ACQ_Lib[],MATCH(AI$2,SP_ACQ_Lib[#Headers],0),FALSE)=0,"",VLOOKUP(CONCATENATE($A79,"_",AI$1),SP_ACQ_Lib[],MATCH(AI$2,SP_ACQ_Lib[#Headers],0),FALSE)),"")</f>
        <v>43984</v>
      </c>
      <c r="AJ79" s="130" t="str">
        <f>IFERROR(IF(VLOOKUP(CONCATENATE($A79,"_",AJ$1),SP_ACQ_Lib[],MATCH(AJ$2,SP_ACQ_Lib[#Headers],0),FALSE)=0,"",VLOOKUP(CONCATENATE($A79,"_",AJ$1),SP_ACQ_Lib[],MATCH(AJ$2,SP_ACQ_Lib[#Headers],0),FALSE)),"")</f>
        <v/>
      </c>
      <c r="AK79" s="130" t="str">
        <f>IFERROR(IF(VLOOKUP(CONCATENATE($A79,"_",AK$1),SP_ACQ_Lib[],MATCH(AK$2,SP_ACQ_Lib[#Headers],0),FALSE)=0,"",VLOOKUP(CONCATENATE($A79,"_",AK$1),SP_ACQ_Lib[],MATCH(AK$2,SP_ACQ_Lib[#Headers],0),FALSE)),"")</f>
        <v/>
      </c>
      <c r="AL79" s="130">
        <f>IFERROR(VLOOKUP($A79,SP_AcqTract_DB[],MATCH(AL$2,SP_AcqTract_DB[#Headers],0),FALSE),"")</f>
        <v>0</v>
      </c>
      <c r="AM79" s="115">
        <f>IFERROR(VLOOKUP($A79,SP_AcqTract_DB[],MATCH(AM$2,SP_AcqTract_DB[#Headers],0),FALSE),"")</f>
        <v>0</v>
      </c>
      <c r="AN79" s="115">
        <f>IFERROR(VLOOKUP($A79,SP_AcqTract_DB[],MATCH(AN$2,SP_AcqTract_DB[#Headers],0),FALSE),"")</f>
        <v>0</v>
      </c>
      <c r="AO79" s="116">
        <f>IFERROR(VLOOKUP($A79,SP_AcqTract_DB[],MATCH(AO$2,SP_AcqTract_DB[#Headers],0),FALSE),"")</f>
        <v>0</v>
      </c>
      <c r="AP79" s="98">
        <f>IFERROR(VLOOKUP($A79,SP_AcqTract_DB[],MATCH(AP$2,SP_AcqTract_DB[#Headers],0),FALSE),"")</f>
        <v>0</v>
      </c>
      <c r="AQ79" s="133" t="str">
        <f>IFERROR(IF(VLOOKUP(CONCATENATE($A79,"_",AQ$1),SP_ACQ_Lib[],MATCH(AQ$2,SP_ACQ_Lib[#Headers],0),FALSE)=0,"",VLOOKUP(CONCATENATE($A79,"_",AQ$1),SP_ACQ_Lib[],MATCH(AQ$2,SP_ACQ_Lib[#Headers],0),FALSE)),"")</f>
        <v/>
      </c>
      <c r="AR79" s="131" t="str">
        <f>IFERROR(IF(VLOOKUP(CONCATENATE($A79,"_",AR$1),SP_ACQ_Lib[],MATCH(AR$2,SP_ACQ_Lib[#Headers],0),FALSE)=0,"",VLOOKUP(CONCATENATE($A79,"_",AR$1),SP_ACQ_Lib[],MATCH(AR$2,SP_ACQ_Lib[#Headers],0),FALSE)),"")</f>
        <v/>
      </c>
      <c r="AS79" s="130" t="str">
        <f>IFERROR(IF(VLOOKUP(CONCATENATE($A79,"_",AS$1),SP_ACQ_Lib[],MATCH(AS$2,SP_ACQ_Lib[#Headers],0),FALSE)=0,"",VLOOKUP(CONCATENATE($A79,"_",AS$1),SP_ACQ_Lib[],MATCH(AS$2,SP_ACQ_Lib[#Headers],0),FALSE)),"")</f>
        <v/>
      </c>
      <c r="AT79" s="132" t="str">
        <f>IFERROR(IF(VLOOKUP(CONCATENATE($A79,"_",AT$1),SP_ACQ_Lib[],MATCH(AT$2,SP_ACQ_Lib[#Headers],0),FALSE)=0,"",VLOOKUP(CONCATENATE($A79,"_",AT$1),SP_ACQ_Lib[],MATCH(AT$2,SP_ACQ_Lib[#Headers],0),FALSE)),"")</f>
        <v/>
      </c>
      <c r="AU79" s="132" t="str">
        <f>IFERROR(IF(VLOOKUP(CONCATENATE($A79,"_",AU$1),SP_ACQ_Lib[],MATCH(AU$2,SP_ACQ_Lib[#Headers],0),FALSE)=0,"",VLOOKUP(CONCATENATE($A79,"_",AU$1),SP_ACQ_Lib[],MATCH(AU$2,SP_ACQ_Lib[#Headers],0),FALSE)),"")</f>
        <v/>
      </c>
      <c r="AV79" s="113" t="str">
        <f>IFERROR(IF(VLOOKUP(CONCATENATE($A79,"_",AV$1),SP_ACQ_Lib[],MATCH(AV$2,SP_ACQ_Lib[#Headers],0),FALSE)=0,"",VLOOKUP(CONCATENATE($A79,"_",AV$1),SP_ACQ_Lib[],MATCH(AV$2,SP_ACQ_Lib[#Headers],0),FALSE)),"")</f>
        <v/>
      </c>
      <c r="AW79" s="132" t="str">
        <f>IFERROR(IF(VLOOKUP(CONCATENATE($A79,"_",AW$1),SP_ACQ_Lib[],MATCH(AW$2,SP_ACQ_Lib[#Headers],0),FALSE)=0,"",VLOOKUP(CONCATENATE($A79,"_",AW$1),SP_ACQ_Lib[],MATCH(AW$2,SP_ACQ_Lib[#Headers],0),FALSE)),"")</f>
        <v/>
      </c>
      <c r="AX79" s="132" t="str">
        <f>IFERROR(IF(VLOOKUP(CONCATENATE($A79,"_",AX$1),SP_ACQ_Lib[],MATCH(AX$2,SP_ACQ_Lib[#Headers],0),FALSE)=0,"",VLOOKUP(CONCATENATE($A79,"_",AX$1),SP_ACQ_Lib[],MATCH(AX$2,SP_ACQ_Lib[#Headers],0),FALSE)),"")</f>
        <v/>
      </c>
      <c r="AY79" s="132" t="str">
        <f>IFERROR(IF(VLOOKUP(CONCATENATE($A79,"_",AY$1),SP_ACQ_Lib[],MATCH(AY$2,SP_ACQ_Lib[#Headers],0),FALSE)=0,"",VLOOKUP(CONCATENATE($A79,"_",AY$1),SP_ACQ_Lib[],MATCH(AY$2,SP_ACQ_Lib[#Headers],0),FALSE)),"")</f>
        <v/>
      </c>
      <c r="AZ79" s="132" t="str">
        <f>IFERROR(IF(VLOOKUP(CONCATENATE($A79,"_",AZ$1),SP_ACQ_Lib[],MATCH(AZ$2,SP_ACQ_Lib[#Headers],0),FALSE)=0,"",VLOOKUP(CONCATENATE($A79,"_",AZ$1),SP_ACQ_Lib[],MATCH(AZ$2,SP_ACQ_Lib[#Headers],0),FALSE)),"")</f>
        <v/>
      </c>
      <c r="BA79" s="132" t="str">
        <f>IFERROR(IF(VLOOKUP(CONCATENATE($A79,"_",BA$1),SP_ACQ_Lib[],MATCH(BA$2,SP_ACQ_Lib[#Headers],0),FALSE)=0,"",VLOOKUP(CONCATENATE($A79,"_",BA$1),SP_ACQ_Lib[],MATCH(BA$2,SP_ACQ_Lib[#Headers],0),FALSE)),"")</f>
        <v/>
      </c>
      <c r="BB79" s="112">
        <f>IFERROR(VLOOKUP(CONCATENATE($A79,"_",BB$1),SP_ACQ_Lib[],MATCH(BB$2,SP_ACQ_Lib[#Headers],0),FALSE),0)</f>
        <v>0</v>
      </c>
      <c r="BC79" s="119">
        <f>IFERROR(VLOOKUP($A79,SP_AcqTract_DB[],MATCH(BC$2,SP_AcqTract_DB[#Headers],0),FALSE),"")</f>
        <v>0</v>
      </c>
      <c r="BD79" s="119">
        <f>IFERROR(VLOOKUP($A79,SP_AcqTract_DB[],MATCH(BD$2,SP_AcqTract_DB[#Headers],0),FALSE),"")</f>
        <v>0</v>
      </c>
      <c r="BE79" s="130" t="str">
        <f>IFERROR(IF(VLOOKUP(CONCATENATE($A79,"_",BE$1),SP_ACQ_Lib[],MATCH(BE$2,SP_ACQ_Lib[#Headers],0),FALSE)=0,"",VLOOKUP(CONCATENATE($A79,"_",BE$1),SP_ACQ_Lib[],MATCH(BE$2,SP_ACQ_Lib[#Headers],0),FALSE)),"")</f>
        <v/>
      </c>
      <c r="BF79" s="130" t="str">
        <f>IFERROR(IF(VLOOKUP(CONCATENATE($A79,"_",BF$1),SP_ACQ_Lib[],MATCH(BF$2,SP_ACQ_Lib[#Headers],0),FALSE)=0,"",VLOOKUP(CONCATENATE($A79,"_",BF$1),SP_ACQ_Lib[],MATCH(BF$2,SP_ACQ_Lib[#Headers],0),FALSE)),"")</f>
        <v/>
      </c>
      <c r="BG79" s="130" t="str">
        <f>IFERROR(IF(VLOOKUP(CONCATENATE($A79,"_",BG$1),SP_ACQ_Lib[],MATCH(BG$2,SP_ACQ_Lib[#Headers],0),FALSE)=0,"",VLOOKUP(CONCATENATE($A79,"_",BG$1),SP_ACQ_Lib[],MATCH(BG$2,SP_ACQ_Lib[#Headers],0),FALSE)),"")</f>
        <v/>
      </c>
      <c r="BH79" s="130" t="str">
        <f>IFERROR(IF(VLOOKUP(CONCATENATE($A79,"_",BH$1),SP_ACQ_Lib[],MATCH(BH$2,SP_ACQ_Lib[#Headers],0),FALSE)=0,"",VLOOKUP(CONCATENATE($A79,"_",BH$1),SP_ACQ_Lib[],MATCH(BH$2,SP_ACQ_Lib[#Headers],0),FALSE)),"")</f>
        <v/>
      </c>
      <c r="BI79" s="130" t="str">
        <f>IFERROR(IF(VLOOKUP(CONCATENATE($A79,"_",BI$1),SP_ACQ_Lib[],MATCH(BI$2,SP_ACQ_Lib[#Headers],0),FALSE)=0,"",VLOOKUP(CONCATENATE($A79,"_",BI$1),SP_ACQ_Lib[],MATCH(BI$2,SP_ACQ_Lib[#Headers],0),FALSE)),"")</f>
        <v/>
      </c>
      <c r="BJ79" s="130" t="str">
        <f>IFERROR(IF(VLOOKUP(CONCATENATE($A79,"_",BJ$1),SP_ACQ_Lib[],MATCH(BJ$2,SP_ACQ_Lib[#Headers],0),FALSE)=0,"",VLOOKUP(CONCATENATE($A79,"_",BJ$1),SP_ACQ_Lib[],MATCH(BJ$2,SP_ACQ_Lib[#Headers],0),FALSE)),"")</f>
        <v/>
      </c>
      <c r="BK79" s="131" t="str">
        <f>IFERROR(IF(VLOOKUP(CONCATENATE($A79,"_",BK$1),SP_ACQ_Lib[],MATCH(BK$2,SP_ACQ_Lib[#Headers],0),FALSE)=0,"",VLOOKUP(CONCATENATE($A79,"_",BK$1),SP_ACQ_Lib[],MATCH(BK$2,SP_ACQ_Lib[#Headers],0),FALSE)),"")</f>
        <v/>
      </c>
      <c r="BL79" s="130" t="str">
        <f>IFERROR(IF(VLOOKUP(CONCATENATE($A79,"_",BL$1),SP_ACQ_Lib[],MATCH(BL$2,SP_ACQ_Lib[#Headers],0),FALSE)=0,"",VLOOKUP(CONCATENATE($A79,"_",BL$1),SP_ACQ_Lib[],MATCH(BL$2,SP_ACQ_Lib[#Headers],0),FALSE)),"")</f>
        <v/>
      </c>
      <c r="BM79" s="130" t="str">
        <f>IFERROR(IF(VLOOKUP(CONCATENATE($A79,"_",BM$1),SP_ACQ_Lib[],MATCH(BM$2,SP_ACQ_Lib[#Headers],0),FALSE)=0,"",VLOOKUP(CONCATENATE($A79,"_",BM$1),SP_ACQ_Lib[],MATCH(BM$2,SP_ACQ_Lib[#Headers],0),FALSE)),"")</f>
        <v/>
      </c>
      <c r="BN79" s="130" t="str">
        <f>IFERROR(IF(VLOOKUP(CONCATENATE($A79,"_",BN$1),SP_ACQ_Lib[],MATCH(BN$2,SP_ACQ_Lib[#Headers],0),FALSE)=0,"",VLOOKUP(CONCATENATE($A79,"_",BN$1),SP_ACQ_Lib[],MATCH(BN$2,SP_ACQ_Lib[#Headers],0),FALSE)),"")</f>
        <v/>
      </c>
    </row>
    <row r="80" spans="1:66" s="114" customFormat="1" ht="15.75" x14ac:dyDescent="0.2">
      <c r="A80" s="82" t="s">
        <v>2057</v>
      </c>
      <c r="B80" s="115" t="str">
        <f>IFERROR(VLOOKUP($A80,SP_AcqTract_DB[],MATCH(B$2,SP_AcqTract_DB[#Headers],0),FALSE),"")</f>
        <v>R026604</v>
      </c>
      <c r="C80" s="116" t="str">
        <f>IFERROR(VLOOKUP($A80,SP_AcqTract_DB[],MATCH(C$2,SP_AcqTract_DB[#Headers],0),FALSE),"")</f>
        <v>PH2</v>
      </c>
      <c r="D80" s="96" t="str">
        <f>IFERROR(VLOOKUP($A80,SP_AcqTract_DB[],MATCH(D$2,SP_AcqTract_DB[#Headers],0),FALSE),"")</f>
        <v>Active</v>
      </c>
      <c r="E80" s="96">
        <f>IFERROR(VLOOKUP($A80,SP_AcqTract_DB[],MATCH(E$2,SP_AcqTract_DB[#Headers],0),FALSE),"")</f>
        <v>0</v>
      </c>
      <c r="F80" s="115">
        <f>IFERROR(VLOOKUP($A80,SP_AcqTract_DB[],MATCH(F$2,SP_AcqTract_DB[#Headers],0),FALSE),"")</f>
        <v>0</v>
      </c>
      <c r="G80" s="115" t="str">
        <f>IFERROR(VLOOKUP($A80,SP_AcqTract_DB[],MATCH(G$2,SP_AcqTract_DB[#Headers],0),FALSE),"")</f>
        <v>Melissa DeLeon</v>
      </c>
      <c r="H80" s="131">
        <f>IFERROR(IF(VLOOKUP(CONCATENATE($A80,"_",H$1),SP_ACQ_Lib[],MATCH(H$2,SP_ACQ_Lib[#Headers],0),FALSE)=0,"",VLOOKUP(CONCATENATE($A80,"_",H$1),SP_ACQ_Lib[],MATCH(H$2,SP_ACQ_Lib[#Headers],0),FALSE)),"")</f>
        <v>44011.926620370374</v>
      </c>
      <c r="I80" s="115" t="str">
        <f>IFERROR(VLOOKUP($A80,SP_AcqTract_DB[],MATCH(I$2,SP_AcqTract_DB[#Headers],0),FALSE),"")</f>
        <v>Gordon William A</v>
      </c>
      <c r="J80" s="115">
        <f>IFERROR(VLOOKUP($A80,SP_AcqTract_DB[],MATCH(J$2,SP_AcqTract_DB[#Headers],0),FALSE),"")</f>
        <v>0</v>
      </c>
      <c r="K80" s="115">
        <f>IFERROR(VLOOKUP($A80,SP_AcqTract_DB[],MATCH(K$2,SP_AcqTract_DB[#Headers],0),FALSE),"")</f>
        <v>0</v>
      </c>
      <c r="L80" s="115">
        <f>IFERROR(VLOOKUP($A80,SP_AcqTract_DB[],MATCH(L$2,SP_AcqTract_DB[#Headers],0),FALSE),"")</f>
        <v>0</v>
      </c>
      <c r="M80" s="96">
        <f>IFERROR(VLOOKUP($A80,SP_AcqTract_DB[],MATCH(M$2,SP_AcqTract_DB[#Headers],0),FALSE),"")</f>
        <v>0</v>
      </c>
      <c r="N80" s="115" t="str">
        <f>IFERROR(VLOOKUP($A80,SP_AcqTract_DB[],MATCH(N$2,SP_AcqTract_DB[#Headers],0),FALSE),"")</f>
        <v>0 BLACK</v>
      </c>
      <c r="O80" s="108">
        <f>IFERROR(VLOOKUP($A80,SP_AcqTract_DB[],MATCH(O$2,SP_AcqTract_DB[#Headers],0),FALSE),"")</f>
        <v>0</v>
      </c>
      <c r="P80" s="108">
        <f>IFERROR(VLOOKUP($A80,SP_AcqTract_DB[],MATCH(P$2,SP_AcqTract_DB[#Headers],0),FALSE),"")</f>
        <v>0</v>
      </c>
      <c r="Q80" s="96">
        <f>IFERROR(VLOOKUP($A80,SP_AcqTract_DB[],MATCH(Q$2,SP_AcqTract_DB[#Headers],0),FALSE),"")</f>
        <v>0</v>
      </c>
      <c r="R80" s="131" t="str">
        <f>IFERROR(IF(VLOOKUP(CONCATENATE($A80,"_",R$1),SP_ACQ_Lib[],MATCH(R$2,SP_ACQ_Lib[#Headers],0),FALSE)=0,"",VLOOKUP(CONCATENATE($A80,"_",R$1),SP_ACQ_Lib[],MATCH(R$2,SP_ACQ_Lib[#Headers],0),FALSE)),"")</f>
        <v/>
      </c>
      <c r="S80" s="134" t="str">
        <f>IFERROR(IF(VLOOKUP(CONCATENATE($A80,"_",S$1),SP_ACQ_Lib[],MATCH(S$2,SP_ACQ_Lib[#Headers],0),FALSE)=0,"",VLOOKUP(CONCATENATE($A80,"_",S$1),SP_ACQ_Lib[],MATCH(S$2,SP_ACQ_Lib[#Headers],0),FALSE)),"")</f>
        <v/>
      </c>
      <c r="T80" s="93">
        <f>IFERROR(VLOOKUP(CONCATENATE($A80,"_",T$1),SP_ACQ_Lib[],MATCH(T$2,SP_ACQ_Lib[#Headers],0),FALSE),0)</f>
        <v>0</v>
      </c>
      <c r="U80" s="131" t="str">
        <f>IFERROR(IF(VLOOKUP(CONCATENATE($A80,"_",U$1),SP_ACQ_Lib[],MATCH(U$2,SP_ACQ_Lib[#Headers],0),FALSE)=0,"",VLOOKUP(CONCATENATE($A80,"_",U$1),SP_ACQ_Lib[],MATCH(U$2,SP_ACQ_Lib[#Headers],0),FALSE)),"")</f>
        <v/>
      </c>
      <c r="V80" s="93" t="str">
        <f>IFERROR(VLOOKUP(CONCATENATE($A80,"_",V$1),SP_ACQ_Lib[],MATCH(V$2,SP_ACQ_Lib[#Headers],0),FALSE),0)</f>
        <v>Accepted</v>
      </c>
      <c r="W80" s="97">
        <f>IFERROR(VLOOKUP(CONCATENATE($A80,"_",W$1),SP_ACQ_Lib[],MATCH(W$2,SP_ACQ_Lib[#Headers],0),FALSE),0)</f>
        <v>0</v>
      </c>
      <c r="X80" s="131">
        <f>IFERROR(VLOOKUP($A80,SP_AcqTract_DB[],MATCH(X$2,SP_AcqTract_DB[#Headers],0),FALSE),"")</f>
        <v>0</v>
      </c>
      <c r="Y80" s="125">
        <f>IFERROR(VLOOKUP($A80,SP_AcqTract_DB[],MATCH(Y$2,SP_AcqTract_DB[#Headers],0),FALSE),"")</f>
        <v>0</v>
      </c>
      <c r="Z80" s="117">
        <f>IFERROR(VLOOKUP($A80,SP_AcqTract_DB[],MATCH(Z$2,SP_AcqTract_DB[#Headers],0),FALSE),"")</f>
        <v>0</v>
      </c>
      <c r="AA80" s="117">
        <f>IFERROR(VLOOKUP($A80,SP_AcqTract_DB[],MATCH(AA$2,SP_AcqTract_DB[#Headers],0),FALSE),"")</f>
        <v>0</v>
      </c>
      <c r="AB80" s="131" t="str">
        <f>IFERROR(IF(VLOOKUP(CONCATENATE($A80,"_",AB$1),SP_ACQ_Lib[],MATCH(AB$2,SP_ACQ_Lib[#Headers],0),FALSE)=0,"",VLOOKUP(CONCATENATE($A80,"_",AB$1),SP_ACQ_Lib[],MATCH(AB$2,SP_ACQ_Lib[#Headers],0),FALSE)),"")</f>
        <v/>
      </c>
      <c r="AC80" s="131" t="str">
        <f>IFERROR(IF(VLOOKUP(CONCATENATE($A80,"_",AC$1),SP_ACQ_Lib[],MATCH(AC$2,SP_ACQ_Lib[#Headers],0),FALSE)=0,"",VLOOKUP(CONCATENATE($A80,"_",AC$1),SP_ACQ_Lib[],MATCH(AC$2,SP_ACQ_Lib[#Headers],0),FALSE)),"")</f>
        <v/>
      </c>
      <c r="AD80" s="117">
        <f>IFERROR(VLOOKUP($A80,SP_AcqTract_DB[],MATCH(AD$2,SP_AcqTract_DB[#Headers],0),FALSE),"")</f>
        <v>0</v>
      </c>
      <c r="AE80" s="131" t="str">
        <f>IFERROR(IF(VLOOKUP(CONCATENATE($A80,"_",AE$1),SP_ACQ_Lib[],MATCH(AE$2,SP_ACQ_Lib[#Headers],0),FALSE)=0,"",VLOOKUP(CONCATENATE($A80,"_",AE$1),SP_ACQ_Lib[],MATCH(AE$2,SP_ACQ_Lib[#Headers],0),FALSE)),"")</f>
        <v/>
      </c>
      <c r="AF80" s="131" t="str">
        <f>IFERROR(IF(VLOOKUP(CONCATENATE($A80,"_",AF$1),SP_ACQ_Lib[],MATCH(AF$2,SP_ACQ_Lib[#Headers],0),FALSE)=0,"",VLOOKUP(CONCATENATE($A80,"_",AF$1),SP_ACQ_Lib[],MATCH(AF$2,SP_ACQ_Lib[#Headers],0),FALSE)),"")</f>
        <v/>
      </c>
      <c r="AG80" s="131" t="str">
        <f>IFERROR(IF(VLOOKUP(CONCATENATE($A80,"_",AG$1),SP_ACQ_Lib[],MATCH(AG$2,SP_ACQ_Lib[#Headers],0),FALSE)=0,"",VLOOKUP(CONCATENATE($A80,"_",AG$1),SP_ACQ_Lib[],MATCH(AG$2,SP_ACQ_Lib[#Headers],0),FALSE)),"")</f>
        <v/>
      </c>
      <c r="AH80" s="131" t="str">
        <f>IFERROR(IF(VLOOKUP(CONCATENATE($A80,"_",AH$1),SP_ACQ_Lib[],MATCH(AH$2,SP_ACQ_Lib[#Headers],0),FALSE)=0,"",VLOOKUP(CONCATENATE($A80,"_",AH$1),SP_ACQ_Lib[],MATCH(AH$2,SP_ACQ_Lib[#Headers],0),FALSE)),"")</f>
        <v/>
      </c>
      <c r="AI80" s="130">
        <f>IFERROR(IF(VLOOKUP(CONCATENATE($A80,"_",AI$1),SP_ACQ_Lib[],MATCH(AI$2,SP_ACQ_Lib[#Headers],0),FALSE)=0,"",VLOOKUP(CONCATENATE($A80,"_",AI$1),SP_ACQ_Lib[],MATCH(AI$2,SP_ACQ_Lib[#Headers],0),FALSE)),"")</f>
        <v>43984</v>
      </c>
      <c r="AJ80" s="130">
        <f>IFERROR(IF(VLOOKUP(CONCATENATE($A80,"_",AJ$1),SP_ACQ_Lib[],MATCH(AJ$2,SP_ACQ_Lib[#Headers],0),FALSE)=0,"",VLOOKUP(CONCATENATE($A80,"_",AJ$1),SP_ACQ_Lib[],MATCH(AJ$2,SP_ACQ_Lib[#Headers],0),FALSE)),"")</f>
        <v>43999</v>
      </c>
      <c r="AK80" s="130">
        <f>IFERROR(IF(VLOOKUP(CONCATENATE($A80,"_",AK$1),SP_ACQ_Lib[],MATCH(AK$2,SP_ACQ_Lib[#Headers],0),FALSE)=0,"",VLOOKUP(CONCATENATE($A80,"_",AK$1),SP_ACQ_Lib[],MATCH(AK$2,SP_ACQ_Lib[#Headers],0),FALSE)),"")</f>
        <v>44182</v>
      </c>
      <c r="AL80" s="130">
        <f>IFERROR(VLOOKUP($A80,SP_AcqTract_DB[],MATCH(AL$2,SP_AcqTract_DB[#Headers],0),FALSE),"")</f>
        <v>0</v>
      </c>
      <c r="AM80" s="115">
        <f>IFERROR(VLOOKUP($A80,SP_AcqTract_DB[],MATCH(AM$2,SP_AcqTract_DB[#Headers],0),FALSE),"")</f>
        <v>0</v>
      </c>
      <c r="AN80" s="115">
        <f>IFERROR(VLOOKUP($A80,SP_AcqTract_DB[],MATCH(AN$2,SP_AcqTract_DB[#Headers],0),FALSE),"")</f>
        <v>0</v>
      </c>
      <c r="AO80" s="116">
        <f>IFERROR(VLOOKUP($A80,SP_AcqTract_DB[],MATCH(AO$2,SP_AcqTract_DB[#Headers],0),FALSE),"")</f>
        <v>0</v>
      </c>
      <c r="AP80" s="98">
        <f>IFERROR(VLOOKUP($A80,SP_AcqTract_DB[],MATCH(AP$2,SP_AcqTract_DB[#Headers],0),FALSE),"")</f>
        <v>0</v>
      </c>
      <c r="AQ80" s="133" t="str">
        <f>IFERROR(IF(VLOOKUP(CONCATENATE($A80,"_",AQ$1),SP_ACQ_Lib[],MATCH(AQ$2,SP_ACQ_Lib[#Headers],0),FALSE)=0,"",VLOOKUP(CONCATENATE($A80,"_",AQ$1),SP_ACQ_Lib[],MATCH(AQ$2,SP_ACQ_Lib[#Headers],0),FALSE)),"")</f>
        <v/>
      </c>
      <c r="AR80" s="131" t="str">
        <f>IFERROR(IF(VLOOKUP(CONCATENATE($A80,"_",AR$1),SP_ACQ_Lib[],MATCH(AR$2,SP_ACQ_Lib[#Headers],0),FALSE)=0,"",VLOOKUP(CONCATENATE($A80,"_",AR$1),SP_ACQ_Lib[],MATCH(AR$2,SP_ACQ_Lib[#Headers],0),FALSE)),"")</f>
        <v/>
      </c>
      <c r="AS80" s="130" t="str">
        <f>IFERROR(IF(VLOOKUP(CONCATENATE($A80,"_",AS$1),SP_ACQ_Lib[],MATCH(AS$2,SP_ACQ_Lib[#Headers],0),FALSE)=0,"",VLOOKUP(CONCATENATE($A80,"_",AS$1),SP_ACQ_Lib[],MATCH(AS$2,SP_ACQ_Lib[#Headers],0),FALSE)),"")</f>
        <v/>
      </c>
      <c r="AT80" s="132" t="str">
        <f>IFERROR(IF(VLOOKUP(CONCATENATE($A80,"_",AT$1),SP_ACQ_Lib[],MATCH(AT$2,SP_ACQ_Lib[#Headers],0),FALSE)=0,"",VLOOKUP(CONCATENATE($A80,"_",AT$1),SP_ACQ_Lib[],MATCH(AT$2,SP_ACQ_Lib[#Headers],0),FALSE)),"")</f>
        <v/>
      </c>
      <c r="AU80" s="132" t="str">
        <f>IFERROR(IF(VLOOKUP(CONCATENATE($A80,"_",AU$1),SP_ACQ_Lib[],MATCH(AU$2,SP_ACQ_Lib[#Headers],0),FALSE)=0,"",VLOOKUP(CONCATENATE($A80,"_",AU$1),SP_ACQ_Lib[],MATCH(AU$2,SP_ACQ_Lib[#Headers],0),FALSE)),"")</f>
        <v/>
      </c>
      <c r="AV80" s="113" t="str">
        <f>IFERROR(IF(VLOOKUP(CONCATENATE($A80,"_",AV$1),SP_ACQ_Lib[],MATCH(AV$2,SP_ACQ_Lib[#Headers],0),FALSE)=0,"",VLOOKUP(CONCATENATE($A80,"_",AV$1),SP_ACQ_Lib[],MATCH(AV$2,SP_ACQ_Lib[#Headers],0),FALSE)),"")</f>
        <v/>
      </c>
      <c r="AW80" s="132" t="str">
        <f>IFERROR(IF(VLOOKUP(CONCATENATE($A80,"_",AW$1),SP_ACQ_Lib[],MATCH(AW$2,SP_ACQ_Lib[#Headers],0),FALSE)=0,"",VLOOKUP(CONCATENATE($A80,"_",AW$1),SP_ACQ_Lib[],MATCH(AW$2,SP_ACQ_Lib[#Headers],0),FALSE)),"")</f>
        <v/>
      </c>
      <c r="AX80" s="132" t="str">
        <f>IFERROR(IF(VLOOKUP(CONCATENATE($A80,"_",AX$1),SP_ACQ_Lib[],MATCH(AX$2,SP_ACQ_Lib[#Headers],0),FALSE)=0,"",VLOOKUP(CONCATENATE($A80,"_",AX$1),SP_ACQ_Lib[],MATCH(AX$2,SP_ACQ_Lib[#Headers],0),FALSE)),"")</f>
        <v/>
      </c>
      <c r="AY80" s="132" t="str">
        <f>IFERROR(IF(VLOOKUP(CONCATENATE($A80,"_",AY$1),SP_ACQ_Lib[],MATCH(AY$2,SP_ACQ_Lib[#Headers],0),FALSE)=0,"",VLOOKUP(CONCATENATE($A80,"_",AY$1),SP_ACQ_Lib[],MATCH(AY$2,SP_ACQ_Lib[#Headers],0),FALSE)),"")</f>
        <v/>
      </c>
      <c r="AZ80" s="132" t="str">
        <f>IFERROR(IF(VLOOKUP(CONCATENATE($A80,"_",AZ$1),SP_ACQ_Lib[],MATCH(AZ$2,SP_ACQ_Lib[#Headers],0),FALSE)=0,"",VLOOKUP(CONCATENATE($A80,"_",AZ$1),SP_ACQ_Lib[],MATCH(AZ$2,SP_ACQ_Lib[#Headers],0),FALSE)),"")</f>
        <v/>
      </c>
      <c r="BA80" s="132" t="str">
        <f>IFERROR(IF(VLOOKUP(CONCATENATE($A80,"_",BA$1),SP_ACQ_Lib[],MATCH(BA$2,SP_ACQ_Lib[#Headers],0),FALSE)=0,"",VLOOKUP(CONCATENATE($A80,"_",BA$1),SP_ACQ_Lib[],MATCH(BA$2,SP_ACQ_Lib[#Headers],0),FALSE)),"")</f>
        <v/>
      </c>
      <c r="BB80" s="112">
        <f>IFERROR(VLOOKUP(CONCATENATE($A80,"_",BB$1),SP_ACQ_Lib[],MATCH(BB$2,SP_ACQ_Lib[#Headers],0),FALSE),0)</f>
        <v>0</v>
      </c>
      <c r="BC80" s="119">
        <f>IFERROR(VLOOKUP($A80,SP_AcqTract_DB[],MATCH(BC$2,SP_AcqTract_DB[#Headers],0),FALSE),"")</f>
        <v>0</v>
      </c>
      <c r="BD80" s="119">
        <f>IFERROR(VLOOKUP($A80,SP_AcqTract_DB[],MATCH(BD$2,SP_AcqTract_DB[#Headers],0),FALSE),"")</f>
        <v>0</v>
      </c>
      <c r="BE80" s="130" t="str">
        <f>IFERROR(IF(VLOOKUP(CONCATENATE($A80,"_",BE$1),SP_ACQ_Lib[],MATCH(BE$2,SP_ACQ_Lib[#Headers],0),FALSE)=0,"",VLOOKUP(CONCATENATE($A80,"_",BE$1),SP_ACQ_Lib[],MATCH(BE$2,SP_ACQ_Lib[#Headers],0),FALSE)),"")</f>
        <v/>
      </c>
      <c r="BF80" s="130" t="str">
        <f>IFERROR(IF(VLOOKUP(CONCATENATE($A80,"_",BF$1),SP_ACQ_Lib[],MATCH(BF$2,SP_ACQ_Lib[#Headers],0),FALSE)=0,"",VLOOKUP(CONCATENATE($A80,"_",BF$1),SP_ACQ_Lib[],MATCH(BF$2,SP_ACQ_Lib[#Headers],0),FALSE)),"")</f>
        <v/>
      </c>
      <c r="BG80" s="130" t="str">
        <f>IFERROR(IF(VLOOKUP(CONCATENATE($A80,"_",BG$1),SP_ACQ_Lib[],MATCH(BG$2,SP_ACQ_Lib[#Headers],0),FALSE)=0,"",VLOOKUP(CONCATENATE($A80,"_",BG$1),SP_ACQ_Lib[],MATCH(BG$2,SP_ACQ_Lib[#Headers],0),FALSE)),"")</f>
        <v/>
      </c>
      <c r="BH80" s="130" t="str">
        <f>IFERROR(IF(VLOOKUP(CONCATENATE($A80,"_",BH$1),SP_ACQ_Lib[],MATCH(BH$2,SP_ACQ_Lib[#Headers],0),FALSE)=0,"",VLOOKUP(CONCATENATE($A80,"_",BH$1),SP_ACQ_Lib[],MATCH(BH$2,SP_ACQ_Lib[#Headers],0),FALSE)),"")</f>
        <v/>
      </c>
      <c r="BI80" s="130" t="str">
        <f>IFERROR(IF(VLOOKUP(CONCATENATE($A80,"_",BI$1),SP_ACQ_Lib[],MATCH(BI$2,SP_ACQ_Lib[#Headers],0),FALSE)=0,"",VLOOKUP(CONCATENATE($A80,"_",BI$1),SP_ACQ_Lib[],MATCH(BI$2,SP_ACQ_Lib[#Headers],0),FALSE)),"")</f>
        <v/>
      </c>
      <c r="BJ80" s="130" t="str">
        <f>IFERROR(IF(VLOOKUP(CONCATENATE($A80,"_",BJ$1),SP_ACQ_Lib[],MATCH(BJ$2,SP_ACQ_Lib[#Headers],0),FALSE)=0,"",VLOOKUP(CONCATENATE($A80,"_",BJ$1),SP_ACQ_Lib[],MATCH(BJ$2,SP_ACQ_Lib[#Headers],0),FALSE)),"")</f>
        <v/>
      </c>
      <c r="BK80" s="131" t="str">
        <f>IFERROR(IF(VLOOKUP(CONCATENATE($A80,"_",BK$1),SP_ACQ_Lib[],MATCH(BK$2,SP_ACQ_Lib[#Headers],0),FALSE)=0,"",VLOOKUP(CONCATENATE($A80,"_",BK$1),SP_ACQ_Lib[],MATCH(BK$2,SP_ACQ_Lib[#Headers],0),FALSE)),"")</f>
        <v/>
      </c>
      <c r="BL80" s="130" t="str">
        <f>IFERROR(IF(VLOOKUP(CONCATENATE($A80,"_",BL$1),SP_ACQ_Lib[],MATCH(BL$2,SP_ACQ_Lib[#Headers],0),FALSE)=0,"",VLOOKUP(CONCATENATE($A80,"_",BL$1),SP_ACQ_Lib[],MATCH(BL$2,SP_ACQ_Lib[#Headers],0),FALSE)),"")</f>
        <v/>
      </c>
      <c r="BM80" s="130" t="str">
        <f>IFERROR(IF(VLOOKUP(CONCATENATE($A80,"_",BM$1),SP_ACQ_Lib[],MATCH(BM$2,SP_ACQ_Lib[#Headers],0),FALSE)=0,"",VLOOKUP(CONCATENATE($A80,"_",BM$1),SP_ACQ_Lib[],MATCH(BM$2,SP_ACQ_Lib[#Headers],0),FALSE)),"")</f>
        <v/>
      </c>
      <c r="BN80" s="130" t="str">
        <f>IFERROR(IF(VLOOKUP(CONCATENATE($A80,"_",BN$1),SP_ACQ_Lib[],MATCH(BN$2,SP_ACQ_Lib[#Headers],0),FALSE)=0,"",VLOOKUP(CONCATENATE($A80,"_",BN$1),SP_ACQ_Lib[],MATCH(BN$2,SP_ACQ_Lib[#Headers],0),FALSE)),"")</f>
        <v/>
      </c>
    </row>
    <row r="81" spans="1:66" s="114" customFormat="1" ht="15.75" x14ac:dyDescent="0.2">
      <c r="A81" s="82" t="s">
        <v>2059</v>
      </c>
      <c r="B81" s="115" t="str">
        <f>IFERROR(VLOOKUP($A81,SP_AcqTract_DB[],MATCH(B$2,SP_AcqTract_DB[#Headers],0),FALSE),"")</f>
        <v>R026605</v>
      </c>
      <c r="C81" s="116" t="str">
        <f>IFERROR(VLOOKUP($A81,SP_AcqTract_DB[],MATCH(C$2,SP_AcqTract_DB[#Headers],0),FALSE),"")</f>
        <v>PH2</v>
      </c>
      <c r="D81" s="96" t="str">
        <f>IFERROR(VLOOKUP($A81,SP_AcqTract_DB[],MATCH(D$2,SP_AcqTract_DB[#Headers],0),FALSE),"")</f>
        <v>Active</v>
      </c>
      <c r="E81" s="96">
        <f>IFERROR(VLOOKUP($A81,SP_AcqTract_DB[],MATCH(E$2,SP_AcqTract_DB[#Headers],0),FALSE),"")</f>
        <v>0</v>
      </c>
      <c r="F81" s="115">
        <f>IFERROR(VLOOKUP($A81,SP_AcqTract_DB[],MATCH(F$2,SP_AcqTract_DB[#Headers],0),FALSE),"")</f>
        <v>0</v>
      </c>
      <c r="G81" s="115" t="str">
        <f>IFERROR(VLOOKUP($A81,SP_AcqTract_DB[],MATCH(G$2,SP_AcqTract_DB[#Headers],0),FALSE),"")</f>
        <v>Melissa DeLeon</v>
      </c>
      <c r="H81" s="131">
        <f>IFERROR(IF(VLOOKUP(CONCATENATE($A81,"_",H$1),SP_ACQ_Lib[],MATCH(H$2,SP_ACQ_Lib[#Headers],0),FALSE)=0,"",VLOOKUP(CONCATENATE($A81,"_",H$1),SP_ACQ_Lib[],MATCH(H$2,SP_ACQ_Lib[#Headers],0),FALSE)),"")</f>
        <v>44011.895115740743</v>
      </c>
      <c r="I81" s="115" t="str">
        <f>IFERROR(VLOOKUP($A81,SP_AcqTract_DB[],MATCH(I$2,SP_AcqTract_DB[#Headers],0),FALSE),"")</f>
        <v>Ross Haywood Mack</v>
      </c>
      <c r="J81" s="115">
        <f>IFERROR(VLOOKUP($A81,SP_AcqTract_DB[],MATCH(J$2,SP_AcqTract_DB[#Headers],0),FALSE),"")</f>
        <v>0</v>
      </c>
      <c r="K81" s="115">
        <f>IFERROR(VLOOKUP($A81,SP_AcqTract_DB[],MATCH(K$2,SP_AcqTract_DB[#Headers],0),FALSE),"")</f>
        <v>0</v>
      </c>
      <c r="L81" s="115">
        <f>IFERROR(VLOOKUP($A81,SP_AcqTract_DB[],MATCH(L$2,SP_AcqTract_DB[#Headers],0),FALSE),"")</f>
        <v>0</v>
      </c>
      <c r="M81" s="96">
        <f>IFERROR(VLOOKUP($A81,SP_AcqTract_DB[],MATCH(M$2,SP_AcqTract_DB[#Headers],0),FALSE),"")</f>
        <v>0</v>
      </c>
      <c r="N81" s="115" t="str">
        <f>IFERROR(VLOOKUP($A81,SP_AcqTract_DB[],MATCH(N$2,SP_AcqTract_DB[#Headers],0),FALSE),"")</f>
        <v>0 BLACK</v>
      </c>
      <c r="O81" s="108">
        <f>IFERROR(VLOOKUP($A81,SP_AcqTract_DB[],MATCH(O$2,SP_AcqTract_DB[#Headers],0),FALSE),"")</f>
        <v>0</v>
      </c>
      <c r="P81" s="108">
        <f>IFERROR(VLOOKUP($A81,SP_AcqTract_DB[],MATCH(P$2,SP_AcqTract_DB[#Headers],0),FALSE),"")</f>
        <v>0</v>
      </c>
      <c r="Q81" s="96">
        <f>IFERROR(VLOOKUP($A81,SP_AcqTract_DB[],MATCH(Q$2,SP_AcqTract_DB[#Headers],0),FALSE),"")</f>
        <v>0</v>
      </c>
      <c r="R81" s="131" t="str">
        <f>IFERROR(IF(VLOOKUP(CONCATENATE($A81,"_",R$1),SP_ACQ_Lib[],MATCH(R$2,SP_ACQ_Lib[#Headers],0),FALSE)=0,"",VLOOKUP(CONCATENATE($A81,"_",R$1),SP_ACQ_Lib[],MATCH(R$2,SP_ACQ_Lib[#Headers],0),FALSE)),"")</f>
        <v/>
      </c>
      <c r="S81" s="134" t="str">
        <f>IFERROR(IF(VLOOKUP(CONCATENATE($A81,"_",S$1),SP_ACQ_Lib[],MATCH(S$2,SP_ACQ_Lib[#Headers],0),FALSE)=0,"",VLOOKUP(CONCATENATE($A81,"_",S$1),SP_ACQ_Lib[],MATCH(S$2,SP_ACQ_Lib[#Headers],0),FALSE)),"")</f>
        <v/>
      </c>
      <c r="T81" s="93">
        <f>IFERROR(VLOOKUP(CONCATENATE($A81,"_",T$1),SP_ACQ_Lib[],MATCH(T$2,SP_ACQ_Lib[#Headers],0),FALSE),0)</f>
        <v>0</v>
      </c>
      <c r="U81" s="131" t="str">
        <f>IFERROR(IF(VLOOKUP(CONCATENATE($A81,"_",U$1),SP_ACQ_Lib[],MATCH(U$2,SP_ACQ_Lib[#Headers],0),FALSE)=0,"",VLOOKUP(CONCATENATE($A81,"_",U$1),SP_ACQ_Lib[],MATCH(U$2,SP_ACQ_Lib[#Headers],0),FALSE)),"")</f>
        <v/>
      </c>
      <c r="V81" s="93" t="str">
        <f>IFERROR(VLOOKUP(CONCATENATE($A81,"_",V$1),SP_ACQ_Lib[],MATCH(V$2,SP_ACQ_Lib[#Headers],0),FALSE),0)</f>
        <v>Accepted</v>
      </c>
      <c r="W81" s="97">
        <f>IFERROR(VLOOKUP(CONCATENATE($A81,"_",W$1),SP_ACQ_Lib[],MATCH(W$2,SP_ACQ_Lib[#Headers],0),FALSE),0)</f>
        <v>0</v>
      </c>
      <c r="X81" s="131">
        <f>IFERROR(VLOOKUP($A81,SP_AcqTract_DB[],MATCH(X$2,SP_AcqTract_DB[#Headers],0),FALSE),"")</f>
        <v>0</v>
      </c>
      <c r="Y81" s="125">
        <f>IFERROR(VLOOKUP($A81,SP_AcqTract_DB[],MATCH(Y$2,SP_AcqTract_DB[#Headers],0),FALSE),"")</f>
        <v>0</v>
      </c>
      <c r="Z81" s="117">
        <f>IFERROR(VLOOKUP($A81,SP_AcqTract_DB[],MATCH(Z$2,SP_AcqTract_DB[#Headers],0),FALSE),"")</f>
        <v>0</v>
      </c>
      <c r="AA81" s="117">
        <f>IFERROR(VLOOKUP($A81,SP_AcqTract_DB[],MATCH(AA$2,SP_AcqTract_DB[#Headers],0),FALSE),"")</f>
        <v>0</v>
      </c>
      <c r="AB81" s="131" t="str">
        <f>IFERROR(IF(VLOOKUP(CONCATENATE($A81,"_",AB$1),SP_ACQ_Lib[],MATCH(AB$2,SP_ACQ_Lib[#Headers],0),FALSE)=0,"",VLOOKUP(CONCATENATE($A81,"_",AB$1),SP_ACQ_Lib[],MATCH(AB$2,SP_ACQ_Lib[#Headers],0),FALSE)),"")</f>
        <v/>
      </c>
      <c r="AC81" s="131" t="str">
        <f>IFERROR(IF(VLOOKUP(CONCATENATE($A81,"_",AC$1),SP_ACQ_Lib[],MATCH(AC$2,SP_ACQ_Lib[#Headers],0),FALSE)=0,"",VLOOKUP(CONCATENATE($A81,"_",AC$1),SP_ACQ_Lib[],MATCH(AC$2,SP_ACQ_Lib[#Headers],0),FALSE)),"")</f>
        <v/>
      </c>
      <c r="AD81" s="117">
        <f>IFERROR(VLOOKUP($A81,SP_AcqTract_DB[],MATCH(AD$2,SP_AcqTract_DB[#Headers],0),FALSE),"")</f>
        <v>0</v>
      </c>
      <c r="AE81" s="131" t="str">
        <f>IFERROR(IF(VLOOKUP(CONCATENATE($A81,"_",AE$1),SP_ACQ_Lib[],MATCH(AE$2,SP_ACQ_Lib[#Headers],0),FALSE)=0,"",VLOOKUP(CONCATENATE($A81,"_",AE$1),SP_ACQ_Lib[],MATCH(AE$2,SP_ACQ_Lib[#Headers],0),FALSE)),"")</f>
        <v/>
      </c>
      <c r="AF81" s="131" t="str">
        <f>IFERROR(IF(VLOOKUP(CONCATENATE($A81,"_",AF$1),SP_ACQ_Lib[],MATCH(AF$2,SP_ACQ_Lib[#Headers],0),FALSE)=0,"",VLOOKUP(CONCATENATE($A81,"_",AF$1),SP_ACQ_Lib[],MATCH(AF$2,SP_ACQ_Lib[#Headers],0),FALSE)),"")</f>
        <v/>
      </c>
      <c r="AG81" s="131" t="str">
        <f>IFERROR(IF(VLOOKUP(CONCATENATE($A81,"_",AG$1),SP_ACQ_Lib[],MATCH(AG$2,SP_ACQ_Lib[#Headers],0),FALSE)=0,"",VLOOKUP(CONCATENATE($A81,"_",AG$1),SP_ACQ_Lib[],MATCH(AG$2,SP_ACQ_Lib[#Headers],0),FALSE)),"")</f>
        <v/>
      </c>
      <c r="AH81" s="131" t="str">
        <f>IFERROR(IF(VLOOKUP(CONCATENATE($A81,"_",AH$1),SP_ACQ_Lib[],MATCH(AH$2,SP_ACQ_Lib[#Headers],0),FALSE)=0,"",VLOOKUP(CONCATENATE($A81,"_",AH$1),SP_ACQ_Lib[],MATCH(AH$2,SP_ACQ_Lib[#Headers],0),FALSE)),"")</f>
        <v/>
      </c>
      <c r="AI81" s="130">
        <f>IFERROR(IF(VLOOKUP(CONCATENATE($A81,"_",AI$1),SP_ACQ_Lib[],MATCH(AI$2,SP_ACQ_Lib[#Headers],0),FALSE)=0,"",VLOOKUP(CONCATENATE($A81,"_",AI$1),SP_ACQ_Lib[],MATCH(AI$2,SP_ACQ_Lib[#Headers],0),FALSE)),"")</f>
        <v>43984</v>
      </c>
      <c r="AJ81" s="130" t="str">
        <f>IFERROR(IF(VLOOKUP(CONCATENATE($A81,"_",AJ$1),SP_ACQ_Lib[],MATCH(AJ$2,SP_ACQ_Lib[#Headers],0),FALSE)=0,"",VLOOKUP(CONCATENATE($A81,"_",AJ$1),SP_ACQ_Lib[],MATCH(AJ$2,SP_ACQ_Lib[#Headers],0),FALSE)),"")</f>
        <v/>
      </c>
      <c r="AK81" s="130" t="str">
        <f>IFERROR(IF(VLOOKUP(CONCATENATE($A81,"_",AK$1),SP_ACQ_Lib[],MATCH(AK$2,SP_ACQ_Lib[#Headers],0),FALSE)=0,"",VLOOKUP(CONCATENATE($A81,"_",AK$1),SP_ACQ_Lib[],MATCH(AK$2,SP_ACQ_Lib[#Headers],0),FALSE)),"")</f>
        <v/>
      </c>
      <c r="AL81" s="130">
        <f>IFERROR(VLOOKUP($A81,SP_AcqTract_DB[],MATCH(AL$2,SP_AcqTract_DB[#Headers],0),FALSE),"")</f>
        <v>0</v>
      </c>
      <c r="AM81" s="115">
        <f>IFERROR(VLOOKUP($A81,SP_AcqTract_DB[],MATCH(AM$2,SP_AcqTract_DB[#Headers],0),FALSE),"")</f>
        <v>0</v>
      </c>
      <c r="AN81" s="115">
        <f>IFERROR(VLOOKUP($A81,SP_AcqTract_DB[],MATCH(AN$2,SP_AcqTract_DB[#Headers],0),FALSE),"")</f>
        <v>0</v>
      </c>
      <c r="AO81" s="116">
        <f>IFERROR(VLOOKUP($A81,SP_AcqTract_DB[],MATCH(AO$2,SP_AcqTract_DB[#Headers],0),FALSE),"")</f>
        <v>0</v>
      </c>
      <c r="AP81" s="98">
        <f>IFERROR(VLOOKUP($A81,SP_AcqTract_DB[],MATCH(AP$2,SP_AcqTract_DB[#Headers],0),FALSE),"")</f>
        <v>0</v>
      </c>
      <c r="AQ81" s="133" t="str">
        <f>IFERROR(IF(VLOOKUP(CONCATENATE($A81,"_",AQ$1),SP_ACQ_Lib[],MATCH(AQ$2,SP_ACQ_Lib[#Headers],0),FALSE)=0,"",VLOOKUP(CONCATENATE($A81,"_",AQ$1),SP_ACQ_Lib[],MATCH(AQ$2,SP_ACQ_Lib[#Headers],0),FALSE)),"")</f>
        <v/>
      </c>
      <c r="AR81" s="131" t="str">
        <f>IFERROR(IF(VLOOKUP(CONCATENATE($A81,"_",AR$1),SP_ACQ_Lib[],MATCH(AR$2,SP_ACQ_Lib[#Headers],0),FALSE)=0,"",VLOOKUP(CONCATENATE($A81,"_",AR$1),SP_ACQ_Lib[],MATCH(AR$2,SP_ACQ_Lib[#Headers],0),FALSE)),"")</f>
        <v/>
      </c>
      <c r="AS81" s="130" t="str">
        <f>IFERROR(IF(VLOOKUP(CONCATENATE($A81,"_",AS$1),SP_ACQ_Lib[],MATCH(AS$2,SP_ACQ_Lib[#Headers],0),FALSE)=0,"",VLOOKUP(CONCATENATE($A81,"_",AS$1),SP_ACQ_Lib[],MATCH(AS$2,SP_ACQ_Lib[#Headers],0),FALSE)),"")</f>
        <v/>
      </c>
      <c r="AT81" s="132" t="str">
        <f>IFERROR(IF(VLOOKUP(CONCATENATE($A81,"_",AT$1),SP_ACQ_Lib[],MATCH(AT$2,SP_ACQ_Lib[#Headers],0),FALSE)=0,"",VLOOKUP(CONCATENATE($A81,"_",AT$1),SP_ACQ_Lib[],MATCH(AT$2,SP_ACQ_Lib[#Headers],0),FALSE)),"")</f>
        <v/>
      </c>
      <c r="AU81" s="132" t="str">
        <f>IFERROR(IF(VLOOKUP(CONCATENATE($A81,"_",AU$1),SP_ACQ_Lib[],MATCH(AU$2,SP_ACQ_Lib[#Headers],0),FALSE)=0,"",VLOOKUP(CONCATENATE($A81,"_",AU$1),SP_ACQ_Lib[],MATCH(AU$2,SP_ACQ_Lib[#Headers],0),FALSE)),"")</f>
        <v/>
      </c>
      <c r="AV81" s="113" t="str">
        <f>IFERROR(IF(VLOOKUP(CONCATENATE($A81,"_",AV$1),SP_ACQ_Lib[],MATCH(AV$2,SP_ACQ_Lib[#Headers],0),FALSE)=0,"",VLOOKUP(CONCATENATE($A81,"_",AV$1),SP_ACQ_Lib[],MATCH(AV$2,SP_ACQ_Lib[#Headers],0),FALSE)),"")</f>
        <v/>
      </c>
      <c r="AW81" s="132" t="str">
        <f>IFERROR(IF(VLOOKUP(CONCATENATE($A81,"_",AW$1),SP_ACQ_Lib[],MATCH(AW$2,SP_ACQ_Lib[#Headers],0),FALSE)=0,"",VLOOKUP(CONCATENATE($A81,"_",AW$1),SP_ACQ_Lib[],MATCH(AW$2,SP_ACQ_Lib[#Headers],0),FALSE)),"")</f>
        <v/>
      </c>
      <c r="AX81" s="132" t="str">
        <f>IFERROR(IF(VLOOKUP(CONCATENATE($A81,"_",AX$1),SP_ACQ_Lib[],MATCH(AX$2,SP_ACQ_Lib[#Headers],0),FALSE)=0,"",VLOOKUP(CONCATENATE($A81,"_",AX$1),SP_ACQ_Lib[],MATCH(AX$2,SP_ACQ_Lib[#Headers],0),FALSE)),"")</f>
        <v/>
      </c>
      <c r="AY81" s="132" t="str">
        <f>IFERROR(IF(VLOOKUP(CONCATENATE($A81,"_",AY$1),SP_ACQ_Lib[],MATCH(AY$2,SP_ACQ_Lib[#Headers],0),FALSE)=0,"",VLOOKUP(CONCATENATE($A81,"_",AY$1),SP_ACQ_Lib[],MATCH(AY$2,SP_ACQ_Lib[#Headers],0),FALSE)),"")</f>
        <v/>
      </c>
      <c r="AZ81" s="132" t="str">
        <f>IFERROR(IF(VLOOKUP(CONCATENATE($A81,"_",AZ$1),SP_ACQ_Lib[],MATCH(AZ$2,SP_ACQ_Lib[#Headers],0),FALSE)=0,"",VLOOKUP(CONCATENATE($A81,"_",AZ$1),SP_ACQ_Lib[],MATCH(AZ$2,SP_ACQ_Lib[#Headers],0),FALSE)),"")</f>
        <v/>
      </c>
      <c r="BA81" s="132" t="str">
        <f>IFERROR(IF(VLOOKUP(CONCATENATE($A81,"_",BA$1),SP_ACQ_Lib[],MATCH(BA$2,SP_ACQ_Lib[#Headers],0),FALSE)=0,"",VLOOKUP(CONCATENATE($A81,"_",BA$1),SP_ACQ_Lib[],MATCH(BA$2,SP_ACQ_Lib[#Headers],0),FALSE)),"")</f>
        <v/>
      </c>
      <c r="BB81" s="112">
        <f>IFERROR(VLOOKUP(CONCATENATE($A81,"_",BB$1),SP_ACQ_Lib[],MATCH(BB$2,SP_ACQ_Lib[#Headers],0),FALSE),0)</f>
        <v>0</v>
      </c>
      <c r="BC81" s="119">
        <f>IFERROR(VLOOKUP($A81,SP_AcqTract_DB[],MATCH(BC$2,SP_AcqTract_DB[#Headers],0),FALSE),"")</f>
        <v>0</v>
      </c>
      <c r="BD81" s="119">
        <f>IFERROR(VLOOKUP($A81,SP_AcqTract_DB[],MATCH(BD$2,SP_AcqTract_DB[#Headers],0),FALSE),"")</f>
        <v>0</v>
      </c>
      <c r="BE81" s="130" t="str">
        <f>IFERROR(IF(VLOOKUP(CONCATENATE($A81,"_",BE$1),SP_ACQ_Lib[],MATCH(BE$2,SP_ACQ_Lib[#Headers],0),FALSE)=0,"",VLOOKUP(CONCATENATE($A81,"_",BE$1),SP_ACQ_Lib[],MATCH(BE$2,SP_ACQ_Lib[#Headers],0),FALSE)),"")</f>
        <v/>
      </c>
      <c r="BF81" s="130" t="str">
        <f>IFERROR(IF(VLOOKUP(CONCATENATE($A81,"_",BF$1),SP_ACQ_Lib[],MATCH(BF$2,SP_ACQ_Lib[#Headers],0),FALSE)=0,"",VLOOKUP(CONCATENATE($A81,"_",BF$1),SP_ACQ_Lib[],MATCH(BF$2,SP_ACQ_Lib[#Headers],0),FALSE)),"")</f>
        <v/>
      </c>
      <c r="BG81" s="130" t="str">
        <f>IFERROR(IF(VLOOKUP(CONCATENATE($A81,"_",BG$1),SP_ACQ_Lib[],MATCH(BG$2,SP_ACQ_Lib[#Headers],0),FALSE)=0,"",VLOOKUP(CONCATENATE($A81,"_",BG$1),SP_ACQ_Lib[],MATCH(BG$2,SP_ACQ_Lib[#Headers],0),FALSE)),"")</f>
        <v/>
      </c>
      <c r="BH81" s="130" t="str">
        <f>IFERROR(IF(VLOOKUP(CONCATENATE($A81,"_",BH$1),SP_ACQ_Lib[],MATCH(BH$2,SP_ACQ_Lib[#Headers],0),FALSE)=0,"",VLOOKUP(CONCATENATE($A81,"_",BH$1),SP_ACQ_Lib[],MATCH(BH$2,SP_ACQ_Lib[#Headers],0),FALSE)),"")</f>
        <v/>
      </c>
      <c r="BI81" s="130" t="str">
        <f>IFERROR(IF(VLOOKUP(CONCATENATE($A81,"_",BI$1),SP_ACQ_Lib[],MATCH(BI$2,SP_ACQ_Lib[#Headers],0),FALSE)=0,"",VLOOKUP(CONCATENATE($A81,"_",BI$1),SP_ACQ_Lib[],MATCH(BI$2,SP_ACQ_Lib[#Headers],0),FALSE)),"")</f>
        <v/>
      </c>
      <c r="BJ81" s="130" t="str">
        <f>IFERROR(IF(VLOOKUP(CONCATENATE($A81,"_",BJ$1),SP_ACQ_Lib[],MATCH(BJ$2,SP_ACQ_Lib[#Headers],0),FALSE)=0,"",VLOOKUP(CONCATENATE($A81,"_",BJ$1),SP_ACQ_Lib[],MATCH(BJ$2,SP_ACQ_Lib[#Headers],0),FALSE)),"")</f>
        <v/>
      </c>
      <c r="BK81" s="131" t="str">
        <f>IFERROR(IF(VLOOKUP(CONCATENATE($A81,"_",BK$1),SP_ACQ_Lib[],MATCH(BK$2,SP_ACQ_Lib[#Headers],0),FALSE)=0,"",VLOOKUP(CONCATENATE($A81,"_",BK$1),SP_ACQ_Lib[],MATCH(BK$2,SP_ACQ_Lib[#Headers],0),FALSE)),"")</f>
        <v/>
      </c>
      <c r="BL81" s="130" t="str">
        <f>IFERROR(IF(VLOOKUP(CONCATENATE($A81,"_",BL$1),SP_ACQ_Lib[],MATCH(BL$2,SP_ACQ_Lib[#Headers],0),FALSE)=0,"",VLOOKUP(CONCATENATE($A81,"_",BL$1),SP_ACQ_Lib[],MATCH(BL$2,SP_ACQ_Lib[#Headers],0),FALSE)),"")</f>
        <v/>
      </c>
      <c r="BM81" s="130" t="str">
        <f>IFERROR(IF(VLOOKUP(CONCATENATE($A81,"_",BM$1),SP_ACQ_Lib[],MATCH(BM$2,SP_ACQ_Lib[#Headers],0),FALSE)=0,"",VLOOKUP(CONCATENATE($A81,"_",BM$1),SP_ACQ_Lib[],MATCH(BM$2,SP_ACQ_Lib[#Headers],0),FALSE)),"")</f>
        <v/>
      </c>
      <c r="BN81" s="130" t="str">
        <f>IFERROR(IF(VLOOKUP(CONCATENATE($A81,"_",BN$1),SP_ACQ_Lib[],MATCH(BN$2,SP_ACQ_Lib[#Headers],0),FALSE)=0,"",VLOOKUP(CONCATENATE($A81,"_",BN$1),SP_ACQ_Lib[],MATCH(BN$2,SP_ACQ_Lib[#Headers],0),FALSE)),"")</f>
        <v/>
      </c>
    </row>
    <row r="82" spans="1:66" s="114" customFormat="1" ht="15.75" x14ac:dyDescent="0.2">
      <c r="A82" s="82" t="s">
        <v>2061</v>
      </c>
      <c r="B82" s="115" t="str">
        <f>IFERROR(VLOOKUP($A82,SP_AcqTract_DB[],MATCH(B$2,SP_AcqTract_DB[#Headers],0),FALSE),"")</f>
        <v>R026606</v>
      </c>
      <c r="C82" s="116" t="str">
        <f>IFERROR(VLOOKUP($A82,SP_AcqTract_DB[],MATCH(C$2,SP_AcqTract_DB[#Headers],0),FALSE),"")</f>
        <v>PH2</v>
      </c>
      <c r="D82" s="96" t="str">
        <f>IFERROR(VLOOKUP($A82,SP_AcqTract_DB[],MATCH(D$2,SP_AcqTract_DB[#Headers],0),FALSE),"")</f>
        <v>Active</v>
      </c>
      <c r="E82" s="96">
        <f>IFERROR(VLOOKUP($A82,SP_AcqTract_DB[],MATCH(E$2,SP_AcqTract_DB[#Headers],0),FALSE),"")</f>
        <v>0</v>
      </c>
      <c r="F82" s="115">
        <f>IFERROR(VLOOKUP($A82,SP_AcqTract_DB[],MATCH(F$2,SP_AcqTract_DB[#Headers],0),FALSE),"")</f>
        <v>0</v>
      </c>
      <c r="G82" s="115" t="str">
        <f>IFERROR(VLOOKUP($A82,SP_AcqTract_DB[],MATCH(G$2,SP_AcqTract_DB[#Headers],0),FALSE),"")</f>
        <v>Melissa DeLeon</v>
      </c>
      <c r="H82" s="131">
        <f>IFERROR(IF(VLOOKUP(CONCATENATE($A82,"_",H$1),SP_ACQ_Lib[],MATCH(H$2,SP_ACQ_Lib[#Headers],0),FALSE)=0,"",VLOOKUP(CONCATENATE($A82,"_",H$1),SP_ACQ_Lib[],MATCH(H$2,SP_ACQ_Lib[#Headers],0),FALSE)),"")</f>
        <v>44000.915648148148</v>
      </c>
      <c r="I82" s="115" t="str">
        <f>IFERROR(VLOOKUP($A82,SP_AcqTract_DB[],MATCH(I$2,SP_AcqTract_DB[#Headers],0),FALSE),"")</f>
        <v>Gordon William</v>
      </c>
      <c r="J82" s="115">
        <f>IFERROR(VLOOKUP($A82,SP_AcqTract_DB[],MATCH(J$2,SP_AcqTract_DB[#Headers],0),FALSE),"")</f>
        <v>0</v>
      </c>
      <c r="K82" s="115">
        <f>IFERROR(VLOOKUP($A82,SP_AcqTract_DB[],MATCH(K$2,SP_AcqTract_DB[#Headers],0),FALSE),"")</f>
        <v>0</v>
      </c>
      <c r="L82" s="115">
        <f>IFERROR(VLOOKUP($A82,SP_AcqTract_DB[],MATCH(L$2,SP_AcqTract_DB[#Headers],0),FALSE),"")</f>
        <v>0</v>
      </c>
      <c r="M82" s="96">
        <f>IFERROR(VLOOKUP($A82,SP_AcqTract_DB[],MATCH(M$2,SP_AcqTract_DB[#Headers],0),FALSE),"")</f>
        <v>0</v>
      </c>
      <c r="N82" s="115" t="str">
        <f>IFERROR(VLOOKUP($A82,SP_AcqTract_DB[],MATCH(N$2,SP_AcqTract_DB[#Headers],0),FALSE),"")</f>
        <v>0 BLACK</v>
      </c>
      <c r="O82" s="108">
        <f>IFERROR(VLOOKUP($A82,SP_AcqTract_DB[],MATCH(O$2,SP_AcqTract_DB[#Headers],0),FALSE),"")</f>
        <v>0</v>
      </c>
      <c r="P82" s="108">
        <f>IFERROR(VLOOKUP($A82,SP_AcqTract_DB[],MATCH(P$2,SP_AcqTract_DB[#Headers],0),FALSE),"")</f>
        <v>0</v>
      </c>
      <c r="Q82" s="96">
        <f>IFERROR(VLOOKUP($A82,SP_AcqTract_DB[],MATCH(Q$2,SP_AcqTract_DB[#Headers],0),FALSE),"")</f>
        <v>0</v>
      </c>
      <c r="R82" s="131" t="str">
        <f>IFERROR(IF(VLOOKUP(CONCATENATE($A82,"_",R$1),SP_ACQ_Lib[],MATCH(R$2,SP_ACQ_Lib[#Headers],0),FALSE)=0,"",VLOOKUP(CONCATENATE($A82,"_",R$1),SP_ACQ_Lib[],MATCH(R$2,SP_ACQ_Lib[#Headers],0),FALSE)),"")</f>
        <v/>
      </c>
      <c r="S82" s="134" t="str">
        <f>IFERROR(IF(VLOOKUP(CONCATENATE($A82,"_",S$1),SP_ACQ_Lib[],MATCH(S$2,SP_ACQ_Lib[#Headers],0),FALSE)=0,"",VLOOKUP(CONCATENATE($A82,"_",S$1),SP_ACQ_Lib[],MATCH(S$2,SP_ACQ_Lib[#Headers],0),FALSE)),"")</f>
        <v/>
      </c>
      <c r="T82" s="93">
        <f>IFERROR(VLOOKUP(CONCATENATE($A82,"_",T$1),SP_ACQ_Lib[],MATCH(T$2,SP_ACQ_Lib[#Headers],0),FALSE),0)</f>
        <v>0</v>
      </c>
      <c r="U82" s="131" t="str">
        <f>IFERROR(IF(VLOOKUP(CONCATENATE($A82,"_",U$1),SP_ACQ_Lib[],MATCH(U$2,SP_ACQ_Lib[#Headers],0),FALSE)=0,"",VLOOKUP(CONCATENATE($A82,"_",U$1),SP_ACQ_Lib[],MATCH(U$2,SP_ACQ_Lib[#Headers],0),FALSE)),"")</f>
        <v/>
      </c>
      <c r="V82" s="93" t="str">
        <f>IFERROR(VLOOKUP(CONCATENATE($A82,"_",V$1),SP_ACQ_Lib[],MATCH(V$2,SP_ACQ_Lib[#Headers],0),FALSE),0)</f>
        <v>Accepted</v>
      </c>
      <c r="W82" s="97">
        <f>IFERROR(VLOOKUP(CONCATENATE($A82,"_",W$1),SP_ACQ_Lib[],MATCH(W$2,SP_ACQ_Lib[#Headers],0),FALSE),0)</f>
        <v>0</v>
      </c>
      <c r="X82" s="131">
        <f>IFERROR(VLOOKUP($A82,SP_AcqTract_DB[],MATCH(X$2,SP_AcqTract_DB[#Headers],0),FALSE),"")</f>
        <v>0</v>
      </c>
      <c r="Y82" s="125">
        <f>IFERROR(VLOOKUP($A82,SP_AcqTract_DB[],MATCH(Y$2,SP_AcqTract_DB[#Headers],0),FALSE),"")</f>
        <v>0</v>
      </c>
      <c r="Z82" s="117">
        <f>IFERROR(VLOOKUP($A82,SP_AcqTract_DB[],MATCH(Z$2,SP_AcqTract_DB[#Headers],0),FALSE),"")</f>
        <v>0</v>
      </c>
      <c r="AA82" s="117">
        <f>IFERROR(VLOOKUP($A82,SP_AcqTract_DB[],MATCH(AA$2,SP_AcqTract_DB[#Headers],0),FALSE),"")</f>
        <v>0</v>
      </c>
      <c r="AB82" s="131" t="str">
        <f>IFERROR(IF(VLOOKUP(CONCATENATE($A82,"_",AB$1),SP_ACQ_Lib[],MATCH(AB$2,SP_ACQ_Lib[#Headers],0),FALSE)=0,"",VLOOKUP(CONCATENATE($A82,"_",AB$1),SP_ACQ_Lib[],MATCH(AB$2,SP_ACQ_Lib[#Headers],0),FALSE)),"")</f>
        <v/>
      </c>
      <c r="AC82" s="131" t="str">
        <f>IFERROR(IF(VLOOKUP(CONCATENATE($A82,"_",AC$1),SP_ACQ_Lib[],MATCH(AC$2,SP_ACQ_Lib[#Headers],0),FALSE)=0,"",VLOOKUP(CONCATENATE($A82,"_",AC$1),SP_ACQ_Lib[],MATCH(AC$2,SP_ACQ_Lib[#Headers],0),FALSE)),"")</f>
        <v/>
      </c>
      <c r="AD82" s="117">
        <f>IFERROR(VLOOKUP($A82,SP_AcqTract_DB[],MATCH(AD$2,SP_AcqTract_DB[#Headers],0),FALSE),"")</f>
        <v>0</v>
      </c>
      <c r="AE82" s="131" t="str">
        <f>IFERROR(IF(VLOOKUP(CONCATENATE($A82,"_",AE$1),SP_ACQ_Lib[],MATCH(AE$2,SP_ACQ_Lib[#Headers],0),FALSE)=0,"",VLOOKUP(CONCATENATE($A82,"_",AE$1),SP_ACQ_Lib[],MATCH(AE$2,SP_ACQ_Lib[#Headers],0),FALSE)),"")</f>
        <v/>
      </c>
      <c r="AF82" s="131" t="str">
        <f>IFERROR(IF(VLOOKUP(CONCATENATE($A82,"_",AF$1),SP_ACQ_Lib[],MATCH(AF$2,SP_ACQ_Lib[#Headers],0),FALSE)=0,"",VLOOKUP(CONCATENATE($A82,"_",AF$1),SP_ACQ_Lib[],MATCH(AF$2,SP_ACQ_Lib[#Headers],0),FALSE)),"")</f>
        <v/>
      </c>
      <c r="AG82" s="131" t="str">
        <f>IFERROR(IF(VLOOKUP(CONCATENATE($A82,"_",AG$1),SP_ACQ_Lib[],MATCH(AG$2,SP_ACQ_Lib[#Headers],0),FALSE)=0,"",VLOOKUP(CONCATENATE($A82,"_",AG$1),SP_ACQ_Lib[],MATCH(AG$2,SP_ACQ_Lib[#Headers],0),FALSE)),"")</f>
        <v/>
      </c>
      <c r="AH82" s="131" t="str">
        <f>IFERROR(IF(VLOOKUP(CONCATENATE($A82,"_",AH$1),SP_ACQ_Lib[],MATCH(AH$2,SP_ACQ_Lib[#Headers],0),FALSE)=0,"",VLOOKUP(CONCATENATE($A82,"_",AH$1),SP_ACQ_Lib[],MATCH(AH$2,SP_ACQ_Lib[#Headers],0),FALSE)),"")</f>
        <v/>
      </c>
      <c r="AI82" s="130">
        <f>IFERROR(IF(VLOOKUP(CONCATENATE($A82,"_",AI$1),SP_ACQ_Lib[],MATCH(AI$2,SP_ACQ_Lib[#Headers],0),FALSE)=0,"",VLOOKUP(CONCATENATE($A82,"_",AI$1),SP_ACQ_Lib[],MATCH(AI$2,SP_ACQ_Lib[#Headers],0),FALSE)),"")</f>
        <v>43984</v>
      </c>
      <c r="AJ82" s="130">
        <f>IFERROR(IF(VLOOKUP(CONCATENATE($A82,"_",AJ$1),SP_ACQ_Lib[],MATCH(AJ$2,SP_ACQ_Lib[#Headers],0),FALSE)=0,"",VLOOKUP(CONCATENATE($A82,"_",AJ$1),SP_ACQ_Lib[],MATCH(AJ$2,SP_ACQ_Lib[#Headers],0),FALSE)),"")</f>
        <v>43999</v>
      </c>
      <c r="AK82" s="130">
        <f>IFERROR(IF(VLOOKUP(CONCATENATE($A82,"_",AK$1),SP_ACQ_Lib[],MATCH(AK$2,SP_ACQ_Lib[#Headers],0),FALSE)=0,"",VLOOKUP(CONCATENATE($A82,"_",AK$1),SP_ACQ_Lib[],MATCH(AK$2,SP_ACQ_Lib[#Headers],0),FALSE)),"")</f>
        <v>44182</v>
      </c>
      <c r="AL82" s="130">
        <f>IFERROR(VLOOKUP($A82,SP_AcqTract_DB[],MATCH(AL$2,SP_AcqTract_DB[#Headers],0),FALSE),"")</f>
        <v>0</v>
      </c>
      <c r="AM82" s="115">
        <f>IFERROR(VLOOKUP($A82,SP_AcqTract_DB[],MATCH(AM$2,SP_AcqTract_DB[#Headers],0),FALSE),"")</f>
        <v>0</v>
      </c>
      <c r="AN82" s="115">
        <f>IFERROR(VLOOKUP($A82,SP_AcqTract_DB[],MATCH(AN$2,SP_AcqTract_DB[#Headers],0),FALSE),"")</f>
        <v>0</v>
      </c>
      <c r="AO82" s="116">
        <f>IFERROR(VLOOKUP($A82,SP_AcqTract_DB[],MATCH(AO$2,SP_AcqTract_DB[#Headers],0),FALSE),"")</f>
        <v>0</v>
      </c>
      <c r="AP82" s="98">
        <f>IFERROR(VLOOKUP($A82,SP_AcqTract_DB[],MATCH(AP$2,SP_AcqTract_DB[#Headers],0),FALSE),"")</f>
        <v>0</v>
      </c>
      <c r="AQ82" s="133" t="str">
        <f>IFERROR(IF(VLOOKUP(CONCATENATE($A82,"_",AQ$1),SP_ACQ_Lib[],MATCH(AQ$2,SP_ACQ_Lib[#Headers],0),FALSE)=0,"",VLOOKUP(CONCATENATE($A82,"_",AQ$1),SP_ACQ_Lib[],MATCH(AQ$2,SP_ACQ_Lib[#Headers],0),FALSE)),"")</f>
        <v/>
      </c>
      <c r="AR82" s="131" t="str">
        <f>IFERROR(IF(VLOOKUP(CONCATENATE($A82,"_",AR$1),SP_ACQ_Lib[],MATCH(AR$2,SP_ACQ_Lib[#Headers],0),FALSE)=0,"",VLOOKUP(CONCATENATE($A82,"_",AR$1),SP_ACQ_Lib[],MATCH(AR$2,SP_ACQ_Lib[#Headers],0),FALSE)),"")</f>
        <v/>
      </c>
      <c r="AS82" s="130" t="str">
        <f>IFERROR(IF(VLOOKUP(CONCATENATE($A82,"_",AS$1),SP_ACQ_Lib[],MATCH(AS$2,SP_ACQ_Lib[#Headers],0),FALSE)=0,"",VLOOKUP(CONCATENATE($A82,"_",AS$1),SP_ACQ_Lib[],MATCH(AS$2,SP_ACQ_Lib[#Headers],0),FALSE)),"")</f>
        <v/>
      </c>
      <c r="AT82" s="132" t="str">
        <f>IFERROR(IF(VLOOKUP(CONCATENATE($A82,"_",AT$1),SP_ACQ_Lib[],MATCH(AT$2,SP_ACQ_Lib[#Headers],0),FALSE)=0,"",VLOOKUP(CONCATENATE($A82,"_",AT$1),SP_ACQ_Lib[],MATCH(AT$2,SP_ACQ_Lib[#Headers],0),FALSE)),"")</f>
        <v/>
      </c>
      <c r="AU82" s="132" t="str">
        <f>IFERROR(IF(VLOOKUP(CONCATENATE($A82,"_",AU$1),SP_ACQ_Lib[],MATCH(AU$2,SP_ACQ_Lib[#Headers],0),FALSE)=0,"",VLOOKUP(CONCATENATE($A82,"_",AU$1),SP_ACQ_Lib[],MATCH(AU$2,SP_ACQ_Lib[#Headers],0),FALSE)),"")</f>
        <v/>
      </c>
      <c r="AV82" s="113" t="str">
        <f>IFERROR(IF(VLOOKUP(CONCATENATE($A82,"_",AV$1),SP_ACQ_Lib[],MATCH(AV$2,SP_ACQ_Lib[#Headers],0),FALSE)=0,"",VLOOKUP(CONCATENATE($A82,"_",AV$1),SP_ACQ_Lib[],MATCH(AV$2,SP_ACQ_Lib[#Headers],0),FALSE)),"")</f>
        <v/>
      </c>
      <c r="AW82" s="132" t="str">
        <f>IFERROR(IF(VLOOKUP(CONCATENATE($A82,"_",AW$1),SP_ACQ_Lib[],MATCH(AW$2,SP_ACQ_Lib[#Headers],0),FALSE)=0,"",VLOOKUP(CONCATENATE($A82,"_",AW$1),SP_ACQ_Lib[],MATCH(AW$2,SP_ACQ_Lib[#Headers],0),FALSE)),"")</f>
        <v/>
      </c>
      <c r="AX82" s="132" t="str">
        <f>IFERROR(IF(VLOOKUP(CONCATENATE($A82,"_",AX$1),SP_ACQ_Lib[],MATCH(AX$2,SP_ACQ_Lib[#Headers],0),FALSE)=0,"",VLOOKUP(CONCATENATE($A82,"_",AX$1),SP_ACQ_Lib[],MATCH(AX$2,SP_ACQ_Lib[#Headers],0),FALSE)),"")</f>
        <v/>
      </c>
      <c r="AY82" s="132" t="str">
        <f>IFERROR(IF(VLOOKUP(CONCATENATE($A82,"_",AY$1),SP_ACQ_Lib[],MATCH(AY$2,SP_ACQ_Lib[#Headers],0),FALSE)=0,"",VLOOKUP(CONCATENATE($A82,"_",AY$1),SP_ACQ_Lib[],MATCH(AY$2,SP_ACQ_Lib[#Headers],0),FALSE)),"")</f>
        <v/>
      </c>
      <c r="AZ82" s="132" t="str">
        <f>IFERROR(IF(VLOOKUP(CONCATENATE($A82,"_",AZ$1),SP_ACQ_Lib[],MATCH(AZ$2,SP_ACQ_Lib[#Headers],0),FALSE)=0,"",VLOOKUP(CONCATENATE($A82,"_",AZ$1),SP_ACQ_Lib[],MATCH(AZ$2,SP_ACQ_Lib[#Headers],0),FALSE)),"")</f>
        <v/>
      </c>
      <c r="BA82" s="132" t="str">
        <f>IFERROR(IF(VLOOKUP(CONCATENATE($A82,"_",BA$1),SP_ACQ_Lib[],MATCH(BA$2,SP_ACQ_Lib[#Headers],0),FALSE)=0,"",VLOOKUP(CONCATENATE($A82,"_",BA$1),SP_ACQ_Lib[],MATCH(BA$2,SP_ACQ_Lib[#Headers],0),FALSE)),"")</f>
        <v/>
      </c>
      <c r="BB82" s="112">
        <f>IFERROR(VLOOKUP(CONCATENATE($A82,"_",BB$1),SP_ACQ_Lib[],MATCH(BB$2,SP_ACQ_Lib[#Headers],0),FALSE),0)</f>
        <v>0</v>
      </c>
      <c r="BC82" s="119">
        <f>IFERROR(VLOOKUP($A82,SP_AcqTract_DB[],MATCH(BC$2,SP_AcqTract_DB[#Headers],0),FALSE),"")</f>
        <v>0</v>
      </c>
      <c r="BD82" s="119">
        <f>IFERROR(VLOOKUP($A82,SP_AcqTract_DB[],MATCH(BD$2,SP_AcqTract_DB[#Headers],0),FALSE),"")</f>
        <v>0</v>
      </c>
      <c r="BE82" s="130" t="str">
        <f>IFERROR(IF(VLOOKUP(CONCATENATE($A82,"_",BE$1),SP_ACQ_Lib[],MATCH(BE$2,SP_ACQ_Lib[#Headers],0),FALSE)=0,"",VLOOKUP(CONCATENATE($A82,"_",BE$1),SP_ACQ_Lib[],MATCH(BE$2,SP_ACQ_Lib[#Headers],0),FALSE)),"")</f>
        <v/>
      </c>
      <c r="BF82" s="130" t="str">
        <f>IFERROR(IF(VLOOKUP(CONCATENATE($A82,"_",BF$1),SP_ACQ_Lib[],MATCH(BF$2,SP_ACQ_Lib[#Headers],0),FALSE)=0,"",VLOOKUP(CONCATENATE($A82,"_",BF$1),SP_ACQ_Lib[],MATCH(BF$2,SP_ACQ_Lib[#Headers],0),FALSE)),"")</f>
        <v/>
      </c>
      <c r="BG82" s="130" t="str">
        <f>IFERROR(IF(VLOOKUP(CONCATENATE($A82,"_",BG$1),SP_ACQ_Lib[],MATCH(BG$2,SP_ACQ_Lib[#Headers],0),FALSE)=0,"",VLOOKUP(CONCATENATE($A82,"_",BG$1),SP_ACQ_Lib[],MATCH(BG$2,SP_ACQ_Lib[#Headers],0),FALSE)),"")</f>
        <v/>
      </c>
      <c r="BH82" s="130" t="str">
        <f>IFERROR(IF(VLOOKUP(CONCATENATE($A82,"_",BH$1),SP_ACQ_Lib[],MATCH(BH$2,SP_ACQ_Lib[#Headers],0),FALSE)=0,"",VLOOKUP(CONCATENATE($A82,"_",BH$1),SP_ACQ_Lib[],MATCH(BH$2,SP_ACQ_Lib[#Headers],0),FALSE)),"")</f>
        <v/>
      </c>
      <c r="BI82" s="130" t="str">
        <f>IFERROR(IF(VLOOKUP(CONCATENATE($A82,"_",BI$1),SP_ACQ_Lib[],MATCH(BI$2,SP_ACQ_Lib[#Headers],0),FALSE)=0,"",VLOOKUP(CONCATENATE($A82,"_",BI$1),SP_ACQ_Lib[],MATCH(BI$2,SP_ACQ_Lib[#Headers],0),FALSE)),"")</f>
        <v/>
      </c>
      <c r="BJ82" s="130" t="str">
        <f>IFERROR(IF(VLOOKUP(CONCATENATE($A82,"_",BJ$1),SP_ACQ_Lib[],MATCH(BJ$2,SP_ACQ_Lib[#Headers],0),FALSE)=0,"",VLOOKUP(CONCATENATE($A82,"_",BJ$1),SP_ACQ_Lib[],MATCH(BJ$2,SP_ACQ_Lib[#Headers],0),FALSE)),"")</f>
        <v/>
      </c>
      <c r="BK82" s="131" t="str">
        <f>IFERROR(IF(VLOOKUP(CONCATENATE($A82,"_",BK$1),SP_ACQ_Lib[],MATCH(BK$2,SP_ACQ_Lib[#Headers],0),FALSE)=0,"",VLOOKUP(CONCATENATE($A82,"_",BK$1),SP_ACQ_Lib[],MATCH(BK$2,SP_ACQ_Lib[#Headers],0),FALSE)),"")</f>
        <v/>
      </c>
      <c r="BL82" s="130" t="str">
        <f>IFERROR(IF(VLOOKUP(CONCATENATE($A82,"_",BL$1),SP_ACQ_Lib[],MATCH(BL$2,SP_ACQ_Lib[#Headers],0),FALSE)=0,"",VLOOKUP(CONCATENATE($A82,"_",BL$1),SP_ACQ_Lib[],MATCH(BL$2,SP_ACQ_Lib[#Headers],0),FALSE)),"")</f>
        <v/>
      </c>
      <c r="BM82" s="130" t="str">
        <f>IFERROR(IF(VLOOKUP(CONCATENATE($A82,"_",BM$1),SP_ACQ_Lib[],MATCH(BM$2,SP_ACQ_Lib[#Headers],0),FALSE)=0,"",VLOOKUP(CONCATENATE($A82,"_",BM$1),SP_ACQ_Lib[],MATCH(BM$2,SP_ACQ_Lib[#Headers],0),FALSE)),"")</f>
        <v/>
      </c>
      <c r="BN82" s="130" t="str">
        <f>IFERROR(IF(VLOOKUP(CONCATENATE($A82,"_",BN$1),SP_ACQ_Lib[],MATCH(BN$2,SP_ACQ_Lib[#Headers],0),FALSE)=0,"",VLOOKUP(CONCATENATE($A82,"_",BN$1),SP_ACQ_Lib[],MATCH(BN$2,SP_ACQ_Lib[#Headers],0),FALSE)),"")</f>
        <v/>
      </c>
    </row>
    <row r="83" spans="1:66" s="114" customFormat="1" ht="25.5" x14ac:dyDescent="0.2">
      <c r="A83" s="82" t="s">
        <v>2063</v>
      </c>
      <c r="B83" s="115" t="str">
        <f>IFERROR(VLOOKUP($A83,SP_AcqTract_DB[],MATCH(B$2,SP_AcqTract_DB[#Headers],0),FALSE),"")</f>
        <v>R026610</v>
      </c>
      <c r="C83" s="116" t="str">
        <f>IFERROR(VLOOKUP($A83,SP_AcqTract_DB[],MATCH(C$2,SP_AcqTract_DB[#Headers],0),FALSE),"")</f>
        <v>PH2</v>
      </c>
      <c r="D83" s="96" t="str">
        <f>IFERROR(VLOOKUP($A83,SP_AcqTract_DB[],MATCH(D$2,SP_AcqTract_DB[#Headers],0),FALSE),"")</f>
        <v>Active</v>
      </c>
      <c r="E83" s="96">
        <f>IFERROR(VLOOKUP($A83,SP_AcqTract_DB[],MATCH(E$2,SP_AcqTract_DB[#Headers],0),FALSE),"")</f>
        <v>0</v>
      </c>
      <c r="F83" s="115">
        <f>IFERROR(VLOOKUP($A83,SP_AcqTract_DB[],MATCH(F$2,SP_AcqTract_DB[#Headers],0),FALSE),"")</f>
        <v>0</v>
      </c>
      <c r="G83" s="115" t="str">
        <f>IFERROR(VLOOKUP($A83,SP_AcqTract_DB[],MATCH(G$2,SP_AcqTract_DB[#Headers],0),FALSE),"")</f>
        <v>Darlene Snow</v>
      </c>
      <c r="H83" s="131">
        <f>IFERROR(IF(VLOOKUP(CONCATENATE($A83,"_",H$1),SP_ACQ_Lib[],MATCH(H$2,SP_ACQ_Lib[#Headers],0),FALSE)=0,"",VLOOKUP(CONCATENATE($A83,"_",H$1),SP_ACQ_Lib[],MATCH(H$2,SP_ACQ_Lib[#Headers],0),FALSE)),"")</f>
        <v>43997.354317129626</v>
      </c>
      <c r="I83" s="115" t="str">
        <f>IFERROR(VLOOKUP($A83,SP_AcqTract_DB[],MATCH(I$2,SP_AcqTract_DB[#Headers],0),FALSE),"")</f>
        <v>Fellhauer David E Most Rev Bishop Of Diocese Of Victoria</v>
      </c>
      <c r="J83" s="115">
        <f>IFERROR(VLOOKUP($A83,SP_AcqTract_DB[],MATCH(J$2,SP_AcqTract_DB[#Headers],0),FALSE),"")</f>
        <v>0</v>
      </c>
      <c r="K83" s="115">
        <f>IFERROR(VLOOKUP($A83,SP_AcqTract_DB[],MATCH(K$2,SP_AcqTract_DB[#Headers],0),FALSE),"")</f>
        <v>0</v>
      </c>
      <c r="L83" s="115">
        <f>IFERROR(VLOOKUP($A83,SP_AcqTract_DB[],MATCH(L$2,SP_AcqTract_DB[#Headers],0),FALSE),"")</f>
        <v>0</v>
      </c>
      <c r="M83" s="96">
        <f>IFERROR(VLOOKUP($A83,SP_AcqTract_DB[],MATCH(M$2,SP_AcqTract_DB[#Headers],0),FALSE),"")</f>
        <v>0</v>
      </c>
      <c r="N83" s="115" t="str">
        <f>IFERROR(VLOOKUP($A83,SP_AcqTract_DB[],MATCH(N$2,SP_AcqTract_DB[#Headers],0),FALSE),"")</f>
        <v>506 S EAST AVE</v>
      </c>
      <c r="O83" s="108">
        <f>IFERROR(VLOOKUP($A83,SP_AcqTract_DB[],MATCH(O$2,SP_AcqTract_DB[#Headers],0),FALSE),"")</f>
        <v>0</v>
      </c>
      <c r="P83" s="108">
        <f>IFERROR(VLOOKUP($A83,SP_AcqTract_DB[],MATCH(P$2,SP_AcqTract_DB[#Headers],0),FALSE),"")</f>
        <v>0</v>
      </c>
      <c r="Q83" s="96">
        <f>IFERROR(VLOOKUP($A83,SP_AcqTract_DB[],MATCH(Q$2,SP_AcqTract_DB[#Headers],0),FALSE),"")</f>
        <v>0</v>
      </c>
      <c r="R83" s="131" t="str">
        <f>IFERROR(IF(VLOOKUP(CONCATENATE($A83,"_",R$1),SP_ACQ_Lib[],MATCH(R$2,SP_ACQ_Lib[#Headers],0),FALSE)=0,"",VLOOKUP(CONCATENATE($A83,"_",R$1),SP_ACQ_Lib[],MATCH(R$2,SP_ACQ_Lib[#Headers],0),FALSE)),"")</f>
        <v/>
      </c>
      <c r="S83" s="134" t="str">
        <f>IFERROR(IF(VLOOKUP(CONCATENATE($A83,"_",S$1),SP_ACQ_Lib[],MATCH(S$2,SP_ACQ_Lib[#Headers],0),FALSE)=0,"",VLOOKUP(CONCATENATE($A83,"_",S$1),SP_ACQ_Lib[],MATCH(S$2,SP_ACQ_Lib[#Headers],0),FALSE)),"")</f>
        <v/>
      </c>
      <c r="T83" s="93">
        <f>IFERROR(VLOOKUP(CONCATENATE($A83,"_",T$1),SP_ACQ_Lib[],MATCH(T$2,SP_ACQ_Lib[#Headers],0),FALSE),0)</f>
        <v>0</v>
      </c>
      <c r="U83" s="131" t="str">
        <f>IFERROR(IF(VLOOKUP(CONCATENATE($A83,"_",U$1),SP_ACQ_Lib[],MATCH(U$2,SP_ACQ_Lib[#Headers],0),FALSE)=0,"",VLOOKUP(CONCATENATE($A83,"_",U$1),SP_ACQ_Lib[],MATCH(U$2,SP_ACQ_Lib[#Headers],0),FALSE)),"")</f>
        <v/>
      </c>
      <c r="V83" s="93">
        <f>IFERROR(VLOOKUP(CONCATENATE($A83,"_",V$1),SP_ACQ_Lib[],MATCH(V$2,SP_ACQ_Lib[#Headers],0),FALSE),0)</f>
        <v>0</v>
      </c>
      <c r="W83" s="97">
        <f>IFERROR(VLOOKUP(CONCATENATE($A83,"_",W$1),SP_ACQ_Lib[],MATCH(W$2,SP_ACQ_Lib[#Headers],0),FALSE),0)</f>
        <v>0</v>
      </c>
      <c r="X83" s="131">
        <f>IFERROR(VLOOKUP($A83,SP_AcqTract_DB[],MATCH(X$2,SP_AcqTract_DB[#Headers],0),FALSE),"")</f>
        <v>0</v>
      </c>
      <c r="Y83" s="125">
        <f>IFERROR(VLOOKUP($A83,SP_AcqTract_DB[],MATCH(Y$2,SP_AcqTract_DB[#Headers],0),FALSE),"")</f>
        <v>0</v>
      </c>
      <c r="Z83" s="117">
        <f>IFERROR(VLOOKUP($A83,SP_AcqTract_DB[],MATCH(Z$2,SP_AcqTract_DB[#Headers],0),FALSE),"")</f>
        <v>0</v>
      </c>
      <c r="AA83" s="117">
        <f>IFERROR(VLOOKUP($A83,SP_AcqTract_DB[],MATCH(AA$2,SP_AcqTract_DB[#Headers],0),FALSE),"")</f>
        <v>0</v>
      </c>
      <c r="AB83" s="131" t="str">
        <f>IFERROR(IF(VLOOKUP(CONCATENATE($A83,"_",AB$1),SP_ACQ_Lib[],MATCH(AB$2,SP_ACQ_Lib[#Headers],0),FALSE)=0,"",VLOOKUP(CONCATENATE($A83,"_",AB$1),SP_ACQ_Lib[],MATCH(AB$2,SP_ACQ_Lib[#Headers],0),FALSE)),"")</f>
        <v/>
      </c>
      <c r="AC83" s="131" t="str">
        <f>IFERROR(IF(VLOOKUP(CONCATENATE($A83,"_",AC$1),SP_ACQ_Lib[],MATCH(AC$2,SP_ACQ_Lib[#Headers],0),FALSE)=0,"",VLOOKUP(CONCATENATE($A83,"_",AC$1),SP_ACQ_Lib[],MATCH(AC$2,SP_ACQ_Lib[#Headers],0),FALSE)),"")</f>
        <v/>
      </c>
      <c r="AD83" s="117">
        <f>IFERROR(VLOOKUP($A83,SP_AcqTract_DB[],MATCH(AD$2,SP_AcqTract_DB[#Headers],0),FALSE),"")</f>
        <v>0</v>
      </c>
      <c r="AE83" s="131" t="str">
        <f>IFERROR(IF(VLOOKUP(CONCATENATE($A83,"_",AE$1),SP_ACQ_Lib[],MATCH(AE$2,SP_ACQ_Lib[#Headers],0),FALSE)=0,"",VLOOKUP(CONCATENATE($A83,"_",AE$1),SP_ACQ_Lib[],MATCH(AE$2,SP_ACQ_Lib[#Headers],0),FALSE)),"")</f>
        <v/>
      </c>
      <c r="AF83" s="131" t="str">
        <f>IFERROR(IF(VLOOKUP(CONCATENATE($A83,"_",AF$1),SP_ACQ_Lib[],MATCH(AF$2,SP_ACQ_Lib[#Headers],0),FALSE)=0,"",VLOOKUP(CONCATENATE($A83,"_",AF$1),SP_ACQ_Lib[],MATCH(AF$2,SP_ACQ_Lib[#Headers],0),FALSE)),"")</f>
        <v/>
      </c>
      <c r="AG83" s="131" t="str">
        <f>IFERROR(IF(VLOOKUP(CONCATENATE($A83,"_",AG$1),SP_ACQ_Lib[],MATCH(AG$2,SP_ACQ_Lib[#Headers],0),FALSE)=0,"",VLOOKUP(CONCATENATE($A83,"_",AG$1),SP_ACQ_Lib[],MATCH(AG$2,SP_ACQ_Lib[#Headers],0),FALSE)),"")</f>
        <v/>
      </c>
      <c r="AH83" s="131" t="str">
        <f>IFERROR(IF(VLOOKUP(CONCATENATE($A83,"_",AH$1),SP_ACQ_Lib[],MATCH(AH$2,SP_ACQ_Lib[#Headers],0),FALSE)=0,"",VLOOKUP(CONCATENATE($A83,"_",AH$1),SP_ACQ_Lib[],MATCH(AH$2,SP_ACQ_Lib[#Headers],0),FALSE)),"")</f>
        <v/>
      </c>
      <c r="AI83" s="130">
        <f>IFERROR(IF(VLOOKUP(CONCATENATE($A83,"_",AI$1),SP_ACQ_Lib[],MATCH(AI$2,SP_ACQ_Lib[#Headers],0),FALSE)=0,"",VLOOKUP(CONCATENATE($A83,"_",AI$1),SP_ACQ_Lib[],MATCH(AI$2,SP_ACQ_Lib[#Headers],0),FALSE)),"")</f>
        <v>43984</v>
      </c>
      <c r="AJ83" s="130">
        <f>IFERROR(IF(VLOOKUP(CONCATENATE($A83,"_",AJ$1),SP_ACQ_Lib[],MATCH(AJ$2,SP_ACQ_Lib[#Headers],0),FALSE)=0,"",VLOOKUP(CONCATENATE($A83,"_",AJ$1),SP_ACQ_Lib[],MATCH(AJ$2,SP_ACQ_Lib[#Headers],0),FALSE)),"")</f>
        <v>43991</v>
      </c>
      <c r="AK83" s="130">
        <f>IFERROR(IF(VLOOKUP(CONCATENATE($A83,"_",AK$1),SP_ACQ_Lib[],MATCH(AK$2,SP_ACQ_Lib[#Headers],0),FALSE)=0,"",VLOOKUP(CONCATENATE($A83,"_",AK$1),SP_ACQ_Lib[],MATCH(AK$2,SP_ACQ_Lib[#Headers],0),FALSE)),"")</f>
        <v>44174</v>
      </c>
      <c r="AL83" s="130">
        <f>IFERROR(VLOOKUP($A83,SP_AcqTract_DB[],MATCH(AL$2,SP_AcqTract_DB[#Headers],0),FALSE),"")</f>
        <v>0</v>
      </c>
      <c r="AM83" s="115">
        <f>IFERROR(VLOOKUP($A83,SP_AcqTract_DB[],MATCH(AM$2,SP_AcqTract_DB[#Headers],0),FALSE),"")</f>
        <v>0</v>
      </c>
      <c r="AN83" s="115">
        <f>IFERROR(VLOOKUP($A83,SP_AcqTract_DB[],MATCH(AN$2,SP_AcqTract_DB[#Headers],0),FALSE),"")</f>
        <v>0</v>
      </c>
      <c r="AO83" s="116">
        <f>IFERROR(VLOOKUP($A83,SP_AcqTract_DB[],MATCH(AO$2,SP_AcqTract_DB[#Headers],0),FALSE),"")</f>
        <v>0</v>
      </c>
      <c r="AP83" s="98">
        <f>IFERROR(VLOOKUP($A83,SP_AcqTract_DB[],MATCH(AP$2,SP_AcqTract_DB[#Headers],0),FALSE),"")</f>
        <v>0</v>
      </c>
      <c r="AQ83" s="133" t="str">
        <f>IFERROR(IF(VLOOKUP(CONCATENATE($A83,"_",AQ$1),SP_ACQ_Lib[],MATCH(AQ$2,SP_ACQ_Lib[#Headers],0),FALSE)=0,"",VLOOKUP(CONCATENATE($A83,"_",AQ$1),SP_ACQ_Lib[],MATCH(AQ$2,SP_ACQ_Lib[#Headers],0),FALSE)),"")</f>
        <v/>
      </c>
      <c r="AR83" s="131" t="str">
        <f>IFERROR(IF(VLOOKUP(CONCATENATE($A83,"_",AR$1),SP_ACQ_Lib[],MATCH(AR$2,SP_ACQ_Lib[#Headers],0),FALSE)=0,"",VLOOKUP(CONCATENATE($A83,"_",AR$1),SP_ACQ_Lib[],MATCH(AR$2,SP_ACQ_Lib[#Headers],0),FALSE)),"")</f>
        <v/>
      </c>
      <c r="AS83" s="130" t="str">
        <f>IFERROR(IF(VLOOKUP(CONCATENATE($A83,"_",AS$1),SP_ACQ_Lib[],MATCH(AS$2,SP_ACQ_Lib[#Headers],0),FALSE)=0,"",VLOOKUP(CONCATENATE($A83,"_",AS$1),SP_ACQ_Lib[],MATCH(AS$2,SP_ACQ_Lib[#Headers],0),FALSE)),"")</f>
        <v/>
      </c>
      <c r="AT83" s="132" t="str">
        <f>IFERROR(IF(VLOOKUP(CONCATENATE($A83,"_",AT$1),SP_ACQ_Lib[],MATCH(AT$2,SP_ACQ_Lib[#Headers],0),FALSE)=0,"",VLOOKUP(CONCATENATE($A83,"_",AT$1),SP_ACQ_Lib[],MATCH(AT$2,SP_ACQ_Lib[#Headers],0),FALSE)),"")</f>
        <v/>
      </c>
      <c r="AU83" s="132" t="str">
        <f>IFERROR(IF(VLOOKUP(CONCATENATE($A83,"_",AU$1),SP_ACQ_Lib[],MATCH(AU$2,SP_ACQ_Lib[#Headers],0),FALSE)=0,"",VLOOKUP(CONCATENATE($A83,"_",AU$1),SP_ACQ_Lib[],MATCH(AU$2,SP_ACQ_Lib[#Headers],0),FALSE)),"")</f>
        <v/>
      </c>
      <c r="AV83" s="113" t="str">
        <f>IFERROR(IF(VLOOKUP(CONCATENATE($A83,"_",AV$1),SP_ACQ_Lib[],MATCH(AV$2,SP_ACQ_Lib[#Headers],0),FALSE)=0,"",VLOOKUP(CONCATENATE($A83,"_",AV$1),SP_ACQ_Lib[],MATCH(AV$2,SP_ACQ_Lib[#Headers],0),FALSE)),"")</f>
        <v/>
      </c>
      <c r="AW83" s="132" t="str">
        <f>IFERROR(IF(VLOOKUP(CONCATENATE($A83,"_",AW$1),SP_ACQ_Lib[],MATCH(AW$2,SP_ACQ_Lib[#Headers],0),FALSE)=0,"",VLOOKUP(CONCATENATE($A83,"_",AW$1),SP_ACQ_Lib[],MATCH(AW$2,SP_ACQ_Lib[#Headers],0),FALSE)),"")</f>
        <v/>
      </c>
      <c r="AX83" s="132" t="str">
        <f>IFERROR(IF(VLOOKUP(CONCATENATE($A83,"_",AX$1),SP_ACQ_Lib[],MATCH(AX$2,SP_ACQ_Lib[#Headers],0),FALSE)=0,"",VLOOKUP(CONCATENATE($A83,"_",AX$1),SP_ACQ_Lib[],MATCH(AX$2,SP_ACQ_Lib[#Headers],0),FALSE)),"")</f>
        <v/>
      </c>
      <c r="AY83" s="132" t="str">
        <f>IFERROR(IF(VLOOKUP(CONCATENATE($A83,"_",AY$1),SP_ACQ_Lib[],MATCH(AY$2,SP_ACQ_Lib[#Headers],0),FALSE)=0,"",VLOOKUP(CONCATENATE($A83,"_",AY$1),SP_ACQ_Lib[],MATCH(AY$2,SP_ACQ_Lib[#Headers],0),FALSE)),"")</f>
        <v/>
      </c>
      <c r="AZ83" s="132" t="str">
        <f>IFERROR(IF(VLOOKUP(CONCATENATE($A83,"_",AZ$1),SP_ACQ_Lib[],MATCH(AZ$2,SP_ACQ_Lib[#Headers],0),FALSE)=0,"",VLOOKUP(CONCATENATE($A83,"_",AZ$1),SP_ACQ_Lib[],MATCH(AZ$2,SP_ACQ_Lib[#Headers],0),FALSE)),"")</f>
        <v/>
      </c>
      <c r="BA83" s="132" t="str">
        <f>IFERROR(IF(VLOOKUP(CONCATENATE($A83,"_",BA$1),SP_ACQ_Lib[],MATCH(BA$2,SP_ACQ_Lib[#Headers],0),FALSE)=0,"",VLOOKUP(CONCATENATE($A83,"_",BA$1),SP_ACQ_Lib[],MATCH(BA$2,SP_ACQ_Lib[#Headers],0),FALSE)),"")</f>
        <v/>
      </c>
      <c r="BB83" s="112">
        <f>IFERROR(VLOOKUP(CONCATENATE($A83,"_",BB$1),SP_ACQ_Lib[],MATCH(BB$2,SP_ACQ_Lib[#Headers],0),FALSE),0)</f>
        <v>0</v>
      </c>
      <c r="BC83" s="119">
        <f>IFERROR(VLOOKUP($A83,SP_AcqTract_DB[],MATCH(BC$2,SP_AcqTract_DB[#Headers],0),FALSE),"")</f>
        <v>0</v>
      </c>
      <c r="BD83" s="119">
        <f>IFERROR(VLOOKUP($A83,SP_AcqTract_DB[],MATCH(BD$2,SP_AcqTract_DB[#Headers],0),FALSE),"")</f>
        <v>0</v>
      </c>
      <c r="BE83" s="130" t="str">
        <f>IFERROR(IF(VLOOKUP(CONCATENATE($A83,"_",BE$1),SP_ACQ_Lib[],MATCH(BE$2,SP_ACQ_Lib[#Headers],0),FALSE)=0,"",VLOOKUP(CONCATENATE($A83,"_",BE$1),SP_ACQ_Lib[],MATCH(BE$2,SP_ACQ_Lib[#Headers],0),FALSE)),"")</f>
        <v/>
      </c>
      <c r="BF83" s="130" t="str">
        <f>IFERROR(IF(VLOOKUP(CONCATENATE($A83,"_",BF$1),SP_ACQ_Lib[],MATCH(BF$2,SP_ACQ_Lib[#Headers],0),FALSE)=0,"",VLOOKUP(CONCATENATE($A83,"_",BF$1),SP_ACQ_Lib[],MATCH(BF$2,SP_ACQ_Lib[#Headers],0),FALSE)),"")</f>
        <v/>
      </c>
      <c r="BG83" s="130" t="str">
        <f>IFERROR(IF(VLOOKUP(CONCATENATE($A83,"_",BG$1),SP_ACQ_Lib[],MATCH(BG$2,SP_ACQ_Lib[#Headers],0),FALSE)=0,"",VLOOKUP(CONCATENATE($A83,"_",BG$1),SP_ACQ_Lib[],MATCH(BG$2,SP_ACQ_Lib[#Headers],0),FALSE)),"")</f>
        <v/>
      </c>
      <c r="BH83" s="130" t="str">
        <f>IFERROR(IF(VLOOKUP(CONCATENATE($A83,"_",BH$1),SP_ACQ_Lib[],MATCH(BH$2,SP_ACQ_Lib[#Headers],0),FALSE)=0,"",VLOOKUP(CONCATENATE($A83,"_",BH$1),SP_ACQ_Lib[],MATCH(BH$2,SP_ACQ_Lib[#Headers],0),FALSE)),"")</f>
        <v/>
      </c>
      <c r="BI83" s="130" t="str">
        <f>IFERROR(IF(VLOOKUP(CONCATENATE($A83,"_",BI$1),SP_ACQ_Lib[],MATCH(BI$2,SP_ACQ_Lib[#Headers],0),FALSE)=0,"",VLOOKUP(CONCATENATE($A83,"_",BI$1),SP_ACQ_Lib[],MATCH(BI$2,SP_ACQ_Lib[#Headers],0),FALSE)),"")</f>
        <v/>
      </c>
      <c r="BJ83" s="130" t="str">
        <f>IFERROR(IF(VLOOKUP(CONCATENATE($A83,"_",BJ$1),SP_ACQ_Lib[],MATCH(BJ$2,SP_ACQ_Lib[#Headers],0),FALSE)=0,"",VLOOKUP(CONCATENATE($A83,"_",BJ$1),SP_ACQ_Lib[],MATCH(BJ$2,SP_ACQ_Lib[#Headers],0),FALSE)),"")</f>
        <v/>
      </c>
      <c r="BK83" s="131" t="str">
        <f>IFERROR(IF(VLOOKUP(CONCATENATE($A83,"_",BK$1),SP_ACQ_Lib[],MATCH(BK$2,SP_ACQ_Lib[#Headers],0),FALSE)=0,"",VLOOKUP(CONCATENATE($A83,"_",BK$1),SP_ACQ_Lib[],MATCH(BK$2,SP_ACQ_Lib[#Headers],0),FALSE)),"")</f>
        <v/>
      </c>
      <c r="BL83" s="130" t="str">
        <f>IFERROR(IF(VLOOKUP(CONCATENATE($A83,"_",BL$1),SP_ACQ_Lib[],MATCH(BL$2,SP_ACQ_Lib[#Headers],0),FALSE)=0,"",VLOOKUP(CONCATENATE($A83,"_",BL$1),SP_ACQ_Lib[],MATCH(BL$2,SP_ACQ_Lib[#Headers],0),FALSE)),"")</f>
        <v/>
      </c>
      <c r="BM83" s="130" t="str">
        <f>IFERROR(IF(VLOOKUP(CONCATENATE($A83,"_",BM$1),SP_ACQ_Lib[],MATCH(BM$2,SP_ACQ_Lib[#Headers],0),FALSE)=0,"",VLOOKUP(CONCATENATE($A83,"_",BM$1),SP_ACQ_Lib[],MATCH(BM$2,SP_ACQ_Lib[#Headers],0),FALSE)),"")</f>
        <v/>
      </c>
      <c r="BN83" s="130" t="str">
        <f>IFERROR(IF(VLOOKUP(CONCATENATE($A83,"_",BN$1),SP_ACQ_Lib[],MATCH(BN$2,SP_ACQ_Lib[#Headers],0),FALSE)=0,"",VLOOKUP(CONCATENATE($A83,"_",BN$1),SP_ACQ_Lib[],MATCH(BN$2,SP_ACQ_Lib[#Headers],0),FALSE)),"")</f>
        <v/>
      </c>
    </row>
    <row r="84" spans="1:66" s="114" customFormat="1" ht="15.75" x14ac:dyDescent="0.2">
      <c r="A84" s="82" t="s">
        <v>2065</v>
      </c>
      <c r="B84" s="115" t="str">
        <f>IFERROR(VLOOKUP($A84,SP_AcqTract_DB[],MATCH(B$2,SP_AcqTract_DB[#Headers],0),FALSE),"")</f>
        <v>R026611</v>
      </c>
      <c r="C84" s="116" t="str">
        <f>IFERROR(VLOOKUP($A84,SP_AcqTract_DB[],MATCH(C$2,SP_AcqTract_DB[#Headers],0),FALSE),"")</f>
        <v>PH2</v>
      </c>
      <c r="D84" s="96" t="str">
        <f>IFERROR(VLOOKUP($A84,SP_AcqTract_DB[],MATCH(D$2,SP_AcqTract_DB[#Headers],0),FALSE),"")</f>
        <v>Active</v>
      </c>
      <c r="E84" s="96">
        <f>IFERROR(VLOOKUP($A84,SP_AcqTract_DB[],MATCH(E$2,SP_AcqTract_DB[#Headers],0),FALSE),"")</f>
        <v>0</v>
      </c>
      <c r="F84" s="115">
        <f>IFERROR(VLOOKUP($A84,SP_AcqTract_DB[],MATCH(F$2,SP_AcqTract_DB[#Headers],0),FALSE),"")</f>
        <v>0</v>
      </c>
      <c r="G84" s="115" t="str">
        <f>IFERROR(VLOOKUP($A84,SP_AcqTract_DB[],MATCH(G$2,SP_AcqTract_DB[#Headers],0),FALSE),"")</f>
        <v>Elizabeth Taylor</v>
      </c>
      <c r="H84" s="131">
        <f>IFERROR(IF(VLOOKUP(CONCATENATE($A84,"_",H$1),SP_ACQ_Lib[],MATCH(H$2,SP_ACQ_Lib[#Headers],0),FALSE)=0,"",VLOOKUP(CONCATENATE($A84,"_",H$1),SP_ACQ_Lib[],MATCH(H$2,SP_ACQ_Lib[#Headers],0),FALSE)),"")</f>
        <v>44019.647638888891</v>
      </c>
      <c r="I84" s="115" t="str">
        <f>IFERROR(VLOOKUP($A84,SP_AcqTract_DB[],MATCH(I$2,SP_AcqTract_DB[#Headers],0),FALSE),"")</f>
        <v>Aubrey Delores</v>
      </c>
      <c r="J84" s="115">
        <f>IFERROR(VLOOKUP($A84,SP_AcqTract_DB[],MATCH(J$2,SP_AcqTract_DB[#Headers],0),FALSE),"")</f>
        <v>0</v>
      </c>
      <c r="K84" s="115">
        <f>IFERROR(VLOOKUP($A84,SP_AcqTract_DB[],MATCH(K$2,SP_AcqTract_DB[#Headers],0),FALSE),"")</f>
        <v>0</v>
      </c>
      <c r="L84" s="115">
        <f>IFERROR(VLOOKUP($A84,SP_AcqTract_DB[],MATCH(L$2,SP_AcqTract_DB[#Headers],0),FALSE),"")</f>
        <v>0</v>
      </c>
      <c r="M84" s="96">
        <f>IFERROR(VLOOKUP($A84,SP_AcqTract_DB[],MATCH(M$2,SP_AcqTract_DB[#Headers],0),FALSE),"")</f>
        <v>0</v>
      </c>
      <c r="N84" s="115" t="str">
        <f>IFERROR(VLOOKUP($A84,SP_AcqTract_DB[],MATCH(N$2,SP_AcqTract_DB[#Headers],0),FALSE),"")</f>
        <v>0 BLACK</v>
      </c>
      <c r="O84" s="108">
        <f>IFERROR(VLOOKUP($A84,SP_AcqTract_DB[],MATCH(O$2,SP_AcqTract_DB[#Headers],0),FALSE),"")</f>
        <v>0</v>
      </c>
      <c r="P84" s="108">
        <f>IFERROR(VLOOKUP($A84,SP_AcqTract_DB[],MATCH(P$2,SP_AcqTract_DB[#Headers],0),FALSE),"")</f>
        <v>0</v>
      </c>
      <c r="Q84" s="96">
        <f>IFERROR(VLOOKUP($A84,SP_AcqTract_DB[],MATCH(Q$2,SP_AcqTract_DB[#Headers],0),FALSE),"")</f>
        <v>0</v>
      </c>
      <c r="R84" s="131" t="str">
        <f>IFERROR(IF(VLOOKUP(CONCATENATE($A84,"_",R$1),SP_ACQ_Lib[],MATCH(R$2,SP_ACQ_Lib[#Headers],0),FALSE)=0,"",VLOOKUP(CONCATENATE($A84,"_",R$1),SP_ACQ_Lib[],MATCH(R$2,SP_ACQ_Lib[#Headers],0),FALSE)),"")</f>
        <v/>
      </c>
      <c r="S84" s="134" t="str">
        <f>IFERROR(IF(VLOOKUP(CONCATENATE($A84,"_",S$1),SP_ACQ_Lib[],MATCH(S$2,SP_ACQ_Lib[#Headers],0),FALSE)=0,"",VLOOKUP(CONCATENATE($A84,"_",S$1),SP_ACQ_Lib[],MATCH(S$2,SP_ACQ_Lib[#Headers],0),FALSE)),"")</f>
        <v/>
      </c>
      <c r="T84" s="93">
        <f>IFERROR(VLOOKUP(CONCATENATE($A84,"_",T$1),SP_ACQ_Lib[],MATCH(T$2,SP_ACQ_Lib[#Headers],0),FALSE),0)</f>
        <v>0</v>
      </c>
      <c r="U84" s="131" t="str">
        <f>IFERROR(IF(VLOOKUP(CONCATENATE($A84,"_",U$1),SP_ACQ_Lib[],MATCH(U$2,SP_ACQ_Lib[#Headers],0),FALSE)=0,"",VLOOKUP(CONCATENATE($A84,"_",U$1),SP_ACQ_Lib[],MATCH(U$2,SP_ACQ_Lib[#Headers],0),FALSE)),"")</f>
        <v/>
      </c>
      <c r="V84" s="93" t="str">
        <f>IFERROR(VLOOKUP(CONCATENATE($A84,"_",V$1),SP_ACQ_Lib[],MATCH(V$2,SP_ACQ_Lib[#Headers],0),FALSE),0)</f>
        <v>Accepted</v>
      </c>
      <c r="W84" s="97">
        <f>IFERROR(VLOOKUP(CONCATENATE($A84,"_",W$1),SP_ACQ_Lib[],MATCH(W$2,SP_ACQ_Lib[#Headers],0),FALSE),0)</f>
        <v>0</v>
      </c>
      <c r="X84" s="131">
        <f>IFERROR(VLOOKUP($A84,SP_AcqTract_DB[],MATCH(X$2,SP_AcqTract_DB[#Headers],0),FALSE),"")</f>
        <v>0</v>
      </c>
      <c r="Y84" s="125">
        <f>IFERROR(VLOOKUP($A84,SP_AcqTract_DB[],MATCH(Y$2,SP_AcqTract_DB[#Headers],0),FALSE),"")</f>
        <v>0</v>
      </c>
      <c r="Z84" s="117">
        <f>IFERROR(VLOOKUP($A84,SP_AcqTract_DB[],MATCH(Z$2,SP_AcqTract_DB[#Headers],0),FALSE),"")</f>
        <v>0</v>
      </c>
      <c r="AA84" s="117">
        <f>IFERROR(VLOOKUP($A84,SP_AcqTract_DB[],MATCH(AA$2,SP_AcqTract_DB[#Headers],0),FALSE),"")</f>
        <v>0</v>
      </c>
      <c r="AB84" s="131" t="str">
        <f>IFERROR(IF(VLOOKUP(CONCATENATE($A84,"_",AB$1),SP_ACQ_Lib[],MATCH(AB$2,SP_ACQ_Lib[#Headers],0),FALSE)=0,"",VLOOKUP(CONCATENATE($A84,"_",AB$1),SP_ACQ_Lib[],MATCH(AB$2,SP_ACQ_Lib[#Headers],0),FALSE)),"")</f>
        <v/>
      </c>
      <c r="AC84" s="131" t="str">
        <f>IFERROR(IF(VLOOKUP(CONCATENATE($A84,"_",AC$1),SP_ACQ_Lib[],MATCH(AC$2,SP_ACQ_Lib[#Headers],0),FALSE)=0,"",VLOOKUP(CONCATENATE($A84,"_",AC$1),SP_ACQ_Lib[],MATCH(AC$2,SP_ACQ_Lib[#Headers],0),FALSE)),"")</f>
        <v/>
      </c>
      <c r="AD84" s="117">
        <f>IFERROR(VLOOKUP($A84,SP_AcqTract_DB[],MATCH(AD$2,SP_AcqTract_DB[#Headers],0),FALSE),"")</f>
        <v>0</v>
      </c>
      <c r="AE84" s="131" t="str">
        <f>IFERROR(IF(VLOOKUP(CONCATENATE($A84,"_",AE$1),SP_ACQ_Lib[],MATCH(AE$2,SP_ACQ_Lib[#Headers],0),FALSE)=0,"",VLOOKUP(CONCATENATE($A84,"_",AE$1),SP_ACQ_Lib[],MATCH(AE$2,SP_ACQ_Lib[#Headers],0),FALSE)),"")</f>
        <v/>
      </c>
      <c r="AF84" s="131" t="str">
        <f>IFERROR(IF(VLOOKUP(CONCATENATE($A84,"_",AF$1),SP_ACQ_Lib[],MATCH(AF$2,SP_ACQ_Lib[#Headers],0),FALSE)=0,"",VLOOKUP(CONCATENATE($A84,"_",AF$1),SP_ACQ_Lib[],MATCH(AF$2,SP_ACQ_Lib[#Headers],0),FALSE)),"")</f>
        <v/>
      </c>
      <c r="AG84" s="131" t="str">
        <f>IFERROR(IF(VLOOKUP(CONCATENATE($A84,"_",AG$1),SP_ACQ_Lib[],MATCH(AG$2,SP_ACQ_Lib[#Headers],0),FALSE)=0,"",VLOOKUP(CONCATENATE($A84,"_",AG$1),SP_ACQ_Lib[],MATCH(AG$2,SP_ACQ_Lib[#Headers],0),FALSE)),"")</f>
        <v/>
      </c>
      <c r="AH84" s="131" t="str">
        <f>IFERROR(IF(VLOOKUP(CONCATENATE($A84,"_",AH$1),SP_ACQ_Lib[],MATCH(AH$2,SP_ACQ_Lib[#Headers],0),FALSE)=0,"",VLOOKUP(CONCATENATE($A84,"_",AH$1),SP_ACQ_Lib[],MATCH(AH$2,SP_ACQ_Lib[#Headers],0),FALSE)),"")</f>
        <v/>
      </c>
      <c r="AI84" s="130">
        <f>IFERROR(IF(VLOOKUP(CONCATENATE($A84,"_",AI$1),SP_ACQ_Lib[],MATCH(AI$2,SP_ACQ_Lib[#Headers],0),FALSE)=0,"",VLOOKUP(CONCATENATE($A84,"_",AI$1),SP_ACQ_Lib[],MATCH(AI$2,SP_ACQ_Lib[#Headers],0),FALSE)),"")</f>
        <v>43984</v>
      </c>
      <c r="AJ84" s="130" t="str">
        <f>IFERROR(IF(VLOOKUP(CONCATENATE($A84,"_",AJ$1),SP_ACQ_Lib[],MATCH(AJ$2,SP_ACQ_Lib[#Headers],0),FALSE)=0,"",VLOOKUP(CONCATENATE($A84,"_",AJ$1),SP_ACQ_Lib[],MATCH(AJ$2,SP_ACQ_Lib[#Headers],0),FALSE)),"")</f>
        <v/>
      </c>
      <c r="AK84" s="130" t="str">
        <f>IFERROR(IF(VLOOKUP(CONCATENATE($A84,"_",AK$1),SP_ACQ_Lib[],MATCH(AK$2,SP_ACQ_Lib[#Headers],0),FALSE)=0,"",VLOOKUP(CONCATENATE($A84,"_",AK$1),SP_ACQ_Lib[],MATCH(AK$2,SP_ACQ_Lib[#Headers],0),FALSE)),"")</f>
        <v/>
      </c>
      <c r="AL84" s="130">
        <f>IFERROR(VLOOKUP($A84,SP_AcqTract_DB[],MATCH(AL$2,SP_AcqTract_DB[#Headers],0),FALSE),"")</f>
        <v>0</v>
      </c>
      <c r="AM84" s="115">
        <f>IFERROR(VLOOKUP($A84,SP_AcqTract_DB[],MATCH(AM$2,SP_AcqTract_DB[#Headers],0),FALSE),"")</f>
        <v>0</v>
      </c>
      <c r="AN84" s="115">
        <f>IFERROR(VLOOKUP($A84,SP_AcqTract_DB[],MATCH(AN$2,SP_AcqTract_DB[#Headers],0),FALSE),"")</f>
        <v>0</v>
      </c>
      <c r="AO84" s="116">
        <f>IFERROR(VLOOKUP($A84,SP_AcqTract_DB[],MATCH(AO$2,SP_AcqTract_DB[#Headers],0),FALSE),"")</f>
        <v>0</v>
      </c>
      <c r="AP84" s="98">
        <f>IFERROR(VLOOKUP($A84,SP_AcqTract_DB[],MATCH(AP$2,SP_AcqTract_DB[#Headers],0),FALSE),"")</f>
        <v>0</v>
      </c>
      <c r="AQ84" s="133" t="str">
        <f>IFERROR(IF(VLOOKUP(CONCATENATE($A84,"_",AQ$1),SP_ACQ_Lib[],MATCH(AQ$2,SP_ACQ_Lib[#Headers],0),FALSE)=0,"",VLOOKUP(CONCATENATE($A84,"_",AQ$1),SP_ACQ_Lib[],MATCH(AQ$2,SP_ACQ_Lib[#Headers],0),FALSE)),"")</f>
        <v/>
      </c>
      <c r="AR84" s="131" t="str">
        <f>IFERROR(IF(VLOOKUP(CONCATENATE($A84,"_",AR$1),SP_ACQ_Lib[],MATCH(AR$2,SP_ACQ_Lib[#Headers],0),FALSE)=0,"",VLOOKUP(CONCATENATE($A84,"_",AR$1),SP_ACQ_Lib[],MATCH(AR$2,SP_ACQ_Lib[#Headers],0),FALSE)),"")</f>
        <v/>
      </c>
      <c r="AS84" s="130" t="str">
        <f>IFERROR(IF(VLOOKUP(CONCATENATE($A84,"_",AS$1),SP_ACQ_Lib[],MATCH(AS$2,SP_ACQ_Lib[#Headers],0),FALSE)=0,"",VLOOKUP(CONCATENATE($A84,"_",AS$1),SP_ACQ_Lib[],MATCH(AS$2,SP_ACQ_Lib[#Headers],0),FALSE)),"")</f>
        <v/>
      </c>
      <c r="AT84" s="132" t="str">
        <f>IFERROR(IF(VLOOKUP(CONCATENATE($A84,"_",AT$1),SP_ACQ_Lib[],MATCH(AT$2,SP_ACQ_Lib[#Headers],0),FALSE)=0,"",VLOOKUP(CONCATENATE($A84,"_",AT$1),SP_ACQ_Lib[],MATCH(AT$2,SP_ACQ_Lib[#Headers],0),FALSE)),"")</f>
        <v/>
      </c>
      <c r="AU84" s="132" t="str">
        <f>IFERROR(IF(VLOOKUP(CONCATENATE($A84,"_",AU$1),SP_ACQ_Lib[],MATCH(AU$2,SP_ACQ_Lib[#Headers],0),FALSE)=0,"",VLOOKUP(CONCATENATE($A84,"_",AU$1),SP_ACQ_Lib[],MATCH(AU$2,SP_ACQ_Lib[#Headers],0),FALSE)),"")</f>
        <v/>
      </c>
      <c r="AV84" s="113" t="str">
        <f>IFERROR(IF(VLOOKUP(CONCATENATE($A84,"_",AV$1),SP_ACQ_Lib[],MATCH(AV$2,SP_ACQ_Lib[#Headers],0),FALSE)=0,"",VLOOKUP(CONCATENATE($A84,"_",AV$1),SP_ACQ_Lib[],MATCH(AV$2,SP_ACQ_Lib[#Headers],0),FALSE)),"")</f>
        <v/>
      </c>
      <c r="AW84" s="132" t="str">
        <f>IFERROR(IF(VLOOKUP(CONCATENATE($A84,"_",AW$1),SP_ACQ_Lib[],MATCH(AW$2,SP_ACQ_Lib[#Headers],0),FALSE)=0,"",VLOOKUP(CONCATENATE($A84,"_",AW$1),SP_ACQ_Lib[],MATCH(AW$2,SP_ACQ_Lib[#Headers],0),FALSE)),"")</f>
        <v/>
      </c>
      <c r="AX84" s="132" t="str">
        <f>IFERROR(IF(VLOOKUP(CONCATENATE($A84,"_",AX$1),SP_ACQ_Lib[],MATCH(AX$2,SP_ACQ_Lib[#Headers],0),FALSE)=0,"",VLOOKUP(CONCATENATE($A84,"_",AX$1),SP_ACQ_Lib[],MATCH(AX$2,SP_ACQ_Lib[#Headers],0),FALSE)),"")</f>
        <v/>
      </c>
      <c r="AY84" s="132" t="str">
        <f>IFERROR(IF(VLOOKUP(CONCATENATE($A84,"_",AY$1),SP_ACQ_Lib[],MATCH(AY$2,SP_ACQ_Lib[#Headers],0),FALSE)=0,"",VLOOKUP(CONCATENATE($A84,"_",AY$1),SP_ACQ_Lib[],MATCH(AY$2,SP_ACQ_Lib[#Headers],0),FALSE)),"")</f>
        <v/>
      </c>
      <c r="AZ84" s="132" t="str">
        <f>IFERROR(IF(VLOOKUP(CONCATENATE($A84,"_",AZ$1),SP_ACQ_Lib[],MATCH(AZ$2,SP_ACQ_Lib[#Headers],0),FALSE)=0,"",VLOOKUP(CONCATENATE($A84,"_",AZ$1),SP_ACQ_Lib[],MATCH(AZ$2,SP_ACQ_Lib[#Headers],0),FALSE)),"")</f>
        <v/>
      </c>
      <c r="BA84" s="132" t="str">
        <f>IFERROR(IF(VLOOKUP(CONCATENATE($A84,"_",BA$1),SP_ACQ_Lib[],MATCH(BA$2,SP_ACQ_Lib[#Headers],0),FALSE)=0,"",VLOOKUP(CONCATENATE($A84,"_",BA$1),SP_ACQ_Lib[],MATCH(BA$2,SP_ACQ_Lib[#Headers],0),FALSE)),"")</f>
        <v/>
      </c>
      <c r="BB84" s="112">
        <f>IFERROR(VLOOKUP(CONCATENATE($A84,"_",BB$1),SP_ACQ_Lib[],MATCH(BB$2,SP_ACQ_Lib[#Headers],0),FALSE),0)</f>
        <v>0</v>
      </c>
      <c r="BC84" s="119">
        <f>IFERROR(VLOOKUP($A84,SP_AcqTract_DB[],MATCH(BC$2,SP_AcqTract_DB[#Headers],0),FALSE),"")</f>
        <v>0</v>
      </c>
      <c r="BD84" s="119">
        <f>IFERROR(VLOOKUP($A84,SP_AcqTract_DB[],MATCH(BD$2,SP_AcqTract_DB[#Headers],0),FALSE),"")</f>
        <v>0</v>
      </c>
      <c r="BE84" s="130" t="str">
        <f>IFERROR(IF(VLOOKUP(CONCATENATE($A84,"_",BE$1),SP_ACQ_Lib[],MATCH(BE$2,SP_ACQ_Lib[#Headers],0),FALSE)=0,"",VLOOKUP(CONCATENATE($A84,"_",BE$1),SP_ACQ_Lib[],MATCH(BE$2,SP_ACQ_Lib[#Headers],0),FALSE)),"")</f>
        <v/>
      </c>
      <c r="BF84" s="130" t="str">
        <f>IFERROR(IF(VLOOKUP(CONCATENATE($A84,"_",BF$1),SP_ACQ_Lib[],MATCH(BF$2,SP_ACQ_Lib[#Headers],0),FALSE)=0,"",VLOOKUP(CONCATENATE($A84,"_",BF$1),SP_ACQ_Lib[],MATCH(BF$2,SP_ACQ_Lib[#Headers],0),FALSE)),"")</f>
        <v/>
      </c>
      <c r="BG84" s="130" t="str">
        <f>IFERROR(IF(VLOOKUP(CONCATENATE($A84,"_",BG$1),SP_ACQ_Lib[],MATCH(BG$2,SP_ACQ_Lib[#Headers],0),FALSE)=0,"",VLOOKUP(CONCATENATE($A84,"_",BG$1),SP_ACQ_Lib[],MATCH(BG$2,SP_ACQ_Lib[#Headers],0),FALSE)),"")</f>
        <v/>
      </c>
      <c r="BH84" s="130" t="str">
        <f>IFERROR(IF(VLOOKUP(CONCATENATE($A84,"_",BH$1),SP_ACQ_Lib[],MATCH(BH$2,SP_ACQ_Lib[#Headers],0),FALSE)=0,"",VLOOKUP(CONCATENATE($A84,"_",BH$1),SP_ACQ_Lib[],MATCH(BH$2,SP_ACQ_Lib[#Headers],0),FALSE)),"")</f>
        <v/>
      </c>
      <c r="BI84" s="130" t="str">
        <f>IFERROR(IF(VLOOKUP(CONCATENATE($A84,"_",BI$1),SP_ACQ_Lib[],MATCH(BI$2,SP_ACQ_Lib[#Headers],0),FALSE)=0,"",VLOOKUP(CONCATENATE($A84,"_",BI$1),SP_ACQ_Lib[],MATCH(BI$2,SP_ACQ_Lib[#Headers],0),FALSE)),"")</f>
        <v/>
      </c>
      <c r="BJ84" s="130" t="str">
        <f>IFERROR(IF(VLOOKUP(CONCATENATE($A84,"_",BJ$1),SP_ACQ_Lib[],MATCH(BJ$2,SP_ACQ_Lib[#Headers],0),FALSE)=0,"",VLOOKUP(CONCATENATE($A84,"_",BJ$1),SP_ACQ_Lib[],MATCH(BJ$2,SP_ACQ_Lib[#Headers],0),FALSE)),"")</f>
        <v/>
      </c>
      <c r="BK84" s="131" t="str">
        <f>IFERROR(IF(VLOOKUP(CONCATENATE($A84,"_",BK$1),SP_ACQ_Lib[],MATCH(BK$2,SP_ACQ_Lib[#Headers],0),FALSE)=0,"",VLOOKUP(CONCATENATE($A84,"_",BK$1),SP_ACQ_Lib[],MATCH(BK$2,SP_ACQ_Lib[#Headers],0),FALSE)),"")</f>
        <v/>
      </c>
      <c r="BL84" s="130" t="str">
        <f>IFERROR(IF(VLOOKUP(CONCATENATE($A84,"_",BL$1),SP_ACQ_Lib[],MATCH(BL$2,SP_ACQ_Lib[#Headers],0),FALSE)=0,"",VLOOKUP(CONCATENATE($A84,"_",BL$1),SP_ACQ_Lib[],MATCH(BL$2,SP_ACQ_Lib[#Headers],0),FALSE)),"")</f>
        <v/>
      </c>
      <c r="BM84" s="130" t="str">
        <f>IFERROR(IF(VLOOKUP(CONCATENATE($A84,"_",BM$1),SP_ACQ_Lib[],MATCH(BM$2,SP_ACQ_Lib[#Headers],0),FALSE)=0,"",VLOOKUP(CONCATENATE($A84,"_",BM$1),SP_ACQ_Lib[],MATCH(BM$2,SP_ACQ_Lib[#Headers],0),FALSE)),"")</f>
        <v/>
      </c>
      <c r="BN84" s="130" t="str">
        <f>IFERROR(IF(VLOOKUP(CONCATENATE($A84,"_",BN$1),SP_ACQ_Lib[],MATCH(BN$2,SP_ACQ_Lib[#Headers],0),FALSE)=0,"",VLOOKUP(CONCATENATE($A84,"_",BN$1),SP_ACQ_Lib[],MATCH(BN$2,SP_ACQ_Lib[#Headers],0),FALSE)),"")</f>
        <v/>
      </c>
    </row>
    <row r="85" spans="1:66" s="114" customFormat="1" ht="25.5" x14ac:dyDescent="0.2">
      <c r="A85" s="82" t="s">
        <v>2067</v>
      </c>
      <c r="B85" s="115" t="str">
        <f>IFERROR(VLOOKUP($A85,SP_AcqTract_DB[],MATCH(B$2,SP_AcqTract_DB[#Headers],0),FALSE),"")</f>
        <v>R026612</v>
      </c>
      <c r="C85" s="116" t="str">
        <f>IFERROR(VLOOKUP($A85,SP_AcqTract_DB[],MATCH(C$2,SP_AcqTract_DB[#Headers],0),FALSE),"")</f>
        <v>PH2</v>
      </c>
      <c r="D85" s="96" t="str">
        <f>IFERROR(VLOOKUP($A85,SP_AcqTract_DB[],MATCH(D$2,SP_AcqTract_DB[#Headers],0),FALSE),"")</f>
        <v>Active</v>
      </c>
      <c r="E85" s="96">
        <f>IFERROR(VLOOKUP($A85,SP_AcqTract_DB[],MATCH(E$2,SP_AcqTract_DB[#Headers],0),FALSE),"")</f>
        <v>0</v>
      </c>
      <c r="F85" s="115">
        <f>IFERROR(VLOOKUP($A85,SP_AcqTract_DB[],MATCH(F$2,SP_AcqTract_DB[#Headers],0),FALSE),"")</f>
        <v>0</v>
      </c>
      <c r="G85" s="115">
        <f>IFERROR(VLOOKUP($A85,SP_AcqTract_DB[],MATCH(G$2,SP_AcqTract_DB[#Headers],0),FALSE),"")</f>
        <v>0</v>
      </c>
      <c r="H85" s="131">
        <f>IFERROR(IF(VLOOKUP(CONCATENATE($A85,"_",H$1),SP_ACQ_Lib[],MATCH(H$2,SP_ACQ_Lib[#Headers],0),FALSE)=0,"",VLOOKUP(CONCATENATE($A85,"_",H$1),SP_ACQ_Lib[],MATCH(H$2,SP_ACQ_Lib[#Headers],0),FALSE)),"")</f>
        <v>43978.543576388889</v>
      </c>
      <c r="I85" s="115" t="str">
        <f>IFERROR(VLOOKUP($A85,SP_AcqTract_DB[],MATCH(I$2,SP_AcqTract_DB[#Headers],0),FALSE),"")</f>
        <v>Harrison Marjorie Gordon %Dunbar J V</v>
      </c>
      <c r="J85" s="115">
        <f>IFERROR(VLOOKUP($A85,SP_AcqTract_DB[],MATCH(J$2,SP_AcqTract_DB[#Headers],0),FALSE),"")</f>
        <v>0</v>
      </c>
      <c r="K85" s="115">
        <f>IFERROR(VLOOKUP($A85,SP_AcqTract_DB[],MATCH(K$2,SP_AcqTract_DB[#Headers],0),FALSE),"")</f>
        <v>0</v>
      </c>
      <c r="L85" s="115">
        <f>IFERROR(VLOOKUP($A85,SP_AcqTract_DB[],MATCH(L$2,SP_AcqTract_DB[#Headers],0),FALSE),"")</f>
        <v>0</v>
      </c>
      <c r="M85" s="96">
        <f>IFERROR(VLOOKUP($A85,SP_AcqTract_DB[],MATCH(M$2,SP_AcqTract_DB[#Headers],0),FALSE),"")</f>
        <v>0</v>
      </c>
      <c r="N85" s="115" t="str">
        <f>IFERROR(VLOOKUP($A85,SP_AcqTract_DB[],MATCH(N$2,SP_AcqTract_DB[#Headers],0),FALSE),"")</f>
        <v>0 BLACK</v>
      </c>
      <c r="O85" s="108">
        <f>IFERROR(VLOOKUP($A85,SP_AcqTract_DB[],MATCH(O$2,SP_AcqTract_DB[#Headers],0),FALSE),"")</f>
        <v>0</v>
      </c>
      <c r="P85" s="108">
        <f>IFERROR(VLOOKUP($A85,SP_AcqTract_DB[],MATCH(P$2,SP_AcqTract_DB[#Headers],0),FALSE),"")</f>
        <v>0</v>
      </c>
      <c r="Q85" s="96">
        <f>IFERROR(VLOOKUP($A85,SP_AcqTract_DB[],MATCH(Q$2,SP_AcqTract_DB[#Headers],0),FALSE),"")</f>
        <v>0</v>
      </c>
      <c r="R85" s="131" t="str">
        <f>IFERROR(IF(VLOOKUP(CONCATENATE($A85,"_",R$1),SP_ACQ_Lib[],MATCH(R$2,SP_ACQ_Lib[#Headers],0),FALSE)=0,"",VLOOKUP(CONCATENATE($A85,"_",R$1),SP_ACQ_Lib[],MATCH(R$2,SP_ACQ_Lib[#Headers],0),FALSE)),"")</f>
        <v/>
      </c>
      <c r="S85" s="134" t="str">
        <f>IFERROR(IF(VLOOKUP(CONCATENATE($A85,"_",S$1),SP_ACQ_Lib[],MATCH(S$2,SP_ACQ_Lib[#Headers],0),FALSE)=0,"",VLOOKUP(CONCATENATE($A85,"_",S$1),SP_ACQ_Lib[],MATCH(S$2,SP_ACQ_Lib[#Headers],0),FALSE)),"")</f>
        <v/>
      </c>
      <c r="T85" s="93">
        <f>IFERROR(VLOOKUP(CONCATENATE($A85,"_",T$1),SP_ACQ_Lib[],MATCH(T$2,SP_ACQ_Lib[#Headers],0),FALSE),0)</f>
        <v>0</v>
      </c>
      <c r="U85" s="131" t="str">
        <f>IFERROR(IF(VLOOKUP(CONCATENATE($A85,"_",U$1),SP_ACQ_Lib[],MATCH(U$2,SP_ACQ_Lib[#Headers],0),FALSE)=0,"",VLOOKUP(CONCATENATE($A85,"_",U$1),SP_ACQ_Lib[],MATCH(U$2,SP_ACQ_Lib[#Headers],0),FALSE)),"")</f>
        <v/>
      </c>
      <c r="V85" s="93" t="str">
        <f>IFERROR(VLOOKUP(CONCATENATE($A85,"_",V$1),SP_ACQ_Lib[],MATCH(V$2,SP_ACQ_Lib[#Headers],0),FALSE),0)</f>
        <v>Accepted</v>
      </c>
      <c r="W85" s="97">
        <f>IFERROR(VLOOKUP(CONCATENATE($A85,"_",W$1),SP_ACQ_Lib[],MATCH(W$2,SP_ACQ_Lib[#Headers],0),FALSE),0)</f>
        <v>0</v>
      </c>
      <c r="X85" s="131">
        <f>IFERROR(VLOOKUP($A85,SP_AcqTract_DB[],MATCH(X$2,SP_AcqTract_DB[#Headers],0),FALSE),"")</f>
        <v>0</v>
      </c>
      <c r="Y85" s="125">
        <f>IFERROR(VLOOKUP($A85,SP_AcqTract_DB[],MATCH(Y$2,SP_AcqTract_DB[#Headers],0),FALSE),"")</f>
        <v>0</v>
      </c>
      <c r="Z85" s="117">
        <f>IFERROR(VLOOKUP($A85,SP_AcqTract_DB[],MATCH(Z$2,SP_AcqTract_DB[#Headers],0),FALSE),"")</f>
        <v>0</v>
      </c>
      <c r="AA85" s="117">
        <f>IFERROR(VLOOKUP($A85,SP_AcqTract_DB[],MATCH(AA$2,SP_AcqTract_DB[#Headers],0),FALSE),"")</f>
        <v>0</v>
      </c>
      <c r="AB85" s="131" t="str">
        <f>IFERROR(IF(VLOOKUP(CONCATENATE($A85,"_",AB$1),SP_ACQ_Lib[],MATCH(AB$2,SP_ACQ_Lib[#Headers],0),FALSE)=0,"",VLOOKUP(CONCATENATE($A85,"_",AB$1),SP_ACQ_Lib[],MATCH(AB$2,SP_ACQ_Lib[#Headers],0),FALSE)),"")</f>
        <v/>
      </c>
      <c r="AC85" s="131" t="str">
        <f>IFERROR(IF(VLOOKUP(CONCATENATE($A85,"_",AC$1),SP_ACQ_Lib[],MATCH(AC$2,SP_ACQ_Lib[#Headers],0),FALSE)=0,"",VLOOKUP(CONCATENATE($A85,"_",AC$1),SP_ACQ_Lib[],MATCH(AC$2,SP_ACQ_Lib[#Headers],0),FALSE)),"")</f>
        <v/>
      </c>
      <c r="AD85" s="117">
        <f>IFERROR(VLOOKUP($A85,SP_AcqTract_DB[],MATCH(AD$2,SP_AcqTract_DB[#Headers],0),FALSE),"")</f>
        <v>0</v>
      </c>
      <c r="AE85" s="131" t="str">
        <f>IFERROR(IF(VLOOKUP(CONCATENATE($A85,"_",AE$1),SP_ACQ_Lib[],MATCH(AE$2,SP_ACQ_Lib[#Headers],0),FALSE)=0,"",VLOOKUP(CONCATENATE($A85,"_",AE$1),SP_ACQ_Lib[],MATCH(AE$2,SP_ACQ_Lib[#Headers],0),FALSE)),"")</f>
        <v/>
      </c>
      <c r="AF85" s="131" t="str">
        <f>IFERROR(IF(VLOOKUP(CONCATENATE($A85,"_",AF$1),SP_ACQ_Lib[],MATCH(AF$2,SP_ACQ_Lib[#Headers],0),FALSE)=0,"",VLOOKUP(CONCATENATE($A85,"_",AF$1),SP_ACQ_Lib[],MATCH(AF$2,SP_ACQ_Lib[#Headers],0),FALSE)),"")</f>
        <v/>
      </c>
      <c r="AG85" s="131" t="str">
        <f>IFERROR(IF(VLOOKUP(CONCATENATE($A85,"_",AG$1),SP_ACQ_Lib[],MATCH(AG$2,SP_ACQ_Lib[#Headers],0),FALSE)=0,"",VLOOKUP(CONCATENATE($A85,"_",AG$1),SP_ACQ_Lib[],MATCH(AG$2,SP_ACQ_Lib[#Headers],0),FALSE)),"")</f>
        <v/>
      </c>
      <c r="AH85" s="131" t="str">
        <f>IFERROR(IF(VLOOKUP(CONCATENATE($A85,"_",AH$1),SP_ACQ_Lib[],MATCH(AH$2,SP_ACQ_Lib[#Headers],0),FALSE)=0,"",VLOOKUP(CONCATENATE($A85,"_",AH$1),SP_ACQ_Lib[],MATCH(AH$2,SP_ACQ_Lib[#Headers],0),FALSE)),"")</f>
        <v/>
      </c>
      <c r="AI85" s="130" t="str">
        <f>IFERROR(IF(VLOOKUP(CONCATENATE($A85,"_",AI$1),SP_ACQ_Lib[],MATCH(AI$2,SP_ACQ_Lib[#Headers],0),FALSE)=0,"",VLOOKUP(CONCATENATE($A85,"_",AI$1),SP_ACQ_Lib[],MATCH(AI$2,SP_ACQ_Lib[#Headers],0),FALSE)),"")</f>
        <v/>
      </c>
      <c r="AJ85" s="130" t="str">
        <f>IFERROR(IF(VLOOKUP(CONCATENATE($A85,"_",AJ$1),SP_ACQ_Lib[],MATCH(AJ$2,SP_ACQ_Lib[#Headers],0),FALSE)=0,"",VLOOKUP(CONCATENATE($A85,"_",AJ$1),SP_ACQ_Lib[],MATCH(AJ$2,SP_ACQ_Lib[#Headers],0),FALSE)),"")</f>
        <v/>
      </c>
      <c r="AK85" s="130" t="str">
        <f>IFERROR(IF(VLOOKUP(CONCATENATE($A85,"_",AK$1),SP_ACQ_Lib[],MATCH(AK$2,SP_ACQ_Lib[#Headers],0),FALSE)=0,"",VLOOKUP(CONCATENATE($A85,"_",AK$1),SP_ACQ_Lib[],MATCH(AK$2,SP_ACQ_Lib[#Headers],0),FALSE)),"")</f>
        <v/>
      </c>
      <c r="AL85" s="130">
        <f>IFERROR(VLOOKUP($A85,SP_AcqTract_DB[],MATCH(AL$2,SP_AcqTract_DB[#Headers],0),FALSE),"")</f>
        <v>0</v>
      </c>
      <c r="AM85" s="115">
        <f>IFERROR(VLOOKUP($A85,SP_AcqTract_DB[],MATCH(AM$2,SP_AcqTract_DB[#Headers],0),FALSE),"")</f>
        <v>0</v>
      </c>
      <c r="AN85" s="115">
        <f>IFERROR(VLOOKUP($A85,SP_AcqTract_DB[],MATCH(AN$2,SP_AcqTract_DB[#Headers],0),FALSE),"")</f>
        <v>0</v>
      </c>
      <c r="AO85" s="116">
        <f>IFERROR(VLOOKUP($A85,SP_AcqTract_DB[],MATCH(AO$2,SP_AcqTract_DB[#Headers],0),FALSE),"")</f>
        <v>0</v>
      </c>
      <c r="AP85" s="98">
        <f>IFERROR(VLOOKUP($A85,SP_AcqTract_DB[],MATCH(AP$2,SP_AcqTract_DB[#Headers],0),FALSE),"")</f>
        <v>0</v>
      </c>
      <c r="AQ85" s="133" t="str">
        <f>IFERROR(IF(VLOOKUP(CONCATENATE($A85,"_",AQ$1),SP_ACQ_Lib[],MATCH(AQ$2,SP_ACQ_Lib[#Headers],0),FALSE)=0,"",VLOOKUP(CONCATENATE($A85,"_",AQ$1),SP_ACQ_Lib[],MATCH(AQ$2,SP_ACQ_Lib[#Headers],0),FALSE)),"")</f>
        <v/>
      </c>
      <c r="AR85" s="131" t="str">
        <f>IFERROR(IF(VLOOKUP(CONCATENATE($A85,"_",AR$1),SP_ACQ_Lib[],MATCH(AR$2,SP_ACQ_Lib[#Headers],0),FALSE)=0,"",VLOOKUP(CONCATENATE($A85,"_",AR$1),SP_ACQ_Lib[],MATCH(AR$2,SP_ACQ_Lib[#Headers],0),FALSE)),"")</f>
        <v/>
      </c>
      <c r="AS85" s="130" t="str">
        <f>IFERROR(IF(VLOOKUP(CONCATENATE($A85,"_",AS$1),SP_ACQ_Lib[],MATCH(AS$2,SP_ACQ_Lib[#Headers],0),FALSE)=0,"",VLOOKUP(CONCATENATE($A85,"_",AS$1),SP_ACQ_Lib[],MATCH(AS$2,SP_ACQ_Lib[#Headers],0),FALSE)),"")</f>
        <v/>
      </c>
      <c r="AT85" s="132" t="str">
        <f>IFERROR(IF(VLOOKUP(CONCATENATE($A85,"_",AT$1),SP_ACQ_Lib[],MATCH(AT$2,SP_ACQ_Lib[#Headers],0),FALSE)=0,"",VLOOKUP(CONCATENATE($A85,"_",AT$1),SP_ACQ_Lib[],MATCH(AT$2,SP_ACQ_Lib[#Headers],0),FALSE)),"")</f>
        <v/>
      </c>
      <c r="AU85" s="132" t="str">
        <f>IFERROR(IF(VLOOKUP(CONCATENATE($A85,"_",AU$1),SP_ACQ_Lib[],MATCH(AU$2,SP_ACQ_Lib[#Headers],0),FALSE)=0,"",VLOOKUP(CONCATENATE($A85,"_",AU$1),SP_ACQ_Lib[],MATCH(AU$2,SP_ACQ_Lib[#Headers],0),FALSE)),"")</f>
        <v/>
      </c>
      <c r="AV85" s="113" t="str">
        <f>IFERROR(IF(VLOOKUP(CONCATENATE($A85,"_",AV$1),SP_ACQ_Lib[],MATCH(AV$2,SP_ACQ_Lib[#Headers],0),FALSE)=0,"",VLOOKUP(CONCATENATE($A85,"_",AV$1),SP_ACQ_Lib[],MATCH(AV$2,SP_ACQ_Lib[#Headers],0),FALSE)),"")</f>
        <v/>
      </c>
      <c r="AW85" s="132" t="str">
        <f>IFERROR(IF(VLOOKUP(CONCATENATE($A85,"_",AW$1),SP_ACQ_Lib[],MATCH(AW$2,SP_ACQ_Lib[#Headers],0),FALSE)=0,"",VLOOKUP(CONCATENATE($A85,"_",AW$1),SP_ACQ_Lib[],MATCH(AW$2,SP_ACQ_Lib[#Headers],0),FALSE)),"")</f>
        <v/>
      </c>
      <c r="AX85" s="132" t="str">
        <f>IFERROR(IF(VLOOKUP(CONCATENATE($A85,"_",AX$1),SP_ACQ_Lib[],MATCH(AX$2,SP_ACQ_Lib[#Headers],0),FALSE)=0,"",VLOOKUP(CONCATENATE($A85,"_",AX$1),SP_ACQ_Lib[],MATCH(AX$2,SP_ACQ_Lib[#Headers],0),FALSE)),"")</f>
        <v/>
      </c>
      <c r="AY85" s="132" t="str">
        <f>IFERROR(IF(VLOOKUP(CONCATENATE($A85,"_",AY$1),SP_ACQ_Lib[],MATCH(AY$2,SP_ACQ_Lib[#Headers],0),FALSE)=0,"",VLOOKUP(CONCATENATE($A85,"_",AY$1),SP_ACQ_Lib[],MATCH(AY$2,SP_ACQ_Lib[#Headers],0),FALSE)),"")</f>
        <v/>
      </c>
      <c r="AZ85" s="132" t="str">
        <f>IFERROR(IF(VLOOKUP(CONCATENATE($A85,"_",AZ$1),SP_ACQ_Lib[],MATCH(AZ$2,SP_ACQ_Lib[#Headers],0),FALSE)=0,"",VLOOKUP(CONCATENATE($A85,"_",AZ$1),SP_ACQ_Lib[],MATCH(AZ$2,SP_ACQ_Lib[#Headers],0),FALSE)),"")</f>
        <v/>
      </c>
      <c r="BA85" s="132" t="str">
        <f>IFERROR(IF(VLOOKUP(CONCATENATE($A85,"_",BA$1),SP_ACQ_Lib[],MATCH(BA$2,SP_ACQ_Lib[#Headers],0),FALSE)=0,"",VLOOKUP(CONCATENATE($A85,"_",BA$1),SP_ACQ_Lib[],MATCH(BA$2,SP_ACQ_Lib[#Headers],0),FALSE)),"")</f>
        <v/>
      </c>
      <c r="BB85" s="112">
        <f>IFERROR(VLOOKUP(CONCATENATE($A85,"_",BB$1),SP_ACQ_Lib[],MATCH(BB$2,SP_ACQ_Lib[#Headers],0),FALSE),0)</f>
        <v>0</v>
      </c>
      <c r="BC85" s="119">
        <f>IFERROR(VLOOKUP($A85,SP_AcqTract_DB[],MATCH(BC$2,SP_AcqTract_DB[#Headers],0),FALSE),"")</f>
        <v>0</v>
      </c>
      <c r="BD85" s="119">
        <f>IFERROR(VLOOKUP($A85,SP_AcqTract_DB[],MATCH(BD$2,SP_AcqTract_DB[#Headers],0),FALSE),"")</f>
        <v>0</v>
      </c>
      <c r="BE85" s="130" t="str">
        <f>IFERROR(IF(VLOOKUP(CONCATENATE($A85,"_",BE$1),SP_ACQ_Lib[],MATCH(BE$2,SP_ACQ_Lib[#Headers],0),FALSE)=0,"",VLOOKUP(CONCATENATE($A85,"_",BE$1),SP_ACQ_Lib[],MATCH(BE$2,SP_ACQ_Lib[#Headers],0),FALSE)),"")</f>
        <v/>
      </c>
      <c r="BF85" s="130" t="str">
        <f>IFERROR(IF(VLOOKUP(CONCATENATE($A85,"_",BF$1),SP_ACQ_Lib[],MATCH(BF$2,SP_ACQ_Lib[#Headers],0),FALSE)=0,"",VLOOKUP(CONCATENATE($A85,"_",BF$1),SP_ACQ_Lib[],MATCH(BF$2,SP_ACQ_Lib[#Headers],0),FALSE)),"")</f>
        <v/>
      </c>
      <c r="BG85" s="130" t="str">
        <f>IFERROR(IF(VLOOKUP(CONCATENATE($A85,"_",BG$1),SP_ACQ_Lib[],MATCH(BG$2,SP_ACQ_Lib[#Headers],0),FALSE)=0,"",VLOOKUP(CONCATENATE($A85,"_",BG$1),SP_ACQ_Lib[],MATCH(BG$2,SP_ACQ_Lib[#Headers],0),FALSE)),"")</f>
        <v/>
      </c>
      <c r="BH85" s="130" t="str">
        <f>IFERROR(IF(VLOOKUP(CONCATENATE($A85,"_",BH$1),SP_ACQ_Lib[],MATCH(BH$2,SP_ACQ_Lib[#Headers],0),FALSE)=0,"",VLOOKUP(CONCATENATE($A85,"_",BH$1),SP_ACQ_Lib[],MATCH(BH$2,SP_ACQ_Lib[#Headers],0),FALSE)),"")</f>
        <v/>
      </c>
      <c r="BI85" s="130" t="str">
        <f>IFERROR(IF(VLOOKUP(CONCATENATE($A85,"_",BI$1),SP_ACQ_Lib[],MATCH(BI$2,SP_ACQ_Lib[#Headers],0),FALSE)=0,"",VLOOKUP(CONCATENATE($A85,"_",BI$1),SP_ACQ_Lib[],MATCH(BI$2,SP_ACQ_Lib[#Headers],0),FALSE)),"")</f>
        <v/>
      </c>
      <c r="BJ85" s="130" t="str">
        <f>IFERROR(IF(VLOOKUP(CONCATENATE($A85,"_",BJ$1),SP_ACQ_Lib[],MATCH(BJ$2,SP_ACQ_Lib[#Headers],0),FALSE)=0,"",VLOOKUP(CONCATENATE($A85,"_",BJ$1),SP_ACQ_Lib[],MATCH(BJ$2,SP_ACQ_Lib[#Headers],0),FALSE)),"")</f>
        <v/>
      </c>
      <c r="BK85" s="131" t="str">
        <f>IFERROR(IF(VLOOKUP(CONCATENATE($A85,"_",BK$1),SP_ACQ_Lib[],MATCH(BK$2,SP_ACQ_Lib[#Headers],0),FALSE)=0,"",VLOOKUP(CONCATENATE($A85,"_",BK$1),SP_ACQ_Lib[],MATCH(BK$2,SP_ACQ_Lib[#Headers],0),FALSE)),"")</f>
        <v/>
      </c>
      <c r="BL85" s="130" t="str">
        <f>IFERROR(IF(VLOOKUP(CONCATENATE($A85,"_",BL$1),SP_ACQ_Lib[],MATCH(BL$2,SP_ACQ_Lib[#Headers],0),FALSE)=0,"",VLOOKUP(CONCATENATE($A85,"_",BL$1),SP_ACQ_Lib[],MATCH(BL$2,SP_ACQ_Lib[#Headers],0),FALSE)),"")</f>
        <v/>
      </c>
      <c r="BM85" s="130" t="str">
        <f>IFERROR(IF(VLOOKUP(CONCATENATE($A85,"_",BM$1),SP_ACQ_Lib[],MATCH(BM$2,SP_ACQ_Lib[#Headers],0),FALSE)=0,"",VLOOKUP(CONCATENATE($A85,"_",BM$1),SP_ACQ_Lib[],MATCH(BM$2,SP_ACQ_Lib[#Headers],0),FALSE)),"")</f>
        <v/>
      </c>
      <c r="BN85" s="130" t="str">
        <f>IFERROR(IF(VLOOKUP(CONCATENATE($A85,"_",BN$1),SP_ACQ_Lib[],MATCH(BN$2,SP_ACQ_Lib[#Headers],0),FALSE)=0,"",VLOOKUP(CONCATENATE($A85,"_",BN$1),SP_ACQ_Lib[],MATCH(BN$2,SP_ACQ_Lib[#Headers],0),FALSE)),"")</f>
        <v/>
      </c>
    </row>
    <row r="86" spans="1:66" s="114" customFormat="1" ht="15.75" x14ac:dyDescent="0.2">
      <c r="A86" s="82" t="s">
        <v>2069</v>
      </c>
      <c r="B86" s="115" t="str">
        <f>IFERROR(VLOOKUP($A86,SP_AcqTract_DB[],MATCH(B$2,SP_AcqTract_DB[#Headers],0),FALSE),"")</f>
        <v>R026931</v>
      </c>
      <c r="C86" s="116" t="str">
        <f>IFERROR(VLOOKUP($A86,SP_AcqTract_DB[],MATCH(C$2,SP_AcqTract_DB[#Headers],0),FALSE),"")</f>
        <v>PH2</v>
      </c>
      <c r="D86" s="96" t="str">
        <f>IFERROR(VLOOKUP($A86,SP_AcqTract_DB[],MATCH(D$2,SP_AcqTract_DB[#Headers],0),FALSE),"")</f>
        <v>Active</v>
      </c>
      <c r="E86" s="96">
        <f>IFERROR(VLOOKUP($A86,SP_AcqTract_DB[],MATCH(E$2,SP_AcqTract_DB[#Headers],0),FALSE),"")</f>
        <v>0</v>
      </c>
      <c r="F86" s="115">
        <f>IFERROR(VLOOKUP($A86,SP_AcqTract_DB[],MATCH(F$2,SP_AcqTract_DB[#Headers],0),FALSE),"")</f>
        <v>0</v>
      </c>
      <c r="G86" s="115" t="str">
        <f>IFERROR(VLOOKUP($A86,SP_AcqTract_DB[],MATCH(G$2,SP_AcqTract_DB[#Headers],0),FALSE),"")</f>
        <v>Elizabeth Taylor</v>
      </c>
      <c r="H86" s="131">
        <f>IFERROR(IF(VLOOKUP(CONCATENATE($A86,"_",H$1),SP_ACQ_Lib[],MATCH(H$2,SP_ACQ_Lib[#Headers],0),FALSE)=0,"",VLOOKUP(CONCATENATE($A86,"_",H$1),SP_ACQ_Lib[],MATCH(H$2,SP_ACQ_Lib[#Headers],0),FALSE)),"")</f>
        <v>44014.490104166667</v>
      </c>
      <c r="I86" s="115" t="str">
        <f>IFERROR(VLOOKUP($A86,SP_AcqTract_DB[],MATCH(I$2,SP_AcqTract_DB[#Headers],0),FALSE),"")</f>
        <v>Felcman Frank J Etux Judy M</v>
      </c>
      <c r="J86" s="115">
        <f>IFERROR(VLOOKUP($A86,SP_AcqTract_DB[],MATCH(J$2,SP_AcqTract_DB[#Headers],0),FALSE),"")</f>
        <v>0</v>
      </c>
      <c r="K86" s="115">
        <f>IFERROR(VLOOKUP($A86,SP_AcqTract_DB[],MATCH(K$2,SP_AcqTract_DB[#Headers],0),FALSE),"")</f>
        <v>0</v>
      </c>
      <c r="L86" s="115">
        <f>IFERROR(VLOOKUP($A86,SP_AcqTract_DB[],MATCH(L$2,SP_AcqTract_DB[#Headers],0),FALSE),"")</f>
        <v>0</v>
      </c>
      <c r="M86" s="96">
        <f>IFERROR(VLOOKUP($A86,SP_AcqTract_DB[],MATCH(M$2,SP_AcqTract_DB[#Headers],0),FALSE),"")</f>
        <v>0</v>
      </c>
      <c r="N86" s="115" t="str">
        <f>IFERROR(VLOOKUP($A86,SP_AcqTract_DB[],MATCH(N$2,SP_AcqTract_DB[#Headers],0),FALSE),"")</f>
        <v>409 MOERS LN</v>
      </c>
      <c r="O86" s="108">
        <f>IFERROR(VLOOKUP($A86,SP_AcqTract_DB[],MATCH(O$2,SP_AcqTract_DB[#Headers],0),FALSE),"")</f>
        <v>0</v>
      </c>
      <c r="P86" s="108">
        <f>IFERROR(VLOOKUP($A86,SP_AcqTract_DB[],MATCH(P$2,SP_AcqTract_DB[#Headers],0),FALSE),"")</f>
        <v>0</v>
      </c>
      <c r="Q86" s="96">
        <f>IFERROR(VLOOKUP($A86,SP_AcqTract_DB[],MATCH(Q$2,SP_AcqTract_DB[#Headers],0),FALSE),"")</f>
        <v>0</v>
      </c>
      <c r="R86" s="131" t="str">
        <f>IFERROR(IF(VLOOKUP(CONCATENATE($A86,"_",R$1),SP_ACQ_Lib[],MATCH(R$2,SP_ACQ_Lib[#Headers],0),FALSE)=0,"",VLOOKUP(CONCATENATE($A86,"_",R$1),SP_ACQ_Lib[],MATCH(R$2,SP_ACQ_Lib[#Headers],0),FALSE)),"")</f>
        <v/>
      </c>
      <c r="S86" s="134" t="str">
        <f>IFERROR(IF(VLOOKUP(CONCATENATE($A86,"_",S$1),SP_ACQ_Lib[],MATCH(S$2,SP_ACQ_Lib[#Headers],0),FALSE)=0,"",VLOOKUP(CONCATENATE($A86,"_",S$1),SP_ACQ_Lib[],MATCH(S$2,SP_ACQ_Lib[#Headers],0),FALSE)),"")</f>
        <v/>
      </c>
      <c r="T86" s="93">
        <f>IFERROR(VLOOKUP(CONCATENATE($A86,"_",T$1),SP_ACQ_Lib[],MATCH(T$2,SP_ACQ_Lib[#Headers],0),FALSE),0)</f>
        <v>0</v>
      </c>
      <c r="U86" s="131" t="str">
        <f>IFERROR(IF(VLOOKUP(CONCATENATE($A86,"_",U$1),SP_ACQ_Lib[],MATCH(U$2,SP_ACQ_Lib[#Headers],0),FALSE)=0,"",VLOOKUP(CONCATENATE($A86,"_",U$1),SP_ACQ_Lib[],MATCH(U$2,SP_ACQ_Lib[#Headers],0),FALSE)),"")</f>
        <v/>
      </c>
      <c r="V86" s="93" t="str">
        <f>IFERROR(VLOOKUP(CONCATENATE($A86,"_",V$1),SP_ACQ_Lib[],MATCH(V$2,SP_ACQ_Lib[#Headers],0),FALSE),0)</f>
        <v>Accepted</v>
      </c>
      <c r="W86" s="97">
        <f>IFERROR(VLOOKUP(CONCATENATE($A86,"_",W$1),SP_ACQ_Lib[],MATCH(W$2,SP_ACQ_Lib[#Headers],0),FALSE),0)</f>
        <v>0</v>
      </c>
      <c r="X86" s="131">
        <f>IFERROR(VLOOKUP($A86,SP_AcqTract_DB[],MATCH(X$2,SP_AcqTract_DB[#Headers],0),FALSE),"")</f>
        <v>0</v>
      </c>
      <c r="Y86" s="125">
        <f>IFERROR(VLOOKUP($A86,SP_AcqTract_DB[],MATCH(Y$2,SP_AcqTract_DB[#Headers],0),FALSE),"")</f>
        <v>0</v>
      </c>
      <c r="Z86" s="117">
        <f>IFERROR(VLOOKUP($A86,SP_AcqTract_DB[],MATCH(Z$2,SP_AcqTract_DB[#Headers],0),FALSE),"")</f>
        <v>0</v>
      </c>
      <c r="AA86" s="117">
        <f>IFERROR(VLOOKUP($A86,SP_AcqTract_DB[],MATCH(AA$2,SP_AcqTract_DB[#Headers],0),FALSE),"")</f>
        <v>0</v>
      </c>
      <c r="AB86" s="131" t="str">
        <f>IFERROR(IF(VLOOKUP(CONCATENATE($A86,"_",AB$1),SP_ACQ_Lib[],MATCH(AB$2,SP_ACQ_Lib[#Headers],0),FALSE)=0,"",VLOOKUP(CONCATENATE($A86,"_",AB$1),SP_ACQ_Lib[],MATCH(AB$2,SP_ACQ_Lib[#Headers],0),FALSE)),"")</f>
        <v/>
      </c>
      <c r="AC86" s="131" t="str">
        <f>IFERROR(IF(VLOOKUP(CONCATENATE($A86,"_",AC$1),SP_ACQ_Lib[],MATCH(AC$2,SP_ACQ_Lib[#Headers],0),FALSE)=0,"",VLOOKUP(CONCATENATE($A86,"_",AC$1),SP_ACQ_Lib[],MATCH(AC$2,SP_ACQ_Lib[#Headers],0),FALSE)),"")</f>
        <v/>
      </c>
      <c r="AD86" s="117">
        <f>IFERROR(VLOOKUP($A86,SP_AcqTract_DB[],MATCH(AD$2,SP_AcqTract_DB[#Headers],0),FALSE),"")</f>
        <v>0</v>
      </c>
      <c r="AE86" s="131" t="str">
        <f>IFERROR(IF(VLOOKUP(CONCATENATE($A86,"_",AE$1),SP_ACQ_Lib[],MATCH(AE$2,SP_ACQ_Lib[#Headers],0),FALSE)=0,"",VLOOKUP(CONCATENATE($A86,"_",AE$1),SP_ACQ_Lib[],MATCH(AE$2,SP_ACQ_Lib[#Headers],0),FALSE)),"")</f>
        <v/>
      </c>
      <c r="AF86" s="131" t="str">
        <f>IFERROR(IF(VLOOKUP(CONCATENATE($A86,"_",AF$1),SP_ACQ_Lib[],MATCH(AF$2,SP_ACQ_Lib[#Headers],0),FALSE)=0,"",VLOOKUP(CONCATENATE($A86,"_",AF$1),SP_ACQ_Lib[],MATCH(AF$2,SP_ACQ_Lib[#Headers],0),FALSE)),"")</f>
        <v/>
      </c>
      <c r="AG86" s="131" t="str">
        <f>IFERROR(IF(VLOOKUP(CONCATENATE($A86,"_",AG$1),SP_ACQ_Lib[],MATCH(AG$2,SP_ACQ_Lib[#Headers],0),FALSE)=0,"",VLOOKUP(CONCATENATE($A86,"_",AG$1),SP_ACQ_Lib[],MATCH(AG$2,SP_ACQ_Lib[#Headers],0),FALSE)),"")</f>
        <v/>
      </c>
      <c r="AH86" s="131" t="str">
        <f>IFERROR(IF(VLOOKUP(CONCATENATE($A86,"_",AH$1),SP_ACQ_Lib[],MATCH(AH$2,SP_ACQ_Lib[#Headers],0),FALSE)=0,"",VLOOKUP(CONCATENATE($A86,"_",AH$1),SP_ACQ_Lib[],MATCH(AH$2,SP_ACQ_Lib[#Headers],0),FALSE)),"")</f>
        <v/>
      </c>
      <c r="AI86" s="130">
        <f>IFERROR(IF(VLOOKUP(CONCATENATE($A86,"_",AI$1),SP_ACQ_Lib[],MATCH(AI$2,SP_ACQ_Lib[#Headers],0),FALSE)=0,"",VLOOKUP(CONCATENATE($A86,"_",AI$1),SP_ACQ_Lib[],MATCH(AI$2,SP_ACQ_Lib[#Headers],0),FALSE)),"")</f>
        <v>43984</v>
      </c>
      <c r="AJ86" s="130" t="str">
        <f>IFERROR(IF(VLOOKUP(CONCATENATE($A86,"_",AJ$1),SP_ACQ_Lib[],MATCH(AJ$2,SP_ACQ_Lib[#Headers],0),FALSE)=0,"",VLOOKUP(CONCATENATE($A86,"_",AJ$1),SP_ACQ_Lib[],MATCH(AJ$2,SP_ACQ_Lib[#Headers],0),FALSE)),"")</f>
        <v/>
      </c>
      <c r="AK86" s="130" t="str">
        <f>IFERROR(IF(VLOOKUP(CONCATENATE($A86,"_",AK$1),SP_ACQ_Lib[],MATCH(AK$2,SP_ACQ_Lib[#Headers],0),FALSE)=0,"",VLOOKUP(CONCATENATE($A86,"_",AK$1),SP_ACQ_Lib[],MATCH(AK$2,SP_ACQ_Lib[#Headers],0),FALSE)),"")</f>
        <v/>
      </c>
      <c r="AL86" s="130">
        <f>IFERROR(VLOOKUP($A86,SP_AcqTract_DB[],MATCH(AL$2,SP_AcqTract_DB[#Headers],0),FALSE),"")</f>
        <v>0</v>
      </c>
      <c r="AM86" s="115">
        <f>IFERROR(VLOOKUP($A86,SP_AcqTract_DB[],MATCH(AM$2,SP_AcqTract_DB[#Headers],0),FALSE),"")</f>
        <v>0</v>
      </c>
      <c r="AN86" s="115">
        <f>IFERROR(VLOOKUP($A86,SP_AcqTract_DB[],MATCH(AN$2,SP_AcqTract_DB[#Headers],0),FALSE),"")</f>
        <v>0</v>
      </c>
      <c r="AO86" s="116">
        <f>IFERROR(VLOOKUP($A86,SP_AcqTract_DB[],MATCH(AO$2,SP_AcqTract_DB[#Headers],0),FALSE),"")</f>
        <v>0</v>
      </c>
      <c r="AP86" s="98">
        <f>IFERROR(VLOOKUP($A86,SP_AcqTract_DB[],MATCH(AP$2,SP_AcqTract_DB[#Headers],0),FALSE),"")</f>
        <v>0</v>
      </c>
      <c r="AQ86" s="133" t="str">
        <f>IFERROR(IF(VLOOKUP(CONCATENATE($A86,"_",AQ$1),SP_ACQ_Lib[],MATCH(AQ$2,SP_ACQ_Lib[#Headers],0),FALSE)=0,"",VLOOKUP(CONCATENATE($A86,"_",AQ$1),SP_ACQ_Lib[],MATCH(AQ$2,SP_ACQ_Lib[#Headers],0),FALSE)),"")</f>
        <v/>
      </c>
      <c r="AR86" s="131" t="str">
        <f>IFERROR(IF(VLOOKUP(CONCATENATE($A86,"_",AR$1),SP_ACQ_Lib[],MATCH(AR$2,SP_ACQ_Lib[#Headers],0),FALSE)=0,"",VLOOKUP(CONCATENATE($A86,"_",AR$1),SP_ACQ_Lib[],MATCH(AR$2,SP_ACQ_Lib[#Headers],0),FALSE)),"")</f>
        <v/>
      </c>
      <c r="AS86" s="130" t="str">
        <f>IFERROR(IF(VLOOKUP(CONCATENATE($A86,"_",AS$1),SP_ACQ_Lib[],MATCH(AS$2,SP_ACQ_Lib[#Headers],0),FALSE)=0,"",VLOOKUP(CONCATENATE($A86,"_",AS$1),SP_ACQ_Lib[],MATCH(AS$2,SP_ACQ_Lib[#Headers],0),FALSE)),"")</f>
        <v/>
      </c>
      <c r="AT86" s="132" t="str">
        <f>IFERROR(IF(VLOOKUP(CONCATENATE($A86,"_",AT$1),SP_ACQ_Lib[],MATCH(AT$2,SP_ACQ_Lib[#Headers],0),FALSE)=0,"",VLOOKUP(CONCATENATE($A86,"_",AT$1),SP_ACQ_Lib[],MATCH(AT$2,SP_ACQ_Lib[#Headers],0),FALSE)),"")</f>
        <v/>
      </c>
      <c r="AU86" s="132" t="str">
        <f>IFERROR(IF(VLOOKUP(CONCATENATE($A86,"_",AU$1),SP_ACQ_Lib[],MATCH(AU$2,SP_ACQ_Lib[#Headers],0),FALSE)=0,"",VLOOKUP(CONCATENATE($A86,"_",AU$1),SP_ACQ_Lib[],MATCH(AU$2,SP_ACQ_Lib[#Headers],0),FALSE)),"")</f>
        <v/>
      </c>
      <c r="AV86" s="113" t="str">
        <f>IFERROR(IF(VLOOKUP(CONCATENATE($A86,"_",AV$1),SP_ACQ_Lib[],MATCH(AV$2,SP_ACQ_Lib[#Headers],0),FALSE)=0,"",VLOOKUP(CONCATENATE($A86,"_",AV$1),SP_ACQ_Lib[],MATCH(AV$2,SP_ACQ_Lib[#Headers],0),FALSE)),"")</f>
        <v/>
      </c>
      <c r="AW86" s="132" t="str">
        <f>IFERROR(IF(VLOOKUP(CONCATENATE($A86,"_",AW$1),SP_ACQ_Lib[],MATCH(AW$2,SP_ACQ_Lib[#Headers],0),FALSE)=0,"",VLOOKUP(CONCATENATE($A86,"_",AW$1),SP_ACQ_Lib[],MATCH(AW$2,SP_ACQ_Lib[#Headers],0),FALSE)),"")</f>
        <v/>
      </c>
      <c r="AX86" s="132" t="str">
        <f>IFERROR(IF(VLOOKUP(CONCATENATE($A86,"_",AX$1),SP_ACQ_Lib[],MATCH(AX$2,SP_ACQ_Lib[#Headers],0),FALSE)=0,"",VLOOKUP(CONCATENATE($A86,"_",AX$1),SP_ACQ_Lib[],MATCH(AX$2,SP_ACQ_Lib[#Headers],0),FALSE)),"")</f>
        <v/>
      </c>
      <c r="AY86" s="132" t="str">
        <f>IFERROR(IF(VLOOKUP(CONCATENATE($A86,"_",AY$1),SP_ACQ_Lib[],MATCH(AY$2,SP_ACQ_Lib[#Headers],0),FALSE)=0,"",VLOOKUP(CONCATENATE($A86,"_",AY$1),SP_ACQ_Lib[],MATCH(AY$2,SP_ACQ_Lib[#Headers],0),FALSE)),"")</f>
        <v/>
      </c>
      <c r="AZ86" s="132" t="str">
        <f>IFERROR(IF(VLOOKUP(CONCATENATE($A86,"_",AZ$1),SP_ACQ_Lib[],MATCH(AZ$2,SP_ACQ_Lib[#Headers],0),FALSE)=0,"",VLOOKUP(CONCATENATE($A86,"_",AZ$1),SP_ACQ_Lib[],MATCH(AZ$2,SP_ACQ_Lib[#Headers],0),FALSE)),"")</f>
        <v/>
      </c>
      <c r="BA86" s="132" t="str">
        <f>IFERROR(IF(VLOOKUP(CONCATENATE($A86,"_",BA$1),SP_ACQ_Lib[],MATCH(BA$2,SP_ACQ_Lib[#Headers],0),FALSE)=0,"",VLOOKUP(CONCATENATE($A86,"_",BA$1),SP_ACQ_Lib[],MATCH(BA$2,SP_ACQ_Lib[#Headers],0),FALSE)),"")</f>
        <v/>
      </c>
      <c r="BB86" s="112">
        <f>IFERROR(VLOOKUP(CONCATENATE($A86,"_",BB$1),SP_ACQ_Lib[],MATCH(BB$2,SP_ACQ_Lib[#Headers],0),FALSE),0)</f>
        <v>0</v>
      </c>
      <c r="BC86" s="119">
        <f>IFERROR(VLOOKUP($A86,SP_AcqTract_DB[],MATCH(BC$2,SP_AcqTract_DB[#Headers],0),FALSE),"")</f>
        <v>0</v>
      </c>
      <c r="BD86" s="119">
        <f>IFERROR(VLOOKUP($A86,SP_AcqTract_DB[],MATCH(BD$2,SP_AcqTract_DB[#Headers],0),FALSE),"")</f>
        <v>0</v>
      </c>
      <c r="BE86" s="130" t="str">
        <f>IFERROR(IF(VLOOKUP(CONCATENATE($A86,"_",BE$1),SP_ACQ_Lib[],MATCH(BE$2,SP_ACQ_Lib[#Headers],0),FALSE)=0,"",VLOOKUP(CONCATENATE($A86,"_",BE$1),SP_ACQ_Lib[],MATCH(BE$2,SP_ACQ_Lib[#Headers],0),FALSE)),"")</f>
        <v/>
      </c>
      <c r="BF86" s="130" t="str">
        <f>IFERROR(IF(VLOOKUP(CONCATENATE($A86,"_",BF$1),SP_ACQ_Lib[],MATCH(BF$2,SP_ACQ_Lib[#Headers],0),FALSE)=0,"",VLOOKUP(CONCATENATE($A86,"_",BF$1),SP_ACQ_Lib[],MATCH(BF$2,SP_ACQ_Lib[#Headers],0),FALSE)),"")</f>
        <v/>
      </c>
      <c r="BG86" s="130" t="str">
        <f>IFERROR(IF(VLOOKUP(CONCATENATE($A86,"_",BG$1),SP_ACQ_Lib[],MATCH(BG$2,SP_ACQ_Lib[#Headers],0),FALSE)=0,"",VLOOKUP(CONCATENATE($A86,"_",BG$1),SP_ACQ_Lib[],MATCH(BG$2,SP_ACQ_Lib[#Headers],0),FALSE)),"")</f>
        <v/>
      </c>
      <c r="BH86" s="130" t="str">
        <f>IFERROR(IF(VLOOKUP(CONCATENATE($A86,"_",BH$1),SP_ACQ_Lib[],MATCH(BH$2,SP_ACQ_Lib[#Headers],0),FALSE)=0,"",VLOOKUP(CONCATENATE($A86,"_",BH$1),SP_ACQ_Lib[],MATCH(BH$2,SP_ACQ_Lib[#Headers],0),FALSE)),"")</f>
        <v/>
      </c>
      <c r="BI86" s="130" t="str">
        <f>IFERROR(IF(VLOOKUP(CONCATENATE($A86,"_",BI$1),SP_ACQ_Lib[],MATCH(BI$2,SP_ACQ_Lib[#Headers],0),FALSE)=0,"",VLOOKUP(CONCATENATE($A86,"_",BI$1),SP_ACQ_Lib[],MATCH(BI$2,SP_ACQ_Lib[#Headers],0),FALSE)),"")</f>
        <v/>
      </c>
      <c r="BJ86" s="130" t="str">
        <f>IFERROR(IF(VLOOKUP(CONCATENATE($A86,"_",BJ$1),SP_ACQ_Lib[],MATCH(BJ$2,SP_ACQ_Lib[#Headers],0),FALSE)=0,"",VLOOKUP(CONCATENATE($A86,"_",BJ$1),SP_ACQ_Lib[],MATCH(BJ$2,SP_ACQ_Lib[#Headers],0),FALSE)),"")</f>
        <v/>
      </c>
      <c r="BK86" s="131" t="str">
        <f>IFERROR(IF(VLOOKUP(CONCATENATE($A86,"_",BK$1),SP_ACQ_Lib[],MATCH(BK$2,SP_ACQ_Lib[#Headers],0),FALSE)=0,"",VLOOKUP(CONCATENATE($A86,"_",BK$1),SP_ACQ_Lib[],MATCH(BK$2,SP_ACQ_Lib[#Headers],0),FALSE)),"")</f>
        <v/>
      </c>
      <c r="BL86" s="130" t="str">
        <f>IFERROR(IF(VLOOKUP(CONCATENATE($A86,"_",BL$1),SP_ACQ_Lib[],MATCH(BL$2,SP_ACQ_Lib[#Headers],0),FALSE)=0,"",VLOOKUP(CONCATENATE($A86,"_",BL$1),SP_ACQ_Lib[],MATCH(BL$2,SP_ACQ_Lib[#Headers],0),FALSE)),"")</f>
        <v/>
      </c>
      <c r="BM86" s="130" t="str">
        <f>IFERROR(IF(VLOOKUP(CONCATENATE($A86,"_",BM$1),SP_ACQ_Lib[],MATCH(BM$2,SP_ACQ_Lib[#Headers],0),FALSE)=0,"",VLOOKUP(CONCATENATE($A86,"_",BM$1),SP_ACQ_Lib[],MATCH(BM$2,SP_ACQ_Lib[#Headers],0),FALSE)),"")</f>
        <v/>
      </c>
      <c r="BN86" s="130" t="str">
        <f>IFERROR(IF(VLOOKUP(CONCATENATE($A86,"_",BN$1),SP_ACQ_Lib[],MATCH(BN$2,SP_ACQ_Lib[#Headers],0),FALSE)=0,"",VLOOKUP(CONCATENATE($A86,"_",BN$1),SP_ACQ_Lib[],MATCH(BN$2,SP_ACQ_Lib[#Headers],0),FALSE)),"")</f>
        <v/>
      </c>
    </row>
    <row r="87" spans="1:66" s="114" customFormat="1" ht="15.75" x14ac:dyDescent="0.2">
      <c r="A87" s="82" t="s">
        <v>2071</v>
      </c>
      <c r="B87" s="115" t="str">
        <f>IFERROR(VLOOKUP($A87,SP_AcqTract_DB[],MATCH(B$2,SP_AcqTract_DB[#Headers],0),FALSE),"")</f>
        <v>R026936</v>
      </c>
      <c r="C87" s="116" t="str">
        <f>IFERROR(VLOOKUP($A87,SP_AcqTract_DB[],MATCH(C$2,SP_AcqTract_DB[#Headers],0),FALSE),"")</f>
        <v>PH2</v>
      </c>
      <c r="D87" s="96" t="str">
        <f>IFERROR(VLOOKUP($A87,SP_AcqTract_DB[],MATCH(D$2,SP_AcqTract_DB[#Headers],0),FALSE),"")</f>
        <v>Active</v>
      </c>
      <c r="E87" s="96">
        <f>IFERROR(VLOOKUP($A87,SP_AcqTract_DB[],MATCH(E$2,SP_AcqTract_DB[#Headers],0),FALSE),"")</f>
        <v>0</v>
      </c>
      <c r="F87" s="115">
        <f>IFERROR(VLOOKUP($A87,SP_AcqTract_DB[],MATCH(F$2,SP_AcqTract_DB[#Headers],0),FALSE),"")</f>
        <v>0</v>
      </c>
      <c r="G87" s="115" t="str">
        <f>IFERROR(VLOOKUP($A87,SP_AcqTract_DB[],MATCH(G$2,SP_AcqTract_DB[#Headers],0),FALSE),"")</f>
        <v>Melissa DeLeon</v>
      </c>
      <c r="H87" s="131">
        <f>IFERROR(IF(VLOOKUP(CONCATENATE($A87,"_",H$1),SP_ACQ_Lib[],MATCH(H$2,SP_ACQ_Lib[#Headers],0),FALSE)=0,"",VLOOKUP(CONCATENATE($A87,"_",H$1),SP_ACQ_Lib[],MATCH(H$2,SP_ACQ_Lib[#Headers],0),FALSE)),"")</f>
        <v>44004.885578703703</v>
      </c>
      <c r="I87" s="115" t="str">
        <f>IFERROR(VLOOKUP($A87,SP_AcqTract_DB[],MATCH(I$2,SP_AcqTract_DB[#Headers],0),FALSE),"")</f>
        <v>Urbanovsky Joe Jr &amp; Clement Ann C</v>
      </c>
      <c r="J87" s="115">
        <f>IFERROR(VLOOKUP($A87,SP_AcqTract_DB[],MATCH(J$2,SP_AcqTract_DB[#Headers],0),FALSE),"")</f>
        <v>0</v>
      </c>
      <c r="K87" s="115">
        <f>IFERROR(VLOOKUP($A87,SP_AcqTract_DB[],MATCH(K$2,SP_AcqTract_DB[#Headers],0),FALSE),"")</f>
        <v>0</v>
      </c>
      <c r="L87" s="115">
        <f>IFERROR(VLOOKUP($A87,SP_AcqTract_DB[],MATCH(L$2,SP_AcqTract_DB[#Headers],0),FALSE),"")</f>
        <v>0</v>
      </c>
      <c r="M87" s="96">
        <f>IFERROR(VLOOKUP($A87,SP_AcqTract_DB[],MATCH(M$2,SP_AcqTract_DB[#Headers],0),FALSE),"")</f>
        <v>0</v>
      </c>
      <c r="N87" s="115" t="str">
        <f>IFERROR(VLOOKUP($A87,SP_AcqTract_DB[],MATCH(N$2,SP_AcqTract_DB[#Headers],0),FALSE),"")</f>
        <v>4220 LEE LN</v>
      </c>
      <c r="O87" s="108">
        <f>IFERROR(VLOOKUP($A87,SP_AcqTract_DB[],MATCH(O$2,SP_AcqTract_DB[#Headers],0),FALSE),"")</f>
        <v>0</v>
      </c>
      <c r="P87" s="108">
        <f>IFERROR(VLOOKUP($A87,SP_AcqTract_DB[],MATCH(P$2,SP_AcqTract_DB[#Headers],0),FALSE),"")</f>
        <v>0</v>
      </c>
      <c r="Q87" s="96">
        <f>IFERROR(VLOOKUP($A87,SP_AcqTract_DB[],MATCH(Q$2,SP_AcqTract_DB[#Headers],0),FALSE),"")</f>
        <v>0</v>
      </c>
      <c r="R87" s="131" t="str">
        <f>IFERROR(IF(VLOOKUP(CONCATENATE($A87,"_",R$1),SP_ACQ_Lib[],MATCH(R$2,SP_ACQ_Lib[#Headers],0),FALSE)=0,"",VLOOKUP(CONCATENATE($A87,"_",R$1),SP_ACQ_Lib[],MATCH(R$2,SP_ACQ_Lib[#Headers],0),FALSE)),"")</f>
        <v/>
      </c>
      <c r="S87" s="134" t="str">
        <f>IFERROR(IF(VLOOKUP(CONCATENATE($A87,"_",S$1),SP_ACQ_Lib[],MATCH(S$2,SP_ACQ_Lib[#Headers],0),FALSE)=0,"",VLOOKUP(CONCATENATE($A87,"_",S$1),SP_ACQ_Lib[],MATCH(S$2,SP_ACQ_Lib[#Headers],0),FALSE)),"")</f>
        <v/>
      </c>
      <c r="T87" s="93">
        <f>IFERROR(VLOOKUP(CONCATENATE($A87,"_",T$1),SP_ACQ_Lib[],MATCH(T$2,SP_ACQ_Lib[#Headers],0),FALSE),0)</f>
        <v>0</v>
      </c>
      <c r="U87" s="131" t="str">
        <f>IFERROR(IF(VLOOKUP(CONCATENATE($A87,"_",U$1),SP_ACQ_Lib[],MATCH(U$2,SP_ACQ_Lib[#Headers],0),FALSE)=0,"",VLOOKUP(CONCATENATE($A87,"_",U$1),SP_ACQ_Lib[],MATCH(U$2,SP_ACQ_Lib[#Headers],0),FALSE)),"")</f>
        <v/>
      </c>
      <c r="V87" s="93" t="str">
        <f>IFERROR(VLOOKUP(CONCATENATE($A87,"_",V$1),SP_ACQ_Lib[],MATCH(V$2,SP_ACQ_Lib[#Headers],0),FALSE),0)</f>
        <v>Accepted</v>
      </c>
      <c r="W87" s="97">
        <f>IFERROR(VLOOKUP(CONCATENATE($A87,"_",W$1),SP_ACQ_Lib[],MATCH(W$2,SP_ACQ_Lib[#Headers],0),FALSE),0)</f>
        <v>0</v>
      </c>
      <c r="X87" s="131">
        <f>IFERROR(VLOOKUP($A87,SP_AcqTract_DB[],MATCH(X$2,SP_AcqTract_DB[#Headers],0),FALSE),"")</f>
        <v>0</v>
      </c>
      <c r="Y87" s="125">
        <f>IFERROR(VLOOKUP($A87,SP_AcqTract_DB[],MATCH(Y$2,SP_AcqTract_DB[#Headers],0),FALSE),"")</f>
        <v>0</v>
      </c>
      <c r="Z87" s="117">
        <f>IFERROR(VLOOKUP($A87,SP_AcqTract_DB[],MATCH(Z$2,SP_AcqTract_DB[#Headers],0),FALSE),"")</f>
        <v>0</v>
      </c>
      <c r="AA87" s="117">
        <f>IFERROR(VLOOKUP($A87,SP_AcqTract_DB[],MATCH(AA$2,SP_AcqTract_DB[#Headers],0),FALSE),"")</f>
        <v>0</v>
      </c>
      <c r="AB87" s="131" t="str">
        <f>IFERROR(IF(VLOOKUP(CONCATENATE($A87,"_",AB$1),SP_ACQ_Lib[],MATCH(AB$2,SP_ACQ_Lib[#Headers],0),FALSE)=0,"",VLOOKUP(CONCATENATE($A87,"_",AB$1),SP_ACQ_Lib[],MATCH(AB$2,SP_ACQ_Lib[#Headers],0),FALSE)),"")</f>
        <v/>
      </c>
      <c r="AC87" s="131" t="str">
        <f>IFERROR(IF(VLOOKUP(CONCATENATE($A87,"_",AC$1),SP_ACQ_Lib[],MATCH(AC$2,SP_ACQ_Lib[#Headers],0),FALSE)=0,"",VLOOKUP(CONCATENATE($A87,"_",AC$1),SP_ACQ_Lib[],MATCH(AC$2,SP_ACQ_Lib[#Headers],0),FALSE)),"")</f>
        <v/>
      </c>
      <c r="AD87" s="117">
        <f>IFERROR(VLOOKUP($A87,SP_AcqTract_DB[],MATCH(AD$2,SP_AcqTract_DB[#Headers],0),FALSE),"")</f>
        <v>0</v>
      </c>
      <c r="AE87" s="131" t="str">
        <f>IFERROR(IF(VLOOKUP(CONCATENATE($A87,"_",AE$1),SP_ACQ_Lib[],MATCH(AE$2,SP_ACQ_Lib[#Headers],0),FALSE)=0,"",VLOOKUP(CONCATENATE($A87,"_",AE$1),SP_ACQ_Lib[],MATCH(AE$2,SP_ACQ_Lib[#Headers],0),FALSE)),"")</f>
        <v/>
      </c>
      <c r="AF87" s="131" t="str">
        <f>IFERROR(IF(VLOOKUP(CONCATENATE($A87,"_",AF$1),SP_ACQ_Lib[],MATCH(AF$2,SP_ACQ_Lib[#Headers],0),FALSE)=0,"",VLOOKUP(CONCATENATE($A87,"_",AF$1),SP_ACQ_Lib[],MATCH(AF$2,SP_ACQ_Lib[#Headers],0),FALSE)),"")</f>
        <v/>
      </c>
      <c r="AG87" s="131" t="str">
        <f>IFERROR(IF(VLOOKUP(CONCATENATE($A87,"_",AG$1),SP_ACQ_Lib[],MATCH(AG$2,SP_ACQ_Lib[#Headers],0),FALSE)=0,"",VLOOKUP(CONCATENATE($A87,"_",AG$1),SP_ACQ_Lib[],MATCH(AG$2,SP_ACQ_Lib[#Headers],0),FALSE)),"")</f>
        <v/>
      </c>
      <c r="AH87" s="131" t="str">
        <f>IFERROR(IF(VLOOKUP(CONCATENATE($A87,"_",AH$1),SP_ACQ_Lib[],MATCH(AH$2,SP_ACQ_Lib[#Headers],0),FALSE)=0,"",VLOOKUP(CONCATENATE($A87,"_",AH$1),SP_ACQ_Lib[],MATCH(AH$2,SP_ACQ_Lib[#Headers],0),FALSE)),"")</f>
        <v/>
      </c>
      <c r="AI87" s="130">
        <f>IFERROR(IF(VLOOKUP(CONCATENATE($A87,"_",AI$1),SP_ACQ_Lib[],MATCH(AI$2,SP_ACQ_Lib[#Headers],0),FALSE)=0,"",VLOOKUP(CONCATENATE($A87,"_",AI$1),SP_ACQ_Lib[],MATCH(AI$2,SP_ACQ_Lib[#Headers],0),FALSE)),"")</f>
        <v>43984</v>
      </c>
      <c r="AJ87" s="130">
        <f>IFERROR(IF(VLOOKUP(CONCATENATE($A87,"_",AJ$1),SP_ACQ_Lib[],MATCH(AJ$2,SP_ACQ_Lib[#Headers],0),FALSE)=0,"",VLOOKUP(CONCATENATE($A87,"_",AJ$1),SP_ACQ_Lib[],MATCH(AJ$2,SP_ACQ_Lib[#Headers],0),FALSE)),"")</f>
        <v>43999</v>
      </c>
      <c r="AK87" s="130">
        <f>IFERROR(IF(VLOOKUP(CONCATENATE($A87,"_",AK$1),SP_ACQ_Lib[],MATCH(AK$2,SP_ACQ_Lib[#Headers],0),FALSE)=0,"",VLOOKUP(CONCATENATE($A87,"_",AK$1),SP_ACQ_Lib[],MATCH(AK$2,SP_ACQ_Lib[#Headers],0),FALSE)),"")</f>
        <v>44182</v>
      </c>
      <c r="AL87" s="130">
        <f>IFERROR(VLOOKUP($A87,SP_AcqTract_DB[],MATCH(AL$2,SP_AcqTract_DB[#Headers],0),FALSE),"")</f>
        <v>0</v>
      </c>
      <c r="AM87" s="115">
        <f>IFERROR(VLOOKUP($A87,SP_AcqTract_DB[],MATCH(AM$2,SP_AcqTract_DB[#Headers],0),FALSE),"")</f>
        <v>0</v>
      </c>
      <c r="AN87" s="115">
        <f>IFERROR(VLOOKUP($A87,SP_AcqTract_DB[],MATCH(AN$2,SP_AcqTract_DB[#Headers],0),FALSE),"")</f>
        <v>0</v>
      </c>
      <c r="AO87" s="116">
        <f>IFERROR(VLOOKUP($A87,SP_AcqTract_DB[],MATCH(AO$2,SP_AcqTract_DB[#Headers],0),FALSE),"")</f>
        <v>0</v>
      </c>
      <c r="AP87" s="98">
        <f>IFERROR(VLOOKUP($A87,SP_AcqTract_DB[],MATCH(AP$2,SP_AcqTract_DB[#Headers],0),FALSE),"")</f>
        <v>0</v>
      </c>
      <c r="AQ87" s="133" t="str">
        <f>IFERROR(IF(VLOOKUP(CONCATENATE($A87,"_",AQ$1),SP_ACQ_Lib[],MATCH(AQ$2,SP_ACQ_Lib[#Headers],0),FALSE)=0,"",VLOOKUP(CONCATENATE($A87,"_",AQ$1),SP_ACQ_Lib[],MATCH(AQ$2,SP_ACQ_Lib[#Headers],0),FALSE)),"")</f>
        <v/>
      </c>
      <c r="AR87" s="131" t="str">
        <f>IFERROR(IF(VLOOKUP(CONCATENATE($A87,"_",AR$1),SP_ACQ_Lib[],MATCH(AR$2,SP_ACQ_Lib[#Headers],0),FALSE)=0,"",VLOOKUP(CONCATENATE($A87,"_",AR$1),SP_ACQ_Lib[],MATCH(AR$2,SP_ACQ_Lib[#Headers],0),FALSE)),"")</f>
        <v/>
      </c>
      <c r="AS87" s="130" t="str">
        <f>IFERROR(IF(VLOOKUP(CONCATENATE($A87,"_",AS$1),SP_ACQ_Lib[],MATCH(AS$2,SP_ACQ_Lib[#Headers],0),FALSE)=0,"",VLOOKUP(CONCATENATE($A87,"_",AS$1),SP_ACQ_Lib[],MATCH(AS$2,SP_ACQ_Lib[#Headers],0),FALSE)),"")</f>
        <v/>
      </c>
      <c r="AT87" s="132" t="str">
        <f>IFERROR(IF(VLOOKUP(CONCATENATE($A87,"_",AT$1),SP_ACQ_Lib[],MATCH(AT$2,SP_ACQ_Lib[#Headers],0),FALSE)=0,"",VLOOKUP(CONCATENATE($A87,"_",AT$1),SP_ACQ_Lib[],MATCH(AT$2,SP_ACQ_Lib[#Headers],0),FALSE)),"")</f>
        <v/>
      </c>
      <c r="AU87" s="132" t="str">
        <f>IFERROR(IF(VLOOKUP(CONCATENATE($A87,"_",AU$1),SP_ACQ_Lib[],MATCH(AU$2,SP_ACQ_Lib[#Headers],0),FALSE)=0,"",VLOOKUP(CONCATENATE($A87,"_",AU$1),SP_ACQ_Lib[],MATCH(AU$2,SP_ACQ_Lib[#Headers],0),FALSE)),"")</f>
        <v/>
      </c>
      <c r="AV87" s="113" t="str">
        <f>IFERROR(IF(VLOOKUP(CONCATENATE($A87,"_",AV$1),SP_ACQ_Lib[],MATCH(AV$2,SP_ACQ_Lib[#Headers],0),FALSE)=0,"",VLOOKUP(CONCATENATE($A87,"_",AV$1),SP_ACQ_Lib[],MATCH(AV$2,SP_ACQ_Lib[#Headers],0),FALSE)),"")</f>
        <v/>
      </c>
      <c r="AW87" s="132" t="str">
        <f>IFERROR(IF(VLOOKUP(CONCATENATE($A87,"_",AW$1),SP_ACQ_Lib[],MATCH(AW$2,SP_ACQ_Lib[#Headers],0),FALSE)=0,"",VLOOKUP(CONCATENATE($A87,"_",AW$1),SP_ACQ_Lib[],MATCH(AW$2,SP_ACQ_Lib[#Headers],0),FALSE)),"")</f>
        <v/>
      </c>
      <c r="AX87" s="132" t="str">
        <f>IFERROR(IF(VLOOKUP(CONCATENATE($A87,"_",AX$1),SP_ACQ_Lib[],MATCH(AX$2,SP_ACQ_Lib[#Headers],0),FALSE)=0,"",VLOOKUP(CONCATENATE($A87,"_",AX$1),SP_ACQ_Lib[],MATCH(AX$2,SP_ACQ_Lib[#Headers],0),FALSE)),"")</f>
        <v/>
      </c>
      <c r="AY87" s="132" t="str">
        <f>IFERROR(IF(VLOOKUP(CONCATENATE($A87,"_",AY$1),SP_ACQ_Lib[],MATCH(AY$2,SP_ACQ_Lib[#Headers],0),FALSE)=0,"",VLOOKUP(CONCATENATE($A87,"_",AY$1),SP_ACQ_Lib[],MATCH(AY$2,SP_ACQ_Lib[#Headers],0),FALSE)),"")</f>
        <v/>
      </c>
      <c r="AZ87" s="132" t="str">
        <f>IFERROR(IF(VLOOKUP(CONCATENATE($A87,"_",AZ$1),SP_ACQ_Lib[],MATCH(AZ$2,SP_ACQ_Lib[#Headers],0),FALSE)=0,"",VLOOKUP(CONCATENATE($A87,"_",AZ$1),SP_ACQ_Lib[],MATCH(AZ$2,SP_ACQ_Lib[#Headers],0),FALSE)),"")</f>
        <v/>
      </c>
      <c r="BA87" s="132" t="str">
        <f>IFERROR(IF(VLOOKUP(CONCATENATE($A87,"_",BA$1),SP_ACQ_Lib[],MATCH(BA$2,SP_ACQ_Lib[#Headers],0),FALSE)=0,"",VLOOKUP(CONCATENATE($A87,"_",BA$1),SP_ACQ_Lib[],MATCH(BA$2,SP_ACQ_Lib[#Headers],0),FALSE)),"")</f>
        <v/>
      </c>
      <c r="BB87" s="112">
        <f>IFERROR(VLOOKUP(CONCATENATE($A87,"_",BB$1),SP_ACQ_Lib[],MATCH(BB$2,SP_ACQ_Lib[#Headers],0),FALSE),0)</f>
        <v>0</v>
      </c>
      <c r="BC87" s="119">
        <f>IFERROR(VLOOKUP($A87,SP_AcqTract_DB[],MATCH(BC$2,SP_AcqTract_DB[#Headers],0),FALSE),"")</f>
        <v>0</v>
      </c>
      <c r="BD87" s="119">
        <f>IFERROR(VLOOKUP($A87,SP_AcqTract_DB[],MATCH(BD$2,SP_AcqTract_DB[#Headers],0),FALSE),"")</f>
        <v>0</v>
      </c>
      <c r="BE87" s="130" t="str">
        <f>IFERROR(IF(VLOOKUP(CONCATENATE($A87,"_",BE$1),SP_ACQ_Lib[],MATCH(BE$2,SP_ACQ_Lib[#Headers],0),FALSE)=0,"",VLOOKUP(CONCATENATE($A87,"_",BE$1),SP_ACQ_Lib[],MATCH(BE$2,SP_ACQ_Lib[#Headers],0),FALSE)),"")</f>
        <v/>
      </c>
      <c r="BF87" s="130" t="str">
        <f>IFERROR(IF(VLOOKUP(CONCATENATE($A87,"_",BF$1),SP_ACQ_Lib[],MATCH(BF$2,SP_ACQ_Lib[#Headers],0),FALSE)=0,"",VLOOKUP(CONCATENATE($A87,"_",BF$1),SP_ACQ_Lib[],MATCH(BF$2,SP_ACQ_Lib[#Headers],0),FALSE)),"")</f>
        <v/>
      </c>
      <c r="BG87" s="130" t="str">
        <f>IFERROR(IF(VLOOKUP(CONCATENATE($A87,"_",BG$1),SP_ACQ_Lib[],MATCH(BG$2,SP_ACQ_Lib[#Headers],0),FALSE)=0,"",VLOOKUP(CONCATENATE($A87,"_",BG$1),SP_ACQ_Lib[],MATCH(BG$2,SP_ACQ_Lib[#Headers],0),FALSE)),"")</f>
        <v/>
      </c>
      <c r="BH87" s="130" t="str">
        <f>IFERROR(IF(VLOOKUP(CONCATENATE($A87,"_",BH$1),SP_ACQ_Lib[],MATCH(BH$2,SP_ACQ_Lib[#Headers],0),FALSE)=0,"",VLOOKUP(CONCATENATE($A87,"_",BH$1),SP_ACQ_Lib[],MATCH(BH$2,SP_ACQ_Lib[#Headers],0),FALSE)),"")</f>
        <v/>
      </c>
      <c r="BI87" s="130" t="str">
        <f>IFERROR(IF(VLOOKUP(CONCATENATE($A87,"_",BI$1),SP_ACQ_Lib[],MATCH(BI$2,SP_ACQ_Lib[#Headers],0),FALSE)=0,"",VLOOKUP(CONCATENATE($A87,"_",BI$1),SP_ACQ_Lib[],MATCH(BI$2,SP_ACQ_Lib[#Headers],0),FALSE)),"")</f>
        <v/>
      </c>
      <c r="BJ87" s="130" t="str">
        <f>IFERROR(IF(VLOOKUP(CONCATENATE($A87,"_",BJ$1),SP_ACQ_Lib[],MATCH(BJ$2,SP_ACQ_Lib[#Headers],0),FALSE)=0,"",VLOOKUP(CONCATENATE($A87,"_",BJ$1),SP_ACQ_Lib[],MATCH(BJ$2,SP_ACQ_Lib[#Headers],0),FALSE)),"")</f>
        <v/>
      </c>
      <c r="BK87" s="131" t="str">
        <f>IFERROR(IF(VLOOKUP(CONCATENATE($A87,"_",BK$1),SP_ACQ_Lib[],MATCH(BK$2,SP_ACQ_Lib[#Headers],0),FALSE)=0,"",VLOOKUP(CONCATENATE($A87,"_",BK$1),SP_ACQ_Lib[],MATCH(BK$2,SP_ACQ_Lib[#Headers],0),FALSE)),"")</f>
        <v/>
      </c>
      <c r="BL87" s="130" t="str">
        <f>IFERROR(IF(VLOOKUP(CONCATENATE($A87,"_",BL$1),SP_ACQ_Lib[],MATCH(BL$2,SP_ACQ_Lib[#Headers],0),FALSE)=0,"",VLOOKUP(CONCATENATE($A87,"_",BL$1),SP_ACQ_Lib[],MATCH(BL$2,SP_ACQ_Lib[#Headers],0),FALSE)),"")</f>
        <v/>
      </c>
      <c r="BM87" s="130" t="str">
        <f>IFERROR(IF(VLOOKUP(CONCATENATE($A87,"_",BM$1),SP_ACQ_Lib[],MATCH(BM$2,SP_ACQ_Lib[#Headers],0),FALSE)=0,"",VLOOKUP(CONCATENATE($A87,"_",BM$1),SP_ACQ_Lib[],MATCH(BM$2,SP_ACQ_Lib[#Headers],0),FALSE)),"")</f>
        <v/>
      </c>
      <c r="BN87" s="130" t="str">
        <f>IFERROR(IF(VLOOKUP(CONCATENATE($A87,"_",BN$1),SP_ACQ_Lib[],MATCH(BN$2,SP_ACQ_Lib[#Headers],0),FALSE)=0,"",VLOOKUP(CONCATENATE($A87,"_",BN$1),SP_ACQ_Lib[],MATCH(BN$2,SP_ACQ_Lib[#Headers],0),FALSE)),"")</f>
        <v/>
      </c>
    </row>
    <row r="88" spans="1:66" s="114" customFormat="1" ht="15.75" x14ac:dyDescent="0.2">
      <c r="A88" s="82" t="s">
        <v>2073</v>
      </c>
      <c r="B88" s="115" t="str">
        <f>IFERROR(VLOOKUP($A88,SP_AcqTract_DB[],MATCH(B$2,SP_AcqTract_DB[#Headers],0),FALSE),"")</f>
        <v>R026940</v>
      </c>
      <c r="C88" s="116" t="str">
        <f>IFERROR(VLOOKUP($A88,SP_AcqTract_DB[],MATCH(C$2,SP_AcqTract_DB[#Headers],0),FALSE),"")</f>
        <v>PH2</v>
      </c>
      <c r="D88" s="96" t="str">
        <f>IFERROR(VLOOKUP($A88,SP_AcqTract_DB[],MATCH(D$2,SP_AcqTract_DB[#Headers],0),FALSE),"")</f>
        <v>Active</v>
      </c>
      <c r="E88" s="96">
        <f>IFERROR(VLOOKUP($A88,SP_AcqTract_DB[],MATCH(E$2,SP_AcqTract_DB[#Headers],0),FALSE),"")</f>
        <v>0</v>
      </c>
      <c r="F88" s="115">
        <f>IFERROR(VLOOKUP($A88,SP_AcqTract_DB[],MATCH(F$2,SP_AcqTract_DB[#Headers],0),FALSE),"")</f>
        <v>0</v>
      </c>
      <c r="G88" s="115" t="str">
        <f>IFERROR(VLOOKUP($A88,SP_AcqTract_DB[],MATCH(G$2,SP_AcqTract_DB[#Headers],0),FALSE),"")</f>
        <v>Elizabeth Taylor</v>
      </c>
      <c r="H88" s="131">
        <f>IFERROR(IF(VLOOKUP(CONCATENATE($A88,"_",H$1),SP_ACQ_Lib[],MATCH(H$2,SP_ACQ_Lib[#Headers],0),FALSE)=0,"",VLOOKUP(CONCATENATE($A88,"_",H$1),SP_ACQ_Lib[],MATCH(H$2,SP_ACQ_Lib[#Headers],0),FALSE)),"")</f>
        <v>44021.423587962963</v>
      </c>
      <c r="I88" s="115" t="str">
        <f>IFERROR(VLOOKUP($A88,SP_AcqTract_DB[],MATCH(I$2,SP_AcqTract_DB[#Headers],0),FALSE),"")</f>
        <v>Lopez Daimus</v>
      </c>
      <c r="J88" s="115">
        <f>IFERROR(VLOOKUP($A88,SP_AcqTract_DB[],MATCH(J$2,SP_AcqTract_DB[#Headers],0),FALSE),"")</f>
        <v>0</v>
      </c>
      <c r="K88" s="115">
        <f>IFERROR(VLOOKUP($A88,SP_AcqTract_DB[],MATCH(K$2,SP_AcqTract_DB[#Headers],0),FALSE),"")</f>
        <v>0</v>
      </c>
      <c r="L88" s="115">
        <f>IFERROR(VLOOKUP($A88,SP_AcqTract_DB[],MATCH(L$2,SP_AcqTract_DB[#Headers],0),FALSE),"")</f>
        <v>0</v>
      </c>
      <c r="M88" s="96">
        <f>IFERROR(VLOOKUP($A88,SP_AcqTract_DB[],MATCH(M$2,SP_AcqTract_DB[#Headers],0),FALSE),"")</f>
        <v>0</v>
      </c>
      <c r="N88" s="115" t="str">
        <f>IFERROR(VLOOKUP($A88,SP_AcqTract_DB[],MATCH(N$2,SP_AcqTract_DB[#Headers],0),FALSE),"")</f>
        <v>0  MOERS LN</v>
      </c>
      <c r="O88" s="108">
        <f>IFERROR(VLOOKUP($A88,SP_AcqTract_DB[],MATCH(O$2,SP_AcqTract_DB[#Headers],0),FALSE),"")</f>
        <v>0</v>
      </c>
      <c r="P88" s="108">
        <f>IFERROR(VLOOKUP($A88,SP_AcqTract_DB[],MATCH(P$2,SP_AcqTract_DB[#Headers],0),FALSE),"")</f>
        <v>0</v>
      </c>
      <c r="Q88" s="96">
        <f>IFERROR(VLOOKUP($A88,SP_AcqTract_DB[],MATCH(Q$2,SP_AcqTract_DB[#Headers],0),FALSE),"")</f>
        <v>0</v>
      </c>
      <c r="R88" s="131" t="str">
        <f>IFERROR(IF(VLOOKUP(CONCATENATE($A88,"_",R$1),SP_ACQ_Lib[],MATCH(R$2,SP_ACQ_Lib[#Headers],0),FALSE)=0,"",VLOOKUP(CONCATENATE($A88,"_",R$1),SP_ACQ_Lib[],MATCH(R$2,SP_ACQ_Lib[#Headers],0),FALSE)),"")</f>
        <v/>
      </c>
      <c r="S88" s="134" t="str">
        <f>IFERROR(IF(VLOOKUP(CONCATENATE($A88,"_",S$1),SP_ACQ_Lib[],MATCH(S$2,SP_ACQ_Lib[#Headers],0),FALSE)=0,"",VLOOKUP(CONCATENATE($A88,"_",S$1),SP_ACQ_Lib[],MATCH(S$2,SP_ACQ_Lib[#Headers],0),FALSE)),"")</f>
        <v/>
      </c>
      <c r="T88" s="93">
        <f>IFERROR(VLOOKUP(CONCATENATE($A88,"_",T$1),SP_ACQ_Lib[],MATCH(T$2,SP_ACQ_Lib[#Headers],0),FALSE),0)</f>
        <v>0</v>
      </c>
      <c r="U88" s="131" t="str">
        <f>IFERROR(IF(VLOOKUP(CONCATENATE($A88,"_",U$1),SP_ACQ_Lib[],MATCH(U$2,SP_ACQ_Lib[#Headers],0),FALSE)=0,"",VLOOKUP(CONCATENATE($A88,"_",U$1),SP_ACQ_Lib[],MATCH(U$2,SP_ACQ_Lib[#Headers],0),FALSE)),"")</f>
        <v/>
      </c>
      <c r="V88" s="93" t="str">
        <f>IFERROR(VLOOKUP(CONCATENATE($A88,"_",V$1),SP_ACQ_Lib[],MATCH(V$2,SP_ACQ_Lib[#Headers],0),FALSE),0)</f>
        <v>Accepted</v>
      </c>
      <c r="W88" s="97">
        <f>IFERROR(VLOOKUP(CONCATENATE($A88,"_",W$1),SP_ACQ_Lib[],MATCH(W$2,SP_ACQ_Lib[#Headers],0),FALSE),0)</f>
        <v>0</v>
      </c>
      <c r="X88" s="131">
        <f>IFERROR(VLOOKUP($A88,SP_AcqTract_DB[],MATCH(X$2,SP_AcqTract_DB[#Headers],0),FALSE),"")</f>
        <v>0</v>
      </c>
      <c r="Y88" s="125">
        <f>IFERROR(VLOOKUP($A88,SP_AcqTract_DB[],MATCH(Y$2,SP_AcqTract_DB[#Headers],0),FALSE),"")</f>
        <v>0</v>
      </c>
      <c r="Z88" s="117">
        <f>IFERROR(VLOOKUP($A88,SP_AcqTract_DB[],MATCH(Z$2,SP_AcqTract_DB[#Headers],0),FALSE),"")</f>
        <v>0</v>
      </c>
      <c r="AA88" s="117">
        <f>IFERROR(VLOOKUP($A88,SP_AcqTract_DB[],MATCH(AA$2,SP_AcqTract_DB[#Headers],0),FALSE),"")</f>
        <v>0</v>
      </c>
      <c r="AB88" s="131" t="str">
        <f>IFERROR(IF(VLOOKUP(CONCATENATE($A88,"_",AB$1),SP_ACQ_Lib[],MATCH(AB$2,SP_ACQ_Lib[#Headers],0),FALSE)=0,"",VLOOKUP(CONCATENATE($A88,"_",AB$1),SP_ACQ_Lib[],MATCH(AB$2,SP_ACQ_Lib[#Headers],0),FALSE)),"")</f>
        <v/>
      </c>
      <c r="AC88" s="131" t="str">
        <f>IFERROR(IF(VLOOKUP(CONCATENATE($A88,"_",AC$1),SP_ACQ_Lib[],MATCH(AC$2,SP_ACQ_Lib[#Headers],0),FALSE)=0,"",VLOOKUP(CONCATENATE($A88,"_",AC$1),SP_ACQ_Lib[],MATCH(AC$2,SP_ACQ_Lib[#Headers],0),FALSE)),"")</f>
        <v/>
      </c>
      <c r="AD88" s="117">
        <f>IFERROR(VLOOKUP($A88,SP_AcqTract_DB[],MATCH(AD$2,SP_AcqTract_DB[#Headers],0),FALSE),"")</f>
        <v>0</v>
      </c>
      <c r="AE88" s="131" t="str">
        <f>IFERROR(IF(VLOOKUP(CONCATENATE($A88,"_",AE$1),SP_ACQ_Lib[],MATCH(AE$2,SP_ACQ_Lib[#Headers],0),FALSE)=0,"",VLOOKUP(CONCATENATE($A88,"_",AE$1),SP_ACQ_Lib[],MATCH(AE$2,SP_ACQ_Lib[#Headers],0),FALSE)),"")</f>
        <v/>
      </c>
      <c r="AF88" s="131" t="str">
        <f>IFERROR(IF(VLOOKUP(CONCATENATE($A88,"_",AF$1),SP_ACQ_Lib[],MATCH(AF$2,SP_ACQ_Lib[#Headers],0),FALSE)=0,"",VLOOKUP(CONCATENATE($A88,"_",AF$1),SP_ACQ_Lib[],MATCH(AF$2,SP_ACQ_Lib[#Headers],0),FALSE)),"")</f>
        <v/>
      </c>
      <c r="AG88" s="131" t="str">
        <f>IFERROR(IF(VLOOKUP(CONCATENATE($A88,"_",AG$1),SP_ACQ_Lib[],MATCH(AG$2,SP_ACQ_Lib[#Headers],0),FALSE)=0,"",VLOOKUP(CONCATENATE($A88,"_",AG$1),SP_ACQ_Lib[],MATCH(AG$2,SP_ACQ_Lib[#Headers],0),FALSE)),"")</f>
        <v/>
      </c>
      <c r="AH88" s="131" t="str">
        <f>IFERROR(IF(VLOOKUP(CONCATENATE($A88,"_",AH$1),SP_ACQ_Lib[],MATCH(AH$2,SP_ACQ_Lib[#Headers],0),FALSE)=0,"",VLOOKUP(CONCATENATE($A88,"_",AH$1),SP_ACQ_Lib[],MATCH(AH$2,SP_ACQ_Lib[#Headers],0),FALSE)),"")</f>
        <v/>
      </c>
      <c r="AI88" s="130">
        <f>IFERROR(IF(VLOOKUP(CONCATENATE($A88,"_",AI$1),SP_ACQ_Lib[],MATCH(AI$2,SP_ACQ_Lib[#Headers],0),FALSE)=0,"",VLOOKUP(CONCATENATE($A88,"_",AI$1),SP_ACQ_Lib[],MATCH(AI$2,SP_ACQ_Lib[#Headers],0),FALSE)),"")</f>
        <v>43984</v>
      </c>
      <c r="AJ88" s="130" t="str">
        <f>IFERROR(IF(VLOOKUP(CONCATENATE($A88,"_",AJ$1),SP_ACQ_Lib[],MATCH(AJ$2,SP_ACQ_Lib[#Headers],0),FALSE)=0,"",VLOOKUP(CONCATENATE($A88,"_",AJ$1),SP_ACQ_Lib[],MATCH(AJ$2,SP_ACQ_Lib[#Headers],0),FALSE)),"")</f>
        <v/>
      </c>
      <c r="AK88" s="130" t="str">
        <f>IFERROR(IF(VLOOKUP(CONCATENATE($A88,"_",AK$1),SP_ACQ_Lib[],MATCH(AK$2,SP_ACQ_Lib[#Headers],0),FALSE)=0,"",VLOOKUP(CONCATENATE($A88,"_",AK$1),SP_ACQ_Lib[],MATCH(AK$2,SP_ACQ_Lib[#Headers],0),FALSE)),"")</f>
        <v/>
      </c>
      <c r="AL88" s="130">
        <f>IFERROR(VLOOKUP($A88,SP_AcqTract_DB[],MATCH(AL$2,SP_AcqTract_DB[#Headers],0),FALSE),"")</f>
        <v>0</v>
      </c>
      <c r="AM88" s="115">
        <f>IFERROR(VLOOKUP($A88,SP_AcqTract_DB[],MATCH(AM$2,SP_AcqTract_DB[#Headers],0),FALSE),"")</f>
        <v>0</v>
      </c>
      <c r="AN88" s="115">
        <f>IFERROR(VLOOKUP($A88,SP_AcqTract_DB[],MATCH(AN$2,SP_AcqTract_DB[#Headers],0),FALSE),"")</f>
        <v>0</v>
      </c>
      <c r="AO88" s="116">
        <f>IFERROR(VLOOKUP($A88,SP_AcqTract_DB[],MATCH(AO$2,SP_AcqTract_DB[#Headers],0),FALSE),"")</f>
        <v>0</v>
      </c>
      <c r="AP88" s="98">
        <f>IFERROR(VLOOKUP($A88,SP_AcqTract_DB[],MATCH(AP$2,SP_AcqTract_DB[#Headers],0),FALSE),"")</f>
        <v>0</v>
      </c>
      <c r="AQ88" s="133" t="str">
        <f>IFERROR(IF(VLOOKUP(CONCATENATE($A88,"_",AQ$1),SP_ACQ_Lib[],MATCH(AQ$2,SP_ACQ_Lib[#Headers],0),FALSE)=0,"",VLOOKUP(CONCATENATE($A88,"_",AQ$1),SP_ACQ_Lib[],MATCH(AQ$2,SP_ACQ_Lib[#Headers],0),FALSE)),"")</f>
        <v/>
      </c>
      <c r="AR88" s="131" t="str">
        <f>IFERROR(IF(VLOOKUP(CONCATENATE($A88,"_",AR$1),SP_ACQ_Lib[],MATCH(AR$2,SP_ACQ_Lib[#Headers],0),FALSE)=0,"",VLOOKUP(CONCATENATE($A88,"_",AR$1),SP_ACQ_Lib[],MATCH(AR$2,SP_ACQ_Lib[#Headers],0),FALSE)),"")</f>
        <v/>
      </c>
      <c r="AS88" s="130" t="str">
        <f>IFERROR(IF(VLOOKUP(CONCATENATE($A88,"_",AS$1),SP_ACQ_Lib[],MATCH(AS$2,SP_ACQ_Lib[#Headers],0),FALSE)=0,"",VLOOKUP(CONCATENATE($A88,"_",AS$1),SP_ACQ_Lib[],MATCH(AS$2,SP_ACQ_Lib[#Headers],0),FALSE)),"")</f>
        <v/>
      </c>
      <c r="AT88" s="132" t="str">
        <f>IFERROR(IF(VLOOKUP(CONCATENATE($A88,"_",AT$1),SP_ACQ_Lib[],MATCH(AT$2,SP_ACQ_Lib[#Headers],0),FALSE)=0,"",VLOOKUP(CONCATENATE($A88,"_",AT$1),SP_ACQ_Lib[],MATCH(AT$2,SP_ACQ_Lib[#Headers],0),FALSE)),"")</f>
        <v/>
      </c>
      <c r="AU88" s="132" t="str">
        <f>IFERROR(IF(VLOOKUP(CONCATENATE($A88,"_",AU$1),SP_ACQ_Lib[],MATCH(AU$2,SP_ACQ_Lib[#Headers],0),FALSE)=0,"",VLOOKUP(CONCATENATE($A88,"_",AU$1),SP_ACQ_Lib[],MATCH(AU$2,SP_ACQ_Lib[#Headers],0),FALSE)),"")</f>
        <v/>
      </c>
      <c r="AV88" s="113" t="str">
        <f>IFERROR(IF(VLOOKUP(CONCATENATE($A88,"_",AV$1),SP_ACQ_Lib[],MATCH(AV$2,SP_ACQ_Lib[#Headers],0),FALSE)=0,"",VLOOKUP(CONCATENATE($A88,"_",AV$1),SP_ACQ_Lib[],MATCH(AV$2,SP_ACQ_Lib[#Headers],0),FALSE)),"")</f>
        <v/>
      </c>
      <c r="AW88" s="132" t="str">
        <f>IFERROR(IF(VLOOKUP(CONCATENATE($A88,"_",AW$1),SP_ACQ_Lib[],MATCH(AW$2,SP_ACQ_Lib[#Headers],0),FALSE)=0,"",VLOOKUP(CONCATENATE($A88,"_",AW$1),SP_ACQ_Lib[],MATCH(AW$2,SP_ACQ_Lib[#Headers],0),FALSE)),"")</f>
        <v/>
      </c>
      <c r="AX88" s="132" t="str">
        <f>IFERROR(IF(VLOOKUP(CONCATENATE($A88,"_",AX$1),SP_ACQ_Lib[],MATCH(AX$2,SP_ACQ_Lib[#Headers],0),FALSE)=0,"",VLOOKUP(CONCATENATE($A88,"_",AX$1),SP_ACQ_Lib[],MATCH(AX$2,SP_ACQ_Lib[#Headers],0),FALSE)),"")</f>
        <v/>
      </c>
      <c r="AY88" s="132" t="str">
        <f>IFERROR(IF(VLOOKUP(CONCATENATE($A88,"_",AY$1),SP_ACQ_Lib[],MATCH(AY$2,SP_ACQ_Lib[#Headers],0),FALSE)=0,"",VLOOKUP(CONCATENATE($A88,"_",AY$1),SP_ACQ_Lib[],MATCH(AY$2,SP_ACQ_Lib[#Headers],0),FALSE)),"")</f>
        <v/>
      </c>
      <c r="AZ88" s="132" t="str">
        <f>IFERROR(IF(VLOOKUP(CONCATENATE($A88,"_",AZ$1),SP_ACQ_Lib[],MATCH(AZ$2,SP_ACQ_Lib[#Headers],0),FALSE)=0,"",VLOOKUP(CONCATENATE($A88,"_",AZ$1),SP_ACQ_Lib[],MATCH(AZ$2,SP_ACQ_Lib[#Headers],0),FALSE)),"")</f>
        <v/>
      </c>
      <c r="BA88" s="132" t="str">
        <f>IFERROR(IF(VLOOKUP(CONCATENATE($A88,"_",BA$1),SP_ACQ_Lib[],MATCH(BA$2,SP_ACQ_Lib[#Headers],0),FALSE)=0,"",VLOOKUP(CONCATENATE($A88,"_",BA$1),SP_ACQ_Lib[],MATCH(BA$2,SP_ACQ_Lib[#Headers],0),FALSE)),"")</f>
        <v/>
      </c>
      <c r="BB88" s="112">
        <f>IFERROR(VLOOKUP(CONCATENATE($A88,"_",BB$1),SP_ACQ_Lib[],MATCH(BB$2,SP_ACQ_Lib[#Headers],0),FALSE),0)</f>
        <v>0</v>
      </c>
      <c r="BC88" s="119">
        <f>IFERROR(VLOOKUP($A88,SP_AcqTract_DB[],MATCH(BC$2,SP_AcqTract_DB[#Headers],0),FALSE),"")</f>
        <v>0</v>
      </c>
      <c r="BD88" s="119">
        <f>IFERROR(VLOOKUP($A88,SP_AcqTract_DB[],MATCH(BD$2,SP_AcqTract_DB[#Headers],0),FALSE),"")</f>
        <v>0</v>
      </c>
      <c r="BE88" s="130" t="str">
        <f>IFERROR(IF(VLOOKUP(CONCATENATE($A88,"_",BE$1),SP_ACQ_Lib[],MATCH(BE$2,SP_ACQ_Lib[#Headers],0),FALSE)=0,"",VLOOKUP(CONCATENATE($A88,"_",BE$1),SP_ACQ_Lib[],MATCH(BE$2,SP_ACQ_Lib[#Headers],0),FALSE)),"")</f>
        <v/>
      </c>
      <c r="BF88" s="130" t="str">
        <f>IFERROR(IF(VLOOKUP(CONCATENATE($A88,"_",BF$1),SP_ACQ_Lib[],MATCH(BF$2,SP_ACQ_Lib[#Headers],0),FALSE)=0,"",VLOOKUP(CONCATENATE($A88,"_",BF$1),SP_ACQ_Lib[],MATCH(BF$2,SP_ACQ_Lib[#Headers],0),FALSE)),"")</f>
        <v/>
      </c>
      <c r="BG88" s="130" t="str">
        <f>IFERROR(IF(VLOOKUP(CONCATENATE($A88,"_",BG$1),SP_ACQ_Lib[],MATCH(BG$2,SP_ACQ_Lib[#Headers],0),FALSE)=0,"",VLOOKUP(CONCATENATE($A88,"_",BG$1),SP_ACQ_Lib[],MATCH(BG$2,SP_ACQ_Lib[#Headers],0),FALSE)),"")</f>
        <v/>
      </c>
      <c r="BH88" s="130" t="str">
        <f>IFERROR(IF(VLOOKUP(CONCATENATE($A88,"_",BH$1),SP_ACQ_Lib[],MATCH(BH$2,SP_ACQ_Lib[#Headers],0),FALSE)=0,"",VLOOKUP(CONCATENATE($A88,"_",BH$1),SP_ACQ_Lib[],MATCH(BH$2,SP_ACQ_Lib[#Headers],0),FALSE)),"")</f>
        <v/>
      </c>
      <c r="BI88" s="130" t="str">
        <f>IFERROR(IF(VLOOKUP(CONCATENATE($A88,"_",BI$1),SP_ACQ_Lib[],MATCH(BI$2,SP_ACQ_Lib[#Headers],0),FALSE)=0,"",VLOOKUP(CONCATENATE($A88,"_",BI$1),SP_ACQ_Lib[],MATCH(BI$2,SP_ACQ_Lib[#Headers],0),FALSE)),"")</f>
        <v/>
      </c>
      <c r="BJ88" s="130" t="str">
        <f>IFERROR(IF(VLOOKUP(CONCATENATE($A88,"_",BJ$1),SP_ACQ_Lib[],MATCH(BJ$2,SP_ACQ_Lib[#Headers],0),FALSE)=0,"",VLOOKUP(CONCATENATE($A88,"_",BJ$1),SP_ACQ_Lib[],MATCH(BJ$2,SP_ACQ_Lib[#Headers],0),FALSE)),"")</f>
        <v/>
      </c>
      <c r="BK88" s="131" t="str">
        <f>IFERROR(IF(VLOOKUP(CONCATENATE($A88,"_",BK$1),SP_ACQ_Lib[],MATCH(BK$2,SP_ACQ_Lib[#Headers],0),FALSE)=0,"",VLOOKUP(CONCATENATE($A88,"_",BK$1),SP_ACQ_Lib[],MATCH(BK$2,SP_ACQ_Lib[#Headers],0),FALSE)),"")</f>
        <v/>
      </c>
      <c r="BL88" s="130" t="str">
        <f>IFERROR(IF(VLOOKUP(CONCATENATE($A88,"_",BL$1),SP_ACQ_Lib[],MATCH(BL$2,SP_ACQ_Lib[#Headers],0),FALSE)=0,"",VLOOKUP(CONCATENATE($A88,"_",BL$1),SP_ACQ_Lib[],MATCH(BL$2,SP_ACQ_Lib[#Headers],0),FALSE)),"")</f>
        <v/>
      </c>
      <c r="BM88" s="130" t="str">
        <f>IFERROR(IF(VLOOKUP(CONCATENATE($A88,"_",BM$1),SP_ACQ_Lib[],MATCH(BM$2,SP_ACQ_Lib[#Headers],0),FALSE)=0,"",VLOOKUP(CONCATENATE($A88,"_",BM$1),SP_ACQ_Lib[],MATCH(BM$2,SP_ACQ_Lib[#Headers],0),FALSE)),"")</f>
        <v/>
      </c>
      <c r="BN88" s="130" t="str">
        <f>IFERROR(IF(VLOOKUP(CONCATENATE($A88,"_",BN$1),SP_ACQ_Lib[],MATCH(BN$2,SP_ACQ_Lib[#Headers],0),FALSE)=0,"",VLOOKUP(CONCATENATE($A88,"_",BN$1),SP_ACQ_Lib[],MATCH(BN$2,SP_ACQ_Lib[#Headers],0),FALSE)),"")</f>
        <v/>
      </c>
    </row>
    <row r="89" spans="1:66" s="114" customFormat="1" ht="15.75" x14ac:dyDescent="0.2">
      <c r="A89" s="82" t="s">
        <v>2075</v>
      </c>
      <c r="B89" s="115" t="str">
        <f>IFERROR(VLOOKUP($A89,SP_AcqTract_DB[],MATCH(B$2,SP_AcqTract_DB[#Headers],0),FALSE),"")</f>
        <v>R026941</v>
      </c>
      <c r="C89" s="116" t="str">
        <f>IFERROR(VLOOKUP($A89,SP_AcqTract_DB[],MATCH(C$2,SP_AcqTract_DB[#Headers],0),FALSE),"")</f>
        <v>PH2</v>
      </c>
      <c r="D89" s="96" t="str">
        <f>IFERROR(VLOOKUP($A89,SP_AcqTract_DB[],MATCH(D$2,SP_AcqTract_DB[#Headers],0),FALSE),"")</f>
        <v>Active</v>
      </c>
      <c r="E89" s="96">
        <f>IFERROR(VLOOKUP($A89,SP_AcqTract_DB[],MATCH(E$2,SP_AcqTract_DB[#Headers],0),FALSE),"")</f>
        <v>0</v>
      </c>
      <c r="F89" s="115">
        <f>IFERROR(VLOOKUP($A89,SP_AcqTract_DB[],MATCH(F$2,SP_AcqTract_DB[#Headers],0),FALSE),"")</f>
        <v>0</v>
      </c>
      <c r="G89" s="115" t="str">
        <f>IFERROR(VLOOKUP($A89,SP_AcqTract_DB[],MATCH(G$2,SP_AcqTract_DB[#Headers],0),FALSE),"")</f>
        <v>Melissa DeLeon</v>
      </c>
      <c r="H89" s="131">
        <f>IFERROR(IF(VLOOKUP(CONCATENATE($A89,"_",H$1),SP_ACQ_Lib[],MATCH(H$2,SP_ACQ_Lib[#Headers],0),FALSE)=0,"",VLOOKUP(CONCATENATE($A89,"_",H$1),SP_ACQ_Lib[],MATCH(H$2,SP_ACQ_Lib[#Headers],0),FALSE)),"")</f>
        <v>44011.920277777775</v>
      </c>
      <c r="I89" s="115" t="str">
        <f>IFERROR(VLOOKUP($A89,SP_AcqTract_DB[],MATCH(I$2,SP_AcqTract_DB[#Headers],0),FALSE),"")</f>
        <v>Popp Jake M</v>
      </c>
      <c r="J89" s="115">
        <f>IFERROR(VLOOKUP($A89,SP_AcqTract_DB[],MATCH(J$2,SP_AcqTract_DB[#Headers],0),FALSE),"")</f>
        <v>0</v>
      </c>
      <c r="K89" s="115">
        <f>IFERROR(VLOOKUP($A89,SP_AcqTract_DB[],MATCH(K$2,SP_AcqTract_DB[#Headers],0),FALSE),"")</f>
        <v>0</v>
      </c>
      <c r="L89" s="115">
        <f>IFERROR(VLOOKUP($A89,SP_AcqTract_DB[],MATCH(L$2,SP_AcqTract_DB[#Headers],0),FALSE),"")</f>
        <v>0</v>
      </c>
      <c r="M89" s="96">
        <f>IFERROR(VLOOKUP($A89,SP_AcqTract_DB[],MATCH(M$2,SP_AcqTract_DB[#Headers],0),FALSE),"")</f>
        <v>0</v>
      </c>
      <c r="N89" s="115" t="str">
        <f>IFERROR(VLOOKUP($A89,SP_AcqTract_DB[],MATCH(N$2,SP_AcqTract_DB[#Headers],0),FALSE),"")</f>
        <v>3898 CR 135</v>
      </c>
      <c r="O89" s="108">
        <f>IFERROR(VLOOKUP($A89,SP_AcqTract_DB[],MATCH(O$2,SP_AcqTract_DB[#Headers],0),FALSE),"")</f>
        <v>0</v>
      </c>
      <c r="P89" s="108">
        <f>IFERROR(VLOOKUP($A89,SP_AcqTract_DB[],MATCH(P$2,SP_AcqTract_DB[#Headers],0),FALSE),"")</f>
        <v>0</v>
      </c>
      <c r="Q89" s="96">
        <f>IFERROR(VLOOKUP($A89,SP_AcqTract_DB[],MATCH(Q$2,SP_AcqTract_DB[#Headers],0),FALSE),"")</f>
        <v>0</v>
      </c>
      <c r="R89" s="131" t="str">
        <f>IFERROR(IF(VLOOKUP(CONCATENATE($A89,"_",R$1),SP_ACQ_Lib[],MATCH(R$2,SP_ACQ_Lib[#Headers],0),FALSE)=0,"",VLOOKUP(CONCATENATE($A89,"_",R$1),SP_ACQ_Lib[],MATCH(R$2,SP_ACQ_Lib[#Headers],0),FALSE)),"")</f>
        <v/>
      </c>
      <c r="S89" s="134" t="str">
        <f>IFERROR(IF(VLOOKUP(CONCATENATE($A89,"_",S$1),SP_ACQ_Lib[],MATCH(S$2,SP_ACQ_Lib[#Headers],0),FALSE)=0,"",VLOOKUP(CONCATENATE($A89,"_",S$1),SP_ACQ_Lib[],MATCH(S$2,SP_ACQ_Lib[#Headers],0),FALSE)),"")</f>
        <v/>
      </c>
      <c r="T89" s="93">
        <f>IFERROR(VLOOKUP(CONCATENATE($A89,"_",T$1),SP_ACQ_Lib[],MATCH(T$2,SP_ACQ_Lib[#Headers],0),FALSE),0)</f>
        <v>0</v>
      </c>
      <c r="U89" s="131" t="str">
        <f>IFERROR(IF(VLOOKUP(CONCATENATE($A89,"_",U$1),SP_ACQ_Lib[],MATCH(U$2,SP_ACQ_Lib[#Headers],0),FALSE)=0,"",VLOOKUP(CONCATENATE($A89,"_",U$1),SP_ACQ_Lib[],MATCH(U$2,SP_ACQ_Lib[#Headers],0),FALSE)),"")</f>
        <v/>
      </c>
      <c r="V89" s="93" t="str">
        <f>IFERROR(VLOOKUP(CONCATENATE($A89,"_",V$1),SP_ACQ_Lib[],MATCH(V$2,SP_ACQ_Lib[#Headers],0),FALSE),0)</f>
        <v>Accepted</v>
      </c>
      <c r="W89" s="97">
        <f>IFERROR(VLOOKUP(CONCATENATE($A89,"_",W$1),SP_ACQ_Lib[],MATCH(W$2,SP_ACQ_Lib[#Headers],0),FALSE),0)</f>
        <v>0</v>
      </c>
      <c r="X89" s="131">
        <f>IFERROR(VLOOKUP($A89,SP_AcqTract_DB[],MATCH(X$2,SP_AcqTract_DB[#Headers],0),FALSE),"")</f>
        <v>0</v>
      </c>
      <c r="Y89" s="125">
        <f>IFERROR(VLOOKUP($A89,SP_AcqTract_DB[],MATCH(Y$2,SP_AcqTract_DB[#Headers],0),FALSE),"")</f>
        <v>0</v>
      </c>
      <c r="Z89" s="117">
        <f>IFERROR(VLOOKUP($A89,SP_AcqTract_DB[],MATCH(Z$2,SP_AcqTract_DB[#Headers],0),FALSE),"")</f>
        <v>0</v>
      </c>
      <c r="AA89" s="117">
        <f>IFERROR(VLOOKUP($A89,SP_AcqTract_DB[],MATCH(AA$2,SP_AcqTract_DB[#Headers],0),FALSE),"")</f>
        <v>0</v>
      </c>
      <c r="AB89" s="131" t="str">
        <f>IFERROR(IF(VLOOKUP(CONCATENATE($A89,"_",AB$1),SP_ACQ_Lib[],MATCH(AB$2,SP_ACQ_Lib[#Headers],0),FALSE)=0,"",VLOOKUP(CONCATENATE($A89,"_",AB$1),SP_ACQ_Lib[],MATCH(AB$2,SP_ACQ_Lib[#Headers],0),FALSE)),"")</f>
        <v/>
      </c>
      <c r="AC89" s="131" t="str">
        <f>IFERROR(IF(VLOOKUP(CONCATENATE($A89,"_",AC$1),SP_ACQ_Lib[],MATCH(AC$2,SP_ACQ_Lib[#Headers],0),FALSE)=0,"",VLOOKUP(CONCATENATE($A89,"_",AC$1),SP_ACQ_Lib[],MATCH(AC$2,SP_ACQ_Lib[#Headers],0),FALSE)),"")</f>
        <v/>
      </c>
      <c r="AD89" s="117">
        <f>IFERROR(VLOOKUP($A89,SP_AcqTract_DB[],MATCH(AD$2,SP_AcqTract_DB[#Headers],0),FALSE),"")</f>
        <v>0</v>
      </c>
      <c r="AE89" s="131" t="str">
        <f>IFERROR(IF(VLOOKUP(CONCATENATE($A89,"_",AE$1),SP_ACQ_Lib[],MATCH(AE$2,SP_ACQ_Lib[#Headers],0),FALSE)=0,"",VLOOKUP(CONCATENATE($A89,"_",AE$1),SP_ACQ_Lib[],MATCH(AE$2,SP_ACQ_Lib[#Headers],0),FALSE)),"")</f>
        <v/>
      </c>
      <c r="AF89" s="131" t="str">
        <f>IFERROR(IF(VLOOKUP(CONCATENATE($A89,"_",AF$1),SP_ACQ_Lib[],MATCH(AF$2,SP_ACQ_Lib[#Headers],0),FALSE)=0,"",VLOOKUP(CONCATENATE($A89,"_",AF$1),SP_ACQ_Lib[],MATCH(AF$2,SP_ACQ_Lib[#Headers],0),FALSE)),"")</f>
        <v/>
      </c>
      <c r="AG89" s="131" t="str">
        <f>IFERROR(IF(VLOOKUP(CONCATENATE($A89,"_",AG$1),SP_ACQ_Lib[],MATCH(AG$2,SP_ACQ_Lib[#Headers],0),FALSE)=0,"",VLOOKUP(CONCATENATE($A89,"_",AG$1),SP_ACQ_Lib[],MATCH(AG$2,SP_ACQ_Lib[#Headers],0),FALSE)),"")</f>
        <v/>
      </c>
      <c r="AH89" s="131" t="str">
        <f>IFERROR(IF(VLOOKUP(CONCATENATE($A89,"_",AH$1),SP_ACQ_Lib[],MATCH(AH$2,SP_ACQ_Lib[#Headers],0),FALSE)=0,"",VLOOKUP(CONCATENATE($A89,"_",AH$1),SP_ACQ_Lib[],MATCH(AH$2,SP_ACQ_Lib[#Headers],0),FALSE)),"")</f>
        <v/>
      </c>
      <c r="AI89" s="130">
        <f>IFERROR(IF(VLOOKUP(CONCATENATE($A89,"_",AI$1),SP_ACQ_Lib[],MATCH(AI$2,SP_ACQ_Lib[#Headers],0),FALSE)=0,"",VLOOKUP(CONCATENATE($A89,"_",AI$1),SP_ACQ_Lib[],MATCH(AI$2,SP_ACQ_Lib[#Headers],0),FALSE)),"")</f>
        <v>43984</v>
      </c>
      <c r="AJ89" s="130" t="str">
        <f>IFERROR(IF(VLOOKUP(CONCATENATE($A89,"_",AJ$1),SP_ACQ_Lib[],MATCH(AJ$2,SP_ACQ_Lib[#Headers],0),FALSE)=0,"",VLOOKUP(CONCATENATE($A89,"_",AJ$1),SP_ACQ_Lib[],MATCH(AJ$2,SP_ACQ_Lib[#Headers],0),FALSE)),"")</f>
        <v/>
      </c>
      <c r="AK89" s="130" t="str">
        <f>IFERROR(IF(VLOOKUP(CONCATENATE($A89,"_",AK$1),SP_ACQ_Lib[],MATCH(AK$2,SP_ACQ_Lib[#Headers],0),FALSE)=0,"",VLOOKUP(CONCATENATE($A89,"_",AK$1),SP_ACQ_Lib[],MATCH(AK$2,SP_ACQ_Lib[#Headers],0),FALSE)),"")</f>
        <v/>
      </c>
      <c r="AL89" s="130">
        <f>IFERROR(VLOOKUP($A89,SP_AcqTract_DB[],MATCH(AL$2,SP_AcqTract_DB[#Headers],0),FALSE),"")</f>
        <v>0</v>
      </c>
      <c r="AM89" s="115">
        <f>IFERROR(VLOOKUP($A89,SP_AcqTract_DB[],MATCH(AM$2,SP_AcqTract_DB[#Headers],0),FALSE),"")</f>
        <v>0</v>
      </c>
      <c r="AN89" s="115">
        <f>IFERROR(VLOOKUP($A89,SP_AcqTract_DB[],MATCH(AN$2,SP_AcqTract_DB[#Headers],0),FALSE),"")</f>
        <v>0</v>
      </c>
      <c r="AO89" s="116">
        <f>IFERROR(VLOOKUP($A89,SP_AcqTract_DB[],MATCH(AO$2,SP_AcqTract_DB[#Headers],0),FALSE),"")</f>
        <v>0</v>
      </c>
      <c r="AP89" s="98">
        <f>IFERROR(VLOOKUP($A89,SP_AcqTract_DB[],MATCH(AP$2,SP_AcqTract_DB[#Headers],0),FALSE),"")</f>
        <v>0</v>
      </c>
      <c r="AQ89" s="133" t="str">
        <f>IFERROR(IF(VLOOKUP(CONCATENATE($A89,"_",AQ$1),SP_ACQ_Lib[],MATCH(AQ$2,SP_ACQ_Lib[#Headers],0),FALSE)=0,"",VLOOKUP(CONCATENATE($A89,"_",AQ$1),SP_ACQ_Lib[],MATCH(AQ$2,SP_ACQ_Lib[#Headers],0),FALSE)),"")</f>
        <v/>
      </c>
      <c r="AR89" s="131" t="str">
        <f>IFERROR(IF(VLOOKUP(CONCATENATE($A89,"_",AR$1),SP_ACQ_Lib[],MATCH(AR$2,SP_ACQ_Lib[#Headers],0),FALSE)=0,"",VLOOKUP(CONCATENATE($A89,"_",AR$1),SP_ACQ_Lib[],MATCH(AR$2,SP_ACQ_Lib[#Headers],0),FALSE)),"")</f>
        <v/>
      </c>
      <c r="AS89" s="130" t="str">
        <f>IFERROR(IF(VLOOKUP(CONCATENATE($A89,"_",AS$1),SP_ACQ_Lib[],MATCH(AS$2,SP_ACQ_Lib[#Headers],0),FALSE)=0,"",VLOOKUP(CONCATENATE($A89,"_",AS$1),SP_ACQ_Lib[],MATCH(AS$2,SP_ACQ_Lib[#Headers],0),FALSE)),"")</f>
        <v/>
      </c>
      <c r="AT89" s="132" t="str">
        <f>IFERROR(IF(VLOOKUP(CONCATENATE($A89,"_",AT$1),SP_ACQ_Lib[],MATCH(AT$2,SP_ACQ_Lib[#Headers],0),FALSE)=0,"",VLOOKUP(CONCATENATE($A89,"_",AT$1),SP_ACQ_Lib[],MATCH(AT$2,SP_ACQ_Lib[#Headers],0),FALSE)),"")</f>
        <v/>
      </c>
      <c r="AU89" s="132" t="str">
        <f>IFERROR(IF(VLOOKUP(CONCATENATE($A89,"_",AU$1),SP_ACQ_Lib[],MATCH(AU$2,SP_ACQ_Lib[#Headers],0),FALSE)=0,"",VLOOKUP(CONCATENATE($A89,"_",AU$1),SP_ACQ_Lib[],MATCH(AU$2,SP_ACQ_Lib[#Headers],0),FALSE)),"")</f>
        <v/>
      </c>
      <c r="AV89" s="113" t="str">
        <f>IFERROR(IF(VLOOKUP(CONCATENATE($A89,"_",AV$1),SP_ACQ_Lib[],MATCH(AV$2,SP_ACQ_Lib[#Headers],0),FALSE)=0,"",VLOOKUP(CONCATENATE($A89,"_",AV$1),SP_ACQ_Lib[],MATCH(AV$2,SP_ACQ_Lib[#Headers],0),FALSE)),"")</f>
        <v/>
      </c>
      <c r="AW89" s="132" t="str">
        <f>IFERROR(IF(VLOOKUP(CONCATENATE($A89,"_",AW$1),SP_ACQ_Lib[],MATCH(AW$2,SP_ACQ_Lib[#Headers],0),FALSE)=0,"",VLOOKUP(CONCATENATE($A89,"_",AW$1),SP_ACQ_Lib[],MATCH(AW$2,SP_ACQ_Lib[#Headers],0),FALSE)),"")</f>
        <v/>
      </c>
      <c r="AX89" s="132" t="str">
        <f>IFERROR(IF(VLOOKUP(CONCATENATE($A89,"_",AX$1),SP_ACQ_Lib[],MATCH(AX$2,SP_ACQ_Lib[#Headers],0),FALSE)=0,"",VLOOKUP(CONCATENATE($A89,"_",AX$1),SP_ACQ_Lib[],MATCH(AX$2,SP_ACQ_Lib[#Headers],0),FALSE)),"")</f>
        <v/>
      </c>
      <c r="AY89" s="132" t="str">
        <f>IFERROR(IF(VLOOKUP(CONCATENATE($A89,"_",AY$1),SP_ACQ_Lib[],MATCH(AY$2,SP_ACQ_Lib[#Headers],0),FALSE)=0,"",VLOOKUP(CONCATENATE($A89,"_",AY$1),SP_ACQ_Lib[],MATCH(AY$2,SP_ACQ_Lib[#Headers],0),FALSE)),"")</f>
        <v/>
      </c>
      <c r="AZ89" s="132" t="str">
        <f>IFERROR(IF(VLOOKUP(CONCATENATE($A89,"_",AZ$1),SP_ACQ_Lib[],MATCH(AZ$2,SP_ACQ_Lib[#Headers],0),FALSE)=0,"",VLOOKUP(CONCATENATE($A89,"_",AZ$1),SP_ACQ_Lib[],MATCH(AZ$2,SP_ACQ_Lib[#Headers],0),FALSE)),"")</f>
        <v/>
      </c>
      <c r="BA89" s="132" t="str">
        <f>IFERROR(IF(VLOOKUP(CONCATENATE($A89,"_",BA$1),SP_ACQ_Lib[],MATCH(BA$2,SP_ACQ_Lib[#Headers],0),FALSE)=0,"",VLOOKUP(CONCATENATE($A89,"_",BA$1),SP_ACQ_Lib[],MATCH(BA$2,SP_ACQ_Lib[#Headers],0),FALSE)),"")</f>
        <v/>
      </c>
      <c r="BB89" s="112">
        <f>IFERROR(VLOOKUP(CONCATENATE($A89,"_",BB$1),SP_ACQ_Lib[],MATCH(BB$2,SP_ACQ_Lib[#Headers],0),FALSE),0)</f>
        <v>0</v>
      </c>
      <c r="BC89" s="119">
        <f>IFERROR(VLOOKUP($A89,SP_AcqTract_DB[],MATCH(BC$2,SP_AcqTract_DB[#Headers],0),FALSE),"")</f>
        <v>0</v>
      </c>
      <c r="BD89" s="119">
        <f>IFERROR(VLOOKUP($A89,SP_AcqTract_DB[],MATCH(BD$2,SP_AcqTract_DB[#Headers],0),FALSE),"")</f>
        <v>0</v>
      </c>
      <c r="BE89" s="130" t="str">
        <f>IFERROR(IF(VLOOKUP(CONCATENATE($A89,"_",BE$1),SP_ACQ_Lib[],MATCH(BE$2,SP_ACQ_Lib[#Headers],0),FALSE)=0,"",VLOOKUP(CONCATENATE($A89,"_",BE$1),SP_ACQ_Lib[],MATCH(BE$2,SP_ACQ_Lib[#Headers],0),FALSE)),"")</f>
        <v/>
      </c>
      <c r="BF89" s="130" t="str">
        <f>IFERROR(IF(VLOOKUP(CONCATENATE($A89,"_",BF$1),SP_ACQ_Lib[],MATCH(BF$2,SP_ACQ_Lib[#Headers],0),FALSE)=0,"",VLOOKUP(CONCATENATE($A89,"_",BF$1),SP_ACQ_Lib[],MATCH(BF$2,SP_ACQ_Lib[#Headers],0),FALSE)),"")</f>
        <v/>
      </c>
      <c r="BG89" s="130" t="str">
        <f>IFERROR(IF(VLOOKUP(CONCATENATE($A89,"_",BG$1),SP_ACQ_Lib[],MATCH(BG$2,SP_ACQ_Lib[#Headers],0),FALSE)=0,"",VLOOKUP(CONCATENATE($A89,"_",BG$1),SP_ACQ_Lib[],MATCH(BG$2,SP_ACQ_Lib[#Headers],0),FALSE)),"")</f>
        <v/>
      </c>
      <c r="BH89" s="130" t="str">
        <f>IFERROR(IF(VLOOKUP(CONCATENATE($A89,"_",BH$1),SP_ACQ_Lib[],MATCH(BH$2,SP_ACQ_Lib[#Headers],0),FALSE)=0,"",VLOOKUP(CONCATENATE($A89,"_",BH$1),SP_ACQ_Lib[],MATCH(BH$2,SP_ACQ_Lib[#Headers],0),FALSE)),"")</f>
        <v/>
      </c>
      <c r="BI89" s="130" t="str">
        <f>IFERROR(IF(VLOOKUP(CONCATENATE($A89,"_",BI$1),SP_ACQ_Lib[],MATCH(BI$2,SP_ACQ_Lib[#Headers],0),FALSE)=0,"",VLOOKUP(CONCATENATE($A89,"_",BI$1),SP_ACQ_Lib[],MATCH(BI$2,SP_ACQ_Lib[#Headers],0),FALSE)),"")</f>
        <v/>
      </c>
      <c r="BJ89" s="130" t="str">
        <f>IFERROR(IF(VLOOKUP(CONCATENATE($A89,"_",BJ$1),SP_ACQ_Lib[],MATCH(BJ$2,SP_ACQ_Lib[#Headers],0),FALSE)=0,"",VLOOKUP(CONCATENATE($A89,"_",BJ$1),SP_ACQ_Lib[],MATCH(BJ$2,SP_ACQ_Lib[#Headers],0),FALSE)),"")</f>
        <v/>
      </c>
      <c r="BK89" s="131" t="str">
        <f>IFERROR(IF(VLOOKUP(CONCATENATE($A89,"_",BK$1),SP_ACQ_Lib[],MATCH(BK$2,SP_ACQ_Lib[#Headers],0),FALSE)=0,"",VLOOKUP(CONCATENATE($A89,"_",BK$1),SP_ACQ_Lib[],MATCH(BK$2,SP_ACQ_Lib[#Headers],0),FALSE)),"")</f>
        <v/>
      </c>
      <c r="BL89" s="130" t="str">
        <f>IFERROR(IF(VLOOKUP(CONCATENATE($A89,"_",BL$1),SP_ACQ_Lib[],MATCH(BL$2,SP_ACQ_Lib[#Headers],0),FALSE)=0,"",VLOOKUP(CONCATENATE($A89,"_",BL$1),SP_ACQ_Lib[],MATCH(BL$2,SP_ACQ_Lib[#Headers],0),FALSE)),"")</f>
        <v/>
      </c>
      <c r="BM89" s="130" t="str">
        <f>IFERROR(IF(VLOOKUP(CONCATENATE($A89,"_",BM$1),SP_ACQ_Lib[],MATCH(BM$2,SP_ACQ_Lib[#Headers],0),FALSE)=0,"",VLOOKUP(CONCATENATE($A89,"_",BM$1),SP_ACQ_Lib[],MATCH(BM$2,SP_ACQ_Lib[#Headers],0),FALSE)),"")</f>
        <v/>
      </c>
      <c r="BN89" s="130" t="str">
        <f>IFERROR(IF(VLOOKUP(CONCATENATE($A89,"_",BN$1),SP_ACQ_Lib[],MATCH(BN$2,SP_ACQ_Lib[#Headers],0),FALSE)=0,"",VLOOKUP(CONCATENATE($A89,"_",BN$1),SP_ACQ_Lib[],MATCH(BN$2,SP_ACQ_Lib[#Headers],0),FALSE)),"")</f>
        <v/>
      </c>
    </row>
    <row r="90" spans="1:66" s="114" customFormat="1" ht="15.75" x14ac:dyDescent="0.2">
      <c r="A90" s="82" t="s">
        <v>2077</v>
      </c>
      <c r="B90" s="115" t="str">
        <f>IFERROR(VLOOKUP($A90,SP_AcqTract_DB[],MATCH(B$2,SP_AcqTract_DB[#Headers],0),FALSE),"")</f>
        <v>R026942</v>
      </c>
      <c r="C90" s="116" t="str">
        <f>IFERROR(VLOOKUP($A90,SP_AcqTract_DB[],MATCH(C$2,SP_AcqTract_DB[#Headers],0),FALSE),"")</f>
        <v>PH2</v>
      </c>
      <c r="D90" s="96" t="str">
        <f>IFERROR(VLOOKUP($A90,SP_AcqTract_DB[],MATCH(D$2,SP_AcqTract_DB[#Headers],0),FALSE),"")</f>
        <v>Active</v>
      </c>
      <c r="E90" s="96">
        <f>IFERROR(VLOOKUP($A90,SP_AcqTract_DB[],MATCH(E$2,SP_AcqTract_DB[#Headers],0),FALSE),"")</f>
        <v>0</v>
      </c>
      <c r="F90" s="115">
        <f>IFERROR(VLOOKUP($A90,SP_AcqTract_DB[],MATCH(F$2,SP_AcqTract_DB[#Headers],0),FALSE),"")</f>
        <v>0</v>
      </c>
      <c r="G90" s="115" t="str">
        <f>IFERROR(VLOOKUP($A90,SP_AcqTract_DB[],MATCH(G$2,SP_AcqTract_DB[#Headers],0),FALSE),"")</f>
        <v>Elizabeth Taylor</v>
      </c>
      <c r="H90" s="131">
        <f>IFERROR(IF(VLOOKUP(CONCATENATE($A90,"_",H$1),SP_ACQ_Lib[],MATCH(H$2,SP_ACQ_Lib[#Headers],0),FALSE)=0,"",VLOOKUP(CONCATENATE($A90,"_",H$1),SP_ACQ_Lib[],MATCH(H$2,SP_ACQ_Lib[#Headers],0),FALSE)),"")</f>
        <v>44021.424155092594</v>
      </c>
      <c r="I90" s="115" t="str">
        <f>IFERROR(VLOOKUP($A90,SP_AcqTract_DB[],MATCH(I$2,SP_AcqTract_DB[#Headers],0),FALSE),"")</f>
        <v>Lopez Daimus</v>
      </c>
      <c r="J90" s="115">
        <f>IFERROR(VLOOKUP($A90,SP_AcqTract_DB[],MATCH(J$2,SP_AcqTract_DB[#Headers],0),FALSE),"")</f>
        <v>0</v>
      </c>
      <c r="K90" s="115">
        <f>IFERROR(VLOOKUP($A90,SP_AcqTract_DB[],MATCH(K$2,SP_AcqTract_DB[#Headers],0),FALSE),"")</f>
        <v>0</v>
      </c>
      <c r="L90" s="115">
        <f>IFERROR(VLOOKUP($A90,SP_AcqTract_DB[],MATCH(L$2,SP_AcqTract_DB[#Headers],0),FALSE),"")</f>
        <v>0</v>
      </c>
      <c r="M90" s="96">
        <f>IFERROR(VLOOKUP($A90,SP_AcqTract_DB[],MATCH(M$2,SP_AcqTract_DB[#Headers],0),FALSE),"")</f>
        <v>0</v>
      </c>
      <c r="N90" s="115" t="str">
        <f>IFERROR(VLOOKUP($A90,SP_AcqTract_DB[],MATCH(N$2,SP_AcqTract_DB[#Headers],0),FALSE),"")</f>
        <v>378 CR 150</v>
      </c>
      <c r="O90" s="108">
        <f>IFERROR(VLOOKUP($A90,SP_AcqTract_DB[],MATCH(O$2,SP_AcqTract_DB[#Headers],0),FALSE),"")</f>
        <v>0</v>
      </c>
      <c r="P90" s="108">
        <f>IFERROR(VLOOKUP($A90,SP_AcqTract_DB[],MATCH(P$2,SP_AcqTract_DB[#Headers],0),FALSE),"")</f>
        <v>0</v>
      </c>
      <c r="Q90" s="96">
        <f>IFERROR(VLOOKUP($A90,SP_AcqTract_DB[],MATCH(Q$2,SP_AcqTract_DB[#Headers],0),FALSE),"")</f>
        <v>0</v>
      </c>
      <c r="R90" s="131" t="str">
        <f>IFERROR(IF(VLOOKUP(CONCATENATE($A90,"_",R$1),SP_ACQ_Lib[],MATCH(R$2,SP_ACQ_Lib[#Headers],0),FALSE)=0,"",VLOOKUP(CONCATENATE($A90,"_",R$1),SP_ACQ_Lib[],MATCH(R$2,SP_ACQ_Lib[#Headers],0),FALSE)),"")</f>
        <v/>
      </c>
      <c r="S90" s="134" t="str">
        <f>IFERROR(IF(VLOOKUP(CONCATENATE($A90,"_",S$1),SP_ACQ_Lib[],MATCH(S$2,SP_ACQ_Lib[#Headers],0),FALSE)=0,"",VLOOKUP(CONCATENATE($A90,"_",S$1),SP_ACQ_Lib[],MATCH(S$2,SP_ACQ_Lib[#Headers],0),FALSE)),"")</f>
        <v/>
      </c>
      <c r="T90" s="93">
        <f>IFERROR(VLOOKUP(CONCATENATE($A90,"_",T$1),SP_ACQ_Lib[],MATCH(T$2,SP_ACQ_Lib[#Headers],0),FALSE),0)</f>
        <v>0</v>
      </c>
      <c r="U90" s="131" t="str">
        <f>IFERROR(IF(VLOOKUP(CONCATENATE($A90,"_",U$1),SP_ACQ_Lib[],MATCH(U$2,SP_ACQ_Lib[#Headers],0),FALSE)=0,"",VLOOKUP(CONCATENATE($A90,"_",U$1),SP_ACQ_Lib[],MATCH(U$2,SP_ACQ_Lib[#Headers],0),FALSE)),"")</f>
        <v/>
      </c>
      <c r="V90" s="93" t="str">
        <f>IFERROR(VLOOKUP(CONCATENATE($A90,"_",V$1),SP_ACQ_Lib[],MATCH(V$2,SP_ACQ_Lib[#Headers],0),FALSE),0)</f>
        <v>Accepted</v>
      </c>
      <c r="W90" s="97">
        <f>IFERROR(VLOOKUP(CONCATENATE($A90,"_",W$1),SP_ACQ_Lib[],MATCH(W$2,SP_ACQ_Lib[#Headers],0),FALSE),0)</f>
        <v>0</v>
      </c>
      <c r="X90" s="131">
        <f>IFERROR(VLOOKUP($A90,SP_AcqTract_DB[],MATCH(X$2,SP_AcqTract_DB[#Headers],0),FALSE),"")</f>
        <v>0</v>
      </c>
      <c r="Y90" s="125">
        <f>IFERROR(VLOOKUP($A90,SP_AcqTract_DB[],MATCH(Y$2,SP_AcqTract_DB[#Headers],0),FALSE),"")</f>
        <v>0</v>
      </c>
      <c r="Z90" s="117">
        <f>IFERROR(VLOOKUP($A90,SP_AcqTract_DB[],MATCH(Z$2,SP_AcqTract_DB[#Headers],0),FALSE),"")</f>
        <v>0</v>
      </c>
      <c r="AA90" s="117">
        <f>IFERROR(VLOOKUP($A90,SP_AcqTract_DB[],MATCH(AA$2,SP_AcqTract_DB[#Headers],0),FALSE),"")</f>
        <v>0</v>
      </c>
      <c r="AB90" s="131" t="str">
        <f>IFERROR(IF(VLOOKUP(CONCATENATE($A90,"_",AB$1),SP_ACQ_Lib[],MATCH(AB$2,SP_ACQ_Lib[#Headers],0),FALSE)=0,"",VLOOKUP(CONCATENATE($A90,"_",AB$1),SP_ACQ_Lib[],MATCH(AB$2,SP_ACQ_Lib[#Headers],0),FALSE)),"")</f>
        <v/>
      </c>
      <c r="AC90" s="131" t="str">
        <f>IFERROR(IF(VLOOKUP(CONCATENATE($A90,"_",AC$1),SP_ACQ_Lib[],MATCH(AC$2,SP_ACQ_Lib[#Headers],0),FALSE)=0,"",VLOOKUP(CONCATENATE($A90,"_",AC$1),SP_ACQ_Lib[],MATCH(AC$2,SP_ACQ_Lib[#Headers],0),FALSE)),"")</f>
        <v/>
      </c>
      <c r="AD90" s="117">
        <f>IFERROR(VLOOKUP($A90,SP_AcqTract_DB[],MATCH(AD$2,SP_AcqTract_DB[#Headers],0),FALSE),"")</f>
        <v>0</v>
      </c>
      <c r="AE90" s="131" t="str">
        <f>IFERROR(IF(VLOOKUP(CONCATENATE($A90,"_",AE$1),SP_ACQ_Lib[],MATCH(AE$2,SP_ACQ_Lib[#Headers],0),FALSE)=0,"",VLOOKUP(CONCATENATE($A90,"_",AE$1),SP_ACQ_Lib[],MATCH(AE$2,SP_ACQ_Lib[#Headers],0),FALSE)),"")</f>
        <v/>
      </c>
      <c r="AF90" s="131" t="str">
        <f>IFERROR(IF(VLOOKUP(CONCATENATE($A90,"_",AF$1),SP_ACQ_Lib[],MATCH(AF$2,SP_ACQ_Lib[#Headers],0),FALSE)=0,"",VLOOKUP(CONCATENATE($A90,"_",AF$1),SP_ACQ_Lib[],MATCH(AF$2,SP_ACQ_Lib[#Headers],0),FALSE)),"")</f>
        <v/>
      </c>
      <c r="AG90" s="131" t="str">
        <f>IFERROR(IF(VLOOKUP(CONCATENATE($A90,"_",AG$1),SP_ACQ_Lib[],MATCH(AG$2,SP_ACQ_Lib[#Headers],0),FALSE)=0,"",VLOOKUP(CONCATENATE($A90,"_",AG$1),SP_ACQ_Lib[],MATCH(AG$2,SP_ACQ_Lib[#Headers],0),FALSE)),"")</f>
        <v/>
      </c>
      <c r="AH90" s="131" t="str">
        <f>IFERROR(IF(VLOOKUP(CONCATENATE($A90,"_",AH$1),SP_ACQ_Lib[],MATCH(AH$2,SP_ACQ_Lib[#Headers],0),FALSE)=0,"",VLOOKUP(CONCATENATE($A90,"_",AH$1),SP_ACQ_Lib[],MATCH(AH$2,SP_ACQ_Lib[#Headers],0),FALSE)),"")</f>
        <v/>
      </c>
      <c r="AI90" s="130">
        <f>IFERROR(IF(VLOOKUP(CONCATENATE($A90,"_",AI$1),SP_ACQ_Lib[],MATCH(AI$2,SP_ACQ_Lib[#Headers],0),FALSE)=0,"",VLOOKUP(CONCATENATE($A90,"_",AI$1),SP_ACQ_Lib[],MATCH(AI$2,SP_ACQ_Lib[#Headers],0),FALSE)),"")</f>
        <v>43984</v>
      </c>
      <c r="AJ90" s="130" t="str">
        <f>IFERROR(IF(VLOOKUP(CONCATENATE($A90,"_",AJ$1),SP_ACQ_Lib[],MATCH(AJ$2,SP_ACQ_Lib[#Headers],0),FALSE)=0,"",VLOOKUP(CONCATENATE($A90,"_",AJ$1),SP_ACQ_Lib[],MATCH(AJ$2,SP_ACQ_Lib[#Headers],0),FALSE)),"")</f>
        <v/>
      </c>
      <c r="AK90" s="130" t="str">
        <f>IFERROR(IF(VLOOKUP(CONCATENATE($A90,"_",AK$1),SP_ACQ_Lib[],MATCH(AK$2,SP_ACQ_Lib[#Headers],0),FALSE)=0,"",VLOOKUP(CONCATENATE($A90,"_",AK$1),SP_ACQ_Lib[],MATCH(AK$2,SP_ACQ_Lib[#Headers],0),FALSE)),"")</f>
        <v/>
      </c>
      <c r="AL90" s="130">
        <f>IFERROR(VLOOKUP($A90,SP_AcqTract_DB[],MATCH(AL$2,SP_AcqTract_DB[#Headers],0),FALSE),"")</f>
        <v>0</v>
      </c>
      <c r="AM90" s="115">
        <f>IFERROR(VLOOKUP($A90,SP_AcqTract_DB[],MATCH(AM$2,SP_AcqTract_DB[#Headers],0),FALSE),"")</f>
        <v>0</v>
      </c>
      <c r="AN90" s="115">
        <f>IFERROR(VLOOKUP($A90,SP_AcqTract_DB[],MATCH(AN$2,SP_AcqTract_DB[#Headers],0),FALSE),"")</f>
        <v>0</v>
      </c>
      <c r="AO90" s="116">
        <f>IFERROR(VLOOKUP($A90,SP_AcqTract_DB[],MATCH(AO$2,SP_AcqTract_DB[#Headers],0),FALSE),"")</f>
        <v>0</v>
      </c>
      <c r="AP90" s="98">
        <f>IFERROR(VLOOKUP($A90,SP_AcqTract_DB[],MATCH(AP$2,SP_AcqTract_DB[#Headers],0),FALSE),"")</f>
        <v>0</v>
      </c>
      <c r="AQ90" s="133" t="str">
        <f>IFERROR(IF(VLOOKUP(CONCATENATE($A90,"_",AQ$1),SP_ACQ_Lib[],MATCH(AQ$2,SP_ACQ_Lib[#Headers],0),FALSE)=0,"",VLOOKUP(CONCATENATE($A90,"_",AQ$1),SP_ACQ_Lib[],MATCH(AQ$2,SP_ACQ_Lib[#Headers],0),FALSE)),"")</f>
        <v/>
      </c>
      <c r="AR90" s="131" t="str">
        <f>IFERROR(IF(VLOOKUP(CONCATENATE($A90,"_",AR$1),SP_ACQ_Lib[],MATCH(AR$2,SP_ACQ_Lib[#Headers],0),FALSE)=0,"",VLOOKUP(CONCATENATE($A90,"_",AR$1),SP_ACQ_Lib[],MATCH(AR$2,SP_ACQ_Lib[#Headers],0),FALSE)),"")</f>
        <v/>
      </c>
      <c r="AS90" s="130" t="str">
        <f>IFERROR(IF(VLOOKUP(CONCATENATE($A90,"_",AS$1),SP_ACQ_Lib[],MATCH(AS$2,SP_ACQ_Lib[#Headers],0),FALSE)=0,"",VLOOKUP(CONCATENATE($A90,"_",AS$1),SP_ACQ_Lib[],MATCH(AS$2,SP_ACQ_Lib[#Headers],0),FALSE)),"")</f>
        <v/>
      </c>
      <c r="AT90" s="132" t="str">
        <f>IFERROR(IF(VLOOKUP(CONCATENATE($A90,"_",AT$1),SP_ACQ_Lib[],MATCH(AT$2,SP_ACQ_Lib[#Headers],0),FALSE)=0,"",VLOOKUP(CONCATENATE($A90,"_",AT$1),SP_ACQ_Lib[],MATCH(AT$2,SP_ACQ_Lib[#Headers],0),FALSE)),"")</f>
        <v/>
      </c>
      <c r="AU90" s="132" t="str">
        <f>IFERROR(IF(VLOOKUP(CONCATENATE($A90,"_",AU$1),SP_ACQ_Lib[],MATCH(AU$2,SP_ACQ_Lib[#Headers],0),FALSE)=0,"",VLOOKUP(CONCATENATE($A90,"_",AU$1),SP_ACQ_Lib[],MATCH(AU$2,SP_ACQ_Lib[#Headers],0),FALSE)),"")</f>
        <v/>
      </c>
      <c r="AV90" s="113" t="str">
        <f>IFERROR(IF(VLOOKUP(CONCATENATE($A90,"_",AV$1),SP_ACQ_Lib[],MATCH(AV$2,SP_ACQ_Lib[#Headers],0),FALSE)=0,"",VLOOKUP(CONCATENATE($A90,"_",AV$1),SP_ACQ_Lib[],MATCH(AV$2,SP_ACQ_Lib[#Headers],0),FALSE)),"")</f>
        <v/>
      </c>
      <c r="AW90" s="132" t="str">
        <f>IFERROR(IF(VLOOKUP(CONCATENATE($A90,"_",AW$1),SP_ACQ_Lib[],MATCH(AW$2,SP_ACQ_Lib[#Headers],0),FALSE)=0,"",VLOOKUP(CONCATENATE($A90,"_",AW$1),SP_ACQ_Lib[],MATCH(AW$2,SP_ACQ_Lib[#Headers],0),FALSE)),"")</f>
        <v/>
      </c>
      <c r="AX90" s="132" t="str">
        <f>IFERROR(IF(VLOOKUP(CONCATENATE($A90,"_",AX$1),SP_ACQ_Lib[],MATCH(AX$2,SP_ACQ_Lib[#Headers],0),FALSE)=0,"",VLOOKUP(CONCATENATE($A90,"_",AX$1),SP_ACQ_Lib[],MATCH(AX$2,SP_ACQ_Lib[#Headers],0),FALSE)),"")</f>
        <v/>
      </c>
      <c r="AY90" s="132" t="str">
        <f>IFERROR(IF(VLOOKUP(CONCATENATE($A90,"_",AY$1),SP_ACQ_Lib[],MATCH(AY$2,SP_ACQ_Lib[#Headers],0),FALSE)=0,"",VLOOKUP(CONCATENATE($A90,"_",AY$1),SP_ACQ_Lib[],MATCH(AY$2,SP_ACQ_Lib[#Headers],0),FALSE)),"")</f>
        <v/>
      </c>
      <c r="AZ90" s="132" t="str">
        <f>IFERROR(IF(VLOOKUP(CONCATENATE($A90,"_",AZ$1),SP_ACQ_Lib[],MATCH(AZ$2,SP_ACQ_Lib[#Headers],0),FALSE)=0,"",VLOOKUP(CONCATENATE($A90,"_",AZ$1),SP_ACQ_Lib[],MATCH(AZ$2,SP_ACQ_Lib[#Headers],0),FALSE)),"")</f>
        <v/>
      </c>
      <c r="BA90" s="132" t="str">
        <f>IFERROR(IF(VLOOKUP(CONCATENATE($A90,"_",BA$1),SP_ACQ_Lib[],MATCH(BA$2,SP_ACQ_Lib[#Headers],0),FALSE)=0,"",VLOOKUP(CONCATENATE($A90,"_",BA$1),SP_ACQ_Lib[],MATCH(BA$2,SP_ACQ_Lib[#Headers],0),FALSE)),"")</f>
        <v/>
      </c>
      <c r="BB90" s="112">
        <f>IFERROR(VLOOKUP(CONCATENATE($A90,"_",BB$1),SP_ACQ_Lib[],MATCH(BB$2,SP_ACQ_Lib[#Headers],0),FALSE),0)</f>
        <v>0</v>
      </c>
      <c r="BC90" s="119">
        <f>IFERROR(VLOOKUP($A90,SP_AcqTract_DB[],MATCH(BC$2,SP_AcqTract_DB[#Headers],0),FALSE),"")</f>
        <v>0</v>
      </c>
      <c r="BD90" s="119">
        <f>IFERROR(VLOOKUP($A90,SP_AcqTract_DB[],MATCH(BD$2,SP_AcqTract_DB[#Headers],0),FALSE),"")</f>
        <v>0</v>
      </c>
      <c r="BE90" s="130" t="str">
        <f>IFERROR(IF(VLOOKUP(CONCATENATE($A90,"_",BE$1),SP_ACQ_Lib[],MATCH(BE$2,SP_ACQ_Lib[#Headers],0),FALSE)=0,"",VLOOKUP(CONCATENATE($A90,"_",BE$1),SP_ACQ_Lib[],MATCH(BE$2,SP_ACQ_Lib[#Headers],0),FALSE)),"")</f>
        <v/>
      </c>
      <c r="BF90" s="130" t="str">
        <f>IFERROR(IF(VLOOKUP(CONCATENATE($A90,"_",BF$1),SP_ACQ_Lib[],MATCH(BF$2,SP_ACQ_Lib[#Headers],0),FALSE)=0,"",VLOOKUP(CONCATENATE($A90,"_",BF$1),SP_ACQ_Lib[],MATCH(BF$2,SP_ACQ_Lib[#Headers],0),FALSE)),"")</f>
        <v/>
      </c>
      <c r="BG90" s="130" t="str">
        <f>IFERROR(IF(VLOOKUP(CONCATENATE($A90,"_",BG$1),SP_ACQ_Lib[],MATCH(BG$2,SP_ACQ_Lib[#Headers],0),FALSE)=0,"",VLOOKUP(CONCATENATE($A90,"_",BG$1),SP_ACQ_Lib[],MATCH(BG$2,SP_ACQ_Lib[#Headers],0),FALSE)),"")</f>
        <v/>
      </c>
      <c r="BH90" s="130" t="str">
        <f>IFERROR(IF(VLOOKUP(CONCATENATE($A90,"_",BH$1),SP_ACQ_Lib[],MATCH(BH$2,SP_ACQ_Lib[#Headers],0),FALSE)=0,"",VLOOKUP(CONCATENATE($A90,"_",BH$1),SP_ACQ_Lib[],MATCH(BH$2,SP_ACQ_Lib[#Headers],0),FALSE)),"")</f>
        <v/>
      </c>
      <c r="BI90" s="130" t="str">
        <f>IFERROR(IF(VLOOKUP(CONCATENATE($A90,"_",BI$1),SP_ACQ_Lib[],MATCH(BI$2,SP_ACQ_Lib[#Headers],0),FALSE)=0,"",VLOOKUP(CONCATENATE($A90,"_",BI$1),SP_ACQ_Lib[],MATCH(BI$2,SP_ACQ_Lib[#Headers],0),FALSE)),"")</f>
        <v/>
      </c>
      <c r="BJ90" s="130" t="str">
        <f>IFERROR(IF(VLOOKUP(CONCATENATE($A90,"_",BJ$1),SP_ACQ_Lib[],MATCH(BJ$2,SP_ACQ_Lib[#Headers],0),FALSE)=0,"",VLOOKUP(CONCATENATE($A90,"_",BJ$1),SP_ACQ_Lib[],MATCH(BJ$2,SP_ACQ_Lib[#Headers],0),FALSE)),"")</f>
        <v/>
      </c>
      <c r="BK90" s="131" t="str">
        <f>IFERROR(IF(VLOOKUP(CONCATENATE($A90,"_",BK$1),SP_ACQ_Lib[],MATCH(BK$2,SP_ACQ_Lib[#Headers],0),FALSE)=0,"",VLOOKUP(CONCATENATE($A90,"_",BK$1),SP_ACQ_Lib[],MATCH(BK$2,SP_ACQ_Lib[#Headers],0),FALSE)),"")</f>
        <v/>
      </c>
      <c r="BL90" s="130" t="str">
        <f>IFERROR(IF(VLOOKUP(CONCATENATE($A90,"_",BL$1),SP_ACQ_Lib[],MATCH(BL$2,SP_ACQ_Lib[#Headers],0),FALSE)=0,"",VLOOKUP(CONCATENATE($A90,"_",BL$1),SP_ACQ_Lib[],MATCH(BL$2,SP_ACQ_Lib[#Headers],0),FALSE)),"")</f>
        <v/>
      </c>
      <c r="BM90" s="130" t="str">
        <f>IFERROR(IF(VLOOKUP(CONCATENATE($A90,"_",BM$1),SP_ACQ_Lib[],MATCH(BM$2,SP_ACQ_Lib[#Headers],0),FALSE)=0,"",VLOOKUP(CONCATENATE($A90,"_",BM$1),SP_ACQ_Lib[],MATCH(BM$2,SP_ACQ_Lib[#Headers],0),FALSE)),"")</f>
        <v/>
      </c>
      <c r="BN90" s="130" t="str">
        <f>IFERROR(IF(VLOOKUP(CONCATENATE($A90,"_",BN$1),SP_ACQ_Lib[],MATCH(BN$2,SP_ACQ_Lib[#Headers],0),FALSE)=0,"",VLOOKUP(CONCATENATE($A90,"_",BN$1),SP_ACQ_Lib[],MATCH(BN$2,SP_ACQ_Lib[#Headers],0),FALSE)),"")</f>
        <v/>
      </c>
    </row>
    <row r="91" spans="1:66" s="114" customFormat="1" ht="15.75" x14ac:dyDescent="0.2">
      <c r="A91" s="82" t="s">
        <v>2079</v>
      </c>
      <c r="B91" s="115" t="str">
        <f>IFERROR(VLOOKUP($A91,SP_AcqTract_DB[],MATCH(B$2,SP_AcqTract_DB[#Headers],0),FALSE),"")</f>
        <v>R026943</v>
      </c>
      <c r="C91" s="116" t="str">
        <f>IFERROR(VLOOKUP($A91,SP_AcqTract_DB[],MATCH(C$2,SP_AcqTract_DB[#Headers],0),FALSE),"")</f>
        <v>PH2</v>
      </c>
      <c r="D91" s="96" t="str">
        <f>IFERROR(VLOOKUP($A91,SP_AcqTract_DB[],MATCH(D$2,SP_AcqTract_DB[#Headers],0),FALSE),"")</f>
        <v>Active</v>
      </c>
      <c r="E91" s="96">
        <f>IFERROR(VLOOKUP($A91,SP_AcqTract_DB[],MATCH(E$2,SP_AcqTract_DB[#Headers],0),FALSE),"")</f>
        <v>0</v>
      </c>
      <c r="F91" s="115">
        <f>IFERROR(VLOOKUP($A91,SP_AcqTract_DB[],MATCH(F$2,SP_AcqTract_DB[#Headers],0),FALSE),"")</f>
        <v>0</v>
      </c>
      <c r="G91" s="115" t="str">
        <f>IFERROR(VLOOKUP($A91,SP_AcqTract_DB[],MATCH(G$2,SP_AcqTract_DB[#Headers],0),FALSE),"")</f>
        <v>Melissa DeLeon</v>
      </c>
      <c r="H91" s="131">
        <f>IFERROR(IF(VLOOKUP(CONCATENATE($A91,"_",H$1),SP_ACQ_Lib[],MATCH(H$2,SP_ACQ_Lib[#Headers],0),FALSE)=0,"",VLOOKUP(CONCATENATE($A91,"_",H$1),SP_ACQ_Lib[],MATCH(H$2,SP_ACQ_Lib[#Headers],0),FALSE)),"")</f>
        <v>44011.922488425924</v>
      </c>
      <c r="I91" s="115" t="str">
        <f>IFERROR(VLOOKUP($A91,SP_AcqTract_DB[],MATCH(I$2,SP_AcqTract_DB[#Headers],0),FALSE),"")</f>
        <v>Lewis Forrest W &amp; Julia W</v>
      </c>
      <c r="J91" s="115">
        <f>IFERROR(VLOOKUP($A91,SP_AcqTract_DB[],MATCH(J$2,SP_AcqTract_DB[#Headers],0),FALSE),"")</f>
        <v>0</v>
      </c>
      <c r="K91" s="115">
        <f>IFERROR(VLOOKUP($A91,SP_AcqTract_DB[],MATCH(K$2,SP_AcqTract_DB[#Headers],0),FALSE),"")</f>
        <v>0</v>
      </c>
      <c r="L91" s="115">
        <f>IFERROR(VLOOKUP($A91,SP_AcqTract_DB[],MATCH(L$2,SP_AcqTract_DB[#Headers],0),FALSE),"")</f>
        <v>0</v>
      </c>
      <c r="M91" s="96">
        <f>IFERROR(VLOOKUP($A91,SP_AcqTract_DB[],MATCH(M$2,SP_AcqTract_DB[#Headers],0),FALSE),"")</f>
        <v>0</v>
      </c>
      <c r="N91" s="115" t="str">
        <f>IFERROR(VLOOKUP($A91,SP_AcqTract_DB[],MATCH(N$2,SP_AcqTract_DB[#Headers],0),FALSE),"")</f>
        <v>468 CR 150</v>
      </c>
      <c r="O91" s="108">
        <f>IFERROR(VLOOKUP($A91,SP_AcqTract_DB[],MATCH(O$2,SP_AcqTract_DB[#Headers],0),FALSE),"")</f>
        <v>0</v>
      </c>
      <c r="P91" s="108">
        <f>IFERROR(VLOOKUP($A91,SP_AcqTract_DB[],MATCH(P$2,SP_AcqTract_DB[#Headers],0),FALSE),"")</f>
        <v>0</v>
      </c>
      <c r="Q91" s="96">
        <f>IFERROR(VLOOKUP($A91,SP_AcqTract_DB[],MATCH(Q$2,SP_AcqTract_DB[#Headers],0),FALSE),"")</f>
        <v>0</v>
      </c>
      <c r="R91" s="131" t="str">
        <f>IFERROR(IF(VLOOKUP(CONCATENATE($A91,"_",R$1),SP_ACQ_Lib[],MATCH(R$2,SP_ACQ_Lib[#Headers],0),FALSE)=0,"",VLOOKUP(CONCATENATE($A91,"_",R$1),SP_ACQ_Lib[],MATCH(R$2,SP_ACQ_Lib[#Headers],0),FALSE)),"")</f>
        <v/>
      </c>
      <c r="S91" s="134" t="str">
        <f>IFERROR(IF(VLOOKUP(CONCATENATE($A91,"_",S$1),SP_ACQ_Lib[],MATCH(S$2,SP_ACQ_Lib[#Headers],0),FALSE)=0,"",VLOOKUP(CONCATENATE($A91,"_",S$1),SP_ACQ_Lib[],MATCH(S$2,SP_ACQ_Lib[#Headers],0),FALSE)),"")</f>
        <v/>
      </c>
      <c r="T91" s="93">
        <f>IFERROR(VLOOKUP(CONCATENATE($A91,"_",T$1),SP_ACQ_Lib[],MATCH(T$2,SP_ACQ_Lib[#Headers],0),FALSE),0)</f>
        <v>0</v>
      </c>
      <c r="U91" s="131" t="str">
        <f>IFERROR(IF(VLOOKUP(CONCATENATE($A91,"_",U$1),SP_ACQ_Lib[],MATCH(U$2,SP_ACQ_Lib[#Headers],0),FALSE)=0,"",VLOOKUP(CONCATENATE($A91,"_",U$1),SP_ACQ_Lib[],MATCH(U$2,SP_ACQ_Lib[#Headers],0),FALSE)),"")</f>
        <v/>
      </c>
      <c r="V91" s="93" t="str">
        <f>IFERROR(VLOOKUP(CONCATENATE($A91,"_",V$1),SP_ACQ_Lib[],MATCH(V$2,SP_ACQ_Lib[#Headers],0),FALSE),0)</f>
        <v>Accepted</v>
      </c>
      <c r="W91" s="97">
        <f>IFERROR(VLOOKUP(CONCATENATE($A91,"_",W$1),SP_ACQ_Lib[],MATCH(W$2,SP_ACQ_Lib[#Headers],0),FALSE),0)</f>
        <v>0</v>
      </c>
      <c r="X91" s="131">
        <f>IFERROR(VLOOKUP($A91,SP_AcqTract_DB[],MATCH(X$2,SP_AcqTract_DB[#Headers],0),FALSE),"")</f>
        <v>0</v>
      </c>
      <c r="Y91" s="125">
        <f>IFERROR(VLOOKUP($A91,SP_AcqTract_DB[],MATCH(Y$2,SP_AcqTract_DB[#Headers],0),FALSE),"")</f>
        <v>0</v>
      </c>
      <c r="Z91" s="117">
        <f>IFERROR(VLOOKUP($A91,SP_AcqTract_DB[],MATCH(Z$2,SP_AcqTract_DB[#Headers],0),FALSE),"")</f>
        <v>0</v>
      </c>
      <c r="AA91" s="117">
        <f>IFERROR(VLOOKUP($A91,SP_AcqTract_DB[],MATCH(AA$2,SP_AcqTract_DB[#Headers],0),FALSE),"")</f>
        <v>0</v>
      </c>
      <c r="AB91" s="131" t="str">
        <f>IFERROR(IF(VLOOKUP(CONCATENATE($A91,"_",AB$1),SP_ACQ_Lib[],MATCH(AB$2,SP_ACQ_Lib[#Headers],0),FALSE)=0,"",VLOOKUP(CONCATENATE($A91,"_",AB$1),SP_ACQ_Lib[],MATCH(AB$2,SP_ACQ_Lib[#Headers],0),FALSE)),"")</f>
        <v/>
      </c>
      <c r="AC91" s="131" t="str">
        <f>IFERROR(IF(VLOOKUP(CONCATENATE($A91,"_",AC$1),SP_ACQ_Lib[],MATCH(AC$2,SP_ACQ_Lib[#Headers],0),FALSE)=0,"",VLOOKUP(CONCATENATE($A91,"_",AC$1),SP_ACQ_Lib[],MATCH(AC$2,SP_ACQ_Lib[#Headers],0),FALSE)),"")</f>
        <v/>
      </c>
      <c r="AD91" s="117">
        <f>IFERROR(VLOOKUP($A91,SP_AcqTract_DB[],MATCH(AD$2,SP_AcqTract_DB[#Headers],0),FALSE),"")</f>
        <v>0</v>
      </c>
      <c r="AE91" s="131" t="str">
        <f>IFERROR(IF(VLOOKUP(CONCATENATE($A91,"_",AE$1),SP_ACQ_Lib[],MATCH(AE$2,SP_ACQ_Lib[#Headers],0),FALSE)=0,"",VLOOKUP(CONCATENATE($A91,"_",AE$1),SP_ACQ_Lib[],MATCH(AE$2,SP_ACQ_Lib[#Headers],0),FALSE)),"")</f>
        <v/>
      </c>
      <c r="AF91" s="131" t="str">
        <f>IFERROR(IF(VLOOKUP(CONCATENATE($A91,"_",AF$1),SP_ACQ_Lib[],MATCH(AF$2,SP_ACQ_Lib[#Headers],0),FALSE)=0,"",VLOOKUP(CONCATENATE($A91,"_",AF$1),SP_ACQ_Lib[],MATCH(AF$2,SP_ACQ_Lib[#Headers],0),FALSE)),"")</f>
        <v/>
      </c>
      <c r="AG91" s="131" t="str">
        <f>IFERROR(IF(VLOOKUP(CONCATENATE($A91,"_",AG$1),SP_ACQ_Lib[],MATCH(AG$2,SP_ACQ_Lib[#Headers],0),FALSE)=0,"",VLOOKUP(CONCATENATE($A91,"_",AG$1),SP_ACQ_Lib[],MATCH(AG$2,SP_ACQ_Lib[#Headers],0),FALSE)),"")</f>
        <v/>
      </c>
      <c r="AH91" s="131" t="str">
        <f>IFERROR(IF(VLOOKUP(CONCATENATE($A91,"_",AH$1),SP_ACQ_Lib[],MATCH(AH$2,SP_ACQ_Lib[#Headers],0),FALSE)=0,"",VLOOKUP(CONCATENATE($A91,"_",AH$1),SP_ACQ_Lib[],MATCH(AH$2,SP_ACQ_Lib[#Headers],0),FALSE)),"")</f>
        <v/>
      </c>
      <c r="AI91" s="130">
        <f>IFERROR(IF(VLOOKUP(CONCATENATE($A91,"_",AI$1),SP_ACQ_Lib[],MATCH(AI$2,SP_ACQ_Lib[#Headers],0),FALSE)=0,"",VLOOKUP(CONCATENATE($A91,"_",AI$1),SP_ACQ_Lib[],MATCH(AI$2,SP_ACQ_Lib[#Headers],0),FALSE)),"")</f>
        <v>43984</v>
      </c>
      <c r="AJ91" s="130">
        <f>IFERROR(IF(VLOOKUP(CONCATENATE($A91,"_",AJ$1),SP_ACQ_Lib[],MATCH(AJ$2,SP_ACQ_Lib[#Headers],0),FALSE)=0,"",VLOOKUP(CONCATENATE($A91,"_",AJ$1),SP_ACQ_Lib[],MATCH(AJ$2,SP_ACQ_Lib[#Headers],0),FALSE)),"")</f>
        <v>43994</v>
      </c>
      <c r="AK91" s="130">
        <f>IFERROR(IF(VLOOKUP(CONCATENATE($A91,"_",AK$1),SP_ACQ_Lib[],MATCH(AK$2,SP_ACQ_Lib[#Headers],0),FALSE)=0,"",VLOOKUP(CONCATENATE($A91,"_",AK$1),SP_ACQ_Lib[],MATCH(AK$2,SP_ACQ_Lib[#Headers],0),FALSE)),"")</f>
        <v>44177</v>
      </c>
      <c r="AL91" s="130">
        <f>IFERROR(VLOOKUP($A91,SP_AcqTract_DB[],MATCH(AL$2,SP_AcqTract_DB[#Headers],0),FALSE),"")</f>
        <v>0</v>
      </c>
      <c r="AM91" s="115">
        <f>IFERROR(VLOOKUP($A91,SP_AcqTract_DB[],MATCH(AM$2,SP_AcqTract_DB[#Headers],0),FALSE),"")</f>
        <v>0</v>
      </c>
      <c r="AN91" s="115">
        <f>IFERROR(VLOOKUP($A91,SP_AcqTract_DB[],MATCH(AN$2,SP_AcqTract_DB[#Headers],0),FALSE),"")</f>
        <v>0</v>
      </c>
      <c r="AO91" s="116">
        <f>IFERROR(VLOOKUP($A91,SP_AcqTract_DB[],MATCH(AO$2,SP_AcqTract_DB[#Headers],0),FALSE),"")</f>
        <v>0</v>
      </c>
      <c r="AP91" s="98">
        <f>IFERROR(VLOOKUP($A91,SP_AcqTract_DB[],MATCH(AP$2,SP_AcqTract_DB[#Headers],0),FALSE),"")</f>
        <v>0</v>
      </c>
      <c r="AQ91" s="133" t="str">
        <f>IFERROR(IF(VLOOKUP(CONCATENATE($A91,"_",AQ$1),SP_ACQ_Lib[],MATCH(AQ$2,SP_ACQ_Lib[#Headers],0),FALSE)=0,"",VLOOKUP(CONCATENATE($A91,"_",AQ$1),SP_ACQ_Lib[],MATCH(AQ$2,SP_ACQ_Lib[#Headers],0),FALSE)),"")</f>
        <v/>
      </c>
      <c r="AR91" s="131" t="str">
        <f>IFERROR(IF(VLOOKUP(CONCATENATE($A91,"_",AR$1),SP_ACQ_Lib[],MATCH(AR$2,SP_ACQ_Lib[#Headers],0),FALSE)=0,"",VLOOKUP(CONCATENATE($A91,"_",AR$1),SP_ACQ_Lib[],MATCH(AR$2,SP_ACQ_Lib[#Headers],0),FALSE)),"")</f>
        <v/>
      </c>
      <c r="AS91" s="130" t="str">
        <f>IFERROR(IF(VLOOKUP(CONCATENATE($A91,"_",AS$1),SP_ACQ_Lib[],MATCH(AS$2,SP_ACQ_Lib[#Headers],0),FALSE)=0,"",VLOOKUP(CONCATENATE($A91,"_",AS$1),SP_ACQ_Lib[],MATCH(AS$2,SP_ACQ_Lib[#Headers],0),FALSE)),"")</f>
        <v/>
      </c>
      <c r="AT91" s="132" t="str">
        <f>IFERROR(IF(VLOOKUP(CONCATENATE($A91,"_",AT$1),SP_ACQ_Lib[],MATCH(AT$2,SP_ACQ_Lib[#Headers],0),FALSE)=0,"",VLOOKUP(CONCATENATE($A91,"_",AT$1),SP_ACQ_Lib[],MATCH(AT$2,SP_ACQ_Lib[#Headers],0),FALSE)),"")</f>
        <v/>
      </c>
      <c r="AU91" s="132" t="str">
        <f>IFERROR(IF(VLOOKUP(CONCATENATE($A91,"_",AU$1),SP_ACQ_Lib[],MATCH(AU$2,SP_ACQ_Lib[#Headers],0),FALSE)=0,"",VLOOKUP(CONCATENATE($A91,"_",AU$1),SP_ACQ_Lib[],MATCH(AU$2,SP_ACQ_Lib[#Headers],0),FALSE)),"")</f>
        <v/>
      </c>
      <c r="AV91" s="113" t="str">
        <f>IFERROR(IF(VLOOKUP(CONCATENATE($A91,"_",AV$1),SP_ACQ_Lib[],MATCH(AV$2,SP_ACQ_Lib[#Headers],0),FALSE)=0,"",VLOOKUP(CONCATENATE($A91,"_",AV$1),SP_ACQ_Lib[],MATCH(AV$2,SP_ACQ_Lib[#Headers],0),FALSE)),"")</f>
        <v/>
      </c>
      <c r="AW91" s="132" t="str">
        <f>IFERROR(IF(VLOOKUP(CONCATENATE($A91,"_",AW$1),SP_ACQ_Lib[],MATCH(AW$2,SP_ACQ_Lib[#Headers],0),FALSE)=0,"",VLOOKUP(CONCATENATE($A91,"_",AW$1),SP_ACQ_Lib[],MATCH(AW$2,SP_ACQ_Lib[#Headers],0),FALSE)),"")</f>
        <v/>
      </c>
      <c r="AX91" s="132" t="str">
        <f>IFERROR(IF(VLOOKUP(CONCATENATE($A91,"_",AX$1),SP_ACQ_Lib[],MATCH(AX$2,SP_ACQ_Lib[#Headers],0),FALSE)=0,"",VLOOKUP(CONCATENATE($A91,"_",AX$1),SP_ACQ_Lib[],MATCH(AX$2,SP_ACQ_Lib[#Headers],0),FALSE)),"")</f>
        <v/>
      </c>
      <c r="AY91" s="132" t="str">
        <f>IFERROR(IF(VLOOKUP(CONCATENATE($A91,"_",AY$1),SP_ACQ_Lib[],MATCH(AY$2,SP_ACQ_Lib[#Headers],0),FALSE)=0,"",VLOOKUP(CONCATENATE($A91,"_",AY$1),SP_ACQ_Lib[],MATCH(AY$2,SP_ACQ_Lib[#Headers],0),FALSE)),"")</f>
        <v/>
      </c>
      <c r="AZ91" s="132" t="str">
        <f>IFERROR(IF(VLOOKUP(CONCATENATE($A91,"_",AZ$1),SP_ACQ_Lib[],MATCH(AZ$2,SP_ACQ_Lib[#Headers],0),FALSE)=0,"",VLOOKUP(CONCATENATE($A91,"_",AZ$1),SP_ACQ_Lib[],MATCH(AZ$2,SP_ACQ_Lib[#Headers],0),FALSE)),"")</f>
        <v/>
      </c>
      <c r="BA91" s="132" t="str">
        <f>IFERROR(IF(VLOOKUP(CONCATENATE($A91,"_",BA$1),SP_ACQ_Lib[],MATCH(BA$2,SP_ACQ_Lib[#Headers],0),FALSE)=0,"",VLOOKUP(CONCATENATE($A91,"_",BA$1),SP_ACQ_Lib[],MATCH(BA$2,SP_ACQ_Lib[#Headers],0),FALSE)),"")</f>
        <v/>
      </c>
      <c r="BB91" s="112">
        <f>IFERROR(VLOOKUP(CONCATENATE($A91,"_",BB$1),SP_ACQ_Lib[],MATCH(BB$2,SP_ACQ_Lib[#Headers],0),FALSE),0)</f>
        <v>0</v>
      </c>
      <c r="BC91" s="119">
        <f>IFERROR(VLOOKUP($A91,SP_AcqTract_DB[],MATCH(BC$2,SP_AcqTract_DB[#Headers],0),FALSE),"")</f>
        <v>0</v>
      </c>
      <c r="BD91" s="119">
        <f>IFERROR(VLOOKUP($A91,SP_AcqTract_DB[],MATCH(BD$2,SP_AcqTract_DB[#Headers],0),FALSE),"")</f>
        <v>0</v>
      </c>
      <c r="BE91" s="130" t="str">
        <f>IFERROR(IF(VLOOKUP(CONCATENATE($A91,"_",BE$1),SP_ACQ_Lib[],MATCH(BE$2,SP_ACQ_Lib[#Headers],0),FALSE)=0,"",VLOOKUP(CONCATENATE($A91,"_",BE$1),SP_ACQ_Lib[],MATCH(BE$2,SP_ACQ_Lib[#Headers],0),FALSE)),"")</f>
        <v/>
      </c>
      <c r="BF91" s="130" t="str">
        <f>IFERROR(IF(VLOOKUP(CONCATENATE($A91,"_",BF$1),SP_ACQ_Lib[],MATCH(BF$2,SP_ACQ_Lib[#Headers],0),FALSE)=0,"",VLOOKUP(CONCATENATE($A91,"_",BF$1),SP_ACQ_Lib[],MATCH(BF$2,SP_ACQ_Lib[#Headers],0),FALSE)),"")</f>
        <v/>
      </c>
      <c r="BG91" s="130" t="str">
        <f>IFERROR(IF(VLOOKUP(CONCATENATE($A91,"_",BG$1),SP_ACQ_Lib[],MATCH(BG$2,SP_ACQ_Lib[#Headers],0),FALSE)=0,"",VLOOKUP(CONCATENATE($A91,"_",BG$1),SP_ACQ_Lib[],MATCH(BG$2,SP_ACQ_Lib[#Headers],0),FALSE)),"")</f>
        <v/>
      </c>
      <c r="BH91" s="130" t="str">
        <f>IFERROR(IF(VLOOKUP(CONCATENATE($A91,"_",BH$1),SP_ACQ_Lib[],MATCH(BH$2,SP_ACQ_Lib[#Headers],0),FALSE)=0,"",VLOOKUP(CONCATENATE($A91,"_",BH$1),SP_ACQ_Lib[],MATCH(BH$2,SP_ACQ_Lib[#Headers],0),FALSE)),"")</f>
        <v/>
      </c>
      <c r="BI91" s="130" t="str">
        <f>IFERROR(IF(VLOOKUP(CONCATENATE($A91,"_",BI$1),SP_ACQ_Lib[],MATCH(BI$2,SP_ACQ_Lib[#Headers],0),FALSE)=0,"",VLOOKUP(CONCATENATE($A91,"_",BI$1),SP_ACQ_Lib[],MATCH(BI$2,SP_ACQ_Lib[#Headers],0),FALSE)),"")</f>
        <v/>
      </c>
      <c r="BJ91" s="130" t="str">
        <f>IFERROR(IF(VLOOKUP(CONCATENATE($A91,"_",BJ$1),SP_ACQ_Lib[],MATCH(BJ$2,SP_ACQ_Lib[#Headers],0),FALSE)=0,"",VLOOKUP(CONCATENATE($A91,"_",BJ$1),SP_ACQ_Lib[],MATCH(BJ$2,SP_ACQ_Lib[#Headers],0),FALSE)),"")</f>
        <v/>
      </c>
      <c r="BK91" s="131" t="str">
        <f>IFERROR(IF(VLOOKUP(CONCATENATE($A91,"_",BK$1),SP_ACQ_Lib[],MATCH(BK$2,SP_ACQ_Lib[#Headers],0),FALSE)=0,"",VLOOKUP(CONCATENATE($A91,"_",BK$1),SP_ACQ_Lib[],MATCH(BK$2,SP_ACQ_Lib[#Headers],0),FALSE)),"")</f>
        <v/>
      </c>
      <c r="BL91" s="130" t="str">
        <f>IFERROR(IF(VLOOKUP(CONCATENATE($A91,"_",BL$1),SP_ACQ_Lib[],MATCH(BL$2,SP_ACQ_Lib[#Headers],0),FALSE)=0,"",VLOOKUP(CONCATENATE($A91,"_",BL$1),SP_ACQ_Lib[],MATCH(BL$2,SP_ACQ_Lib[#Headers],0),FALSE)),"")</f>
        <v/>
      </c>
      <c r="BM91" s="130" t="str">
        <f>IFERROR(IF(VLOOKUP(CONCATENATE($A91,"_",BM$1),SP_ACQ_Lib[],MATCH(BM$2,SP_ACQ_Lib[#Headers],0),FALSE)=0,"",VLOOKUP(CONCATENATE($A91,"_",BM$1),SP_ACQ_Lib[],MATCH(BM$2,SP_ACQ_Lib[#Headers],0),FALSE)),"")</f>
        <v/>
      </c>
      <c r="BN91" s="130" t="str">
        <f>IFERROR(IF(VLOOKUP(CONCATENATE($A91,"_",BN$1),SP_ACQ_Lib[],MATCH(BN$2,SP_ACQ_Lib[#Headers],0),FALSE)=0,"",VLOOKUP(CONCATENATE($A91,"_",BN$1),SP_ACQ_Lib[],MATCH(BN$2,SP_ACQ_Lib[#Headers],0),FALSE)),"")</f>
        <v/>
      </c>
    </row>
    <row r="92" spans="1:66" s="114" customFormat="1" ht="15.75" x14ac:dyDescent="0.2">
      <c r="A92" s="82" t="s">
        <v>2081</v>
      </c>
      <c r="B92" s="115" t="str">
        <f>IFERROR(VLOOKUP($A92,SP_AcqTract_DB[],MATCH(B$2,SP_AcqTract_DB[#Headers],0),FALSE),"")</f>
        <v>R026948</v>
      </c>
      <c r="C92" s="116" t="str">
        <f>IFERROR(VLOOKUP($A92,SP_AcqTract_DB[],MATCH(C$2,SP_AcqTract_DB[#Headers],0),FALSE),"")</f>
        <v>PH2</v>
      </c>
      <c r="D92" s="96" t="str">
        <f>IFERROR(VLOOKUP($A92,SP_AcqTract_DB[],MATCH(D$2,SP_AcqTract_DB[#Headers],0),FALSE),"")</f>
        <v>Active</v>
      </c>
      <c r="E92" s="96">
        <f>IFERROR(VLOOKUP($A92,SP_AcqTract_DB[],MATCH(E$2,SP_AcqTract_DB[#Headers],0),FALSE),"")</f>
        <v>0</v>
      </c>
      <c r="F92" s="115">
        <f>IFERROR(VLOOKUP($A92,SP_AcqTract_DB[],MATCH(F$2,SP_AcqTract_DB[#Headers],0),FALSE),"")</f>
        <v>0</v>
      </c>
      <c r="G92" s="115" t="str">
        <f>IFERROR(VLOOKUP($A92,SP_AcqTract_DB[],MATCH(G$2,SP_AcqTract_DB[#Headers],0),FALSE),"")</f>
        <v>Elizabeth Taylor</v>
      </c>
      <c r="H92" s="131">
        <f>IFERROR(IF(VLOOKUP(CONCATENATE($A92,"_",H$1),SP_ACQ_Lib[],MATCH(H$2,SP_ACQ_Lib[#Headers],0),FALSE)=0,"",VLOOKUP(CONCATENATE($A92,"_",H$1),SP_ACQ_Lib[],MATCH(H$2,SP_ACQ_Lib[#Headers],0),FALSE)),"")</f>
        <v>44019.6562962963</v>
      </c>
      <c r="I92" s="115" t="str">
        <f>IFERROR(VLOOKUP($A92,SP_AcqTract_DB[],MATCH(I$2,SP_AcqTract_DB[#Headers],0),FALSE),"")</f>
        <v>Horelica Tilford G</v>
      </c>
      <c r="J92" s="115">
        <f>IFERROR(VLOOKUP($A92,SP_AcqTract_DB[],MATCH(J$2,SP_AcqTract_DB[#Headers],0),FALSE),"")</f>
        <v>0</v>
      </c>
      <c r="K92" s="115">
        <f>IFERROR(VLOOKUP($A92,SP_AcqTract_DB[],MATCH(K$2,SP_AcqTract_DB[#Headers],0),FALSE),"")</f>
        <v>0</v>
      </c>
      <c r="L92" s="115">
        <f>IFERROR(VLOOKUP($A92,SP_AcqTract_DB[],MATCH(L$2,SP_AcqTract_DB[#Headers],0),FALSE),"")</f>
        <v>0</v>
      </c>
      <c r="M92" s="96">
        <f>IFERROR(VLOOKUP($A92,SP_AcqTract_DB[],MATCH(M$2,SP_AcqTract_DB[#Headers],0),FALSE),"")</f>
        <v>0</v>
      </c>
      <c r="N92" s="115" t="str">
        <f>IFERROR(VLOOKUP($A92,SP_AcqTract_DB[],MATCH(N$2,SP_AcqTract_DB[#Headers],0),FALSE),"")</f>
        <v>520 MOERS LN</v>
      </c>
      <c r="O92" s="108">
        <f>IFERROR(VLOOKUP($A92,SP_AcqTract_DB[],MATCH(O$2,SP_AcqTract_DB[#Headers],0),FALSE),"")</f>
        <v>0</v>
      </c>
      <c r="P92" s="108">
        <f>IFERROR(VLOOKUP($A92,SP_AcqTract_DB[],MATCH(P$2,SP_AcqTract_DB[#Headers],0),FALSE),"")</f>
        <v>0</v>
      </c>
      <c r="Q92" s="96">
        <f>IFERROR(VLOOKUP($A92,SP_AcqTract_DB[],MATCH(Q$2,SP_AcqTract_DB[#Headers],0),FALSE),"")</f>
        <v>0</v>
      </c>
      <c r="R92" s="131" t="str">
        <f>IFERROR(IF(VLOOKUP(CONCATENATE($A92,"_",R$1),SP_ACQ_Lib[],MATCH(R$2,SP_ACQ_Lib[#Headers],0),FALSE)=0,"",VLOOKUP(CONCATENATE($A92,"_",R$1),SP_ACQ_Lib[],MATCH(R$2,SP_ACQ_Lib[#Headers],0),FALSE)),"")</f>
        <v/>
      </c>
      <c r="S92" s="134" t="str">
        <f>IFERROR(IF(VLOOKUP(CONCATENATE($A92,"_",S$1),SP_ACQ_Lib[],MATCH(S$2,SP_ACQ_Lib[#Headers],0),FALSE)=0,"",VLOOKUP(CONCATENATE($A92,"_",S$1),SP_ACQ_Lib[],MATCH(S$2,SP_ACQ_Lib[#Headers],0),FALSE)),"")</f>
        <v/>
      </c>
      <c r="T92" s="93">
        <f>IFERROR(VLOOKUP(CONCATENATE($A92,"_",T$1),SP_ACQ_Lib[],MATCH(T$2,SP_ACQ_Lib[#Headers],0),FALSE),0)</f>
        <v>0</v>
      </c>
      <c r="U92" s="131" t="str">
        <f>IFERROR(IF(VLOOKUP(CONCATENATE($A92,"_",U$1),SP_ACQ_Lib[],MATCH(U$2,SP_ACQ_Lib[#Headers],0),FALSE)=0,"",VLOOKUP(CONCATENATE($A92,"_",U$1),SP_ACQ_Lib[],MATCH(U$2,SP_ACQ_Lib[#Headers],0),FALSE)),"")</f>
        <v/>
      </c>
      <c r="V92" s="93" t="str">
        <f>IFERROR(VLOOKUP(CONCATENATE($A92,"_",V$1),SP_ACQ_Lib[],MATCH(V$2,SP_ACQ_Lib[#Headers],0),FALSE),0)</f>
        <v>Accepted</v>
      </c>
      <c r="W92" s="97">
        <f>IFERROR(VLOOKUP(CONCATENATE($A92,"_",W$1),SP_ACQ_Lib[],MATCH(W$2,SP_ACQ_Lib[#Headers],0),FALSE),0)</f>
        <v>0</v>
      </c>
      <c r="X92" s="131">
        <f>IFERROR(VLOOKUP($A92,SP_AcqTract_DB[],MATCH(X$2,SP_AcqTract_DB[#Headers],0),FALSE),"")</f>
        <v>0</v>
      </c>
      <c r="Y92" s="125">
        <f>IFERROR(VLOOKUP($A92,SP_AcqTract_DB[],MATCH(Y$2,SP_AcqTract_DB[#Headers],0),FALSE),"")</f>
        <v>0</v>
      </c>
      <c r="Z92" s="117">
        <f>IFERROR(VLOOKUP($A92,SP_AcqTract_DB[],MATCH(Z$2,SP_AcqTract_DB[#Headers],0),FALSE),"")</f>
        <v>0</v>
      </c>
      <c r="AA92" s="117">
        <f>IFERROR(VLOOKUP($A92,SP_AcqTract_DB[],MATCH(AA$2,SP_AcqTract_DB[#Headers],0),FALSE),"")</f>
        <v>0</v>
      </c>
      <c r="AB92" s="131" t="str">
        <f>IFERROR(IF(VLOOKUP(CONCATENATE($A92,"_",AB$1),SP_ACQ_Lib[],MATCH(AB$2,SP_ACQ_Lib[#Headers],0),FALSE)=0,"",VLOOKUP(CONCATENATE($A92,"_",AB$1),SP_ACQ_Lib[],MATCH(AB$2,SP_ACQ_Lib[#Headers],0),FALSE)),"")</f>
        <v/>
      </c>
      <c r="AC92" s="131" t="str">
        <f>IFERROR(IF(VLOOKUP(CONCATENATE($A92,"_",AC$1),SP_ACQ_Lib[],MATCH(AC$2,SP_ACQ_Lib[#Headers],0),FALSE)=0,"",VLOOKUP(CONCATENATE($A92,"_",AC$1),SP_ACQ_Lib[],MATCH(AC$2,SP_ACQ_Lib[#Headers],0),FALSE)),"")</f>
        <v/>
      </c>
      <c r="AD92" s="117">
        <f>IFERROR(VLOOKUP($A92,SP_AcqTract_DB[],MATCH(AD$2,SP_AcqTract_DB[#Headers],0),FALSE),"")</f>
        <v>0</v>
      </c>
      <c r="AE92" s="131" t="str">
        <f>IFERROR(IF(VLOOKUP(CONCATENATE($A92,"_",AE$1),SP_ACQ_Lib[],MATCH(AE$2,SP_ACQ_Lib[#Headers],0),FALSE)=0,"",VLOOKUP(CONCATENATE($A92,"_",AE$1),SP_ACQ_Lib[],MATCH(AE$2,SP_ACQ_Lib[#Headers],0),FALSE)),"")</f>
        <v/>
      </c>
      <c r="AF92" s="131" t="str">
        <f>IFERROR(IF(VLOOKUP(CONCATENATE($A92,"_",AF$1),SP_ACQ_Lib[],MATCH(AF$2,SP_ACQ_Lib[#Headers],0),FALSE)=0,"",VLOOKUP(CONCATENATE($A92,"_",AF$1),SP_ACQ_Lib[],MATCH(AF$2,SP_ACQ_Lib[#Headers],0),FALSE)),"")</f>
        <v/>
      </c>
      <c r="AG92" s="131" t="str">
        <f>IFERROR(IF(VLOOKUP(CONCATENATE($A92,"_",AG$1),SP_ACQ_Lib[],MATCH(AG$2,SP_ACQ_Lib[#Headers],0),FALSE)=0,"",VLOOKUP(CONCATENATE($A92,"_",AG$1),SP_ACQ_Lib[],MATCH(AG$2,SP_ACQ_Lib[#Headers],0),FALSE)),"")</f>
        <v/>
      </c>
      <c r="AH92" s="131" t="str">
        <f>IFERROR(IF(VLOOKUP(CONCATENATE($A92,"_",AH$1),SP_ACQ_Lib[],MATCH(AH$2,SP_ACQ_Lib[#Headers],0),FALSE)=0,"",VLOOKUP(CONCATENATE($A92,"_",AH$1),SP_ACQ_Lib[],MATCH(AH$2,SP_ACQ_Lib[#Headers],0),FALSE)),"")</f>
        <v/>
      </c>
      <c r="AI92" s="130">
        <f>IFERROR(IF(VLOOKUP(CONCATENATE($A92,"_",AI$1),SP_ACQ_Lib[],MATCH(AI$2,SP_ACQ_Lib[#Headers],0),FALSE)=0,"",VLOOKUP(CONCATENATE($A92,"_",AI$1),SP_ACQ_Lib[],MATCH(AI$2,SP_ACQ_Lib[#Headers],0),FALSE)),"")</f>
        <v>43985</v>
      </c>
      <c r="AJ92" s="130" t="str">
        <f>IFERROR(IF(VLOOKUP(CONCATENATE($A92,"_",AJ$1),SP_ACQ_Lib[],MATCH(AJ$2,SP_ACQ_Lib[#Headers],0),FALSE)=0,"",VLOOKUP(CONCATENATE($A92,"_",AJ$1),SP_ACQ_Lib[],MATCH(AJ$2,SP_ACQ_Lib[#Headers],0),FALSE)),"")</f>
        <v/>
      </c>
      <c r="AK92" s="130" t="str">
        <f>IFERROR(IF(VLOOKUP(CONCATENATE($A92,"_",AK$1),SP_ACQ_Lib[],MATCH(AK$2,SP_ACQ_Lib[#Headers],0),FALSE)=0,"",VLOOKUP(CONCATENATE($A92,"_",AK$1),SP_ACQ_Lib[],MATCH(AK$2,SP_ACQ_Lib[#Headers],0),FALSE)),"")</f>
        <v/>
      </c>
      <c r="AL92" s="130">
        <f>IFERROR(VLOOKUP($A92,SP_AcqTract_DB[],MATCH(AL$2,SP_AcqTract_DB[#Headers],0),FALSE),"")</f>
        <v>0</v>
      </c>
      <c r="AM92" s="115">
        <f>IFERROR(VLOOKUP($A92,SP_AcqTract_DB[],MATCH(AM$2,SP_AcqTract_DB[#Headers],0),FALSE),"")</f>
        <v>0</v>
      </c>
      <c r="AN92" s="115">
        <f>IFERROR(VLOOKUP($A92,SP_AcqTract_DB[],MATCH(AN$2,SP_AcqTract_DB[#Headers],0),FALSE),"")</f>
        <v>0</v>
      </c>
      <c r="AO92" s="116">
        <f>IFERROR(VLOOKUP($A92,SP_AcqTract_DB[],MATCH(AO$2,SP_AcqTract_DB[#Headers],0),FALSE),"")</f>
        <v>0</v>
      </c>
      <c r="AP92" s="98">
        <f>IFERROR(VLOOKUP($A92,SP_AcqTract_DB[],MATCH(AP$2,SP_AcqTract_DB[#Headers],0),FALSE),"")</f>
        <v>0</v>
      </c>
      <c r="AQ92" s="133" t="str">
        <f>IFERROR(IF(VLOOKUP(CONCATENATE($A92,"_",AQ$1),SP_ACQ_Lib[],MATCH(AQ$2,SP_ACQ_Lib[#Headers],0),FALSE)=0,"",VLOOKUP(CONCATENATE($A92,"_",AQ$1),SP_ACQ_Lib[],MATCH(AQ$2,SP_ACQ_Lib[#Headers],0),FALSE)),"")</f>
        <v/>
      </c>
      <c r="AR92" s="131" t="str">
        <f>IFERROR(IF(VLOOKUP(CONCATENATE($A92,"_",AR$1),SP_ACQ_Lib[],MATCH(AR$2,SP_ACQ_Lib[#Headers],0),FALSE)=0,"",VLOOKUP(CONCATENATE($A92,"_",AR$1),SP_ACQ_Lib[],MATCH(AR$2,SP_ACQ_Lib[#Headers],0),FALSE)),"")</f>
        <v/>
      </c>
      <c r="AS92" s="130" t="str">
        <f>IFERROR(IF(VLOOKUP(CONCATENATE($A92,"_",AS$1),SP_ACQ_Lib[],MATCH(AS$2,SP_ACQ_Lib[#Headers],0),FALSE)=0,"",VLOOKUP(CONCATENATE($A92,"_",AS$1),SP_ACQ_Lib[],MATCH(AS$2,SP_ACQ_Lib[#Headers],0),FALSE)),"")</f>
        <v/>
      </c>
      <c r="AT92" s="132" t="str">
        <f>IFERROR(IF(VLOOKUP(CONCATENATE($A92,"_",AT$1),SP_ACQ_Lib[],MATCH(AT$2,SP_ACQ_Lib[#Headers],0),FALSE)=0,"",VLOOKUP(CONCATENATE($A92,"_",AT$1),SP_ACQ_Lib[],MATCH(AT$2,SP_ACQ_Lib[#Headers],0),FALSE)),"")</f>
        <v/>
      </c>
      <c r="AU92" s="132" t="str">
        <f>IFERROR(IF(VLOOKUP(CONCATENATE($A92,"_",AU$1),SP_ACQ_Lib[],MATCH(AU$2,SP_ACQ_Lib[#Headers],0),FALSE)=0,"",VLOOKUP(CONCATENATE($A92,"_",AU$1),SP_ACQ_Lib[],MATCH(AU$2,SP_ACQ_Lib[#Headers],0),FALSE)),"")</f>
        <v/>
      </c>
      <c r="AV92" s="113" t="str">
        <f>IFERROR(IF(VLOOKUP(CONCATENATE($A92,"_",AV$1),SP_ACQ_Lib[],MATCH(AV$2,SP_ACQ_Lib[#Headers],0),FALSE)=0,"",VLOOKUP(CONCATENATE($A92,"_",AV$1),SP_ACQ_Lib[],MATCH(AV$2,SP_ACQ_Lib[#Headers],0),FALSE)),"")</f>
        <v/>
      </c>
      <c r="AW92" s="132" t="str">
        <f>IFERROR(IF(VLOOKUP(CONCATENATE($A92,"_",AW$1),SP_ACQ_Lib[],MATCH(AW$2,SP_ACQ_Lib[#Headers],0),FALSE)=0,"",VLOOKUP(CONCATENATE($A92,"_",AW$1),SP_ACQ_Lib[],MATCH(AW$2,SP_ACQ_Lib[#Headers],0),FALSE)),"")</f>
        <v/>
      </c>
      <c r="AX92" s="132" t="str">
        <f>IFERROR(IF(VLOOKUP(CONCATENATE($A92,"_",AX$1),SP_ACQ_Lib[],MATCH(AX$2,SP_ACQ_Lib[#Headers],0),FALSE)=0,"",VLOOKUP(CONCATENATE($A92,"_",AX$1),SP_ACQ_Lib[],MATCH(AX$2,SP_ACQ_Lib[#Headers],0),FALSE)),"")</f>
        <v/>
      </c>
      <c r="AY92" s="132" t="str">
        <f>IFERROR(IF(VLOOKUP(CONCATENATE($A92,"_",AY$1),SP_ACQ_Lib[],MATCH(AY$2,SP_ACQ_Lib[#Headers],0),FALSE)=0,"",VLOOKUP(CONCATENATE($A92,"_",AY$1),SP_ACQ_Lib[],MATCH(AY$2,SP_ACQ_Lib[#Headers],0),FALSE)),"")</f>
        <v/>
      </c>
      <c r="AZ92" s="132" t="str">
        <f>IFERROR(IF(VLOOKUP(CONCATENATE($A92,"_",AZ$1),SP_ACQ_Lib[],MATCH(AZ$2,SP_ACQ_Lib[#Headers],0),FALSE)=0,"",VLOOKUP(CONCATENATE($A92,"_",AZ$1),SP_ACQ_Lib[],MATCH(AZ$2,SP_ACQ_Lib[#Headers],0),FALSE)),"")</f>
        <v/>
      </c>
      <c r="BA92" s="132" t="str">
        <f>IFERROR(IF(VLOOKUP(CONCATENATE($A92,"_",BA$1),SP_ACQ_Lib[],MATCH(BA$2,SP_ACQ_Lib[#Headers],0),FALSE)=0,"",VLOOKUP(CONCATENATE($A92,"_",BA$1),SP_ACQ_Lib[],MATCH(BA$2,SP_ACQ_Lib[#Headers],0),FALSE)),"")</f>
        <v/>
      </c>
      <c r="BB92" s="112">
        <f>IFERROR(VLOOKUP(CONCATENATE($A92,"_",BB$1),SP_ACQ_Lib[],MATCH(BB$2,SP_ACQ_Lib[#Headers],0),FALSE),0)</f>
        <v>0</v>
      </c>
      <c r="BC92" s="119">
        <f>IFERROR(VLOOKUP($A92,SP_AcqTract_DB[],MATCH(BC$2,SP_AcqTract_DB[#Headers],0),FALSE),"")</f>
        <v>0</v>
      </c>
      <c r="BD92" s="119">
        <f>IFERROR(VLOOKUP($A92,SP_AcqTract_DB[],MATCH(BD$2,SP_AcqTract_DB[#Headers],0),FALSE),"")</f>
        <v>0</v>
      </c>
      <c r="BE92" s="130" t="str">
        <f>IFERROR(IF(VLOOKUP(CONCATENATE($A92,"_",BE$1),SP_ACQ_Lib[],MATCH(BE$2,SP_ACQ_Lib[#Headers],0),FALSE)=0,"",VLOOKUP(CONCATENATE($A92,"_",BE$1),SP_ACQ_Lib[],MATCH(BE$2,SP_ACQ_Lib[#Headers],0),FALSE)),"")</f>
        <v/>
      </c>
      <c r="BF92" s="130" t="str">
        <f>IFERROR(IF(VLOOKUP(CONCATENATE($A92,"_",BF$1),SP_ACQ_Lib[],MATCH(BF$2,SP_ACQ_Lib[#Headers],0),FALSE)=0,"",VLOOKUP(CONCATENATE($A92,"_",BF$1),SP_ACQ_Lib[],MATCH(BF$2,SP_ACQ_Lib[#Headers],0),FALSE)),"")</f>
        <v/>
      </c>
      <c r="BG92" s="130" t="str">
        <f>IFERROR(IF(VLOOKUP(CONCATENATE($A92,"_",BG$1),SP_ACQ_Lib[],MATCH(BG$2,SP_ACQ_Lib[#Headers],0),FALSE)=0,"",VLOOKUP(CONCATENATE($A92,"_",BG$1),SP_ACQ_Lib[],MATCH(BG$2,SP_ACQ_Lib[#Headers],0),FALSE)),"")</f>
        <v/>
      </c>
      <c r="BH92" s="130" t="str">
        <f>IFERROR(IF(VLOOKUP(CONCATENATE($A92,"_",BH$1),SP_ACQ_Lib[],MATCH(BH$2,SP_ACQ_Lib[#Headers],0),FALSE)=0,"",VLOOKUP(CONCATENATE($A92,"_",BH$1),SP_ACQ_Lib[],MATCH(BH$2,SP_ACQ_Lib[#Headers],0),FALSE)),"")</f>
        <v/>
      </c>
      <c r="BI92" s="130" t="str">
        <f>IFERROR(IF(VLOOKUP(CONCATENATE($A92,"_",BI$1),SP_ACQ_Lib[],MATCH(BI$2,SP_ACQ_Lib[#Headers],0),FALSE)=0,"",VLOOKUP(CONCATENATE($A92,"_",BI$1),SP_ACQ_Lib[],MATCH(BI$2,SP_ACQ_Lib[#Headers],0),FALSE)),"")</f>
        <v/>
      </c>
      <c r="BJ92" s="130" t="str">
        <f>IFERROR(IF(VLOOKUP(CONCATENATE($A92,"_",BJ$1),SP_ACQ_Lib[],MATCH(BJ$2,SP_ACQ_Lib[#Headers],0),FALSE)=0,"",VLOOKUP(CONCATENATE($A92,"_",BJ$1),SP_ACQ_Lib[],MATCH(BJ$2,SP_ACQ_Lib[#Headers],0),FALSE)),"")</f>
        <v/>
      </c>
      <c r="BK92" s="131" t="str">
        <f>IFERROR(IF(VLOOKUP(CONCATENATE($A92,"_",BK$1),SP_ACQ_Lib[],MATCH(BK$2,SP_ACQ_Lib[#Headers],0),FALSE)=0,"",VLOOKUP(CONCATENATE($A92,"_",BK$1),SP_ACQ_Lib[],MATCH(BK$2,SP_ACQ_Lib[#Headers],0),FALSE)),"")</f>
        <v/>
      </c>
      <c r="BL92" s="130" t="str">
        <f>IFERROR(IF(VLOOKUP(CONCATENATE($A92,"_",BL$1),SP_ACQ_Lib[],MATCH(BL$2,SP_ACQ_Lib[#Headers],0),FALSE)=0,"",VLOOKUP(CONCATENATE($A92,"_",BL$1),SP_ACQ_Lib[],MATCH(BL$2,SP_ACQ_Lib[#Headers],0),FALSE)),"")</f>
        <v/>
      </c>
      <c r="BM92" s="130" t="str">
        <f>IFERROR(IF(VLOOKUP(CONCATENATE($A92,"_",BM$1),SP_ACQ_Lib[],MATCH(BM$2,SP_ACQ_Lib[#Headers],0),FALSE)=0,"",VLOOKUP(CONCATENATE($A92,"_",BM$1),SP_ACQ_Lib[],MATCH(BM$2,SP_ACQ_Lib[#Headers],0),FALSE)),"")</f>
        <v/>
      </c>
      <c r="BN92" s="130" t="str">
        <f>IFERROR(IF(VLOOKUP(CONCATENATE($A92,"_",BN$1),SP_ACQ_Lib[],MATCH(BN$2,SP_ACQ_Lib[#Headers],0),FALSE)=0,"",VLOOKUP(CONCATENATE($A92,"_",BN$1),SP_ACQ_Lib[],MATCH(BN$2,SP_ACQ_Lib[#Headers],0),FALSE)),"")</f>
        <v/>
      </c>
    </row>
    <row r="93" spans="1:66" s="114" customFormat="1" ht="15.75" x14ac:dyDescent="0.2">
      <c r="A93" s="82" t="s">
        <v>2083</v>
      </c>
      <c r="B93" s="115" t="str">
        <f>IFERROR(VLOOKUP($A93,SP_AcqTract_DB[],MATCH(B$2,SP_AcqTract_DB[#Headers],0),FALSE),"")</f>
        <v>R026951</v>
      </c>
      <c r="C93" s="116" t="str">
        <f>IFERROR(VLOOKUP($A93,SP_AcqTract_DB[],MATCH(C$2,SP_AcqTract_DB[#Headers],0),FALSE),"")</f>
        <v>PH2</v>
      </c>
      <c r="D93" s="96" t="str">
        <f>IFERROR(VLOOKUP($A93,SP_AcqTract_DB[],MATCH(D$2,SP_AcqTract_DB[#Headers],0),FALSE),"")</f>
        <v>Active</v>
      </c>
      <c r="E93" s="96">
        <f>IFERROR(VLOOKUP($A93,SP_AcqTract_DB[],MATCH(E$2,SP_AcqTract_DB[#Headers],0),FALSE),"")</f>
        <v>0</v>
      </c>
      <c r="F93" s="115">
        <f>IFERROR(VLOOKUP($A93,SP_AcqTract_DB[],MATCH(F$2,SP_AcqTract_DB[#Headers],0),FALSE),"")</f>
        <v>0</v>
      </c>
      <c r="G93" s="115" t="str">
        <f>IFERROR(VLOOKUP($A93,SP_AcqTract_DB[],MATCH(G$2,SP_AcqTract_DB[#Headers],0),FALSE),"")</f>
        <v>Melissa DeLeon</v>
      </c>
      <c r="H93" s="131">
        <f>IFERROR(IF(VLOOKUP(CONCATENATE($A93,"_",H$1),SP_ACQ_Lib[],MATCH(H$2,SP_ACQ_Lib[#Headers],0),FALSE)=0,"",VLOOKUP(CONCATENATE($A93,"_",H$1),SP_ACQ_Lib[],MATCH(H$2,SP_ACQ_Lib[#Headers],0),FALSE)),"")</f>
        <v>44011.941319444442</v>
      </c>
      <c r="I93" s="115" t="str">
        <f>IFERROR(VLOOKUP($A93,SP_AcqTract_DB[],MATCH(I$2,SP_AcqTract_DB[#Headers],0),FALSE),"")</f>
        <v>Porter Trey And Sarah</v>
      </c>
      <c r="J93" s="115">
        <f>IFERROR(VLOOKUP($A93,SP_AcqTract_DB[],MATCH(J$2,SP_AcqTract_DB[#Headers],0),FALSE),"")</f>
        <v>0</v>
      </c>
      <c r="K93" s="115">
        <f>IFERROR(VLOOKUP($A93,SP_AcqTract_DB[],MATCH(K$2,SP_AcqTract_DB[#Headers],0),FALSE),"")</f>
        <v>0</v>
      </c>
      <c r="L93" s="115">
        <f>IFERROR(VLOOKUP($A93,SP_AcqTract_DB[],MATCH(L$2,SP_AcqTract_DB[#Headers],0),FALSE),"")</f>
        <v>0</v>
      </c>
      <c r="M93" s="96">
        <f>IFERROR(VLOOKUP($A93,SP_AcqTract_DB[],MATCH(M$2,SP_AcqTract_DB[#Headers],0),FALSE),"")</f>
        <v>0</v>
      </c>
      <c r="N93" s="115" t="str">
        <f>IFERROR(VLOOKUP($A93,SP_AcqTract_DB[],MATCH(N$2,SP_AcqTract_DB[#Headers],0),FALSE),"")</f>
        <v>3920 LEE LN</v>
      </c>
      <c r="O93" s="108">
        <f>IFERROR(VLOOKUP($A93,SP_AcqTract_DB[],MATCH(O$2,SP_AcqTract_DB[#Headers],0),FALSE),"")</f>
        <v>0</v>
      </c>
      <c r="P93" s="108">
        <f>IFERROR(VLOOKUP($A93,SP_AcqTract_DB[],MATCH(P$2,SP_AcqTract_DB[#Headers],0),FALSE),"")</f>
        <v>0</v>
      </c>
      <c r="Q93" s="96">
        <f>IFERROR(VLOOKUP($A93,SP_AcqTract_DB[],MATCH(Q$2,SP_AcqTract_DB[#Headers],0),FALSE),"")</f>
        <v>0</v>
      </c>
      <c r="R93" s="131" t="str">
        <f>IFERROR(IF(VLOOKUP(CONCATENATE($A93,"_",R$1),SP_ACQ_Lib[],MATCH(R$2,SP_ACQ_Lib[#Headers],0),FALSE)=0,"",VLOOKUP(CONCATENATE($A93,"_",R$1),SP_ACQ_Lib[],MATCH(R$2,SP_ACQ_Lib[#Headers],0),FALSE)),"")</f>
        <v/>
      </c>
      <c r="S93" s="134" t="str">
        <f>IFERROR(IF(VLOOKUP(CONCATENATE($A93,"_",S$1),SP_ACQ_Lib[],MATCH(S$2,SP_ACQ_Lib[#Headers],0),FALSE)=0,"",VLOOKUP(CONCATENATE($A93,"_",S$1),SP_ACQ_Lib[],MATCH(S$2,SP_ACQ_Lib[#Headers],0),FALSE)),"")</f>
        <v/>
      </c>
      <c r="T93" s="93">
        <f>IFERROR(VLOOKUP(CONCATENATE($A93,"_",T$1),SP_ACQ_Lib[],MATCH(T$2,SP_ACQ_Lib[#Headers],0),FALSE),0)</f>
        <v>0</v>
      </c>
      <c r="U93" s="131" t="str">
        <f>IFERROR(IF(VLOOKUP(CONCATENATE($A93,"_",U$1),SP_ACQ_Lib[],MATCH(U$2,SP_ACQ_Lib[#Headers],0),FALSE)=0,"",VLOOKUP(CONCATENATE($A93,"_",U$1),SP_ACQ_Lib[],MATCH(U$2,SP_ACQ_Lib[#Headers],0),FALSE)),"")</f>
        <v/>
      </c>
      <c r="V93" s="93" t="str">
        <f>IFERROR(VLOOKUP(CONCATENATE($A93,"_",V$1),SP_ACQ_Lib[],MATCH(V$2,SP_ACQ_Lib[#Headers],0),FALSE),0)</f>
        <v>Accepted</v>
      </c>
      <c r="W93" s="97">
        <f>IFERROR(VLOOKUP(CONCATENATE($A93,"_",W$1),SP_ACQ_Lib[],MATCH(W$2,SP_ACQ_Lib[#Headers],0),FALSE),0)</f>
        <v>0</v>
      </c>
      <c r="X93" s="131">
        <f>IFERROR(VLOOKUP($A93,SP_AcqTract_DB[],MATCH(X$2,SP_AcqTract_DB[#Headers],0),FALSE),"")</f>
        <v>0</v>
      </c>
      <c r="Y93" s="125">
        <f>IFERROR(VLOOKUP($A93,SP_AcqTract_DB[],MATCH(Y$2,SP_AcqTract_DB[#Headers],0),FALSE),"")</f>
        <v>0</v>
      </c>
      <c r="Z93" s="117">
        <f>IFERROR(VLOOKUP($A93,SP_AcqTract_DB[],MATCH(Z$2,SP_AcqTract_DB[#Headers],0),FALSE),"")</f>
        <v>0</v>
      </c>
      <c r="AA93" s="117">
        <f>IFERROR(VLOOKUP($A93,SP_AcqTract_DB[],MATCH(AA$2,SP_AcqTract_DB[#Headers],0),FALSE),"")</f>
        <v>0</v>
      </c>
      <c r="AB93" s="131" t="str">
        <f>IFERROR(IF(VLOOKUP(CONCATENATE($A93,"_",AB$1),SP_ACQ_Lib[],MATCH(AB$2,SP_ACQ_Lib[#Headers],0),FALSE)=0,"",VLOOKUP(CONCATENATE($A93,"_",AB$1),SP_ACQ_Lib[],MATCH(AB$2,SP_ACQ_Lib[#Headers],0),FALSE)),"")</f>
        <v/>
      </c>
      <c r="AC93" s="131" t="str">
        <f>IFERROR(IF(VLOOKUP(CONCATENATE($A93,"_",AC$1),SP_ACQ_Lib[],MATCH(AC$2,SP_ACQ_Lib[#Headers],0),FALSE)=0,"",VLOOKUP(CONCATENATE($A93,"_",AC$1),SP_ACQ_Lib[],MATCH(AC$2,SP_ACQ_Lib[#Headers],0),FALSE)),"")</f>
        <v/>
      </c>
      <c r="AD93" s="117">
        <f>IFERROR(VLOOKUP($A93,SP_AcqTract_DB[],MATCH(AD$2,SP_AcqTract_DB[#Headers],0),FALSE),"")</f>
        <v>0</v>
      </c>
      <c r="AE93" s="131" t="str">
        <f>IFERROR(IF(VLOOKUP(CONCATENATE($A93,"_",AE$1),SP_ACQ_Lib[],MATCH(AE$2,SP_ACQ_Lib[#Headers],0),FALSE)=0,"",VLOOKUP(CONCATENATE($A93,"_",AE$1),SP_ACQ_Lib[],MATCH(AE$2,SP_ACQ_Lib[#Headers],0),FALSE)),"")</f>
        <v/>
      </c>
      <c r="AF93" s="131" t="str">
        <f>IFERROR(IF(VLOOKUP(CONCATENATE($A93,"_",AF$1),SP_ACQ_Lib[],MATCH(AF$2,SP_ACQ_Lib[#Headers],0),FALSE)=0,"",VLOOKUP(CONCATENATE($A93,"_",AF$1),SP_ACQ_Lib[],MATCH(AF$2,SP_ACQ_Lib[#Headers],0),FALSE)),"")</f>
        <v/>
      </c>
      <c r="AG93" s="131" t="str">
        <f>IFERROR(IF(VLOOKUP(CONCATENATE($A93,"_",AG$1),SP_ACQ_Lib[],MATCH(AG$2,SP_ACQ_Lib[#Headers],0),FALSE)=0,"",VLOOKUP(CONCATENATE($A93,"_",AG$1),SP_ACQ_Lib[],MATCH(AG$2,SP_ACQ_Lib[#Headers],0),FALSE)),"")</f>
        <v/>
      </c>
      <c r="AH93" s="131" t="str">
        <f>IFERROR(IF(VLOOKUP(CONCATENATE($A93,"_",AH$1),SP_ACQ_Lib[],MATCH(AH$2,SP_ACQ_Lib[#Headers],0),FALSE)=0,"",VLOOKUP(CONCATENATE($A93,"_",AH$1),SP_ACQ_Lib[],MATCH(AH$2,SP_ACQ_Lib[#Headers],0),FALSE)),"")</f>
        <v/>
      </c>
      <c r="AI93" s="130">
        <f>IFERROR(IF(VLOOKUP(CONCATENATE($A93,"_",AI$1),SP_ACQ_Lib[],MATCH(AI$2,SP_ACQ_Lib[#Headers],0),FALSE)=0,"",VLOOKUP(CONCATENATE($A93,"_",AI$1),SP_ACQ_Lib[],MATCH(AI$2,SP_ACQ_Lib[#Headers],0),FALSE)),"")</f>
        <v>43985</v>
      </c>
      <c r="AJ93" s="130" t="str">
        <f>IFERROR(IF(VLOOKUP(CONCATENATE($A93,"_",AJ$1),SP_ACQ_Lib[],MATCH(AJ$2,SP_ACQ_Lib[#Headers],0),FALSE)=0,"",VLOOKUP(CONCATENATE($A93,"_",AJ$1),SP_ACQ_Lib[],MATCH(AJ$2,SP_ACQ_Lib[#Headers],0),FALSE)),"")</f>
        <v/>
      </c>
      <c r="AK93" s="130" t="str">
        <f>IFERROR(IF(VLOOKUP(CONCATENATE($A93,"_",AK$1),SP_ACQ_Lib[],MATCH(AK$2,SP_ACQ_Lib[#Headers],0),FALSE)=0,"",VLOOKUP(CONCATENATE($A93,"_",AK$1),SP_ACQ_Lib[],MATCH(AK$2,SP_ACQ_Lib[#Headers],0),FALSE)),"")</f>
        <v/>
      </c>
      <c r="AL93" s="130">
        <f>IFERROR(VLOOKUP($A93,SP_AcqTract_DB[],MATCH(AL$2,SP_AcqTract_DB[#Headers],0),FALSE),"")</f>
        <v>0</v>
      </c>
      <c r="AM93" s="115">
        <f>IFERROR(VLOOKUP($A93,SP_AcqTract_DB[],MATCH(AM$2,SP_AcqTract_DB[#Headers],0),FALSE),"")</f>
        <v>0</v>
      </c>
      <c r="AN93" s="115">
        <f>IFERROR(VLOOKUP($A93,SP_AcqTract_DB[],MATCH(AN$2,SP_AcqTract_DB[#Headers],0),FALSE),"")</f>
        <v>0</v>
      </c>
      <c r="AO93" s="116">
        <f>IFERROR(VLOOKUP($A93,SP_AcqTract_DB[],MATCH(AO$2,SP_AcqTract_DB[#Headers],0),FALSE),"")</f>
        <v>0</v>
      </c>
      <c r="AP93" s="98">
        <f>IFERROR(VLOOKUP($A93,SP_AcqTract_DB[],MATCH(AP$2,SP_AcqTract_DB[#Headers],0),FALSE),"")</f>
        <v>0</v>
      </c>
      <c r="AQ93" s="133" t="str">
        <f>IFERROR(IF(VLOOKUP(CONCATENATE($A93,"_",AQ$1),SP_ACQ_Lib[],MATCH(AQ$2,SP_ACQ_Lib[#Headers],0),FALSE)=0,"",VLOOKUP(CONCATENATE($A93,"_",AQ$1),SP_ACQ_Lib[],MATCH(AQ$2,SP_ACQ_Lib[#Headers],0),FALSE)),"")</f>
        <v/>
      </c>
      <c r="AR93" s="131" t="str">
        <f>IFERROR(IF(VLOOKUP(CONCATENATE($A93,"_",AR$1),SP_ACQ_Lib[],MATCH(AR$2,SP_ACQ_Lib[#Headers],0),FALSE)=0,"",VLOOKUP(CONCATENATE($A93,"_",AR$1),SP_ACQ_Lib[],MATCH(AR$2,SP_ACQ_Lib[#Headers],0),FALSE)),"")</f>
        <v/>
      </c>
      <c r="AS93" s="130" t="str">
        <f>IFERROR(IF(VLOOKUP(CONCATENATE($A93,"_",AS$1),SP_ACQ_Lib[],MATCH(AS$2,SP_ACQ_Lib[#Headers],0),FALSE)=0,"",VLOOKUP(CONCATENATE($A93,"_",AS$1),SP_ACQ_Lib[],MATCH(AS$2,SP_ACQ_Lib[#Headers],0),FALSE)),"")</f>
        <v/>
      </c>
      <c r="AT93" s="132" t="str">
        <f>IFERROR(IF(VLOOKUP(CONCATENATE($A93,"_",AT$1),SP_ACQ_Lib[],MATCH(AT$2,SP_ACQ_Lib[#Headers],0),FALSE)=0,"",VLOOKUP(CONCATENATE($A93,"_",AT$1),SP_ACQ_Lib[],MATCH(AT$2,SP_ACQ_Lib[#Headers],0),FALSE)),"")</f>
        <v/>
      </c>
      <c r="AU93" s="132" t="str">
        <f>IFERROR(IF(VLOOKUP(CONCATENATE($A93,"_",AU$1),SP_ACQ_Lib[],MATCH(AU$2,SP_ACQ_Lib[#Headers],0),FALSE)=0,"",VLOOKUP(CONCATENATE($A93,"_",AU$1),SP_ACQ_Lib[],MATCH(AU$2,SP_ACQ_Lib[#Headers],0),FALSE)),"")</f>
        <v/>
      </c>
      <c r="AV93" s="113" t="str">
        <f>IFERROR(IF(VLOOKUP(CONCATENATE($A93,"_",AV$1),SP_ACQ_Lib[],MATCH(AV$2,SP_ACQ_Lib[#Headers],0),FALSE)=0,"",VLOOKUP(CONCATENATE($A93,"_",AV$1),SP_ACQ_Lib[],MATCH(AV$2,SP_ACQ_Lib[#Headers],0),FALSE)),"")</f>
        <v/>
      </c>
      <c r="AW93" s="132" t="str">
        <f>IFERROR(IF(VLOOKUP(CONCATENATE($A93,"_",AW$1),SP_ACQ_Lib[],MATCH(AW$2,SP_ACQ_Lib[#Headers],0),FALSE)=0,"",VLOOKUP(CONCATENATE($A93,"_",AW$1),SP_ACQ_Lib[],MATCH(AW$2,SP_ACQ_Lib[#Headers],0),FALSE)),"")</f>
        <v/>
      </c>
      <c r="AX93" s="132" t="str">
        <f>IFERROR(IF(VLOOKUP(CONCATENATE($A93,"_",AX$1),SP_ACQ_Lib[],MATCH(AX$2,SP_ACQ_Lib[#Headers],0),FALSE)=0,"",VLOOKUP(CONCATENATE($A93,"_",AX$1),SP_ACQ_Lib[],MATCH(AX$2,SP_ACQ_Lib[#Headers],0),FALSE)),"")</f>
        <v/>
      </c>
      <c r="AY93" s="132" t="str">
        <f>IFERROR(IF(VLOOKUP(CONCATENATE($A93,"_",AY$1),SP_ACQ_Lib[],MATCH(AY$2,SP_ACQ_Lib[#Headers],0),FALSE)=0,"",VLOOKUP(CONCATENATE($A93,"_",AY$1),SP_ACQ_Lib[],MATCH(AY$2,SP_ACQ_Lib[#Headers],0),FALSE)),"")</f>
        <v/>
      </c>
      <c r="AZ93" s="132" t="str">
        <f>IFERROR(IF(VLOOKUP(CONCATENATE($A93,"_",AZ$1),SP_ACQ_Lib[],MATCH(AZ$2,SP_ACQ_Lib[#Headers],0),FALSE)=0,"",VLOOKUP(CONCATENATE($A93,"_",AZ$1),SP_ACQ_Lib[],MATCH(AZ$2,SP_ACQ_Lib[#Headers],0),FALSE)),"")</f>
        <v/>
      </c>
      <c r="BA93" s="132" t="str">
        <f>IFERROR(IF(VLOOKUP(CONCATENATE($A93,"_",BA$1),SP_ACQ_Lib[],MATCH(BA$2,SP_ACQ_Lib[#Headers],0),FALSE)=0,"",VLOOKUP(CONCATENATE($A93,"_",BA$1),SP_ACQ_Lib[],MATCH(BA$2,SP_ACQ_Lib[#Headers],0),FALSE)),"")</f>
        <v/>
      </c>
      <c r="BB93" s="112">
        <f>IFERROR(VLOOKUP(CONCATENATE($A93,"_",BB$1),SP_ACQ_Lib[],MATCH(BB$2,SP_ACQ_Lib[#Headers],0),FALSE),0)</f>
        <v>0</v>
      </c>
      <c r="BC93" s="119">
        <f>IFERROR(VLOOKUP($A93,SP_AcqTract_DB[],MATCH(BC$2,SP_AcqTract_DB[#Headers],0),FALSE),"")</f>
        <v>0</v>
      </c>
      <c r="BD93" s="119">
        <f>IFERROR(VLOOKUP($A93,SP_AcqTract_DB[],MATCH(BD$2,SP_AcqTract_DB[#Headers],0),FALSE),"")</f>
        <v>0</v>
      </c>
      <c r="BE93" s="130" t="str">
        <f>IFERROR(IF(VLOOKUP(CONCATENATE($A93,"_",BE$1),SP_ACQ_Lib[],MATCH(BE$2,SP_ACQ_Lib[#Headers],0),FALSE)=0,"",VLOOKUP(CONCATENATE($A93,"_",BE$1),SP_ACQ_Lib[],MATCH(BE$2,SP_ACQ_Lib[#Headers],0),FALSE)),"")</f>
        <v/>
      </c>
      <c r="BF93" s="130" t="str">
        <f>IFERROR(IF(VLOOKUP(CONCATENATE($A93,"_",BF$1),SP_ACQ_Lib[],MATCH(BF$2,SP_ACQ_Lib[#Headers],0),FALSE)=0,"",VLOOKUP(CONCATENATE($A93,"_",BF$1),SP_ACQ_Lib[],MATCH(BF$2,SP_ACQ_Lib[#Headers],0),FALSE)),"")</f>
        <v/>
      </c>
      <c r="BG93" s="130" t="str">
        <f>IFERROR(IF(VLOOKUP(CONCATENATE($A93,"_",BG$1),SP_ACQ_Lib[],MATCH(BG$2,SP_ACQ_Lib[#Headers],0),FALSE)=0,"",VLOOKUP(CONCATENATE($A93,"_",BG$1),SP_ACQ_Lib[],MATCH(BG$2,SP_ACQ_Lib[#Headers],0),FALSE)),"")</f>
        <v/>
      </c>
      <c r="BH93" s="130" t="str">
        <f>IFERROR(IF(VLOOKUP(CONCATENATE($A93,"_",BH$1),SP_ACQ_Lib[],MATCH(BH$2,SP_ACQ_Lib[#Headers],0),FALSE)=0,"",VLOOKUP(CONCATENATE($A93,"_",BH$1),SP_ACQ_Lib[],MATCH(BH$2,SP_ACQ_Lib[#Headers],0),FALSE)),"")</f>
        <v/>
      </c>
      <c r="BI93" s="130" t="str">
        <f>IFERROR(IF(VLOOKUP(CONCATENATE($A93,"_",BI$1),SP_ACQ_Lib[],MATCH(BI$2,SP_ACQ_Lib[#Headers],0),FALSE)=0,"",VLOOKUP(CONCATENATE($A93,"_",BI$1),SP_ACQ_Lib[],MATCH(BI$2,SP_ACQ_Lib[#Headers],0),FALSE)),"")</f>
        <v/>
      </c>
      <c r="BJ93" s="130" t="str">
        <f>IFERROR(IF(VLOOKUP(CONCATENATE($A93,"_",BJ$1),SP_ACQ_Lib[],MATCH(BJ$2,SP_ACQ_Lib[#Headers],0),FALSE)=0,"",VLOOKUP(CONCATENATE($A93,"_",BJ$1),SP_ACQ_Lib[],MATCH(BJ$2,SP_ACQ_Lib[#Headers],0),FALSE)),"")</f>
        <v/>
      </c>
      <c r="BK93" s="131" t="str">
        <f>IFERROR(IF(VLOOKUP(CONCATENATE($A93,"_",BK$1),SP_ACQ_Lib[],MATCH(BK$2,SP_ACQ_Lib[#Headers],0),FALSE)=0,"",VLOOKUP(CONCATENATE($A93,"_",BK$1),SP_ACQ_Lib[],MATCH(BK$2,SP_ACQ_Lib[#Headers],0),FALSE)),"")</f>
        <v/>
      </c>
      <c r="BL93" s="130" t="str">
        <f>IFERROR(IF(VLOOKUP(CONCATENATE($A93,"_",BL$1),SP_ACQ_Lib[],MATCH(BL$2,SP_ACQ_Lib[#Headers],0),FALSE)=0,"",VLOOKUP(CONCATENATE($A93,"_",BL$1),SP_ACQ_Lib[],MATCH(BL$2,SP_ACQ_Lib[#Headers],0),FALSE)),"")</f>
        <v/>
      </c>
      <c r="BM93" s="130" t="str">
        <f>IFERROR(IF(VLOOKUP(CONCATENATE($A93,"_",BM$1),SP_ACQ_Lib[],MATCH(BM$2,SP_ACQ_Lib[#Headers],0),FALSE)=0,"",VLOOKUP(CONCATENATE($A93,"_",BM$1),SP_ACQ_Lib[],MATCH(BM$2,SP_ACQ_Lib[#Headers],0),FALSE)),"")</f>
        <v/>
      </c>
      <c r="BN93" s="130" t="str">
        <f>IFERROR(IF(VLOOKUP(CONCATENATE($A93,"_",BN$1),SP_ACQ_Lib[],MATCH(BN$2,SP_ACQ_Lib[#Headers],0),FALSE)=0,"",VLOOKUP(CONCATENATE($A93,"_",BN$1),SP_ACQ_Lib[],MATCH(BN$2,SP_ACQ_Lib[#Headers],0),FALSE)),"")</f>
        <v/>
      </c>
    </row>
    <row r="94" spans="1:66" s="114" customFormat="1" ht="15.75" x14ac:dyDescent="0.2">
      <c r="A94" s="82" t="s">
        <v>2085</v>
      </c>
      <c r="B94" s="115" t="str">
        <f>IFERROR(VLOOKUP($A94,SP_AcqTract_DB[],MATCH(B$2,SP_AcqTract_DB[#Headers],0),FALSE),"")</f>
        <v>R026953</v>
      </c>
      <c r="C94" s="116" t="str">
        <f>IFERROR(VLOOKUP($A94,SP_AcqTract_DB[],MATCH(C$2,SP_AcqTract_DB[#Headers],0),FALSE),"")</f>
        <v>PH2</v>
      </c>
      <c r="D94" s="96" t="str">
        <f>IFERROR(VLOOKUP($A94,SP_AcqTract_DB[],MATCH(D$2,SP_AcqTract_DB[#Headers],0),FALSE),"")</f>
        <v>Active</v>
      </c>
      <c r="E94" s="96">
        <f>IFERROR(VLOOKUP($A94,SP_AcqTract_DB[],MATCH(E$2,SP_AcqTract_DB[#Headers],0),FALSE),"")</f>
        <v>0</v>
      </c>
      <c r="F94" s="115">
        <f>IFERROR(VLOOKUP($A94,SP_AcqTract_DB[],MATCH(F$2,SP_AcqTract_DB[#Headers],0),FALSE),"")</f>
        <v>0</v>
      </c>
      <c r="G94" s="115" t="str">
        <f>IFERROR(VLOOKUP($A94,SP_AcqTract_DB[],MATCH(G$2,SP_AcqTract_DB[#Headers],0),FALSE),"")</f>
        <v>Melissa DeLeon</v>
      </c>
      <c r="H94" s="131">
        <f>IFERROR(IF(VLOOKUP(CONCATENATE($A94,"_",H$1),SP_ACQ_Lib[],MATCH(H$2,SP_ACQ_Lib[#Headers],0),FALSE)=0,"",VLOOKUP(CONCATENATE($A94,"_",H$1),SP_ACQ_Lib[],MATCH(H$2,SP_ACQ_Lib[#Headers],0),FALSE)),"")</f>
        <v>44000.912893518522</v>
      </c>
      <c r="I94" s="115" t="str">
        <f>IFERROR(VLOOKUP($A94,SP_AcqTract_DB[],MATCH(I$2,SP_AcqTract_DB[#Headers],0),FALSE),"")</f>
        <v>Zahradnik Robert J &amp; Wf</v>
      </c>
      <c r="J94" s="115">
        <f>IFERROR(VLOOKUP($A94,SP_AcqTract_DB[],MATCH(J$2,SP_AcqTract_DB[#Headers],0),FALSE),"")</f>
        <v>0</v>
      </c>
      <c r="K94" s="115">
        <f>IFERROR(VLOOKUP($A94,SP_AcqTract_DB[],MATCH(K$2,SP_AcqTract_DB[#Headers],0),FALSE),"")</f>
        <v>0</v>
      </c>
      <c r="L94" s="115">
        <f>IFERROR(VLOOKUP($A94,SP_AcqTract_DB[],MATCH(L$2,SP_AcqTract_DB[#Headers],0),FALSE),"")</f>
        <v>0</v>
      </c>
      <c r="M94" s="96">
        <f>IFERROR(VLOOKUP($A94,SP_AcqTract_DB[],MATCH(M$2,SP_AcqTract_DB[#Headers],0),FALSE),"")</f>
        <v>0</v>
      </c>
      <c r="N94" s="115" t="str">
        <f>IFERROR(VLOOKUP($A94,SP_AcqTract_DB[],MATCH(N$2,SP_AcqTract_DB[#Headers],0),FALSE),"")</f>
        <v>0 LEE LN</v>
      </c>
      <c r="O94" s="108">
        <f>IFERROR(VLOOKUP($A94,SP_AcqTract_DB[],MATCH(O$2,SP_AcqTract_DB[#Headers],0),FALSE),"")</f>
        <v>0</v>
      </c>
      <c r="P94" s="108">
        <f>IFERROR(VLOOKUP($A94,SP_AcqTract_DB[],MATCH(P$2,SP_AcqTract_DB[#Headers],0),FALSE),"")</f>
        <v>0</v>
      </c>
      <c r="Q94" s="96">
        <f>IFERROR(VLOOKUP($A94,SP_AcqTract_DB[],MATCH(Q$2,SP_AcqTract_DB[#Headers],0),FALSE),"")</f>
        <v>0</v>
      </c>
      <c r="R94" s="131" t="str">
        <f>IFERROR(IF(VLOOKUP(CONCATENATE($A94,"_",R$1),SP_ACQ_Lib[],MATCH(R$2,SP_ACQ_Lib[#Headers],0),FALSE)=0,"",VLOOKUP(CONCATENATE($A94,"_",R$1),SP_ACQ_Lib[],MATCH(R$2,SP_ACQ_Lib[#Headers],0),FALSE)),"")</f>
        <v/>
      </c>
      <c r="S94" s="134" t="str">
        <f>IFERROR(IF(VLOOKUP(CONCATENATE($A94,"_",S$1),SP_ACQ_Lib[],MATCH(S$2,SP_ACQ_Lib[#Headers],0),FALSE)=0,"",VLOOKUP(CONCATENATE($A94,"_",S$1),SP_ACQ_Lib[],MATCH(S$2,SP_ACQ_Lib[#Headers],0),FALSE)),"")</f>
        <v/>
      </c>
      <c r="T94" s="93">
        <f>IFERROR(VLOOKUP(CONCATENATE($A94,"_",T$1),SP_ACQ_Lib[],MATCH(T$2,SP_ACQ_Lib[#Headers],0),FALSE),0)</f>
        <v>0</v>
      </c>
      <c r="U94" s="131" t="str">
        <f>IFERROR(IF(VLOOKUP(CONCATENATE($A94,"_",U$1),SP_ACQ_Lib[],MATCH(U$2,SP_ACQ_Lib[#Headers],0),FALSE)=0,"",VLOOKUP(CONCATENATE($A94,"_",U$1),SP_ACQ_Lib[],MATCH(U$2,SP_ACQ_Lib[#Headers],0),FALSE)),"")</f>
        <v/>
      </c>
      <c r="V94" s="93" t="str">
        <f>IFERROR(VLOOKUP(CONCATENATE($A94,"_",V$1),SP_ACQ_Lib[],MATCH(V$2,SP_ACQ_Lib[#Headers],0),FALSE),0)</f>
        <v>Accepted</v>
      </c>
      <c r="W94" s="97">
        <f>IFERROR(VLOOKUP(CONCATENATE($A94,"_",W$1),SP_ACQ_Lib[],MATCH(W$2,SP_ACQ_Lib[#Headers],0),FALSE),0)</f>
        <v>0</v>
      </c>
      <c r="X94" s="131">
        <f>IFERROR(VLOOKUP($A94,SP_AcqTract_DB[],MATCH(X$2,SP_AcqTract_DB[#Headers],0),FALSE),"")</f>
        <v>0</v>
      </c>
      <c r="Y94" s="125">
        <f>IFERROR(VLOOKUP($A94,SP_AcqTract_DB[],MATCH(Y$2,SP_AcqTract_DB[#Headers],0),FALSE),"")</f>
        <v>0</v>
      </c>
      <c r="Z94" s="117">
        <f>IFERROR(VLOOKUP($A94,SP_AcqTract_DB[],MATCH(Z$2,SP_AcqTract_DB[#Headers],0),FALSE),"")</f>
        <v>0</v>
      </c>
      <c r="AA94" s="117">
        <f>IFERROR(VLOOKUP($A94,SP_AcqTract_DB[],MATCH(AA$2,SP_AcqTract_DB[#Headers],0),FALSE),"")</f>
        <v>0</v>
      </c>
      <c r="AB94" s="131" t="str">
        <f>IFERROR(IF(VLOOKUP(CONCATENATE($A94,"_",AB$1),SP_ACQ_Lib[],MATCH(AB$2,SP_ACQ_Lib[#Headers],0),FALSE)=0,"",VLOOKUP(CONCATENATE($A94,"_",AB$1),SP_ACQ_Lib[],MATCH(AB$2,SP_ACQ_Lib[#Headers],0),FALSE)),"")</f>
        <v/>
      </c>
      <c r="AC94" s="131" t="str">
        <f>IFERROR(IF(VLOOKUP(CONCATENATE($A94,"_",AC$1),SP_ACQ_Lib[],MATCH(AC$2,SP_ACQ_Lib[#Headers],0),FALSE)=0,"",VLOOKUP(CONCATENATE($A94,"_",AC$1),SP_ACQ_Lib[],MATCH(AC$2,SP_ACQ_Lib[#Headers],0),FALSE)),"")</f>
        <v/>
      </c>
      <c r="AD94" s="117">
        <f>IFERROR(VLOOKUP($A94,SP_AcqTract_DB[],MATCH(AD$2,SP_AcqTract_DB[#Headers],0),FALSE),"")</f>
        <v>0</v>
      </c>
      <c r="AE94" s="131" t="str">
        <f>IFERROR(IF(VLOOKUP(CONCATENATE($A94,"_",AE$1),SP_ACQ_Lib[],MATCH(AE$2,SP_ACQ_Lib[#Headers],0),FALSE)=0,"",VLOOKUP(CONCATENATE($A94,"_",AE$1),SP_ACQ_Lib[],MATCH(AE$2,SP_ACQ_Lib[#Headers],0),FALSE)),"")</f>
        <v/>
      </c>
      <c r="AF94" s="131" t="str">
        <f>IFERROR(IF(VLOOKUP(CONCATENATE($A94,"_",AF$1),SP_ACQ_Lib[],MATCH(AF$2,SP_ACQ_Lib[#Headers],0),FALSE)=0,"",VLOOKUP(CONCATENATE($A94,"_",AF$1),SP_ACQ_Lib[],MATCH(AF$2,SP_ACQ_Lib[#Headers],0),FALSE)),"")</f>
        <v/>
      </c>
      <c r="AG94" s="131" t="str">
        <f>IFERROR(IF(VLOOKUP(CONCATENATE($A94,"_",AG$1),SP_ACQ_Lib[],MATCH(AG$2,SP_ACQ_Lib[#Headers],0),FALSE)=0,"",VLOOKUP(CONCATENATE($A94,"_",AG$1),SP_ACQ_Lib[],MATCH(AG$2,SP_ACQ_Lib[#Headers],0),FALSE)),"")</f>
        <v/>
      </c>
      <c r="AH94" s="131" t="str">
        <f>IFERROR(IF(VLOOKUP(CONCATENATE($A94,"_",AH$1),SP_ACQ_Lib[],MATCH(AH$2,SP_ACQ_Lib[#Headers],0),FALSE)=0,"",VLOOKUP(CONCATENATE($A94,"_",AH$1),SP_ACQ_Lib[],MATCH(AH$2,SP_ACQ_Lib[#Headers],0),FALSE)),"")</f>
        <v/>
      </c>
      <c r="AI94" s="130">
        <f>IFERROR(IF(VLOOKUP(CONCATENATE($A94,"_",AI$1),SP_ACQ_Lib[],MATCH(AI$2,SP_ACQ_Lib[#Headers],0),FALSE)=0,"",VLOOKUP(CONCATENATE($A94,"_",AI$1),SP_ACQ_Lib[],MATCH(AI$2,SP_ACQ_Lib[#Headers],0),FALSE)),"")</f>
        <v>43985</v>
      </c>
      <c r="AJ94" s="130">
        <f>IFERROR(IF(VLOOKUP(CONCATENATE($A94,"_",AJ$1),SP_ACQ_Lib[],MATCH(AJ$2,SP_ACQ_Lib[#Headers],0),FALSE)=0,"",VLOOKUP(CONCATENATE($A94,"_",AJ$1),SP_ACQ_Lib[],MATCH(AJ$2,SP_ACQ_Lib[#Headers],0),FALSE)),"")</f>
        <v>43994</v>
      </c>
      <c r="AK94" s="130">
        <f>IFERROR(IF(VLOOKUP(CONCATENATE($A94,"_",AK$1),SP_ACQ_Lib[],MATCH(AK$2,SP_ACQ_Lib[#Headers],0),FALSE)=0,"",VLOOKUP(CONCATENATE($A94,"_",AK$1),SP_ACQ_Lib[],MATCH(AK$2,SP_ACQ_Lib[#Headers],0),FALSE)),"")</f>
        <v>44177</v>
      </c>
      <c r="AL94" s="130">
        <f>IFERROR(VLOOKUP($A94,SP_AcqTract_DB[],MATCH(AL$2,SP_AcqTract_DB[#Headers],0),FALSE),"")</f>
        <v>0</v>
      </c>
      <c r="AM94" s="115">
        <f>IFERROR(VLOOKUP($A94,SP_AcqTract_DB[],MATCH(AM$2,SP_AcqTract_DB[#Headers],0),FALSE),"")</f>
        <v>0</v>
      </c>
      <c r="AN94" s="115">
        <f>IFERROR(VLOOKUP($A94,SP_AcqTract_DB[],MATCH(AN$2,SP_AcqTract_DB[#Headers],0),FALSE),"")</f>
        <v>0</v>
      </c>
      <c r="AO94" s="116">
        <f>IFERROR(VLOOKUP($A94,SP_AcqTract_DB[],MATCH(AO$2,SP_AcqTract_DB[#Headers],0),FALSE),"")</f>
        <v>0</v>
      </c>
      <c r="AP94" s="98">
        <f>IFERROR(VLOOKUP($A94,SP_AcqTract_DB[],MATCH(AP$2,SP_AcqTract_DB[#Headers],0),FALSE),"")</f>
        <v>0</v>
      </c>
      <c r="AQ94" s="133" t="str">
        <f>IFERROR(IF(VLOOKUP(CONCATENATE($A94,"_",AQ$1),SP_ACQ_Lib[],MATCH(AQ$2,SP_ACQ_Lib[#Headers],0),FALSE)=0,"",VLOOKUP(CONCATENATE($A94,"_",AQ$1),SP_ACQ_Lib[],MATCH(AQ$2,SP_ACQ_Lib[#Headers],0),FALSE)),"")</f>
        <v/>
      </c>
      <c r="AR94" s="131" t="str">
        <f>IFERROR(IF(VLOOKUP(CONCATENATE($A94,"_",AR$1),SP_ACQ_Lib[],MATCH(AR$2,SP_ACQ_Lib[#Headers],0),FALSE)=0,"",VLOOKUP(CONCATENATE($A94,"_",AR$1),SP_ACQ_Lib[],MATCH(AR$2,SP_ACQ_Lib[#Headers],0),FALSE)),"")</f>
        <v/>
      </c>
      <c r="AS94" s="130" t="str">
        <f>IFERROR(IF(VLOOKUP(CONCATENATE($A94,"_",AS$1),SP_ACQ_Lib[],MATCH(AS$2,SP_ACQ_Lib[#Headers],0),FALSE)=0,"",VLOOKUP(CONCATENATE($A94,"_",AS$1),SP_ACQ_Lib[],MATCH(AS$2,SP_ACQ_Lib[#Headers],0),FALSE)),"")</f>
        <v/>
      </c>
      <c r="AT94" s="132" t="str">
        <f>IFERROR(IF(VLOOKUP(CONCATENATE($A94,"_",AT$1),SP_ACQ_Lib[],MATCH(AT$2,SP_ACQ_Lib[#Headers],0),FALSE)=0,"",VLOOKUP(CONCATENATE($A94,"_",AT$1),SP_ACQ_Lib[],MATCH(AT$2,SP_ACQ_Lib[#Headers],0),FALSE)),"")</f>
        <v/>
      </c>
      <c r="AU94" s="132" t="str">
        <f>IFERROR(IF(VLOOKUP(CONCATENATE($A94,"_",AU$1),SP_ACQ_Lib[],MATCH(AU$2,SP_ACQ_Lib[#Headers],0),FALSE)=0,"",VLOOKUP(CONCATENATE($A94,"_",AU$1),SP_ACQ_Lib[],MATCH(AU$2,SP_ACQ_Lib[#Headers],0),FALSE)),"")</f>
        <v/>
      </c>
      <c r="AV94" s="113" t="str">
        <f>IFERROR(IF(VLOOKUP(CONCATENATE($A94,"_",AV$1),SP_ACQ_Lib[],MATCH(AV$2,SP_ACQ_Lib[#Headers],0),FALSE)=0,"",VLOOKUP(CONCATENATE($A94,"_",AV$1),SP_ACQ_Lib[],MATCH(AV$2,SP_ACQ_Lib[#Headers],0),FALSE)),"")</f>
        <v/>
      </c>
      <c r="AW94" s="132" t="str">
        <f>IFERROR(IF(VLOOKUP(CONCATENATE($A94,"_",AW$1),SP_ACQ_Lib[],MATCH(AW$2,SP_ACQ_Lib[#Headers],0),FALSE)=0,"",VLOOKUP(CONCATENATE($A94,"_",AW$1),SP_ACQ_Lib[],MATCH(AW$2,SP_ACQ_Lib[#Headers],0),FALSE)),"")</f>
        <v/>
      </c>
      <c r="AX94" s="132" t="str">
        <f>IFERROR(IF(VLOOKUP(CONCATENATE($A94,"_",AX$1),SP_ACQ_Lib[],MATCH(AX$2,SP_ACQ_Lib[#Headers],0),FALSE)=0,"",VLOOKUP(CONCATENATE($A94,"_",AX$1),SP_ACQ_Lib[],MATCH(AX$2,SP_ACQ_Lib[#Headers],0),FALSE)),"")</f>
        <v/>
      </c>
      <c r="AY94" s="132" t="str">
        <f>IFERROR(IF(VLOOKUP(CONCATENATE($A94,"_",AY$1),SP_ACQ_Lib[],MATCH(AY$2,SP_ACQ_Lib[#Headers],0),FALSE)=0,"",VLOOKUP(CONCATENATE($A94,"_",AY$1),SP_ACQ_Lib[],MATCH(AY$2,SP_ACQ_Lib[#Headers],0),FALSE)),"")</f>
        <v/>
      </c>
      <c r="AZ94" s="132" t="str">
        <f>IFERROR(IF(VLOOKUP(CONCATENATE($A94,"_",AZ$1),SP_ACQ_Lib[],MATCH(AZ$2,SP_ACQ_Lib[#Headers],0),FALSE)=0,"",VLOOKUP(CONCATENATE($A94,"_",AZ$1),SP_ACQ_Lib[],MATCH(AZ$2,SP_ACQ_Lib[#Headers],0),FALSE)),"")</f>
        <v/>
      </c>
      <c r="BA94" s="132" t="str">
        <f>IFERROR(IF(VLOOKUP(CONCATENATE($A94,"_",BA$1),SP_ACQ_Lib[],MATCH(BA$2,SP_ACQ_Lib[#Headers],0),FALSE)=0,"",VLOOKUP(CONCATENATE($A94,"_",BA$1),SP_ACQ_Lib[],MATCH(BA$2,SP_ACQ_Lib[#Headers],0),FALSE)),"")</f>
        <v/>
      </c>
      <c r="BB94" s="112">
        <f>IFERROR(VLOOKUP(CONCATENATE($A94,"_",BB$1),SP_ACQ_Lib[],MATCH(BB$2,SP_ACQ_Lib[#Headers],0),FALSE),0)</f>
        <v>0</v>
      </c>
      <c r="BC94" s="119">
        <f>IFERROR(VLOOKUP($A94,SP_AcqTract_DB[],MATCH(BC$2,SP_AcqTract_DB[#Headers],0),FALSE),"")</f>
        <v>0</v>
      </c>
      <c r="BD94" s="119">
        <f>IFERROR(VLOOKUP($A94,SP_AcqTract_DB[],MATCH(BD$2,SP_AcqTract_DB[#Headers],0),FALSE),"")</f>
        <v>0</v>
      </c>
      <c r="BE94" s="130" t="str">
        <f>IFERROR(IF(VLOOKUP(CONCATENATE($A94,"_",BE$1),SP_ACQ_Lib[],MATCH(BE$2,SP_ACQ_Lib[#Headers],0),FALSE)=0,"",VLOOKUP(CONCATENATE($A94,"_",BE$1),SP_ACQ_Lib[],MATCH(BE$2,SP_ACQ_Lib[#Headers],0),FALSE)),"")</f>
        <v/>
      </c>
      <c r="BF94" s="130" t="str">
        <f>IFERROR(IF(VLOOKUP(CONCATENATE($A94,"_",BF$1),SP_ACQ_Lib[],MATCH(BF$2,SP_ACQ_Lib[#Headers],0),FALSE)=0,"",VLOOKUP(CONCATENATE($A94,"_",BF$1),SP_ACQ_Lib[],MATCH(BF$2,SP_ACQ_Lib[#Headers],0),FALSE)),"")</f>
        <v/>
      </c>
      <c r="BG94" s="130" t="str">
        <f>IFERROR(IF(VLOOKUP(CONCATENATE($A94,"_",BG$1),SP_ACQ_Lib[],MATCH(BG$2,SP_ACQ_Lib[#Headers],0),FALSE)=0,"",VLOOKUP(CONCATENATE($A94,"_",BG$1),SP_ACQ_Lib[],MATCH(BG$2,SP_ACQ_Lib[#Headers],0),FALSE)),"")</f>
        <v/>
      </c>
      <c r="BH94" s="130" t="str">
        <f>IFERROR(IF(VLOOKUP(CONCATENATE($A94,"_",BH$1),SP_ACQ_Lib[],MATCH(BH$2,SP_ACQ_Lib[#Headers],0),FALSE)=0,"",VLOOKUP(CONCATENATE($A94,"_",BH$1),SP_ACQ_Lib[],MATCH(BH$2,SP_ACQ_Lib[#Headers],0),FALSE)),"")</f>
        <v/>
      </c>
      <c r="BI94" s="130" t="str">
        <f>IFERROR(IF(VLOOKUP(CONCATENATE($A94,"_",BI$1),SP_ACQ_Lib[],MATCH(BI$2,SP_ACQ_Lib[#Headers],0),FALSE)=0,"",VLOOKUP(CONCATENATE($A94,"_",BI$1),SP_ACQ_Lib[],MATCH(BI$2,SP_ACQ_Lib[#Headers],0),FALSE)),"")</f>
        <v/>
      </c>
      <c r="BJ94" s="130" t="str">
        <f>IFERROR(IF(VLOOKUP(CONCATENATE($A94,"_",BJ$1),SP_ACQ_Lib[],MATCH(BJ$2,SP_ACQ_Lib[#Headers],0),FALSE)=0,"",VLOOKUP(CONCATENATE($A94,"_",BJ$1),SP_ACQ_Lib[],MATCH(BJ$2,SP_ACQ_Lib[#Headers],0),FALSE)),"")</f>
        <v/>
      </c>
      <c r="BK94" s="131" t="str">
        <f>IFERROR(IF(VLOOKUP(CONCATENATE($A94,"_",BK$1),SP_ACQ_Lib[],MATCH(BK$2,SP_ACQ_Lib[#Headers],0),FALSE)=0,"",VLOOKUP(CONCATENATE($A94,"_",BK$1),SP_ACQ_Lib[],MATCH(BK$2,SP_ACQ_Lib[#Headers],0),FALSE)),"")</f>
        <v/>
      </c>
      <c r="BL94" s="130" t="str">
        <f>IFERROR(IF(VLOOKUP(CONCATENATE($A94,"_",BL$1),SP_ACQ_Lib[],MATCH(BL$2,SP_ACQ_Lib[#Headers],0),FALSE)=0,"",VLOOKUP(CONCATENATE($A94,"_",BL$1),SP_ACQ_Lib[],MATCH(BL$2,SP_ACQ_Lib[#Headers],0),FALSE)),"")</f>
        <v/>
      </c>
      <c r="BM94" s="130" t="str">
        <f>IFERROR(IF(VLOOKUP(CONCATENATE($A94,"_",BM$1),SP_ACQ_Lib[],MATCH(BM$2,SP_ACQ_Lib[#Headers],0),FALSE)=0,"",VLOOKUP(CONCATENATE($A94,"_",BM$1),SP_ACQ_Lib[],MATCH(BM$2,SP_ACQ_Lib[#Headers],0),FALSE)),"")</f>
        <v/>
      </c>
      <c r="BN94" s="130" t="str">
        <f>IFERROR(IF(VLOOKUP(CONCATENATE($A94,"_",BN$1),SP_ACQ_Lib[],MATCH(BN$2,SP_ACQ_Lib[#Headers],0),FALSE)=0,"",VLOOKUP(CONCATENATE($A94,"_",BN$1),SP_ACQ_Lib[],MATCH(BN$2,SP_ACQ_Lib[#Headers],0),FALSE)),"")</f>
        <v/>
      </c>
    </row>
    <row r="95" spans="1:66" s="114" customFormat="1" ht="25.5" x14ac:dyDescent="0.2">
      <c r="A95" s="82" t="s">
        <v>2087</v>
      </c>
      <c r="B95" s="115" t="str">
        <f>IFERROR(VLOOKUP($A95,SP_AcqTract_DB[],MATCH(B$2,SP_AcqTract_DB[#Headers],0),FALSE),"")</f>
        <v>R026954</v>
      </c>
      <c r="C95" s="116" t="str">
        <f>IFERROR(VLOOKUP($A95,SP_AcqTract_DB[],MATCH(C$2,SP_AcqTract_DB[#Headers],0),FALSE),"")</f>
        <v>PH2</v>
      </c>
      <c r="D95" s="96" t="str">
        <f>IFERROR(VLOOKUP($A95,SP_AcqTract_DB[],MATCH(D$2,SP_AcqTract_DB[#Headers],0),FALSE),"")</f>
        <v>Active</v>
      </c>
      <c r="E95" s="96">
        <f>IFERROR(VLOOKUP($A95,SP_AcqTract_DB[],MATCH(E$2,SP_AcqTract_DB[#Headers],0),FALSE),"")</f>
        <v>0</v>
      </c>
      <c r="F95" s="115">
        <f>IFERROR(VLOOKUP($A95,SP_AcqTract_DB[],MATCH(F$2,SP_AcqTract_DB[#Headers],0),FALSE),"")</f>
        <v>0</v>
      </c>
      <c r="G95" s="115" t="str">
        <f>IFERROR(VLOOKUP($A95,SP_AcqTract_DB[],MATCH(G$2,SP_AcqTract_DB[#Headers],0),FALSE),"")</f>
        <v>Elizabeth Taylor</v>
      </c>
      <c r="H95" s="131">
        <f>IFERROR(IF(VLOOKUP(CONCATENATE($A95,"_",H$1),SP_ACQ_Lib[],MATCH(H$2,SP_ACQ_Lib[#Headers],0),FALSE)=0,"",VLOOKUP(CONCATENATE($A95,"_",H$1),SP_ACQ_Lib[],MATCH(H$2,SP_ACQ_Lib[#Headers],0),FALSE)),"")</f>
        <v>44018.394803240742</v>
      </c>
      <c r="I95" s="115" t="str">
        <f>IFERROR(VLOOKUP($A95,SP_AcqTract_DB[],MATCH(I$2,SP_AcqTract_DB[#Headers],0),FALSE),"")</f>
        <v>Kolodziejcyk Joseph D &amp; Kevin M Exec</v>
      </c>
      <c r="J95" s="115">
        <f>IFERROR(VLOOKUP($A95,SP_AcqTract_DB[],MATCH(J$2,SP_AcqTract_DB[#Headers],0),FALSE),"")</f>
        <v>0</v>
      </c>
      <c r="K95" s="115">
        <f>IFERROR(VLOOKUP($A95,SP_AcqTract_DB[],MATCH(K$2,SP_AcqTract_DB[#Headers],0),FALSE),"")</f>
        <v>0</v>
      </c>
      <c r="L95" s="115">
        <f>IFERROR(VLOOKUP($A95,SP_AcqTract_DB[],MATCH(L$2,SP_AcqTract_DB[#Headers],0),FALSE),"")</f>
        <v>0</v>
      </c>
      <c r="M95" s="96">
        <f>IFERROR(VLOOKUP($A95,SP_AcqTract_DB[],MATCH(M$2,SP_AcqTract_DB[#Headers],0),FALSE),"")</f>
        <v>0</v>
      </c>
      <c r="N95" s="115" t="str">
        <f>IFERROR(VLOOKUP($A95,SP_AcqTract_DB[],MATCH(N$2,SP_AcqTract_DB[#Headers],0),FALSE),"")</f>
        <v>314 CR 150</v>
      </c>
      <c r="O95" s="108">
        <f>IFERROR(VLOOKUP($A95,SP_AcqTract_DB[],MATCH(O$2,SP_AcqTract_DB[#Headers],0),FALSE),"")</f>
        <v>0</v>
      </c>
      <c r="P95" s="108">
        <f>IFERROR(VLOOKUP($A95,SP_AcqTract_DB[],MATCH(P$2,SP_AcqTract_DB[#Headers],0),FALSE),"")</f>
        <v>0</v>
      </c>
      <c r="Q95" s="96">
        <f>IFERROR(VLOOKUP($A95,SP_AcqTract_DB[],MATCH(Q$2,SP_AcqTract_DB[#Headers],0),FALSE),"")</f>
        <v>0</v>
      </c>
      <c r="R95" s="131" t="str">
        <f>IFERROR(IF(VLOOKUP(CONCATENATE($A95,"_",R$1),SP_ACQ_Lib[],MATCH(R$2,SP_ACQ_Lib[#Headers],0),FALSE)=0,"",VLOOKUP(CONCATENATE($A95,"_",R$1),SP_ACQ_Lib[],MATCH(R$2,SP_ACQ_Lib[#Headers],0),FALSE)),"")</f>
        <v/>
      </c>
      <c r="S95" s="134" t="str">
        <f>IFERROR(IF(VLOOKUP(CONCATENATE($A95,"_",S$1),SP_ACQ_Lib[],MATCH(S$2,SP_ACQ_Lib[#Headers],0),FALSE)=0,"",VLOOKUP(CONCATENATE($A95,"_",S$1),SP_ACQ_Lib[],MATCH(S$2,SP_ACQ_Lib[#Headers],0),FALSE)),"")</f>
        <v/>
      </c>
      <c r="T95" s="93">
        <f>IFERROR(VLOOKUP(CONCATENATE($A95,"_",T$1),SP_ACQ_Lib[],MATCH(T$2,SP_ACQ_Lib[#Headers],0),FALSE),0)</f>
        <v>0</v>
      </c>
      <c r="U95" s="131" t="str">
        <f>IFERROR(IF(VLOOKUP(CONCATENATE($A95,"_",U$1),SP_ACQ_Lib[],MATCH(U$2,SP_ACQ_Lib[#Headers],0),FALSE)=0,"",VLOOKUP(CONCATENATE($A95,"_",U$1),SP_ACQ_Lib[],MATCH(U$2,SP_ACQ_Lib[#Headers],0),FALSE)),"")</f>
        <v/>
      </c>
      <c r="V95" s="93" t="str">
        <f>IFERROR(VLOOKUP(CONCATENATE($A95,"_",V$1),SP_ACQ_Lib[],MATCH(V$2,SP_ACQ_Lib[#Headers],0),FALSE),0)</f>
        <v>Accepted</v>
      </c>
      <c r="W95" s="97">
        <f>IFERROR(VLOOKUP(CONCATENATE($A95,"_",W$1),SP_ACQ_Lib[],MATCH(W$2,SP_ACQ_Lib[#Headers],0),FALSE),0)</f>
        <v>0</v>
      </c>
      <c r="X95" s="131">
        <f>IFERROR(VLOOKUP($A95,SP_AcqTract_DB[],MATCH(X$2,SP_AcqTract_DB[#Headers],0),FALSE),"")</f>
        <v>0</v>
      </c>
      <c r="Y95" s="125">
        <f>IFERROR(VLOOKUP($A95,SP_AcqTract_DB[],MATCH(Y$2,SP_AcqTract_DB[#Headers],0),FALSE),"")</f>
        <v>0</v>
      </c>
      <c r="Z95" s="117">
        <f>IFERROR(VLOOKUP($A95,SP_AcqTract_DB[],MATCH(Z$2,SP_AcqTract_DB[#Headers],0),FALSE),"")</f>
        <v>0</v>
      </c>
      <c r="AA95" s="117">
        <f>IFERROR(VLOOKUP($A95,SP_AcqTract_DB[],MATCH(AA$2,SP_AcqTract_DB[#Headers],0),FALSE),"")</f>
        <v>0</v>
      </c>
      <c r="AB95" s="131" t="str">
        <f>IFERROR(IF(VLOOKUP(CONCATENATE($A95,"_",AB$1),SP_ACQ_Lib[],MATCH(AB$2,SP_ACQ_Lib[#Headers],0),FALSE)=0,"",VLOOKUP(CONCATENATE($A95,"_",AB$1),SP_ACQ_Lib[],MATCH(AB$2,SP_ACQ_Lib[#Headers],0),FALSE)),"")</f>
        <v/>
      </c>
      <c r="AC95" s="131" t="str">
        <f>IFERROR(IF(VLOOKUP(CONCATENATE($A95,"_",AC$1),SP_ACQ_Lib[],MATCH(AC$2,SP_ACQ_Lib[#Headers],0),FALSE)=0,"",VLOOKUP(CONCATENATE($A95,"_",AC$1),SP_ACQ_Lib[],MATCH(AC$2,SP_ACQ_Lib[#Headers],0),FALSE)),"")</f>
        <v/>
      </c>
      <c r="AD95" s="117">
        <f>IFERROR(VLOOKUP($A95,SP_AcqTract_DB[],MATCH(AD$2,SP_AcqTract_DB[#Headers],0),FALSE),"")</f>
        <v>0</v>
      </c>
      <c r="AE95" s="131" t="str">
        <f>IFERROR(IF(VLOOKUP(CONCATENATE($A95,"_",AE$1),SP_ACQ_Lib[],MATCH(AE$2,SP_ACQ_Lib[#Headers],0),FALSE)=0,"",VLOOKUP(CONCATENATE($A95,"_",AE$1),SP_ACQ_Lib[],MATCH(AE$2,SP_ACQ_Lib[#Headers],0),FALSE)),"")</f>
        <v/>
      </c>
      <c r="AF95" s="131" t="str">
        <f>IFERROR(IF(VLOOKUP(CONCATENATE($A95,"_",AF$1),SP_ACQ_Lib[],MATCH(AF$2,SP_ACQ_Lib[#Headers],0),FALSE)=0,"",VLOOKUP(CONCATENATE($A95,"_",AF$1),SP_ACQ_Lib[],MATCH(AF$2,SP_ACQ_Lib[#Headers],0),FALSE)),"")</f>
        <v/>
      </c>
      <c r="AG95" s="131" t="str">
        <f>IFERROR(IF(VLOOKUP(CONCATENATE($A95,"_",AG$1),SP_ACQ_Lib[],MATCH(AG$2,SP_ACQ_Lib[#Headers],0),FALSE)=0,"",VLOOKUP(CONCATENATE($A95,"_",AG$1),SP_ACQ_Lib[],MATCH(AG$2,SP_ACQ_Lib[#Headers],0),FALSE)),"")</f>
        <v/>
      </c>
      <c r="AH95" s="131" t="str">
        <f>IFERROR(IF(VLOOKUP(CONCATENATE($A95,"_",AH$1),SP_ACQ_Lib[],MATCH(AH$2,SP_ACQ_Lib[#Headers],0),FALSE)=0,"",VLOOKUP(CONCATENATE($A95,"_",AH$1),SP_ACQ_Lib[],MATCH(AH$2,SP_ACQ_Lib[#Headers],0),FALSE)),"")</f>
        <v/>
      </c>
      <c r="AI95" s="130">
        <f>IFERROR(IF(VLOOKUP(CONCATENATE($A95,"_",AI$1),SP_ACQ_Lib[],MATCH(AI$2,SP_ACQ_Lib[#Headers],0),FALSE)=0,"",VLOOKUP(CONCATENATE($A95,"_",AI$1),SP_ACQ_Lib[],MATCH(AI$2,SP_ACQ_Lib[#Headers],0),FALSE)),"")</f>
        <v>43985</v>
      </c>
      <c r="AJ95" s="130">
        <f>IFERROR(IF(VLOOKUP(CONCATENATE($A95,"_",AJ$1),SP_ACQ_Lib[],MATCH(AJ$2,SP_ACQ_Lib[#Headers],0),FALSE)=0,"",VLOOKUP(CONCATENATE($A95,"_",AJ$1),SP_ACQ_Lib[],MATCH(AJ$2,SP_ACQ_Lib[#Headers],0),FALSE)),"")</f>
        <v>44017</v>
      </c>
      <c r="AK95" s="130" t="str">
        <f>IFERROR(IF(VLOOKUP(CONCATENATE($A95,"_",AK$1),SP_ACQ_Lib[],MATCH(AK$2,SP_ACQ_Lib[#Headers],0),FALSE)=0,"",VLOOKUP(CONCATENATE($A95,"_",AK$1),SP_ACQ_Lib[],MATCH(AK$2,SP_ACQ_Lib[#Headers],0),FALSE)),"")</f>
        <v/>
      </c>
      <c r="AL95" s="130">
        <f>IFERROR(VLOOKUP($A95,SP_AcqTract_DB[],MATCH(AL$2,SP_AcqTract_DB[#Headers],0),FALSE),"")</f>
        <v>0</v>
      </c>
      <c r="AM95" s="115">
        <f>IFERROR(VLOOKUP($A95,SP_AcqTract_DB[],MATCH(AM$2,SP_AcqTract_DB[#Headers],0),FALSE),"")</f>
        <v>0</v>
      </c>
      <c r="AN95" s="115">
        <f>IFERROR(VLOOKUP($A95,SP_AcqTract_DB[],MATCH(AN$2,SP_AcqTract_DB[#Headers],0),FALSE),"")</f>
        <v>0</v>
      </c>
      <c r="AO95" s="116">
        <f>IFERROR(VLOOKUP($A95,SP_AcqTract_DB[],MATCH(AO$2,SP_AcqTract_DB[#Headers],0),FALSE),"")</f>
        <v>0</v>
      </c>
      <c r="AP95" s="98">
        <f>IFERROR(VLOOKUP($A95,SP_AcqTract_DB[],MATCH(AP$2,SP_AcqTract_DB[#Headers],0),FALSE),"")</f>
        <v>0</v>
      </c>
      <c r="AQ95" s="133" t="str">
        <f>IFERROR(IF(VLOOKUP(CONCATENATE($A95,"_",AQ$1),SP_ACQ_Lib[],MATCH(AQ$2,SP_ACQ_Lib[#Headers],0),FALSE)=0,"",VLOOKUP(CONCATENATE($A95,"_",AQ$1),SP_ACQ_Lib[],MATCH(AQ$2,SP_ACQ_Lib[#Headers],0),FALSE)),"")</f>
        <v/>
      </c>
      <c r="AR95" s="131" t="str">
        <f>IFERROR(IF(VLOOKUP(CONCATENATE($A95,"_",AR$1),SP_ACQ_Lib[],MATCH(AR$2,SP_ACQ_Lib[#Headers],0),FALSE)=0,"",VLOOKUP(CONCATENATE($A95,"_",AR$1),SP_ACQ_Lib[],MATCH(AR$2,SP_ACQ_Lib[#Headers],0),FALSE)),"")</f>
        <v/>
      </c>
      <c r="AS95" s="130" t="str">
        <f>IFERROR(IF(VLOOKUP(CONCATENATE($A95,"_",AS$1),SP_ACQ_Lib[],MATCH(AS$2,SP_ACQ_Lib[#Headers],0),FALSE)=0,"",VLOOKUP(CONCATENATE($A95,"_",AS$1),SP_ACQ_Lib[],MATCH(AS$2,SP_ACQ_Lib[#Headers],0),FALSE)),"")</f>
        <v/>
      </c>
      <c r="AT95" s="132" t="str">
        <f>IFERROR(IF(VLOOKUP(CONCATENATE($A95,"_",AT$1),SP_ACQ_Lib[],MATCH(AT$2,SP_ACQ_Lib[#Headers],0),FALSE)=0,"",VLOOKUP(CONCATENATE($A95,"_",AT$1),SP_ACQ_Lib[],MATCH(AT$2,SP_ACQ_Lib[#Headers],0),FALSE)),"")</f>
        <v/>
      </c>
      <c r="AU95" s="132" t="str">
        <f>IFERROR(IF(VLOOKUP(CONCATENATE($A95,"_",AU$1),SP_ACQ_Lib[],MATCH(AU$2,SP_ACQ_Lib[#Headers],0),FALSE)=0,"",VLOOKUP(CONCATENATE($A95,"_",AU$1),SP_ACQ_Lib[],MATCH(AU$2,SP_ACQ_Lib[#Headers],0),FALSE)),"")</f>
        <v/>
      </c>
      <c r="AV95" s="113" t="str">
        <f>IFERROR(IF(VLOOKUP(CONCATENATE($A95,"_",AV$1),SP_ACQ_Lib[],MATCH(AV$2,SP_ACQ_Lib[#Headers],0),FALSE)=0,"",VLOOKUP(CONCATENATE($A95,"_",AV$1),SP_ACQ_Lib[],MATCH(AV$2,SP_ACQ_Lib[#Headers],0),FALSE)),"")</f>
        <v/>
      </c>
      <c r="AW95" s="132" t="str">
        <f>IFERROR(IF(VLOOKUP(CONCATENATE($A95,"_",AW$1),SP_ACQ_Lib[],MATCH(AW$2,SP_ACQ_Lib[#Headers],0),FALSE)=0,"",VLOOKUP(CONCATENATE($A95,"_",AW$1),SP_ACQ_Lib[],MATCH(AW$2,SP_ACQ_Lib[#Headers],0),FALSE)),"")</f>
        <v/>
      </c>
      <c r="AX95" s="132" t="str">
        <f>IFERROR(IF(VLOOKUP(CONCATENATE($A95,"_",AX$1),SP_ACQ_Lib[],MATCH(AX$2,SP_ACQ_Lib[#Headers],0),FALSE)=0,"",VLOOKUP(CONCATENATE($A95,"_",AX$1),SP_ACQ_Lib[],MATCH(AX$2,SP_ACQ_Lib[#Headers],0),FALSE)),"")</f>
        <v/>
      </c>
      <c r="AY95" s="132" t="str">
        <f>IFERROR(IF(VLOOKUP(CONCATENATE($A95,"_",AY$1),SP_ACQ_Lib[],MATCH(AY$2,SP_ACQ_Lib[#Headers],0),FALSE)=0,"",VLOOKUP(CONCATENATE($A95,"_",AY$1),SP_ACQ_Lib[],MATCH(AY$2,SP_ACQ_Lib[#Headers],0),FALSE)),"")</f>
        <v/>
      </c>
      <c r="AZ95" s="132" t="str">
        <f>IFERROR(IF(VLOOKUP(CONCATENATE($A95,"_",AZ$1),SP_ACQ_Lib[],MATCH(AZ$2,SP_ACQ_Lib[#Headers],0),FALSE)=0,"",VLOOKUP(CONCATENATE($A95,"_",AZ$1),SP_ACQ_Lib[],MATCH(AZ$2,SP_ACQ_Lib[#Headers],0),FALSE)),"")</f>
        <v/>
      </c>
      <c r="BA95" s="132" t="str">
        <f>IFERROR(IF(VLOOKUP(CONCATENATE($A95,"_",BA$1),SP_ACQ_Lib[],MATCH(BA$2,SP_ACQ_Lib[#Headers],0),FALSE)=0,"",VLOOKUP(CONCATENATE($A95,"_",BA$1),SP_ACQ_Lib[],MATCH(BA$2,SP_ACQ_Lib[#Headers],0),FALSE)),"")</f>
        <v/>
      </c>
      <c r="BB95" s="112">
        <f>IFERROR(VLOOKUP(CONCATENATE($A95,"_",BB$1),SP_ACQ_Lib[],MATCH(BB$2,SP_ACQ_Lib[#Headers],0),FALSE),0)</f>
        <v>0</v>
      </c>
      <c r="BC95" s="119">
        <f>IFERROR(VLOOKUP($A95,SP_AcqTract_DB[],MATCH(BC$2,SP_AcqTract_DB[#Headers],0),FALSE),"")</f>
        <v>0</v>
      </c>
      <c r="BD95" s="119">
        <f>IFERROR(VLOOKUP($A95,SP_AcqTract_DB[],MATCH(BD$2,SP_AcqTract_DB[#Headers],0),FALSE),"")</f>
        <v>0</v>
      </c>
      <c r="BE95" s="130" t="str">
        <f>IFERROR(IF(VLOOKUP(CONCATENATE($A95,"_",BE$1),SP_ACQ_Lib[],MATCH(BE$2,SP_ACQ_Lib[#Headers],0),FALSE)=0,"",VLOOKUP(CONCATENATE($A95,"_",BE$1),SP_ACQ_Lib[],MATCH(BE$2,SP_ACQ_Lib[#Headers],0),FALSE)),"")</f>
        <v/>
      </c>
      <c r="BF95" s="130" t="str">
        <f>IFERROR(IF(VLOOKUP(CONCATENATE($A95,"_",BF$1),SP_ACQ_Lib[],MATCH(BF$2,SP_ACQ_Lib[#Headers],0),FALSE)=0,"",VLOOKUP(CONCATENATE($A95,"_",BF$1),SP_ACQ_Lib[],MATCH(BF$2,SP_ACQ_Lib[#Headers],0),FALSE)),"")</f>
        <v/>
      </c>
      <c r="BG95" s="130" t="str">
        <f>IFERROR(IF(VLOOKUP(CONCATENATE($A95,"_",BG$1),SP_ACQ_Lib[],MATCH(BG$2,SP_ACQ_Lib[#Headers],0),FALSE)=0,"",VLOOKUP(CONCATENATE($A95,"_",BG$1),SP_ACQ_Lib[],MATCH(BG$2,SP_ACQ_Lib[#Headers],0),FALSE)),"")</f>
        <v/>
      </c>
      <c r="BH95" s="130" t="str">
        <f>IFERROR(IF(VLOOKUP(CONCATENATE($A95,"_",BH$1),SP_ACQ_Lib[],MATCH(BH$2,SP_ACQ_Lib[#Headers],0),FALSE)=0,"",VLOOKUP(CONCATENATE($A95,"_",BH$1),SP_ACQ_Lib[],MATCH(BH$2,SP_ACQ_Lib[#Headers],0),FALSE)),"")</f>
        <v/>
      </c>
      <c r="BI95" s="130" t="str">
        <f>IFERROR(IF(VLOOKUP(CONCATENATE($A95,"_",BI$1),SP_ACQ_Lib[],MATCH(BI$2,SP_ACQ_Lib[#Headers],0),FALSE)=0,"",VLOOKUP(CONCATENATE($A95,"_",BI$1),SP_ACQ_Lib[],MATCH(BI$2,SP_ACQ_Lib[#Headers],0),FALSE)),"")</f>
        <v/>
      </c>
      <c r="BJ95" s="130" t="str">
        <f>IFERROR(IF(VLOOKUP(CONCATENATE($A95,"_",BJ$1),SP_ACQ_Lib[],MATCH(BJ$2,SP_ACQ_Lib[#Headers],0),FALSE)=0,"",VLOOKUP(CONCATENATE($A95,"_",BJ$1),SP_ACQ_Lib[],MATCH(BJ$2,SP_ACQ_Lib[#Headers],0),FALSE)),"")</f>
        <v/>
      </c>
      <c r="BK95" s="131" t="str">
        <f>IFERROR(IF(VLOOKUP(CONCATENATE($A95,"_",BK$1),SP_ACQ_Lib[],MATCH(BK$2,SP_ACQ_Lib[#Headers],0),FALSE)=0,"",VLOOKUP(CONCATENATE($A95,"_",BK$1),SP_ACQ_Lib[],MATCH(BK$2,SP_ACQ_Lib[#Headers],0),FALSE)),"")</f>
        <v/>
      </c>
      <c r="BL95" s="130" t="str">
        <f>IFERROR(IF(VLOOKUP(CONCATENATE($A95,"_",BL$1),SP_ACQ_Lib[],MATCH(BL$2,SP_ACQ_Lib[#Headers],0),FALSE)=0,"",VLOOKUP(CONCATENATE($A95,"_",BL$1),SP_ACQ_Lib[],MATCH(BL$2,SP_ACQ_Lib[#Headers],0),FALSE)),"")</f>
        <v/>
      </c>
      <c r="BM95" s="130" t="str">
        <f>IFERROR(IF(VLOOKUP(CONCATENATE($A95,"_",BM$1),SP_ACQ_Lib[],MATCH(BM$2,SP_ACQ_Lib[#Headers],0),FALSE)=0,"",VLOOKUP(CONCATENATE($A95,"_",BM$1),SP_ACQ_Lib[],MATCH(BM$2,SP_ACQ_Lib[#Headers],0),FALSE)),"")</f>
        <v/>
      </c>
      <c r="BN95" s="130" t="str">
        <f>IFERROR(IF(VLOOKUP(CONCATENATE($A95,"_",BN$1),SP_ACQ_Lib[],MATCH(BN$2,SP_ACQ_Lib[#Headers],0),FALSE)=0,"",VLOOKUP(CONCATENATE($A95,"_",BN$1),SP_ACQ_Lib[],MATCH(BN$2,SP_ACQ_Lib[#Headers],0),FALSE)),"")</f>
        <v/>
      </c>
    </row>
    <row r="96" spans="1:66" s="114" customFormat="1" ht="15.75" x14ac:dyDescent="0.2">
      <c r="A96" s="82" t="s">
        <v>2089</v>
      </c>
      <c r="B96" s="115" t="str">
        <f>IFERROR(VLOOKUP($A96,SP_AcqTract_DB[],MATCH(B$2,SP_AcqTract_DB[#Headers],0),FALSE),"")</f>
        <v>R026956</v>
      </c>
      <c r="C96" s="116" t="str">
        <f>IFERROR(VLOOKUP($A96,SP_AcqTract_DB[],MATCH(C$2,SP_AcqTract_DB[#Headers],0),FALSE),"")</f>
        <v>PH2</v>
      </c>
      <c r="D96" s="96" t="str">
        <f>IFERROR(VLOOKUP($A96,SP_AcqTract_DB[],MATCH(D$2,SP_AcqTract_DB[#Headers],0),FALSE),"")</f>
        <v>Active</v>
      </c>
      <c r="E96" s="96">
        <f>IFERROR(VLOOKUP($A96,SP_AcqTract_DB[],MATCH(E$2,SP_AcqTract_DB[#Headers],0),FALSE),"")</f>
        <v>0</v>
      </c>
      <c r="F96" s="115">
        <f>IFERROR(VLOOKUP($A96,SP_AcqTract_DB[],MATCH(F$2,SP_AcqTract_DB[#Headers],0),FALSE),"")</f>
        <v>0</v>
      </c>
      <c r="G96" s="115" t="str">
        <f>IFERROR(VLOOKUP($A96,SP_AcqTract_DB[],MATCH(G$2,SP_AcqTract_DB[#Headers],0),FALSE),"")</f>
        <v>Melissa DeLeon</v>
      </c>
      <c r="H96" s="131">
        <f>IFERROR(IF(VLOOKUP(CONCATENATE($A96,"_",H$1),SP_ACQ_Lib[],MATCH(H$2,SP_ACQ_Lib[#Headers],0),FALSE)=0,"",VLOOKUP(CONCATENATE($A96,"_",H$1),SP_ACQ_Lib[],MATCH(H$2,SP_ACQ_Lib[#Headers],0),FALSE)),"")</f>
        <v>44000.909641203703</v>
      </c>
      <c r="I96" s="115" t="str">
        <f>IFERROR(VLOOKUP($A96,SP_AcqTract_DB[],MATCH(I$2,SP_AcqTract_DB[#Headers],0),FALSE),"")</f>
        <v>Zahradnik Robert J &amp; Mary J</v>
      </c>
      <c r="J96" s="115">
        <f>IFERROR(VLOOKUP($A96,SP_AcqTract_DB[],MATCH(J$2,SP_AcqTract_DB[#Headers],0),FALSE),"")</f>
        <v>0</v>
      </c>
      <c r="K96" s="115">
        <f>IFERROR(VLOOKUP($A96,SP_AcqTract_DB[],MATCH(K$2,SP_AcqTract_DB[#Headers],0),FALSE),"")</f>
        <v>0</v>
      </c>
      <c r="L96" s="115">
        <f>IFERROR(VLOOKUP($A96,SP_AcqTract_DB[],MATCH(L$2,SP_AcqTract_DB[#Headers],0),FALSE),"")</f>
        <v>0</v>
      </c>
      <c r="M96" s="96">
        <f>IFERROR(VLOOKUP($A96,SP_AcqTract_DB[],MATCH(M$2,SP_AcqTract_DB[#Headers],0),FALSE),"")</f>
        <v>0</v>
      </c>
      <c r="N96" s="115" t="str">
        <f>IFERROR(VLOOKUP($A96,SP_AcqTract_DB[],MATCH(N$2,SP_AcqTract_DB[#Headers],0),FALSE),"")</f>
        <v>3822 CR 135</v>
      </c>
      <c r="O96" s="108">
        <f>IFERROR(VLOOKUP($A96,SP_AcqTract_DB[],MATCH(O$2,SP_AcqTract_DB[#Headers],0),FALSE),"")</f>
        <v>0</v>
      </c>
      <c r="P96" s="108">
        <f>IFERROR(VLOOKUP($A96,SP_AcqTract_DB[],MATCH(P$2,SP_AcqTract_DB[#Headers],0),FALSE),"")</f>
        <v>0</v>
      </c>
      <c r="Q96" s="96">
        <f>IFERROR(VLOOKUP($A96,SP_AcqTract_DB[],MATCH(Q$2,SP_AcqTract_DB[#Headers],0),FALSE),"")</f>
        <v>0</v>
      </c>
      <c r="R96" s="131" t="str">
        <f>IFERROR(IF(VLOOKUP(CONCATENATE($A96,"_",R$1),SP_ACQ_Lib[],MATCH(R$2,SP_ACQ_Lib[#Headers],0),FALSE)=0,"",VLOOKUP(CONCATENATE($A96,"_",R$1),SP_ACQ_Lib[],MATCH(R$2,SP_ACQ_Lib[#Headers],0),FALSE)),"")</f>
        <v/>
      </c>
      <c r="S96" s="134" t="str">
        <f>IFERROR(IF(VLOOKUP(CONCATENATE($A96,"_",S$1),SP_ACQ_Lib[],MATCH(S$2,SP_ACQ_Lib[#Headers],0),FALSE)=0,"",VLOOKUP(CONCATENATE($A96,"_",S$1),SP_ACQ_Lib[],MATCH(S$2,SP_ACQ_Lib[#Headers],0),FALSE)),"")</f>
        <v/>
      </c>
      <c r="T96" s="93">
        <f>IFERROR(VLOOKUP(CONCATENATE($A96,"_",T$1),SP_ACQ_Lib[],MATCH(T$2,SP_ACQ_Lib[#Headers],0),FALSE),0)</f>
        <v>0</v>
      </c>
      <c r="U96" s="131" t="str">
        <f>IFERROR(IF(VLOOKUP(CONCATENATE($A96,"_",U$1),SP_ACQ_Lib[],MATCH(U$2,SP_ACQ_Lib[#Headers],0),FALSE)=0,"",VLOOKUP(CONCATENATE($A96,"_",U$1),SP_ACQ_Lib[],MATCH(U$2,SP_ACQ_Lib[#Headers],0),FALSE)),"")</f>
        <v/>
      </c>
      <c r="V96" s="93" t="str">
        <f>IFERROR(VLOOKUP(CONCATENATE($A96,"_",V$1),SP_ACQ_Lib[],MATCH(V$2,SP_ACQ_Lib[#Headers],0),FALSE),0)</f>
        <v>Accepted</v>
      </c>
      <c r="W96" s="97">
        <f>IFERROR(VLOOKUP(CONCATENATE($A96,"_",W$1),SP_ACQ_Lib[],MATCH(W$2,SP_ACQ_Lib[#Headers],0),FALSE),0)</f>
        <v>0</v>
      </c>
      <c r="X96" s="131">
        <f>IFERROR(VLOOKUP($A96,SP_AcqTract_DB[],MATCH(X$2,SP_AcqTract_DB[#Headers],0),FALSE),"")</f>
        <v>0</v>
      </c>
      <c r="Y96" s="125">
        <f>IFERROR(VLOOKUP($A96,SP_AcqTract_DB[],MATCH(Y$2,SP_AcqTract_DB[#Headers],0),FALSE),"")</f>
        <v>0</v>
      </c>
      <c r="Z96" s="117">
        <f>IFERROR(VLOOKUP($A96,SP_AcqTract_DB[],MATCH(Z$2,SP_AcqTract_DB[#Headers],0),FALSE),"")</f>
        <v>0</v>
      </c>
      <c r="AA96" s="117">
        <f>IFERROR(VLOOKUP($A96,SP_AcqTract_DB[],MATCH(AA$2,SP_AcqTract_DB[#Headers],0),FALSE),"")</f>
        <v>0</v>
      </c>
      <c r="AB96" s="131" t="str">
        <f>IFERROR(IF(VLOOKUP(CONCATENATE($A96,"_",AB$1),SP_ACQ_Lib[],MATCH(AB$2,SP_ACQ_Lib[#Headers],0),FALSE)=0,"",VLOOKUP(CONCATENATE($A96,"_",AB$1),SP_ACQ_Lib[],MATCH(AB$2,SP_ACQ_Lib[#Headers],0),FALSE)),"")</f>
        <v/>
      </c>
      <c r="AC96" s="131" t="str">
        <f>IFERROR(IF(VLOOKUP(CONCATENATE($A96,"_",AC$1),SP_ACQ_Lib[],MATCH(AC$2,SP_ACQ_Lib[#Headers],0),FALSE)=0,"",VLOOKUP(CONCATENATE($A96,"_",AC$1),SP_ACQ_Lib[],MATCH(AC$2,SP_ACQ_Lib[#Headers],0),FALSE)),"")</f>
        <v/>
      </c>
      <c r="AD96" s="117">
        <f>IFERROR(VLOOKUP($A96,SP_AcqTract_DB[],MATCH(AD$2,SP_AcqTract_DB[#Headers],0),FALSE),"")</f>
        <v>0</v>
      </c>
      <c r="AE96" s="131" t="str">
        <f>IFERROR(IF(VLOOKUP(CONCATENATE($A96,"_",AE$1),SP_ACQ_Lib[],MATCH(AE$2,SP_ACQ_Lib[#Headers],0),FALSE)=0,"",VLOOKUP(CONCATENATE($A96,"_",AE$1),SP_ACQ_Lib[],MATCH(AE$2,SP_ACQ_Lib[#Headers],0),FALSE)),"")</f>
        <v/>
      </c>
      <c r="AF96" s="131" t="str">
        <f>IFERROR(IF(VLOOKUP(CONCATENATE($A96,"_",AF$1),SP_ACQ_Lib[],MATCH(AF$2,SP_ACQ_Lib[#Headers],0),FALSE)=0,"",VLOOKUP(CONCATENATE($A96,"_",AF$1),SP_ACQ_Lib[],MATCH(AF$2,SP_ACQ_Lib[#Headers],0),FALSE)),"")</f>
        <v/>
      </c>
      <c r="AG96" s="131" t="str">
        <f>IFERROR(IF(VLOOKUP(CONCATENATE($A96,"_",AG$1),SP_ACQ_Lib[],MATCH(AG$2,SP_ACQ_Lib[#Headers],0),FALSE)=0,"",VLOOKUP(CONCATENATE($A96,"_",AG$1),SP_ACQ_Lib[],MATCH(AG$2,SP_ACQ_Lib[#Headers],0),FALSE)),"")</f>
        <v/>
      </c>
      <c r="AH96" s="131" t="str">
        <f>IFERROR(IF(VLOOKUP(CONCATENATE($A96,"_",AH$1),SP_ACQ_Lib[],MATCH(AH$2,SP_ACQ_Lib[#Headers],0),FALSE)=0,"",VLOOKUP(CONCATENATE($A96,"_",AH$1),SP_ACQ_Lib[],MATCH(AH$2,SP_ACQ_Lib[#Headers],0),FALSE)),"")</f>
        <v/>
      </c>
      <c r="AI96" s="130">
        <f>IFERROR(IF(VLOOKUP(CONCATENATE($A96,"_",AI$1),SP_ACQ_Lib[],MATCH(AI$2,SP_ACQ_Lib[#Headers],0),FALSE)=0,"",VLOOKUP(CONCATENATE($A96,"_",AI$1),SP_ACQ_Lib[],MATCH(AI$2,SP_ACQ_Lib[#Headers],0),FALSE)),"")</f>
        <v>43985</v>
      </c>
      <c r="AJ96" s="130">
        <f>IFERROR(IF(VLOOKUP(CONCATENATE($A96,"_",AJ$1),SP_ACQ_Lib[],MATCH(AJ$2,SP_ACQ_Lib[#Headers],0),FALSE)=0,"",VLOOKUP(CONCATENATE($A96,"_",AJ$1),SP_ACQ_Lib[],MATCH(AJ$2,SP_ACQ_Lib[#Headers],0),FALSE)),"")</f>
        <v>43994</v>
      </c>
      <c r="AK96" s="130">
        <f>IFERROR(IF(VLOOKUP(CONCATENATE($A96,"_",AK$1),SP_ACQ_Lib[],MATCH(AK$2,SP_ACQ_Lib[#Headers],0),FALSE)=0,"",VLOOKUP(CONCATENATE($A96,"_",AK$1),SP_ACQ_Lib[],MATCH(AK$2,SP_ACQ_Lib[#Headers],0),FALSE)),"")</f>
        <v>44177</v>
      </c>
      <c r="AL96" s="130">
        <f>IFERROR(VLOOKUP($A96,SP_AcqTract_DB[],MATCH(AL$2,SP_AcqTract_DB[#Headers],0),FALSE),"")</f>
        <v>0</v>
      </c>
      <c r="AM96" s="115">
        <f>IFERROR(VLOOKUP($A96,SP_AcqTract_DB[],MATCH(AM$2,SP_AcqTract_DB[#Headers],0),FALSE),"")</f>
        <v>0</v>
      </c>
      <c r="AN96" s="115">
        <f>IFERROR(VLOOKUP($A96,SP_AcqTract_DB[],MATCH(AN$2,SP_AcqTract_DB[#Headers],0),FALSE),"")</f>
        <v>0</v>
      </c>
      <c r="AO96" s="116">
        <f>IFERROR(VLOOKUP($A96,SP_AcqTract_DB[],MATCH(AO$2,SP_AcqTract_DB[#Headers],0),FALSE),"")</f>
        <v>0</v>
      </c>
      <c r="AP96" s="98">
        <f>IFERROR(VLOOKUP($A96,SP_AcqTract_DB[],MATCH(AP$2,SP_AcqTract_DB[#Headers],0),FALSE),"")</f>
        <v>0</v>
      </c>
      <c r="AQ96" s="133" t="str">
        <f>IFERROR(IF(VLOOKUP(CONCATENATE($A96,"_",AQ$1),SP_ACQ_Lib[],MATCH(AQ$2,SP_ACQ_Lib[#Headers],0),FALSE)=0,"",VLOOKUP(CONCATENATE($A96,"_",AQ$1),SP_ACQ_Lib[],MATCH(AQ$2,SP_ACQ_Lib[#Headers],0),FALSE)),"")</f>
        <v/>
      </c>
      <c r="AR96" s="131" t="str">
        <f>IFERROR(IF(VLOOKUP(CONCATENATE($A96,"_",AR$1),SP_ACQ_Lib[],MATCH(AR$2,SP_ACQ_Lib[#Headers],0),FALSE)=0,"",VLOOKUP(CONCATENATE($A96,"_",AR$1),SP_ACQ_Lib[],MATCH(AR$2,SP_ACQ_Lib[#Headers],0),FALSE)),"")</f>
        <v/>
      </c>
      <c r="AS96" s="130" t="str">
        <f>IFERROR(IF(VLOOKUP(CONCATENATE($A96,"_",AS$1),SP_ACQ_Lib[],MATCH(AS$2,SP_ACQ_Lib[#Headers],0),FALSE)=0,"",VLOOKUP(CONCATENATE($A96,"_",AS$1),SP_ACQ_Lib[],MATCH(AS$2,SP_ACQ_Lib[#Headers],0),FALSE)),"")</f>
        <v/>
      </c>
      <c r="AT96" s="132" t="str">
        <f>IFERROR(IF(VLOOKUP(CONCATENATE($A96,"_",AT$1),SP_ACQ_Lib[],MATCH(AT$2,SP_ACQ_Lib[#Headers],0),FALSE)=0,"",VLOOKUP(CONCATENATE($A96,"_",AT$1),SP_ACQ_Lib[],MATCH(AT$2,SP_ACQ_Lib[#Headers],0),FALSE)),"")</f>
        <v/>
      </c>
      <c r="AU96" s="132" t="str">
        <f>IFERROR(IF(VLOOKUP(CONCATENATE($A96,"_",AU$1),SP_ACQ_Lib[],MATCH(AU$2,SP_ACQ_Lib[#Headers],0),FALSE)=0,"",VLOOKUP(CONCATENATE($A96,"_",AU$1),SP_ACQ_Lib[],MATCH(AU$2,SP_ACQ_Lib[#Headers],0),FALSE)),"")</f>
        <v/>
      </c>
      <c r="AV96" s="113" t="str">
        <f>IFERROR(IF(VLOOKUP(CONCATENATE($A96,"_",AV$1),SP_ACQ_Lib[],MATCH(AV$2,SP_ACQ_Lib[#Headers],0),FALSE)=0,"",VLOOKUP(CONCATENATE($A96,"_",AV$1),SP_ACQ_Lib[],MATCH(AV$2,SP_ACQ_Lib[#Headers],0),FALSE)),"")</f>
        <v/>
      </c>
      <c r="AW96" s="132" t="str">
        <f>IFERROR(IF(VLOOKUP(CONCATENATE($A96,"_",AW$1),SP_ACQ_Lib[],MATCH(AW$2,SP_ACQ_Lib[#Headers],0),FALSE)=0,"",VLOOKUP(CONCATENATE($A96,"_",AW$1),SP_ACQ_Lib[],MATCH(AW$2,SP_ACQ_Lib[#Headers],0),FALSE)),"")</f>
        <v/>
      </c>
      <c r="AX96" s="132" t="str">
        <f>IFERROR(IF(VLOOKUP(CONCATENATE($A96,"_",AX$1),SP_ACQ_Lib[],MATCH(AX$2,SP_ACQ_Lib[#Headers],0),FALSE)=0,"",VLOOKUP(CONCATENATE($A96,"_",AX$1),SP_ACQ_Lib[],MATCH(AX$2,SP_ACQ_Lib[#Headers],0),FALSE)),"")</f>
        <v/>
      </c>
      <c r="AY96" s="132" t="str">
        <f>IFERROR(IF(VLOOKUP(CONCATENATE($A96,"_",AY$1),SP_ACQ_Lib[],MATCH(AY$2,SP_ACQ_Lib[#Headers],0),FALSE)=0,"",VLOOKUP(CONCATENATE($A96,"_",AY$1),SP_ACQ_Lib[],MATCH(AY$2,SP_ACQ_Lib[#Headers],0),FALSE)),"")</f>
        <v/>
      </c>
      <c r="AZ96" s="132" t="str">
        <f>IFERROR(IF(VLOOKUP(CONCATENATE($A96,"_",AZ$1),SP_ACQ_Lib[],MATCH(AZ$2,SP_ACQ_Lib[#Headers],0),FALSE)=0,"",VLOOKUP(CONCATENATE($A96,"_",AZ$1),SP_ACQ_Lib[],MATCH(AZ$2,SP_ACQ_Lib[#Headers],0),FALSE)),"")</f>
        <v/>
      </c>
      <c r="BA96" s="132" t="str">
        <f>IFERROR(IF(VLOOKUP(CONCATENATE($A96,"_",BA$1),SP_ACQ_Lib[],MATCH(BA$2,SP_ACQ_Lib[#Headers],0),FALSE)=0,"",VLOOKUP(CONCATENATE($A96,"_",BA$1),SP_ACQ_Lib[],MATCH(BA$2,SP_ACQ_Lib[#Headers],0),FALSE)),"")</f>
        <v/>
      </c>
      <c r="BB96" s="112">
        <f>IFERROR(VLOOKUP(CONCATENATE($A96,"_",BB$1),SP_ACQ_Lib[],MATCH(BB$2,SP_ACQ_Lib[#Headers],0),FALSE),0)</f>
        <v>0</v>
      </c>
      <c r="BC96" s="119">
        <f>IFERROR(VLOOKUP($A96,SP_AcqTract_DB[],MATCH(BC$2,SP_AcqTract_DB[#Headers],0),FALSE),"")</f>
        <v>0</v>
      </c>
      <c r="BD96" s="119">
        <f>IFERROR(VLOOKUP($A96,SP_AcqTract_DB[],MATCH(BD$2,SP_AcqTract_DB[#Headers],0),FALSE),"")</f>
        <v>0</v>
      </c>
      <c r="BE96" s="130" t="str">
        <f>IFERROR(IF(VLOOKUP(CONCATENATE($A96,"_",BE$1),SP_ACQ_Lib[],MATCH(BE$2,SP_ACQ_Lib[#Headers],0),FALSE)=0,"",VLOOKUP(CONCATENATE($A96,"_",BE$1),SP_ACQ_Lib[],MATCH(BE$2,SP_ACQ_Lib[#Headers],0),FALSE)),"")</f>
        <v/>
      </c>
      <c r="BF96" s="130" t="str">
        <f>IFERROR(IF(VLOOKUP(CONCATENATE($A96,"_",BF$1),SP_ACQ_Lib[],MATCH(BF$2,SP_ACQ_Lib[#Headers],0),FALSE)=0,"",VLOOKUP(CONCATENATE($A96,"_",BF$1),SP_ACQ_Lib[],MATCH(BF$2,SP_ACQ_Lib[#Headers],0),FALSE)),"")</f>
        <v/>
      </c>
      <c r="BG96" s="130" t="str">
        <f>IFERROR(IF(VLOOKUP(CONCATENATE($A96,"_",BG$1),SP_ACQ_Lib[],MATCH(BG$2,SP_ACQ_Lib[#Headers],0),FALSE)=0,"",VLOOKUP(CONCATENATE($A96,"_",BG$1),SP_ACQ_Lib[],MATCH(BG$2,SP_ACQ_Lib[#Headers],0),FALSE)),"")</f>
        <v/>
      </c>
      <c r="BH96" s="130" t="str">
        <f>IFERROR(IF(VLOOKUP(CONCATENATE($A96,"_",BH$1),SP_ACQ_Lib[],MATCH(BH$2,SP_ACQ_Lib[#Headers],0),FALSE)=0,"",VLOOKUP(CONCATENATE($A96,"_",BH$1),SP_ACQ_Lib[],MATCH(BH$2,SP_ACQ_Lib[#Headers],0),FALSE)),"")</f>
        <v/>
      </c>
      <c r="BI96" s="130" t="str">
        <f>IFERROR(IF(VLOOKUP(CONCATENATE($A96,"_",BI$1),SP_ACQ_Lib[],MATCH(BI$2,SP_ACQ_Lib[#Headers],0),FALSE)=0,"",VLOOKUP(CONCATENATE($A96,"_",BI$1),SP_ACQ_Lib[],MATCH(BI$2,SP_ACQ_Lib[#Headers],0),FALSE)),"")</f>
        <v/>
      </c>
      <c r="BJ96" s="130" t="str">
        <f>IFERROR(IF(VLOOKUP(CONCATENATE($A96,"_",BJ$1),SP_ACQ_Lib[],MATCH(BJ$2,SP_ACQ_Lib[#Headers],0),FALSE)=0,"",VLOOKUP(CONCATENATE($A96,"_",BJ$1),SP_ACQ_Lib[],MATCH(BJ$2,SP_ACQ_Lib[#Headers],0),FALSE)),"")</f>
        <v/>
      </c>
      <c r="BK96" s="131" t="str">
        <f>IFERROR(IF(VLOOKUP(CONCATENATE($A96,"_",BK$1),SP_ACQ_Lib[],MATCH(BK$2,SP_ACQ_Lib[#Headers],0),FALSE)=0,"",VLOOKUP(CONCATENATE($A96,"_",BK$1),SP_ACQ_Lib[],MATCH(BK$2,SP_ACQ_Lib[#Headers],0),FALSE)),"")</f>
        <v/>
      </c>
      <c r="BL96" s="130" t="str">
        <f>IFERROR(IF(VLOOKUP(CONCATENATE($A96,"_",BL$1),SP_ACQ_Lib[],MATCH(BL$2,SP_ACQ_Lib[#Headers],0),FALSE)=0,"",VLOOKUP(CONCATENATE($A96,"_",BL$1),SP_ACQ_Lib[],MATCH(BL$2,SP_ACQ_Lib[#Headers],0),FALSE)),"")</f>
        <v/>
      </c>
      <c r="BM96" s="130" t="str">
        <f>IFERROR(IF(VLOOKUP(CONCATENATE($A96,"_",BM$1),SP_ACQ_Lib[],MATCH(BM$2,SP_ACQ_Lib[#Headers],0),FALSE)=0,"",VLOOKUP(CONCATENATE($A96,"_",BM$1),SP_ACQ_Lib[],MATCH(BM$2,SP_ACQ_Lib[#Headers],0),FALSE)),"")</f>
        <v/>
      </c>
      <c r="BN96" s="130" t="str">
        <f>IFERROR(IF(VLOOKUP(CONCATENATE($A96,"_",BN$1),SP_ACQ_Lib[],MATCH(BN$2,SP_ACQ_Lib[#Headers],0),FALSE)=0,"",VLOOKUP(CONCATENATE($A96,"_",BN$1),SP_ACQ_Lib[],MATCH(BN$2,SP_ACQ_Lib[#Headers],0),FALSE)),"")</f>
        <v/>
      </c>
    </row>
    <row r="97" spans="1:66" s="114" customFormat="1" ht="15.75" x14ac:dyDescent="0.2">
      <c r="A97" s="82" t="s">
        <v>2091</v>
      </c>
      <c r="B97" s="115" t="str">
        <f>IFERROR(VLOOKUP($A97,SP_AcqTract_DB[],MATCH(B$2,SP_AcqTract_DB[#Headers],0),FALSE),"")</f>
        <v>R026957</v>
      </c>
      <c r="C97" s="116" t="str">
        <f>IFERROR(VLOOKUP($A97,SP_AcqTract_DB[],MATCH(C$2,SP_AcqTract_DB[#Headers],0),FALSE),"")</f>
        <v>PH2</v>
      </c>
      <c r="D97" s="96" t="str">
        <f>IFERROR(VLOOKUP($A97,SP_AcqTract_DB[],MATCH(D$2,SP_AcqTract_DB[#Headers],0),FALSE),"")</f>
        <v>Active</v>
      </c>
      <c r="E97" s="96">
        <f>IFERROR(VLOOKUP($A97,SP_AcqTract_DB[],MATCH(E$2,SP_AcqTract_DB[#Headers],0),FALSE),"")</f>
        <v>0</v>
      </c>
      <c r="F97" s="115">
        <f>IFERROR(VLOOKUP($A97,SP_AcqTract_DB[],MATCH(F$2,SP_AcqTract_DB[#Headers],0),FALSE),"")</f>
        <v>0</v>
      </c>
      <c r="G97" s="115">
        <f>IFERROR(VLOOKUP($A97,SP_AcqTract_DB[],MATCH(G$2,SP_AcqTract_DB[#Headers],0),FALSE),"")</f>
        <v>0</v>
      </c>
      <c r="H97" s="131">
        <f>IFERROR(IF(VLOOKUP(CONCATENATE($A97,"_",H$1),SP_ACQ_Lib[],MATCH(H$2,SP_ACQ_Lib[#Headers],0),FALSE)=0,"",VLOOKUP(CONCATENATE($A97,"_",H$1),SP_ACQ_Lib[],MATCH(H$2,SP_ACQ_Lib[#Headers],0),FALSE)),"")</f>
        <v>43978.565358796295</v>
      </c>
      <c r="I97" s="115" t="str">
        <f>IFERROR(VLOOKUP($A97,SP_AcqTract_DB[],MATCH(I$2,SP_AcqTract_DB[#Headers],0),FALSE),"")</f>
        <v>Miller Melissa &amp; Gilbert Gary</v>
      </c>
      <c r="J97" s="115">
        <f>IFERROR(VLOOKUP($A97,SP_AcqTract_DB[],MATCH(J$2,SP_AcqTract_DB[#Headers],0),FALSE),"")</f>
        <v>0</v>
      </c>
      <c r="K97" s="115">
        <f>IFERROR(VLOOKUP($A97,SP_AcqTract_DB[],MATCH(K$2,SP_AcqTract_DB[#Headers],0),FALSE),"")</f>
        <v>0</v>
      </c>
      <c r="L97" s="115">
        <f>IFERROR(VLOOKUP($A97,SP_AcqTract_DB[],MATCH(L$2,SP_AcqTract_DB[#Headers],0),FALSE),"")</f>
        <v>0</v>
      </c>
      <c r="M97" s="96">
        <f>IFERROR(VLOOKUP($A97,SP_AcqTract_DB[],MATCH(M$2,SP_AcqTract_DB[#Headers],0),FALSE),"")</f>
        <v>0</v>
      </c>
      <c r="N97" s="115" t="str">
        <f>IFERROR(VLOOKUP($A97,SP_AcqTract_DB[],MATCH(N$2,SP_AcqTract_DB[#Headers],0),FALSE),"")</f>
        <v>0 JUNIOR COLLEGE BLVD</v>
      </c>
      <c r="O97" s="108">
        <f>IFERROR(VLOOKUP($A97,SP_AcqTract_DB[],MATCH(O$2,SP_AcqTract_DB[#Headers],0),FALSE),"")</f>
        <v>0</v>
      </c>
      <c r="P97" s="108">
        <f>IFERROR(VLOOKUP($A97,SP_AcqTract_DB[],MATCH(P$2,SP_AcqTract_DB[#Headers],0),FALSE),"")</f>
        <v>0</v>
      </c>
      <c r="Q97" s="96">
        <f>IFERROR(VLOOKUP($A97,SP_AcqTract_DB[],MATCH(Q$2,SP_AcqTract_DB[#Headers],0),FALSE),"")</f>
        <v>0</v>
      </c>
      <c r="R97" s="131" t="str">
        <f>IFERROR(IF(VLOOKUP(CONCATENATE($A97,"_",R$1),SP_ACQ_Lib[],MATCH(R$2,SP_ACQ_Lib[#Headers],0),FALSE)=0,"",VLOOKUP(CONCATENATE($A97,"_",R$1),SP_ACQ_Lib[],MATCH(R$2,SP_ACQ_Lib[#Headers],0),FALSE)),"")</f>
        <v/>
      </c>
      <c r="S97" s="134" t="str">
        <f>IFERROR(IF(VLOOKUP(CONCATENATE($A97,"_",S$1),SP_ACQ_Lib[],MATCH(S$2,SP_ACQ_Lib[#Headers],0),FALSE)=0,"",VLOOKUP(CONCATENATE($A97,"_",S$1),SP_ACQ_Lib[],MATCH(S$2,SP_ACQ_Lib[#Headers],0),FALSE)),"")</f>
        <v/>
      </c>
      <c r="T97" s="93">
        <f>IFERROR(VLOOKUP(CONCATENATE($A97,"_",T$1),SP_ACQ_Lib[],MATCH(T$2,SP_ACQ_Lib[#Headers],0),FALSE),0)</f>
        <v>0</v>
      </c>
      <c r="U97" s="131" t="str">
        <f>IFERROR(IF(VLOOKUP(CONCATENATE($A97,"_",U$1),SP_ACQ_Lib[],MATCH(U$2,SP_ACQ_Lib[#Headers],0),FALSE)=0,"",VLOOKUP(CONCATENATE($A97,"_",U$1),SP_ACQ_Lib[],MATCH(U$2,SP_ACQ_Lib[#Headers],0),FALSE)),"")</f>
        <v/>
      </c>
      <c r="V97" s="93" t="str">
        <f>IFERROR(VLOOKUP(CONCATENATE($A97,"_",V$1),SP_ACQ_Lib[],MATCH(V$2,SP_ACQ_Lib[#Headers],0),FALSE),0)</f>
        <v>Accepted</v>
      </c>
      <c r="W97" s="97">
        <f>IFERROR(VLOOKUP(CONCATENATE($A97,"_",W$1),SP_ACQ_Lib[],MATCH(W$2,SP_ACQ_Lib[#Headers],0),FALSE),0)</f>
        <v>0</v>
      </c>
      <c r="X97" s="131">
        <f>IFERROR(VLOOKUP($A97,SP_AcqTract_DB[],MATCH(X$2,SP_AcqTract_DB[#Headers],0),FALSE),"")</f>
        <v>0</v>
      </c>
      <c r="Y97" s="125">
        <f>IFERROR(VLOOKUP($A97,SP_AcqTract_DB[],MATCH(Y$2,SP_AcqTract_DB[#Headers],0),FALSE),"")</f>
        <v>0</v>
      </c>
      <c r="Z97" s="117">
        <f>IFERROR(VLOOKUP($A97,SP_AcqTract_DB[],MATCH(Z$2,SP_AcqTract_DB[#Headers],0),FALSE),"")</f>
        <v>0</v>
      </c>
      <c r="AA97" s="117">
        <f>IFERROR(VLOOKUP($A97,SP_AcqTract_DB[],MATCH(AA$2,SP_AcqTract_DB[#Headers],0),FALSE),"")</f>
        <v>0</v>
      </c>
      <c r="AB97" s="131" t="str">
        <f>IFERROR(IF(VLOOKUP(CONCATENATE($A97,"_",AB$1),SP_ACQ_Lib[],MATCH(AB$2,SP_ACQ_Lib[#Headers],0),FALSE)=0,"",VLOOKUP(CONCATENATE($A97,"_",AB$1),SP_ACQ_Lib[],MATCH(AB$2,SP_ACQ_Lib[#Headers],0),FALSE)),"")</f>
        <v/>
      </c>
      <c r="AC97" s="131" t="str">
        <f>IFERROR(IF(VLOOKUP(CONCATENATE($A97,"_",AC$1),SP_ACQ_Lib[],MATCH(AC$2,SP_ACQ_Lib[#Headers],0),FALSE)=0,"",VLOOKUP(CONCATENATE($A97,"_",AC$1),SP_ACQ_Lib[],MATCH(AC$2,SP_ACQ_Lib[#Headers],0),FALSE)),"")</f>
        <v/>
      </c>
      <c r="AD97" s="117">
        <f>IFERROR(VLOOKUP($A97,SP_AcqTract_DB[],MATCH(AD$2,SP_AcqTract_DB[#Headers],0),FALSE),"")</f>
        <v>0</v>
      </c>
      <c r="AE97" s="131" t="str">
        <f>IFERROR(IF(VLOOKUP(CONCATENATE($A97,"_",AE$1),SP_ACQ_Lib[],MATCH(AE$2,SP_ACQ_Lib[#Headers],0),FALSE)=0,"",VLOOKUP(CONCATENATE($A97,"_",AE$1),SP_ACQ_Lib[],MATCH(AE$2,SP_ACQ_Lib[#Headers],0),FALSE)),"")</f>
        <v/>
      </c>
      <c r="AF97" s="131" t="str">
        <f>IFERROR(IF(VLOOKUP(CONCATENATE($A97,"_",AF$1),SP_ACQ_Lib[],MATCH(AF$2,SP_ACQ_Lib[#Headers],0),FALSE)=0,"",VLOOKUP(CONCATENATE($A97,"_",AF$1),SP_ACQ_Lib[],MATCH(AF$2,SP_ACQ_Lib[#Headers],0),FALSE)),"")</f>
        <v/>
      </c>
      <c r="AG97" s="131" t="str">
        <f>IFERROR(IF(VLOOKUP(CONCATENATE($A97,"_",AG$1),SP_ACQ_Lib[],MATCH(AG$2,SP_ACQ_Lib[#Headers],0),FALSE)=0,"",VLOOKUP(CONCATENATE($A97,"_",AG$1),SP_ACQ_Lib[],MATCH(AG$2,SP_ACQ_Lib[#Headers],0),FALSE)),"")</f>
        <v/>
      </c>
      <c r="AH97" s="131" t="str">
        <f>IFERROR(IF(VLOOKUP(CONCATENATE($A97,"_",AH$1),SP_ACQ_Lib[],MATCH(AH$2,SP_ACQ_Lib[#Headers],0),FALSE)=0,"",VLOOKUP(CONCATENATE($A97,"_",AH$1),SP_ACQ_Lib[],MATCH(AH$2,SP_ACQ_Lib[#Headers],0),FALSE)),"")</f>
        <v/>
      </c>
      <c r="AI97" s="130" t="str">
        <f>IFERROR(IF(VLOOKUP(CONCATENATE($A97,"_",AI$1),SP_ACQ_Lib[],MATCH(AI$2,SP_ACQ_Lib[#Headers],0),FALSE)=0,"",VLOOKUP(CONCATENATE($A97,"_",AI$1),SP_ACQ_Lib[],MATCH(AI$2,SP_ACQ_Lib[#Headers],0),FALSE)),"")</f>
        <v/>
      </c>
      <c r="AJ97" s="130" t="str">
        <f>IFERROR(IF(VLOOKUP(CONCATENATE($A97,"_",AJ$1),SP_ACQ_Lib[],MATCH(AJ$2,SP_ACQ_Lib[#Headers],0),FALSE)=0,"",VLOOKUP(CONCATENATE($A97,"_",AJ$1),SP_ACQ_Lib[],MATCH(AJ$2,SP_ACQ_Lib[#Headers],0),FALSE)),"")</f>
        <v/>
      </c>
      <c r="AK97" s="130" t="str">
        <f>IFERROR(IF(VLOOKUP(CONCATENATE($A97,"_",AK$1),SP_ACQ_Lib[],MATCH(AK$2,SP_ACQ_Lib[#Headers],0),FALSE)=0,"",VLOOKUP(CONCATENATE($A97,"_",AK$1),SP_ACQ_Lib[],MATCH(AK$2,SP_ACQ_Lib[#Headers],0),FALSE)),"")</f>
        <v/>
      </c>
      <c r="AL97" s="130">
        <f>IFERROR(VLOOKUP($A97,SP_AcqTract_DB[],MATCH(AL$2,SP_AcqTract_DB[#Headers],0),FALSE),"")</f>
        <v>0</v>
      </c>
      <c r="AM97" s="115">
        <f>IFERROR(VLOOKUP($A97,SP_AcqTract_DB[],MATCH(AM$2,SP_AcqTract_DB[#Headers],0),FALSE),"")</f>
        <v>0</v>
      </c>
      <c r="AN97" s="115">
        <f>IFERROR(VLOOKUP($A97,SP_AcqTract_DB[],MATCH(AN$2,SP_AcqTract_DB[#Headers],0),FALSE),"")</f>
        <v>0</v>
      </c>
      <c r="AO97" s="116">
        <f>IFERROR(VLOOKUP($A97,SP_AcqTract_DB[],MATCH(AO$2,SP_AcqTract_DB[#Headers],0),FALSE),"")</f>
        <v>0</v>
      </c>
      <c r="AP97" s="98">
        <f>IFERROR(VLOOKUP($A97,SP_AcqTract_DB[],MATCH(AP$2,SP_AcqTract_DB[#Headers],0),FALSE),"")</f>
        <v>0</v>
      </c>
      <c r="AQ97" s="133" t="str">
        <f>IFERROR(IF(VLOOKUP(CONCATENATE($A97,"_",AQ$1),SP_ACQ_Lib[],MATCH(AQ$2,SP_ACQ_Lib[#Headers],0),FALSE)=0,"",VLOOKUP(CONCATENATE($A97,"_",AQ$1),SP_ACQ_Lib[],MATCH(AQ$2,SP_ACQ_Lib[#Headers],0),FALSE)),"")</f>
        <v/>
      </c>
      <c r="AR97" s="131" t="str">
        <f>IFERROR(IF(VLOOKUP(CONCATENATE($A97,"_",AR$1),SP_ACQ_Lib[],MATCH(AR$2,SP_ACQ_Lib[#Headers],0),FALSE)=0,"",VLOOKUP(CONCATENATE($A97,"_",AR$1),SP_ACQ_Lib[],MATCH(AR$2,SP_ACQ_Lib[#Headers],0),FALSE)),"")</f>
        <v/>
      </c>
      <c r="AS97" s="130" t="str">
        <f>IFERROR(IF(VLOOKUP(CONCATENATE($A97,"_",AS$1),SP_ACQ_Lib[],MATCH(AS$2,SP_ACQ_Lib[#Headers],0),FALSE)=0,"",VLOOKUP(CONCATENATE($A97,"_",AS$1),SP_ACQ_Lib[],MATCH(AS$2,SP_ACQ_Lib[#Headers],0),FALSE)),"")</f>
        <v/>
      </c>
      <c r="AT97" s="132" t="str">
        <f>IFERROR(IF(VLOOKUP(CONCATENATE($A97,"_",AT$1),SP_ACQ_Lib[],MATCH(AT$2,SP_ACQ_Lib[#Headers],0),FALSE)=0,"",VLOOKUP(CONCATENATE($A97,"_",AT$1),SP_ACQ_Lib[],MATCH(AT$2,SP_ACQ_Lib[#Headers],0),FALSE)),"")</f>
        <v/>
      </c>
      <c r="AU97" s="132" t="str">
        <f>IFERROR(IF(VLOOKUP(CONCATENATE($A97,"_",AU$1),SP_ACQ_Lib[],MATCH(AU$2,SP_ACQ_Lib[#Headers],0),FALSE)=0,"",VLOOKUP(CONCATENATE($A97,"_",AU$1),SP_ACQ_Lib[],MATCH(AU$2,SP_ACQ_Lib[#Headers],0),FALSE)),"")</f>
        <v/>
      </c>
      <c r="AV97" s="113" t="str">
        <f>IFERROR(IF(VLOOKUP(CONCATENATE($A97,"_",AV$1),SP_ACQ_Lib[],MATCH(AV$2,SP_ACQ_Lib[#Headers],0),FALSE)=0,"",VLOOKUP(CONCATENATE($A97,"_",AV$1),SP_ACQ_Lib[],MATCH(AV$2,SP_ACQ_Lib[#Headers],0),FALSE)),"")</f>
        <v/>
      </c>
      <c r="AW97" s="132" t="str">
        <f>IFERROR(IF(VLOOKUP(CONCATENATE($A97,"_",AW$1),SP_ACQ_Lib[],MATCH(AW$2,SP_ACQ_Lib[#Headers],0),FALSE)=0,"",VLOOKUP(CONCATENATE($A97,"_",AW$1),SP_ACQ_Lib[],MATCH(AW$2,SP_ACQ_Lib[#Headers],0),FALSE)),"")</f>
        <v/>
      </c>
      <c r="AX97" s="132" t="str">
        <f>IFERROR(IF(VLOOKUP(CONCATENATE($A97,"_",AX$1),SP_ACQ_Lib[],MATCH(AX$2,SP_ACQ_Lib[#Headers],0),FALSE)=0,"",VLOOKUP(CONCATENATE($A97,"_",AX$1),SP_ACQ_Lib[],MATCH(AX$2,SP_ACQ_Lib[#Headers],0),FALSE)),"")</f>
        <v/>
      </c>
      <c r="AY97" s="132" t="str">
        <f>IFERROR(IF(VLOOKUP(CONCATENATE($A97,"_",AY$1),SP_ACQ_Lib[],MATCH(AY$2,SP_ACQ_Lib[#Headers],0),FALSE)=0,"",VLOOKUP(CONCATENATE($A97,"_",AY$1),SP_ACQ_Lib[],MATCH(AY$2,SP_ACQ_Lib[#Headers],0),FALSE)),"")</f>
        <v/>
      </c>
      <c r="AZ97" s="132" t="str">
        <f>IFERROR(IF(VLOOKUP(CONCATENATE($A97,"_",AZ$1),SP_ACQ_Lib[],MATCH(AZ$2,SP_ACQ_Lib[#Headers],0),FALSE)=0,"",VLOOKUP(CONCATENATE($A97,"_",AZ$1),SP_ACQ_Lib[],MATCH(AZ$2,SP_ACQ_Lib[#Headers],0),FALSE)),"")</f>
        <v/>
      </c>
      <c r="BA97" s="132" t="str">
        <f>IFERROR(IF(VLOOKUP(CONCATENATE($A97,"_",BA$1),SP_ACQ_Lib[],MATCH(BA$2,SP_ACQ_Lib[#Headers],0),FALSE)=0,"",VLOOKUP(CONCATENATE($A97,"_",BA$1),SP_ACQ_Lib[],MATCH(BA$2,SP_ACQ_Lib[#Headers],0),FALSE)),"")</f>
        <v/>
      </c>
      <c r="BB97" s="112">
        <f>IFERROR(VLOOKUP(CONCATENATE($A97,"_",BB$1),SP_ACQ_Lib[],MATCH(BB$2,SP_ACQ_Lib[#Headers],0),FALSE),0)</f>
        <v>0</v>
      </c>
      <c r="BC97" s="119">
        <f>IFERROR(VLOOKUP($A97,SP_AcqTract_DB[],MATCH(BC$2,SP_AcqTract_DB[#Headers],0),FALSE),"")</f>
        <v>0</v>
      </c>
      <c r="BD97" s="119">
        <f>IFERROR(VLOOKUP($A97,SP_AcqTract_DB[],MATCH(BD$2,SP_AcqTract_DB[#Headers],0),FALSE),"")</f>
        <v>0</v>
      </c>
      <c r="BE97" s="130" t="str">
        <f>IFERROR(IF(VLOOKUP(CONCATENATE($A97,"_",BE$1),SP_ACQ_Lib[],MATCH(BE$2,SP_ACQ_Lib[#Headers],0),FALSE)=0,"",VLOOKUP(CONCATENATE($A97,"_",BE$1),SP_ACQ_Lib[],MATCH(BE$2,SP_ACQ_Lib[#Headers],0),FALSE)),"")</f>
        <v/>
      </c>
      <c r="BF97" s="130" t="str">
        <f>IFERROR(IF(VLOOKUP(CONCATENATE($A97,"_",BF$1),SP_ACQ_Lib[],MATCH(BF$2,SP_ACQ_Lib[#Headers],0),FALSE)=0,"",VLOOKUP(CONCATENATE($A97,"_",BF$1),SP_ACQ_Lib[],MATCH(BF$2,SP_ACQ_Lib[#Headers],0),FALSE)),"")</f>
        <v/>
      </c>
      <c r="BG97" s="130" t="str">
        <f>IFERROR(IF(VLOOKUP(CONCATENATE($A97,"_",BG$1),SP_ACQ_Lib[],MATCH(BG$2,SP_ACQ_Lib[#Headers],0),FALSE)=0,"",VLOOKUP(CONCATENATE($A97,"_",BG$1),SP_ACQ_Lib[],MATCH(BG$2,SP_ACQ_Lib[#Headers],0),FALSE)),"")</f>
        <v/>
      </c>
      <c r="BH97" s="130" t="str">
        <f>IFERROR(IF(VLOOKUP(CONCATENATE($A97,"_",BH$1),SP_ACQ_Lib[],MATCH(BH$2,SP_ACQ_Lib[#Headers],0),FALSE)=0,"",VLOOKUP(CONCATENATE($A97,"_",BH$1),SP_ACQ_Lib[],MATCH(BH$2,SP_ACQ_Lib[#Headers],0),FALSE)),"")</f>
        <v/>
      </c>
      <c r="BI97" s="130" t="str">
        <f>IFERROR(IF(VLOOKUP(CONCATENATE($A97,"_",BI$1),SP_ACQ_Lib[],MATCH(BI$2,SP_ACQ_Lib[#Headers],0),FALSE)=0,"",VLOOKUP(CONCATENATE($A97,"_",BI$1),SP_ACQ_Lib[],MATCH(BI$2,SP_ACQ_Lib[#Headers],0),FALSE)),"")</f>
        <v/>
      </c>
      <c r="BJ97" s="130" t="str">
        <f>IFERROR(IF(VLOOKUP(CONCATENATE($A97,"_",BJ$1),SP_ACQ_Lib[],MATCH(BJ$2,SP_ACQ_Lib[#Headers],0),FALSE)=0,"",VLOOKUP(CONCATENATE($A97,"_",BJ$1),SP_ACQ_Lib[],MATCH(BJ$2,SP_ACQ_Lib[#Headers],0),FALSE)),"")</f>
        <v/>
      </c>
      <c r="BK97" s="131" t="str">
        <f>IFERROR(IF(VLOOKUP(CONCATENATE($A97,"_",BK$1),SP_ACQ_Lib[],MATCH(BK$2,SP_ACQ_Lib[#Headers],0),FALSE)=0,"",VLOOKUP(CONCATENATE($A97,"_",BK$1),SP_ACQ_Lib[],MATCH(BK$2,SP_ACQ_Lib[#Headers],0),FALSE)),"")</f>
        <v/>
      </c>
      <c r="BL97" s="130" t="str">
        <f>IFERROR(IF(VLOOKUP(CONCATENATE($A97,"_",BL$1),SP_ACQ_Lib[],MATCH(BL$2,SP_ACQ_Lib[#Headers],0),FALSE)=0,"",VLOOKUP(CONCATENATE($A97,"_",BL$1),SP_ACQ_Lib[],MATCH(BL$2,SP_ACQ_Lib[#Headers],0),FALSE)),"")</f>
        <v/>
      </c>
      <c r="BM97" s="130" t="str">
        <f>IFERROR(IF(VLOOKUP(CONCATENATE($A97,"_",BM$1),SP_ACQ_Lib[],MATCH(BM$2,SP_ACQ_Lib[#Headers],0),FALSE)=0,"",VLOOKUP(CONCATENATE($A97,"_",BM$1),SP_ACQ_Lib[],MATCH(BM$2,SP_ACQ_Lib[#Headers],0),FALSE)),"")</f>
        <v/>
      </c>
      <c r="BN97" s="130" t="str">
        <f>IFERROR(IF(VLOOKUP(CONCATENATE($A97,"_",BN$1),SP_ACQ_Lib[],MATCH(BN$2,SP_ACQ_Lib[#Headers],0),FALSE)=0,"",VLOOKUP(CONCATENATE($A97,"_",BN$1),SP_ACQ_Lib[],MATCH(BN$2,SP_ACQ_Lib[#Headers],0),FALSE)),"")</f>
        <v/>
      </c>
    </row>
    <row r="98" spans="1:66" s="114" customFormat="1" ht="25.5" x14ac:dyDescent="0.2">
      <c r="A98" s="82" t="s">
        <v>2093</v>
      </c>
      <c r="B98" s="115" t="str">
        <f>IFERROR(VLOOKUP($A98,SP_AcqTract_DB[],MATCH(B$2,SP_AcqTract_DB[#Headers],0),FALSE),"")</f>
        <v>R026965</v>
      </c>
      <c r="C98" s="115" t="str">
        <f>IFERROR(VLOOKUP($A98,SP_AcqTract_DB[],MATCH(C$2,SP_AcqTract_DB[#Headers],0),FALSE),"")</f>
        <v>PH2</v>
      </c>
      <c r="D98" s="115" t="str">
        <f>IFERROR(VLOOKUP($A98,SP_AcqTract_DB[],MATCH(D$2,SP_AcqTract_DB[#Headers],0),FALSE),"")</f>
        <v>Active</v>
      </c>
      <c r="E98" s="115">
        <f>IFERROR(VLOOKUP($A98,SP_AcqTract_DB[],MATCH(E$2,SP_AcqTract_DB[#Headers],0),FALSE),"")</f>
        <v>0</v>
      </c>
      <c r="F98" s="115">
        <f>IFERROR(VLOOKUP($A98,SP_AcqTract_DB[],MATCH(F$2,SP_AcqTract_DB[#Headers],0),FALSE),"")</f>
        <v>0</v>
      </c>
      <c r="G98" s="115" t="str">
        <f>IFERROR(VLOOKUP($A98,SP_AcqTract_DB[],MATCH(G$2,SP_AcqTract_DB[#Headers],0),FALSE),"")</f>
        <v>Elizabeth Taylor</v>
      </c>
      <c r="H98" s="115">
        <f>IFERROR(VLOOKUP($A98,SP_AcqTract_DB[],MATCH(H$2,SP_AcqTract_DB[#Headers],0),FALSE),"")</f>
        <v>44008.317361111112</v>
      </c>
      <c r="I98" s="115" t="str">
        <f>IFERROR(VLOOKUP($A98,SP_AcqTract_DB[],MATCH(I$2,SP_AcqTract_DB[#Headers],0),FALSE),"")</f>
        <v>Maxey Johnnie Est Etal %Maxey James</v>
      </c>
      <c r="J98" s="115">
        <f>IFERROR(VLOOKUP($A98,SP_AcqTract_DB[],MATCH(J$2,SP_AcqTract_DB[#Headers],0),FALSE),"")</f>
        <v>0</v>
      </c>
      <c r="K98" s="115">
        <f>IFERROR(VLOOKUP($A98,SP_AcqTract_DB[],MATCH(K$2,SP_AcqTract_DB[#Headers],0),FALSE),"")</f>
        <v>0</v>
      </c>
      <c r="L98" s="115">
        <f>IFERROR(VLOOKUP($A98,SP_AcqTract_DB[],MATCH(L$2,SP_AcqTract_DB[#Headers],0),FALSE),"")</f>
        <v>0</v>
      </c>
      <c r="M98" s="115">
        <f>IFERROR(VLOOKUP($A98,SP_AcqTract_DB[],MATCH(M$2,SP_AcqTract_DB[#Headers],0),FALSE),"")</f>
        <v>0</v>
      </c>
      <c r="N98" s="115" t="str">
        <f>IFERROR(VLOOKUP($A98,SP_AcqTract_DB[],MATCH(N$2,SP_AcqTract_DB[#Headers],0),FALSE),"")</f>
        <v>0  JUNIOR COLLEGE BLVD</v>
      </c>
      <c r="O98" s="115">
        <f>IFERROR(VLOOKUP($A98,SP_AcqTract_DB[],MATCH(O$2,SP_AcqTract_DB[#Headers],0),FALSE),"")</f>
        <v>0</v>
      </c>
      <c r="P98" s="115">
        <f>IFERROR(VLOOKUP($A98,SP_AcqTract_DB[],MATCH(P$2,SP_AcqTract_DB[#Headers],0),FALSE),"")</f>
        <v>0</v>
      </c>
      <c r="Q98" s="115">
        <f>IFERROR(VLOOKUP($A98,SP_AcqTract_DB[],MATCH(Q$2,SP_AcqTract_DB[#Headers],0),FALSE),"")</f>
        <v>0</v>
      </c>
      <c r="R98" s="115" t="str">
        <f>IFERROR(VLOOKUP($A98,SP_AcqTract_DB[],MATCH(R$2,SP_AcqTract_DB[#Headers],0),FALSE),"")</f>
        <v/>
      </c>
      <c r="S98" s="115" t="str">
        <f>IFERROR(VLOOKUP($A98,SP_AcqTract_DB[],MATCH(S$2,SP_AcqTract_DB[#Headers],0),FALSE),"")</f>
        <v/>
      </c>
      <c r="T98" s="115" t="str">
        <f>IFERROR(VLOOKUP($A98,SP_AcqTract_DB[],MATCH(T$2,SP_AcqTract_DB[#Headers],0),FALSE),"")</f>
        <v/>
      </c>
      <c r="U98" s="115" t="str">
        <f>IFERROR(VLOOKUP($A98,SP_AcqTract_DB[],MATCH(U$2,SP_AcqTract_DB[#Headers],0),FALSE),"")</f>
        <v/>
      </c>
      <c r="V98" s="115" t="str">
        <f>IFERROR(VLOOKUP($A98,SP_AcqTract_DB[],MATCH(V$2,SP_AcqTract_DB[#Headers],0),FALSE),"")</f>
        <v/>
      </c>
      <c r="W98" s="115" t="str">
        <f>IFERROR(VLOOKUP($A98,SP_AcqTract_DB[],MATCH(W$2,SP_AcqTract_DB[#Headers],0),FALSE),"")</f>
        <v/>
      </c>
      <c r="X98" s="115">
        <f>IFERROR(VLOOKUP($A98,SP_AcqTract_DB[],MATCH(X$2,SP_AcqTract_DB[#Headers],0),FALSE),"")</f>
        <v>0</v>
      </c>
      <c r="Y98" s="115">
        <f>IFERROR(VLOOKUP($A98,SP_AcqTract_DB[],MATCH(Y$2,SP_AcqTract_DB[#Headers],0),FALSE),"")</f>
        <v>0</v>
      </c>
      <c r="Z98" s="115">
        <f>IFERROR(VLOOKUP($A98,SP_AcqTract_DB[],MATCH(Z$2,SP_AcqTract_DB[#Headers],0),FALSE),"")</f>
        <v>0</v>
      </c>
      <c r="AA98" s="115">
        <f>IFERROR(VLOOKUP($A98,SP_AcqTract_DB[],MATCH(AA$2,SP_AcqTract_DB[#Headers],0),FALSE),"")</f>
        <v>0</v>
      </c>
      <c r="AB98" s="115" t="str">
        <f>IFERROR(VLOOKUP($A98,SP_AcqTract_DB[],MATCH(AB$2,SP_AcqTract_DB[#Headers],0),FALSE),"")</f>
        <v/>
      </c>
      <c r="AC98" s="115" t="str">
        <f>IFERROR(VLOOKUP($A98,SP_AcqTract_DB[],MATCH(AC$2,SP_AcqTract_DB[#Headers],0),FALSE),"")</f>
        <v/>
      </c>
      <c r="AD98" s="115">
        <f>IFERROR(VLOOKUP($A98,SP_AcqTract_DB[],MATCH(AD$2,SP_AcqTract_DB[#Headers],0),FALSE),"")</f>
        <v>0</v>
      </c>
      <c r="AE98" s="115" t="str">
        <f>IFERROR(VLOOKUP($A98,SP_AcqTract_DB[],MATCH(AE$2,SP_AcqTract_DB[#Headers],0),FALSE),"")</f>
        <v/>
      </c>
      <c r="AF98" s="115" t="str">
        <f>IFERROR(VLOOKUP($A98,SP_AcqTract_DB[],MATCH(AF$2,SP_AcqTract_DB[#Headers],0),FALSE),"")</f>
        <v/>
      </c>
      <c r="AG98" s="115" t="str">
        <f>IFERROR(VLOOKUP($A98,SP_AcqTract_DB[],MATCH(AG$2,SP_AcqTract_DB[#Headers],0),FALSE),"")</f>
        <v/>
      </c>
      <c r="AH98" s="115" t="str">
        <f>IFERROR(VLOOKUP($A98,SP_AcqTract_DB[],MATCH(AH$2,SP_AcqTract_DB[#Headers],0),FALSE),"")</f>
        <v/>
      </c>
      <c r="AI98" s="115" t="str">
        <f>IFERROR(VLOOKUP($A98,SP_AcqTract_DB[],MATCH(AI$2,SP_AcqTract_DB[#Headers],0),FALSE),"")</f>
        <v/>
      </c>
      <c r="AJ98" s="115" t="str">
        <f>IFERROR(VLOOKUP($A98,SP_AcqTract_DB[],MATCH(AJ$2,SP_AcqTract_DB[#Headers],0),FALSE),"")</f>
        <v/>
      </c>
      <c r="AK98" s="115" t="str">
        <f>IFERROR(VLOOKUP($A98,SP_AcqTract_DB[],MATCH(AK$2,SP_AcqTract_DB[#Headers],0),FALSE),"")</f>
        <v/>
      </c>
      <c r="AL98" s="115">
        <f>IFERROR(VLOOKUP($A98,SP_AcqTract_DB[],MATCH(AL$2,SP_AcqTract_DB[#Headers],0),FALSE),"")</f>
        <v>0</v>
      </c>
      <c r="AM98" s="115">
        <f>IFERROR(VLOOKUP($A98,SP_AcqTract_DB[],MATCH(AM$2,SP_AcqTract_DB[#Headers],0),FALSE),"")</f>
        <v>0</v>
      </c>
      <c r="AN98" s="115">
        <f>IFERROR(VLOOKUP($A98,SP_AcqTract_DB[],MATCH(AN$2,SP_AcqTract_DB[#Headers],0),FALSE),"")</f>
        <v>0</v>
      </c>
      <c r="AO98" s="115">
        <f>IFERROR(VLOOKUP($A98,SP_AcqTract_DB[],MATCH(AO$2,SP_AcqTract_DB[#Headers],0),FALSE),"")</f>
        <v>0</v>
      </c>
      <c r="AP98" s="115">
        <f>IFERROR(VLOOKUP($A98,SP_AcqTract_DB[],MATCH(AP$2,SP_AcqTract_DB[#Headers],0),FALSE),"")</f>
        <v>0</v>
      </c>
      <c r="AQ98" s="115" t="str">
        <f>IFERROR(VLOOKUP($A98,SP_AcqTract_DB[],MATCH(AQ$2,SP_AcqTract_DB[#Headers],0),FALSE),"")</f>
        <v/>
      </c>
      <c r="AR98" s="115" t="str">
        <f>IFERROR(VLOOKUP($A98,SP_AcqTract_DB[],MATCH(AR$2,SP_AcqTract_DB[#Headers],0),FALSE),"")</f>
        <v/>
      </c>
      <c r="AS98" s="115" t="str">
        <f>IFERROR(VLOOKUP($A98,SP_AcqTract_DB[],MATCH(AS$2,SP_AcqTract_DB[#Headers],0),FALSE),"")</f>
        <v/>
      </c>
      <c r="AT98" s="115" t="str">
        <f>IFERROR(VLOOKUP($A98,SP_AcqTract_DB[],MATCH(AT$2,SP_AcqTract_DB[#Headers],0),FALSE),"")</f>
        <v/>
      </c>
      <c r="AU98" s="115" t="str">
        <f>IFERROR(VLOOKUP($A98,SP_AcqTract_DB[],MATCH(AU$2,SP_AcqTract_DB[#Headers],0),FALSE),"")</f>
        <v/>
      </c>
      <c r="AV98" s="115" t="str">
        <f>IFERROR(VLOOKUP($A98,SP_AcqTract_DB[],MATCH(AV$2,SP_AcqTract_DB[#Headers],0),FALSE),"")</f>
        <v/>
      </c>
      <c r="AW98" s="115" t="str">
        <f>IFERROR(VLOOKUP($A98,SP_AcqTract_DB[],MATCH(AW$2,SP_AcqTract_DB[#Headers],0),FALSE),"")</f>
        <v/>
      </c>
      <c r="AX98" s="115" t="str">
        <f>IFERROR(VLOOKUP($A98,SP_AcqTract_DB[],MATCH(AX$2,SP_AcqTract_DB[#Headers],0),FALSE),"")</f>
        <v/>
      </c>
      <c r="AY98" s="115" t="str">
        <f>IFERROR(VLOOKUP($A98,SP_AcqTract_DB[],MATCH(AY$2,SP_AcqTract_DB[#Headers],0),FALSE),"")</f>
        <v/>
      </c>
      <c r="AZ98" s="115" t="str">
        <f>IFERROR(VLOOKUP($A98,SP_AcqTract_DB[],MATCH(AZ$2,SP_AcqTract_DB[#Headers],0),FALSE),"")</f>
        <v/>
      </c>
      <c r="BA98" s="115" t="str">
        <f>IFERROR(VLOOKUP($A98,SP_AcqTract_DB[],MATCH(BA$2,SP_AcqTract_DB[#Headers],0),FALSE),"")</f>
        <v/>
      </c>
      <c r="BB98" s="115" t="str">
        <f>IFERROR(VLOOKUP($A98,SP_AcqTract_DB[],MATCH(BB$2,SP_AcqTract_DB[#Headers],0),FALSE),"")</f>
        <v/>
      </c>
      <c r="BC98" s="115">
        <f>IFERROR(VLOOKUP($A98,SP_AcqTract_DB[],MATCH(BC$2,SP_AcqTract_DB[#Headers],0),FALSE),"")</f>
        <v>0</v>
      </c>
      <c r="BD98" s="115">
        <f>IFERROR(VLOOKUP($A98,SP_AcqTract_DB[],MATCH(BD$2,SP_AcqTract_DB[#Headers],0),FALSE),"")</f>
        <v>0</v>
      </c>
      <c r="BE98" s="115" t="str">
        <f>IFERROR(VLOOKUP($A98,SP_AcqTract_DB[],MATCH(BE$2,SP_AcqTract_DB[#Headers],0),FALSE),"")</f>
        <v/>
      </c>
      <c r="BF98" s="115" t="str">
        <f>IFERROR(VLOOKUP($A98,SP_AcqTract_DB[],MATCH(BF$2,SP_AcqTract_DB[#Headers],0),FALSE),"")</f>
        <v/>
      </c>
      <c r="BG98" s="130" t="str">
        <f>IFERROR(IF(VLOOKUP(CONCATENATE($A98,"_",BG$1),SP_ACQ_Lib[],MATCH(BG$2,SP_ACQ_Lib[#Headers],0),FALSE)=0,"",VLOOKUP(CONCATENATE($A98,"_",BG$1),SP_ACQ_Lib[],MATCH(BG$2,SP_ACQ_Lib[#Headers],0),FALSE)),"")</f>
        <v/>
      </c>
      <c r="BH98" s="130" t="str">
        <f>IFERROR(IF(VLOOKUP(CONCATENATE($A98,"_",BH$1),SP_ACQ_Lib[],MATCH(BH$2,SP_ACQ_Lib[#Headers],0),FALSE)=0,"",VLOOKUP(CONCATENATE($A98,"_",BH$1),SP_ACQ_Lib[],MATCH(BH$2,SP_ACQ_Lib[#Headers],0),FALSE)),"")</f>
        <v/>
      </c>
      <c r="BI98" s="130" t="str">
        <f>IFERROR(IF(VLOOKUP(CONCATENATE($A98,"_",BI$1),SP_ACQ_Lib[],MATCH(BI$2,SP_ACQ_Lib[#Headers],0),FALSE)=0,"",VLOOKUP(CONCATENATE($A98,"_",BI$1),SP_ACQ_Lib[],MATCH(BI$2,SP_ACQ_Lib[#Headers],0),FALSE)),"")</f>
        <v/>
      </c>
      <c r="BJ98" s="115" t="str">
        <f>IFERROR(VLOOKUP($A98,SP_AcqTract_DB[],MATCH(BJ$2,SP_AcqTract_DB[#Headers],0),FALSE),"")</f>
        <v/>
      </c>
      <c r="BK98" s="115" t="str">
        <f>IFERROR(VLOOKUP($A98,SP_AcqTract_DB[],MATCH(BK$2,SP_AcqTract_DB[#Headers],0),FALSE),"")</f>
        <v/>
      </c>
      <c r="BL98" s="115" t="str">
        <f>IFERROR(VLOOKUP($A98,SP_AcqTract_DB[],MATCH(BL$2,SP_AcqTract_DB[#Headers],0),FALSE),"")</f>
        <v/>
      </c>
      <c r="BM98" s="115" t="str">
        <f>IFERROR(VLOOKUP($A98,SP_AcqTract_DB[],MATCH(BM$2,SP_AcqTract_DB[#Headers],0),FALSE),"")</f>
        <v/>
      </c>
      <c r="BN98" s="115" t="str">
        <f>IFERROR(VLOOKUP($A98,SP_AcqTract_DB[],MATCH(BN$2,SP_AcqTract_DB[#Headers],0),FALSE),"")</f>
        <v/>
      </c>
    </row>
    <row r="99" spans="1:66" s="114" customFormat="1" ht="15.75" x14ac:dyDescent="0.2">
      <c r="A99" s="82" t="s">
        <v>2980</v>
      </c>
      <c r="B99" s="115" t="str">
        <f>IFERROR(VLOOKUP($A99,SP_AcqTract_DB[],MATCH(B$2,SP_AcqTract_DB[#Headers],0),FALSE),"")</f>
        <v>R026968</v>
      </c>
      <c r="C99" s="115" t="str">
        <f>IFERROR(VLOOKUP($A99,SP_AcqTract_DB[],MATCH(C$2,SP_AcqTract_DB[#Headers],0),FALSE),"")</f>
        <v>PH2</v>
      </c>
      <c r="D99" s="115" t="str">
        <f>IFERROR(VLOOKUP($A99,SP_AcqTract_DB[],MATCH(D$2,SP_AcqTract_DB[#Headers],0),FALSE),"")</f>
        <v>Active</v>
      </c>
      <c r="E99" s="115">
        <f>IFERROR(VLOOKUP($A99,SP_AcqTract_DB[],MATCH(E$2,SP_AcqTract_DB[#Headers],0),FALSE),"")</f>
        <v>0</v>
      </c>
      <c r="F99" s="115">
        <f>IFERROR(VLOOKUP($A99,SP_AcqTract_DB[],MATCH(F$2,SP_AcqTract_DB[#Headers],0),FALSE),"")</f>
        <v>0</v>
      </c>
      <c r="G99" s="115">
        <f>IFERROR(VLOOKUP($A99,SP_AcqTract_DB[],MATCH(G$2,SP_AcqTract_DB[#Headers],0),FALSE),"")</f>
        <v>0</v>
      </c>
      <c r="H99" s="115">
        <f>IFERROR(VLOOKUP($A99,SP_AcqTract_DB[],MATCH(H$2,SP_AcqTract_DB[#Headers],0),FALSE),"")</f>
        <v>44020.495104166665</v>
      </c>
      <c r="I99" s="115">
        <f>IFERROR(VLOOKUP($A99,SP_AcqTract_DB[],MATCH(I$2,SP_AcqTract_DB[#Headers],0),FALSE),"")</f>
        <v>0</v>
      </c>
      <c r="J99" s="115">
        <f>IFERROR(VLOOKUP($A99,SP_AcqTract_DB[],MATCH(J$2,SP_AcqTract_DB[#Headers],0),FALSE),"")</f>
        <v>0</v>
      </c>
      <c r="K99" s="115">
        <f>IFERROR(VLOOKUP($A99,SP_AcqTract_DB[],MATCH(K$2,SP_AcqTract_DB[#Headers],0),FALSE),"")</f>
        <v>0</v>
      </c>
      <c r="L99" s="115">
        <f>IFERROR(VLOOKUP($A99,SP_AcqTract_DB[],MATCH(L$2,SP_AcqTract_DB[#Headers],0),FALSE),"")</f>
        <v>0</v>
      </c>
      <c r="M99" s="115">
        <f>IFERROR(VLOOKUP($A99,SP_AcqTract_DB[],MATCH(M$2,SP_AcqTract_DB[#Headers],0),FALSE),"")</f>
        <v>0</v>
      </c>
      <c r="N99" s="115">
        <f>IFERROR(VLOOKUP($A99,SP_AcqTract_DB[],MATCH(N$2,SP_AcqTract_DB[#Headers],0),FALSE),"")</f>
        <v>0</v>
      </c>
      <c r="O99" s="115">
        <f>IFERROR(VLOOKUP($A99,SP_AcqTract_DB[],MATCH(O$2,SP_AcqTract_DB[#Headers],0),FALSE),"")</f>
        <v>0</v>
      </c>
      <c r="P99" s="115">
        <f>IFERROR(VLOOKUP($A99,SP_AcqTract_DB[],MATCH(P$2,SP_AcqTract_DB[#Headers],0),FALSE),"")</f>
        <v>0</v>
      </c>
      <c r="Q99" s="115">
        <f>IFERROR(VLOOKUP($A99,SP_AcqTract_DB[],MATCH(Q$2,SP_AcqTract_DB[#Headers],0),FALSE),"")</f>
        <v>0</v>
      </c>
      <c r="R99" s="115" t="str">
        <f>IFERROR(VLOOKUP($A99,SP_AcqTract_DB[],MATCH(R$2,SP_AcqTract_DB[#Headers],0),FALSE),"")</f>
        <v/>
      </c>
      <c r="S99" s="115" t="str">
        <f>IFERROR(VLOOKUP($A99,SP_AcqTract_DB[],MATCH(S$2,SP_AcqTract_DB[#Headers],0),FALSE),"")</f>
        <v/>
      </c>
      <c r="T99" s="115" t="str">
        <f>IFERROR(VLOOKUP($A99,SP_AcqTract_DB[],MATCH(T$2,SP_AcqTract_DB[#Headers],0),FALSE),"")</f>
        <v/>
      </c>
      <c r="U99" s="115" t="str">
        <f>IFERROR(VLOOKUP($A99,SP_AcqTract_DB[],MATCH(U$2,SP_AcqTract_DB[#Headers],0),FALSE),"")</f>
        <v/>
      </c>
      <c r="V99" s="115" t="str">
        <f>IFERROR(VLOOKUP($A99,SP_AcqTract_DB[],MATCH(V$2,SP_AcqTract_DB[#Headers],0),FALSE),"")</f>
        <v/>
      </c>
      <c r="W99" s="115" t="str">
        <f>IFERROR(VLOOKUP($A99,SP_AcqTract_DB[],MATCH(W$2,SP_AcqTract_DB[#Headers],0),FALSE),"")</f>
        <v/>
      </c>
      <c r="X99" s="115">
        <f>IFERROR(VLOOKUP($A99,SP_AcqTract_DB[],MATCH(X$2,SP_AcqTract_DB[#Headers],0),FALSE),"")</f>
        <v>0</v>
      </c>
      <c r="Y99" s="115">
        <f>IFERROR(VLOOKUP($A99,SP_AcqTract_DB[],MATCH(Y$2,SP_AcqTract_DB[#Headers],0),FALSE),"")</f>
        <v>0</v>
      </c>
      <c r="Z99" s="115">
        <f>IFERROR(VLOOKUP($A99,SP_AcqTract_DB[],MATCH(Z$2,SP_AcqTract_DB[#Headers],0),FALSE),"")</f>
        <v>0</v>
      </c>
      <c r="AA99" s="115">
        <f>IFERROR(VLOOKUP($A99,SP_AcqTract_DB[],MATCH(AA$2,SP_AcqTract_DB[#Headers],0),FALSE),"")</f>
        <v>0</v>
      </c>
      <c r="AB99" s="115" t="str">
        <f>IFERROR(VLOOKUP($A99,SP_AcqTract_DB[],MATCH(AB$2,SP_AcqTract_DB[#Headers],0),FALSE),"")</f>
        <v/>
      </c>
      <c r="AC99" s="115" t="str">
        <f>IFERROR(VLOOKUP($A99,SP_AcqTract_DB[],MATCH(AC$2,SP_AcqTract_DB[#Headers],0),FALSE),"")</f>
        <v/>
      </c>
      <c r="AD99" s="115">
        <f>IFERROR(VLOOKUP($A99,SP_AcqTract_DB[],MATCH(AD$2,SP_AcqTract_DB[#Headers],0),FALSE),"")</f>
        <v>0</v>
      </c>
      <c r="AE99" s="115" t="str">
        <f>IFERROR(VLOOKUP($A99,SP_AcqTract_DB[],MATCH(AE$2,SP_AcqTract_DB[#Headers],0),FALSE),"")</f>
        <v/>
      </c>
      <c r="AF99" s="115" t="str">
        <f>IFERROR(VLOOKUP($A99,SP_AcqTract_DB[],MATCH(AF$2,SP_AcqTract_DB[#Headers],0),FALSE),"")</f>
        <v/>
      </c>
      <c r="AG99" s="115" t="str">
        <f>IFERROR(VLOOKUP($A99,SP_AcqTract_DB[],MATCH(AG$2,SP_AcqTract_DB[#Headers],0),FALSE),"")</f>
        <v/>
      </c>
      <c r="AH99" s="115" t="str">
        <f>IFERROR(VLOOKUP($A99,SP_AcqTract_DB[],MATCH(AH$2,SP_AcqTract_DB[#Headers],0),FALSE),"")</f>
        <v/>
      </c>
      <c r="AI99" s="115" t="str">
        <f>IFERROR(VLOOKUP($A99,SP_AcqTract_DB[],MATCH(AI$2,SP_AcqTract_DB[#Headers],0),FALSE),"")</f>
        <v/>
      </c>
      <c r="AJ99" s="115" t="str">
        <f>IFERROR(VLOOKUP($A99,SP_AcqTract_DB[],MATCH(AJ$2,SP_AcqTract_DB[#Headers],0),FALSE),"")</f>
        <v/>
      </c>
      <c r="AK99" s="115" t="str">
        <f>IFERROR(VLOOKUP($A99,SP_AcqTract_DB[],MATCH(AK$2,SP_AcqTract_DB[#Headers],0),FALSE),"")</f>
        <v/>
      </c>
      <c r="AL99" s="115">
        <f>IFERROR(VLOOKUP($A99,SP_AcqTract_DB[],MATCH(AL$2,SP_AcqTract_DB[#Headers],0),FALSE),"")</f>
        <v>0</v>
      </c>
      <c r="AM99" s="115">
        <f>IFERROR(VLOOKUP($A99,SP_AcqTract_DB[],MATCH(AM$2,SP_AcqTract_DB[#Headers],0),FALSE),"")</f>
        <v>0</v>
      </c>
      <c r="AN99" s="115">
        <f>IFERROR(VLOOKUP($A99,SP_AcqTract_DB[],MATCH(AN$2,SP_AcqTract_DB[#Headers],0),FALSE),"")</f>
        <v>0</v>
      </c>
      <c r="AO99" s="115">
        <f>IFERROR(VLOOKUP($A99,SP_AcqTract_DB[],MATCH(AO$2,SP_AcqTract_DB[#Headers],0),FALSE),"")</f>
        <v>0</v>
      </c>
      <c r="AP99" s="115">
        <f>IFERROR(VLOOKUP($A99,SP_AcqTract_DB[],MATCH(AP$2,SP_AcqTract_DB[#Headers],0),FALSE),"")</f>
        <v>0</v>
      </c>
      <c r="AQ99" s="115" t="str">
        <f>IFERROR(VLOOKUP($A99,SP_AcqTract_DB[],MATCH(AQ$2,SP_AcqTract_DB[#Headers],0),FALSE),"")</f>
        <v/>
      </c>
      <c r="AR99" s="115" t="str">
        <f>IFERROR(VLOOKUP($A99,SP_AcqTract_DB[],MATCH(AR$2,SP_AcqTract_DB[#Headers],0),FALSE),"")</f>
        <v/>
      </c>
      <c r="AS99" s="115" t="str">
        <f>IFERROR(VLOOKUP($A99,SP_AcqTract_DB[],MATCH(AS$2,SP_AcqTract_DB[#Headers],0),FALSE),"")</f>
        <v/>
      </c>
      <c r="AT99" s="115" t="str">
        <f>IFERROR(VLOOKUP($A99,SP_AcqTract_DB[],MATCH(AT$2,SP_AcqTract_DB[#Headers],0),FALSE),"")</f>
        <v/>
      </c>
      <c r="AU99" s="115" t="str">
        <f>IFERROR(VLOOKUP($A99,SP_AcqTract_DB[],MATCH(AU$2,SP_AcqTract_DB[#Headers],0),FALSE),"")</f>
        <v/>
      </c>
      <c r="AV99" s="115" t="str">
        <f>IFERROR(VLOOKUP($A99,SP_AcqTract_DB[],MATCH(AV$2,SP_AcqTract_DB[#Headers],0),FALSE),"")</f>
        <v/>
      </c>
      <c r="AW99" s="115" t="str">
        <f>IFERROR(VLOOKUP($A99,SP_AcqTract_DB[],MATCH(AW$2,SP_AcqTract_DB[#Headers],0),FALSE),"")</f>
        <v/>
      </c>
      <c r="AX99" s="115" t="str">
        <f>IFERROR(VLOOKUP($A99,SP_AcqTract_DB[],MATCH(AX$2,SP_AcqTract_DB[#Headers],0),FALSE),"")</f>
        <v/>
      </c>
      <c r="AY99" s="115" t="str">
        <f>IFERROR(VLOOKUP($A99,SP_AcqTract_DB[],MATCH(AY$2,SP_AcqTract_DB[#Headers],0),FALSE),"")</f>
        <v/>
      </c>
      <c r="AZ99" s="115" t="str">
        <f>IFERROR(VLOOKUP($A99,SP_AcqTract_DB[],MATCH(AZ$2,SP_AcqTract_DB[#Headers],0),FALSE),"")</f>
        <v/>
      </c>
      <c r="BA99" s="115" t="str">
        <f>IFERROR(VLOOKUP($A99,SP_AcqTract_DB[],MATCH(BA$2,SP_AcqTract_DB[#Headers],0),FALSE),"")</f>
        <v/>
      </c>
      <c r="BB99" s="115" t="str">
        <f>IFERROR(VLOOKUP($A99,SP_AcqTract_DB[],MATCH(BB$2,SP_AcqTract_DB[#Headers],0),FALSE),"")</f>
        <v/>
      </c>
      <c r="BC99" s="115">
        <f>IFERROR(VLOOKUP($A99,SP_AcqTract_DB[],MATCH(BC$2,SP_AcqTract_DB[#Headers],0),FALSE),"")</f>
        <v>0</v>
      </c>
      <c r="BD99" s="115">
        <f>IFERROR(VLOOKUP($A99,SP_AcqTract_DB[],MATCH(BD$2,SP_AcqTract_DB[#Headers],0),FALSE),"")</f>
        <v>0</v>
      </c>
      <c r="BE99" s="115" t="str">
        <f>IFERROR(VLOOKUP($A99,SP_AcqTract_DB[],MATCH(BE$2,SP_AcqTract_DB[#Headers],0),FALSE),"")</f>
        <v/>
      </c>
      <c r="BF99" s="115" t="str">
        <f>IFERROR(VLOOKUP($A99,SP_AcqTract_DB[],MATCH(BF$2,SP_AcqTract_DB[#Headers],0),FALSE),"")</f>
        <v/>
      </c>
      <c r="BG99" s="130" t="str">
        <f>IFERROR(IF(VLOOKUP(CONCATENATE($A99,"_",BG$1),SP_ACQ_Lib[],MATCH(BG$2,SP_ACQ_Lib[#Headers],0),FALSE)=0,"",VLOOKUP(CONCATENATE($A99,"_",BG$1),SP_ACQ_Lib[],MATCH(BG$2,SP_ACQ_Lib[#Headers],0),FALSE)),"")</f>
        <v/>
      </c>
      <c r="BH99" s="130" t="str">
        <f>IFERROR(IF(VLOOKUP(CONCATENATE($A99,"_",BH$1),SP_ACQ_Lib[],MATCH(BH$2,SP_ACQ_Lib[#Headers],0),FALSE)=0,"",VLOOKUP(CONCATENATE($A99,"_",BH$1),SP_ACQ_Lib[],MATCH(BH$2,SP_ACQ_Lib[#Headers],0),FALSE)),"")</f>
        <v/>
      </c>
      <c r="BI99" s="130" t="str">
        <f>IFERROR(IF(VLOOKUP(CONCATENATE($A99,"_",BI$1),SP_ACQ_Lib[],MATCH(BI$2,SP_ACQ_Lib[#Headers],0),FALSE)=0,"",VLOOKUP(CONCATENATE($A99,"_",BI$1),SP_ACQ_Lib[],MATCH(BI$2,SP_ACQ_Lib[#Headers],0),FALSE)),"")</f>
        <v/>
      </c>
      <c r="BJ99" s="115" t="str">
        <f>IFERROR(VLOOKUP($A99,SP_AcqTract_DB[],MATCH(BJ$2,SP_AcqTract_DB[#Headers],0),FALSE),"")</f>
        <v/>
      </c>
      <c r="BK99" s="115" t="str">
        <f>IFERROR(VLOOKUP($A99,SP_AcqTract_DB[],MATCH(BK$2,SP_AcqTract_DB[#Headers],0),FALSE),"")</f>
        <v/>
      </c>
      <c r="BL99" s="115" t="str">
        <f>IFERROR(VLOOKUP($A99,SP_AcqTract_DB[],MATCH(BL$2,SP_AcqTract_DB[#Headers],0),FALSE),"")</f>
        <v/>
      </c>
      <c r="BM99" s="115" t="str">
        <f>IFERROR(VLOOKUP($A99,SP_AcqTract_DB[],MATCH(BM$2,SP_AcqTract_DB[#Headers],0),FALSE),"")</f>
        <v/>
      </c>
      <c r="BN99" s="115" t="str">
        <f>IFERROR(VLOOKUP($A99,SP_AcqTract_DB[],MATCH(BN$2,SP_AcqTract_DB[#Headers],0),FALSE),"")</f>
        <v/>
      </c>
    </row>
    <row r="100" spans="1:66" s="114" customFormat="1" ht="15.75" x14ac:dyDescent="0.2">
      <c r="A100" s="82" t="s">
        <v>2095</v>
      </c>
      <c r="B100" s="115" t="str">
        <f>IFERROR(VLOOKUP($A100,SP_AcqTract_DB[],MATCH(B$2,SP_AcqTract_DB[#Headers],0),FALSE),"")</f>
        <v>R027013</v>
      </c>
      <c r="C100" s="116" t="str">
        <f>IFERROR(VLOOKUP($A100,SP_AcqTract_DB[],MATCH(C$2,SP_AcqTract_DB[#Headers],0),FALSE),"")</f>
        <v>PH2</v>
      </c>
      <c r="D100" s="96" t="str">
        <f>IFERROR(VLOOKUP($A100,SP_AcqTract_DB[],MATCH(D$2,SP_AcqTract_DB[#Headers],0),FALSE),"")</f>
        <v>Active</v>
      </c>
      <c r="E100" s="96">
        <f>IFERROR(VLOOKUP($A100,SP_AcqTract_DB[],MATCH(E$2,SP_AcqTract_DB[#Headers],0),FALSE),"")</f>
        <v>0</v>
      </c>
      <c r="F100" s="115">
        <f>IFERROR(VLOOKUP($A100,SP_AcqTract_DB[],MATCH(F$2,SP_AcqTract_DB[#Headers],0),FALSE),"")</f>
        <v>0</v>
      </c>
      <c r="G100" s="115" t="str">
        <f>IFERROR(VLOOKUP($A100,SP_AcqTract_DB[],MATCH(G$2,SP_AcqTract_DB[#Headers],0),FALSE),"")</f>
        <v>Darlene Snow</v>
      </c>
      <c r="H100" s="131">
        <f>IFERROR(IF(VLOOKUP(CONCATENATE($A100,"_",H$1),SP_ACQ_Lib[],MATCH(H$2,SP_ACQ_Lib[#Headers],0),FALSE)=0,"",VLOOKUP(CONCATENATE($A100,"_",H$1),SP_ACQ_Lib[],MATCH(H$2,SP_ACQ_Lib[#Headers],0),FALSE)),"")</f>
        <v>43998.675428240742</v>
      </c>
      <c r="I100" s="115" t="str">
        <f>IFERROR(VLOOKUP($A100,SP_AcqTract_DB[],MATCH(I$2,SP_AcqTract_DB[#Headers],0),FALSE),"")</f>
        <v>Horelica William G</v>
      </c>
      <c r="J100" s="115">
        <f>IFERROR(VLOOKUP($A100,SP_AcqTract_DB[],MATCH(J$2,SP_AcqTract_DB[#Headers],0),FALSE),"")</f>
        <v>0</v>
      </c>
      <c r="K100" s="115">
        <f>IFERROR(VLOOKUP($A100,SP_AcqTract_DB[],MATCH(K$2,SP_AcqTract_DB[#Headers],0),FALSE),"")</f>
        <v>0</v>
      </c>
      <c r="L100" s="115">
        <f>IFERROR(VLOOKUP($A100,SP_AcqTract_DB[],MATCH(L$2,SP_AcqTract_DB[#Headers],0),FALSE),"")</f>
        <v>0</v>
      </c>
      <c r="M100" s="96">
        <f>IFERROR(VLOOKUP($A100,SP_AcqTract_DB[],MATCH(M$2,SP_AcqTract_DB[#Headers],0),FALSE),"")</f>
        <v>0</v>
      </c>
      <c r="N100" s="115" t="str">
        <f>IFERROR(VLOOKUP($A100,SP_AcqTract_DB[],MATCH(N$2,SP_AcqTract_DB[#Headers],0),FALSE),"")</f>
        <v>307 CR 150</v>
      </c>
      <c r="O100" s="108">
        <f>IFERROR(VLOOKUP($A100,SP_AcqTract_DB[],MATCH(O$2,SP_AcqTract_DB[#Headers],0),FALSE),"")</f>
        <v>0</v>
      </c>
      <c r="P100" s="108">
        <f>IFERROR(VLOOKUP($A100,SP_AcqTract_DB[],MATCH(P$2,SP_AcqTract_DB[#Headers],0),FALSE),"")</f>
        <v>0</v>
      </c>
      <c r="Q100" s="96">
        <f>IFERROR(VLOOKUP($A100,SP_AcqTract_DB[],MATCH(Q$2,SP_AcqTract_DB[#Headers],0),FALSE),"")</f>
        <v>0</v>
      </c>
      <c r="R100" s="131" t="str">
        <f>IFERROR(IF(VLOOKUP(CONCATENATE($A100,"_",R$1),SP_ACQ_Lib[],MATCH(R$2,SP_ACQ_Lib[#Headers],0),FALSE)=0,"",VLOOKUP(CONCATENATE($A100,"_",R$1),SP_ACQ_Lib[],MATCH(R$2,SP_ACQ_Lib[#Headers],0),FALSE)),"")</f>
        <v/>
      </c>
      <c r="S100" s="134" t="str">
        <f>IFERROR(IF(VLOOKUP(CONCATENATE($A100,"_",S$1),SP_ACQ_Lib[],MATCH(S$2,SP_ACQ_Lib[#Headers],0),FALSE)=0,"",VLOOKUP(CONCATENATE($A100,"_",S$1),SP_ACQ_Lib[],MATCH(S$2,SP_ACQ_Lib[#Headers],0),FALSE)),"")</f>
        <v/>
      </c>
      <c r="T100" s="93">
        <f>IFERROR(VLOOKUP(CONCATENATE($A100,"_",T$1),SP_ACQ_Lib[],MATCH(T$2,SP_ACQ_Lib[#Headers],0),FALSE),0)</f>
        <v>0</v>
      </c>
      <c r="U100" s="131" t="str">
        <f>IFERROR(IF(VLOOKUP(CONCATENATE($A100,"_",U$1),SP_ACQ_Lib[],MATCH(U$2,SP_ACQ_Lib[#Headers],0),FALSE)=0,"",VLOOKUP(CONCATENATE($A100,"_",U$1),SP_ACQ_Lib[],MATCH(U$2,SP_ACQ_Lib[#Headers],0),FALSE)),"")</f>
        <v/>
      </c>
      <c r="V100" s="93" t="str">
        <f>IFERROR(VLOOKUP(CONCATENATE($A100,"_",V$1),SP_ACQ_Lib[],MATCH(V$2,SP_ACQ_Lib[#Headers],0),FALSE),0)</f>
        <v>Accepted</v>
      </c>
      <c r="W100" s="97">
        <f>IFERROR(VLOOKUP(CONCATENATE($A100,"_",W$1),SP_ACQ_Lib[],MATCH(W$2,SP_ACQ_Lib[#Headers],0),FALSE),0)</f>
        <v>0</v>
      </c>
      <c r="X100" s="131">
        <f>IFERROR(VLOOKUP($A100,SP_AcqTract_DB[],MATCH(X$2,SP_AcqTract_DB[#Headers],0),FALSE),"")</f>
        <v>0</v>
      </c>
      <c r="Y100" s="125">
        <f>IFERROR(VLOOKUP($A100,SP_AcqTract_DB[],MATCH(Y$2,SP_AcqTract_DB[#Headers],0),FALSE),"")</f>
        <v>0</v>
      </c>
      <c r="Z100" s="117">
        <f>IFERROR(VLOOKUP($A100,SP_AcqTract_DB[],MATCH(Z$2,SP_AcqTract_DB[#Headers],0),FALSE),"")</f>
        <v>0</v>
      </c>
      <c r="AA100" s="117">
        <f>IFERROR(VLOOKUP($A100,SP_AcqTract_DB[],MATCH(AA$2,SP_AcqTract_DB[#Headers],0),FALSE),"")</f>
        <v>0</v>
      </c>
      <c r="AB100" s="131" t="str">
        <f>IFERROR(IF(VLOOKUP(CONCATENATE($A100,"_",AB$1),SP_ACQ_Lib[],MATCH(AB$2,SP_ACQ_Lib[#Headers],0),FALSE)=0,"",VLOOKUP(CONCATENATE($A100,"_",AB$1),SP_ACQ_Lib[],MATCH(AB$2,SP_ACQ_Lib[#Headers],0),FALSE)),"")</f>
        <v/>
      </c>
      <c r="AC100" s="131" t="str">
        <f>IFERROR(IF(VLOOKUP(CONCATENATE($A100,"_",AC$1),SP_ACQ_Lib[],MATCH(AC$2,SP_ACQ_Lib[#Headers],0),FALSE)=0,"",VLOOKUP(CONCATENATE($A100,"_",AC$1),SP_ACQ_Lib[],MATCH(AC$2,SP_ACQ_Lib[#Headers],0),FALSE)),"")</f>
        <v/>
      </c>
      <c r="AD100" s="117">
        <f>IFERROR(VLOOKUP($A100,SP_AcqTract_DB[],MATCH(AD$2,SP_AcqTract_DB[#Headers],0),FALSE),"")</f>
        <v>0</v>
      </c>
      <c r="AE100" s="131" t="str">
        <f>IFERROR(IF(VLOOKUP(CONCATENATE($A100,"_",AE$1),SP_ACQ_Lib[],MATCH(AE$2,SP_ACQ_Lib[#Headers],0),FALSE)=0,"",VLOOKUP(CONCATENATE($A100,"_",AE$1),SP_ACQ_Lib[],MATCH(AE$2,SP_ACQ_Lib[#Headers],0),FALSE)),"")</f>
        <v/>
      </c>
      <c r="AF100" s="131" t="str">
        <f>IFERROR(IF(VLOOKUP(CONCATENATE($A100,"_",AF$1),SP_ACQ_Lib[],MATCH(AF$2,SP_ACQ_Lib[#Headers],0),FALSE)=0,"",VLOOKUP(CONCATENATE($A100,"_",AF$1),SP_ACQ_Lib[],MATCH(AF$2,SP_ACQ_Lib[#Headers],0),FALSE)),"")</f>
        <v/>
      </c>
      <c r="AG100" s="131" t="str">
        <f>IFERROR(IF(VLOOKUP(CONCATENATE($A100,"_",AG$1),SP_ACQ_Lib[],MATCH(AG$2,SP_ACQ_Lib[#Headers],0),FALSE)=0,"",VLOOKUP(CONCATENATE($A100,"_",AG$1),SP_ACQ_Lib[],MATCH(AG$2,SP_ACQ_Lib[#Headers],0),FALSE)),"")</f>
        <v/>
      </c>
      <c r="AH100" s="131" t="str">
        <f>IFERROR(IF(VLOOKUP(CONCATENATE($A100,"_",AH$1),SP_ACQ_Lib[],MATCH(AH$2,SP_ACQ_Lib[#Headers],0),FALSE)=0,"",VLOOKUP(CONCATENATE($A100,"_",AH$1),SP_ACQ_Lib[],MATCH(AH$2,SP_ACQ_Lib[#Headers],0),FALSE)),"")</f>
        <v/>
      </c>
      <c r="AI100" s="130">
        <f>IFERROR(IF(VLOOKUP(CONCATENATE($A100,"_",AI$1),SP_ACQ_Lib[],MATCH(AI$2,SP_ACQ_Lib[#Headers],0),FALSE)=0,"",VLOOKUP(CONCATENATE($A100,"_",AI$1),SP_ACQ_Lib[],MATCH(AI$2,SP_ACQ_Lib[#Headers],0),FALSE)),"")</f>
        <v>43985</v>
      </c>
      <c r="AJ100" s="130">
        <f>IFERROR(IF(VLOOKUP(CONCATENATE($A100,"_",AJ$1),SP_ACQ_Lib[],MATCH(AJ$2,SP_ACQ_Lib[#Headers],0),FALSE)=0,"",VLOOKUP(CONCATENATE($A100,"_",AJ$1),SP_ACQ_Lib[],MATCH(AJ$2,SP_ACQ_Lib[#Headers],0),FALSE)),"")</f>
        <v>43990</v>
      </c>
      <c r="AK100" s="130">
        <f>IFERROR(IF(VLOOKUP(CONCATENATE($A100,"_",AK$1),SP_ACQ_Lib[],MATCH(AK$2,SP_ACQ_Lib[#Headers],0),FALSE)=0,"",VLOOKUP(CONCATENATE($A100,"_",AK$1),SP_ACQ_Lib[],MATCH(AK$2,SP_ACQ_Lib[#Headers],0),FALSE)),"")</f>
        <v>44173</v>
      </c>
      <c r="AL100" s="130">
        <f>IFERROR(VLOOKUP($A100,SP_AcqTract_DB[],MATCH(AL$2,SP_AcqTract_DB[#Headers],0),FALSE),"")</f>
        <v>0</v>
      </c>
      <c r="AM100" s="115">
        <f>IFERROR(VLOOKUP($A100,SP_AcqTract_DB[],MATCH(AM$2,SP_AcqTract_DB[#Headers],0),FALSE),"")</f>
        <v>0</v>
      </c>
      <c r="AN100" s="115">
        <f>IFERROR(VLOOKUP($A100,SP_AcqTract_DB[],MATCH(AN$2,SP_AcqTract_DB[#Headers],0),FALSE),"")</f>
        <v>0</v>
      </c>
      <c r="AO100" s="116">
        <f>IFERROR(VLOOKUP($A100,SP_AcqTract_DB[],MATCH(AO$2,SP_AcqTract_DB[#Headers],0),FALSE),"")</f>
        <v>0</v>
      </c>
      <c r="AP100" s="98">
        <f>IFERROR(VLOOKUP($A100,SP_AcqTract_DB[],MATCH(AP$2,SP_AcqTract_DB[#Headers],0),FALSE),"")</f>
        <v>0</v>
      </c>
      <c r="AQ100" s="133" t="str">
        <f>IFERROR(IF(VLOOKUP(CONCATENATE($A100,"_",AQ$1),SP_ACQ_Lib[],MATCH(AQ$2,SP_ACQ_Lib[#Headers],0),FALSE)=0,"",VLOOKUP(CONCATENATE($A100,"_",AQ$1),SP_ACQ_Lib[],MATCH(AQ$2,SP_ACQ_Lib[#Headers],0),FALSE)),"")</f>
        <v/>
      </c>
      <c r="AR100" s="131" t="str">
        <f>IFERROR(IF(VLOOKUP(CONCATENATE($A100,"_",AR$1),SP_ACQ_Lib[],MATCH(AR$2,SP_ACQ_Lib[#Headers],0),FALSE)=0,"",VLOOKUP(CONCATENATE($A100,"_",AR$1),SP_ACQ_Lib[],MATCH(AR$2,SP_ACQ_Lib[#Headers],0),FALSE)),"")</f>
        <v/>
      </c>
      <c r="AS100" s="130" t="str">
        <f>IFERROR(IF(VLOOKUP(CONCATENATE($A100,"_",AS$1),SP_ACQ_Lib[],MATCH(AS$2,SP_ACQ_Lib[#Headers],0),FALSE)=0,"",VLOOKUP(CONCATENATE($A100,"_",AS$1),SP_ACQ_Lib[],MATCH(AS$2,SP_ACQ_Lib[#Headers],0),FALSE)),"")</f>
        <v/>
      </c>
      <c r="AT100" s="132" t="str">
        <f>IFERROR(IF(VLOOKUP(CONCATENATE($A100,"_",AT$1),SP_ACQ_Lib[],MATCH(AT$2,SP_ACQ_Lib[#Headers],0),FALSE)=0,"",VLOOKUP(CONCATENATE($A100,"_",AT$1),SP_ACQ_Lib[],MATCH(AT$2,SP_ACQ_Lib[#Headers],0),FALSE)),"")</f>
        <v/>
      </c>
      <c r="AU100" s="132" t="str">
        <f>IFERROR(IF(VLOOKUP(CONCATENATE($A100,"_",AU$1),SP_ACQ_Lib[],MATCH(AU$2,SP_ACQ_Lib[#Headers],0),FALSE)=0,"",VLOOKUP(CONCATENATE($A100,"_",AU$1),SP_ACQ_Lib[],MATCH(AU$2,SP_ACQ_Lib[#Headers],0),FALSE)),"")</f>
        <v/>
      </c>
      <c r="AV100" s="113" t="str">
        <f>IFERROR(IF(VLOOKUP(CONCATENATE($A100,"_",AV$1),SP_ACQ_Lib[],MATCH(AV$2,SP_ACQ_Lib[#Headers],0),FALSE)=0,"",VLOOKUP(CONCATENATE($A100,"_",AV$1),SP_ACQ_Lib[],MATCH(AV$2,SP_ACQ_Lib[#Headers],0),FALSE)),"")</f>
        <v/>
      </c>
      <c r="AW100" s="132" t="str">
        <f>IFERROR(IF(VLOOKUP(CONCATENATE($A100,"_",AW$1),SP_ACQ_Lib[],MATCH(AW$2,SP_ACQ_Lib[#Headers],0),FALSE)=0,"",VLOOKUP(CONCATENATE($A100,"_",AW$1),SP_ACQ_Lib[],MATCH(AW$2,SP_ACQ_Lib[#Headers],0),FALSE)),"")</f>
        <v/>
      </c>
      <c r="AX100" s="132" t="str">
        <f>IFERROR(IF(VLOOKUP(CONCATENATE($A100,"_",AX$1),SP_ACQ_Lib[],MATCH(AX$2,SP_ACQ_Lib[#Headers],0),FALSE)=0,"",VLOOKUP(CONCATENATE($A100,"_",AX$1),SP_ACQ_Lib[],MATCH(AX$2,SP_ACQ_Lib[#Headers],0),FALSE)),"")</f>
        <v/>
      </c>
      <c r="AY100" s="132" t="str">
        <f>IFERROR(IF(VLOOKUP(CONCATENATE($A100,"_",AY$1),SP_ACQ_Lib[],MATCH(AY$2,SP_ACQ_Lib[#Headers],0),FALSE)=0,"",VLOOKUP(CONCATENATE($A100,"_",AY$1),SP_ACQ_Lib[],MATCH(AY$2,SP_ACQ_Lib[#Headers],0),FALSE)),"")</f>
        <v/>
      </c>
      <c r="AZ100" s="132" t="str">
        <f>IFERROR(IF(VLOOKUP(CONCATENATE($A100,"_",AZ$1),SP_ACQ_Lib[],MATCH(AZ$2,SP_ACQ_Lib[#Headers],0),FALSE)=0,"",VLOOKUP(CONCATENATE($A100,"_",AZ$1),SP_ACQ_Lib[],MATCH(AZ$2,SP_ACQ_Lib[#Headers],0),FALSE)),"")</f>
        <v/>
      </c>
      <c r="BA100" s="132" t="str">
        <f>IFERROR(IF(VLOOKUP(CONCATENATE($A100,"_",BA$1),SP_ACQ_Lib[],MATCH(BA$2,SP_ACQ_Lib[#Headers],0),FALSE)=0,"",VLOOKUP(CONCATENATE($A100,"_",BA$1),SP_ACQ_Lib[],MATCH(BA$2,SP_ACQ_Lib[#Headers],0),FALSE)),"")</f>
        <v/>
      </c>
      <c r="BB100" s="112">
        <f>IFERROR(VLOOKUP(CONCATENATE($A100,"_",BB$1),SP_ACQ_Lib[],MATCH(BB$2,SP_ACQ_Lib[#Headers],0),FALSE),0)</f>
        <v>0</v>
      </c>
      <c r="BC100" s="119">
        <f>IFERROR(VLOOKUP($A100,SP_AcqTract_DB[],MATCH(BC$2,SP_AcqTract_DB[#Headers],0),FALSE),"")</f>
        <v>0</v>
      </c>
      <c r="BD100" s="119">
        <f>IFERROR(VLOOKUP($A100,SP_AcqTract_DB[],MATCH(BD$2,SP_AcqTract_DB[#Headers],0),FALSE),"")</f>
        <v>0</v>
      </c>
      <c r="BE100" s="130" t="str">
        <f>IFERROR(IF(VLOOKUP(CONCATENATE($A100,"_",BE$1),SP_ACQ_Lib[],MATCH(BE$2,SP_ACQ_Lib[#Headers],0),FALSE)=0,"",VLOOKUP(CONCATENATE($A100,"_",BE$1),SP_ACQ_Lib[],MATCH(BE$2,SP_ACQ_Lib[#Headers],0),FALSE)),"")</f>
        <v/>
      </c>
      <c r="BF100" s="130" t="str">
        <f>IFERROR(IF(VLOOKUP(CONCATENATE($A100,"_",BF$1),SP_ACQ_Lib[],MATCH(BF$2,SP_ACQ_Lib[#Headers],0),FALSE)=0,"",VLOOKUP(CONCATENATE($A100,"_",BF$1),SP_ACQ_Lib[],MATCH(BF$2,SP_ACQ_Lib[#Headers],0),FALSE)),"")</f>
        <v/>
      </c>
      <c r="BG100" s="130" t="str">
        <f>IFERROR(IF(VLOOKUP(CONCATENATE($A100,"_",BG$1),SP_ACQ_Lib[],MATCH(BG$2,SP_ACQ_Lib[#Headers],0),FALSE)=0,"",VLOOKUP(CONCATENATE($A100,"_",BG$1),SP_ACQ_Lib[],MATCH(BG$2,SP_ACQ_Lib[#Headers],0),FALSE)),"")</f>
        <v/>
      </c>
      <c r="BH100" s="130" t="str">
        <f>IFERROR(IF(VLOOKUP(CONCATENATE($A100,"_",BH$1),SP_ACQ_Lib[],MATCH(BH$2,SP_ACQ_Lib[#Headers],0),FALSE)=0,"",VLOOKUP(CONCATENATE($A100,"_",BH$1),SP_ACQ_Lib[],MATCH(BH$2,SP_ACQ_Lib[#Headers],0),FALSE)),"")</f>
        <v/>
      </c>
      <c r="BI100" s="130" t="str">
        <f>IFERROR(IF(VLOOKUP(CONCATENATE($A100,"_",BI$1),SP_ACQ_Lib[],MATCH(BI$2,SP_ACQ_Lib[#Headers],0),FALSE)=0,"",VLOOKUP(CONCATENATE($A100,"_",BI$1),SP_ACQ_Lib[],MATCH(BI$2,SP_ACQ_Lib[#Headers],0),FALSE)),"")</f>
        <v/>
      </c>
      <c r="BJ100" s="130" t="str">
        <f>IFERROR(IF(VLOOKUP(CONCATENATE($A100,"_",BJ$1),SP_ACQ_Lib[],MATCH(BJ$2,SP_ACQ_Lib[#Headers],0),FALSE)=0,"",VLOOKUP(CONCATENATE($A100,"_",BJ$1),SP_ACQ_Lib[],MATCH(BJ$2,SP_ACQ_Lib[#Headers],0),FALSE)),"")</f>
        <v/>
      </c>
      <c r="BK100" s="131" t="str">
        <f>IFERROR(IF(VLOOKUP(CONCATENATE($A100,"_",BK$1),SP_ACQ_Lib[],MATCH(BK$2,SP_ACQ_Lib[#Headers],0),FALSE)=0,"",VLOOKUP(CONCATENATE($A100,"_",BK$1),SP_ACQ_Lib[],MATCH(BK$2,SP_ACQ_Lib[#Headers],0),FALSE)),"")</f>
        <v/>
      </c>
      <c r="BL100" s="130" t="str">
        <f>IFERROR(IF(VLOOKUP(CONCATENATE($A100,"_",BL$1),SP_ACQ_Lib[],MATCH(BL$2,SP_ACQ_Lib[#Headers],0),FALSE)=0,"",VLOOKUP(CONCATENATE($A100,"_",BL$1),SP_ACQ_Lib[],MATCH(BL$2,SP_ACQ_Lib[#Headers],0),FALSE)),"")</f>
        <v/>
      </c>
      <c r="BM100" s="130" t="str">
        <f>IFERROR(IF(VLOOKUP(CONCATENATE($A100,"_",BM$1),SP_ACQ_Lib[],MATCH(BM$2,SP_ACQ_Lib[#Headers],0),FALSE)=0,"",VLOOKUP(CONCATENATE($A100,"_",BM$1),SP_ACQ_Lib[],MATCH(BM$2,SP_ACQ_Lib[#Headers],0),FALSE)),"")</f>
        <v/>
      </c>
      <c r="BN100" s="130" t="str">
        <f>IFERROR(IF(VLOOKUP(CONCATENATE($A100,"_",BN$1),SP_ACQ_Lib[],MATCH(BN$2,SP_ACQ_Lib[#Headers],0),FALSE)=0,"",VLOOKUP(CONCATENATE($A100,"_",BN$1),SP_ACQ_Lib[],MATCH(BN$2,SP_ACQ_Lib[#Headers],0),FALSE)),"")</f>
        <v/>
      </c>
    </row>
    <row r="101" spans="1:66" s="114" customFormat="1" ht="15.75" x14ac:dyDescent="0.2">
      <c r="A101" s="82" t="s">
        <v>2033</v>
      </c>
      <c r="B101" s="115" t="str">
        <f>IFERROR(VLOOKUP($A101,SP_AcqTract_DB[],MATCH(B$2,SP_AcqTract_DB[#Headers],0),FALSE),"")</f>
        <v>R027668</v>
      </c>
      <c r="C101" s="116" t="str">
        <f>IFERROR(VLOOKUP($A101,SP_AcqTract_DB[],MATCH(C$2,SP_AcqTract_DB[#Headers],0),FALSE),"")</f>
        <v>PH2</v>
      </c>
      <c r="D101" s="96" t="str">
        <f>IFERROR(VLOOKUP($A101,SP_AcqTract_DB[],MATCH(D$2,SP_AcqTract_DB[#Headers],0),FALSE),"")</f>
        <v>Active</v>
      </c>
      <c r="E101" s="96">
        <f>IFERROR(VLOOKUP($A101,SP_AcqTract_DB[],MATCH(E$2,SP_AcqTract_DB[#Headers],0),FALSE),"")</f>
        <v>0</v>
      </c>
      <c r="F101" s="115">
        <f>IFERROR(VLOOKUP($A101,SP_AcqTract_DB[],MATCH(F$2,SP_AcqTract_DB[#Headers],0),FALSE),"")</f>
        <v>0</v>
      </c>
      <c r="G101" s="115">
        <f>IFERROR(VLOOKUP($A101,SP_AcqTract_DB[],MATCH(G$2,SP_AcqTract_DB[#Headers],0),FALSE),"")</f>
        <v>0</v>
      </c>
      <c r="H101" s="131">
        <f>IFERROR(IF(VLOOKUP(CONCATENATE($A101,"_",H$1),SP_ACQ_Lib[],MATCH(H$2,SP_ACQ_Lib[#Headers],0),FALSE)=0,"",VLOOKUP(CONCATENATE($A101,"_",H$1),SP_ACQ_Lib[],MATCH(H$2,SP_ACQ_Lib[#Headers],0),FALSE)),"")</f>
        <v>43978.546261574076</v>
      </c>
      <c r="I101" s="115" t="str">
        <f>IFERROR(VLOOKUP($A101,SP_AcqTract_DB[],MATCH(I$2,SP_AcqTract_DB[#Headers],0),FALSE),"")</f>
        <v>Clinton D. Koehler</v>
      </c>
      <c r="J101" s="115">
        <f>IFERROR(VLOOKUP($A101,SP_AcqTract_DB[],MATCH(J$2,SP_AcqTract_DB[#Headers],0),FALSE),"")</f>
        <v>0</v>
      </c>
      <c r="K101" s="115">
        <f>IFERROR(VLOOKUP($A101,SP_AcqTract_DB[],MATCH(K$2,SP_AcqTract_DB[#Headers],0),FALSE),"")</f>
        <v>0</v>
      </c>
      <c r="L101" s="115">
        <f>IFERROR(VLOOKUP($A101,SP_AcqTract_DB[],MATCH(L$2,SP_AcqTract_DB[#Headers],0),FALSE),"")</f>
        <v>0</v>
      </c>
      <c r="M101" s="96">
        <f>IFERROR(VLOOKUP($A101,SP_AcqTract_DB[],MATCH(M$2,SP_AcqTract_DB[#Headers],0),FALSE),"")</f>
        <v>0</v>
      </c>
      <c r="N101" s="115" t="str">
        <f>IFERROR(VLOOKUP($A101,SP_AcqTract_DB[],MATCH(N$2,SP_AcqTract_DB[#Headers],0),FALSE),"")</f>
        <v>664 CR 241</v>
      </c>
      <c r="O101" s="108">
        <f>IFERROR(VLOOKUP($A101,SP_AcqTract_DB[],MATCH(O$2,SP_AcqTract_DB[#Headers],0),FALSE),"")</f>
        <v>0</v>
      </c>
      <c r="P101" s="108">
        <f>IFERROR(VLOOKUP($A101,SP_AcqTract_DB[],MATCH(P$2,SP_AcqTract_DB[#Headers],0),FALSE),"")</f>
        <v>0</v>
      </c>
      <c r="Q101" s="96">
        <f>IFERROR(VLOOKUP($A101,SP_AcqTract_DB[],MATCH(Q$2,SP_AcqTract_DB[#Headers],0),FALSE),"")</f>
        <v>0</v>
      </c>
      <c r="R101" s="131" t="str">
        <f>IFERROR(IF(VLOOKUP(CONCATENATE($A101,"_",R$1),SP_ACQ_Lib[],MATCH(R$2,SP_ACQ_Lib[#Headers],0),FALSE)=0,"",VLOOKUP(CONCATENATE($A101,"_",R$1),SP_ACQ_Lib[],MATCH(R$2,SP_ACQ_Lib[#Headers],0),FALSE)),"")</f>
        <v/>
      </c>
      <c r="S101" s="134" t="str">
        <f>IFERROR(IF(VLOOKUP(CONCATENATE($A101,"_",S$1),SP_ACQ_Lib[],MATCH(S$2,SP_ACQ_Lib[#Headers],0),FALSE)=0,"",VLOOKUP(CONCATENATE($A101,"_",S$1),SP_ACQ_Lib[],MATCH(S$2,SP_ACQ_Lib[#Headers],0),FALSE)),"")</f>
        <v/>
      </c>
      <c r="T101" s="93">
        <f>IFERROR(VLOOKUP(CONCATENATE($A101,"_",T$1),SP_ACQ_Lib[],MATCH(T$2,SP_ACQ_Lib[#Headers],0),FALSE),0)</f>
        <v>0</v>
      </c>
      <c r="U101" s="131" t="str">
        <f>IFERROR(IF(VLOOKUP(CONCATENATE($A101,"_",U$1),SP_ACQ_Lib[],MATCH(U$2,SP_ACQ_Lib[#Headers],0),FALSE)=0,"",VLOOKUP(CONCATENATE($A101,"_",U$1),SP_ACQ_Lib[],MATCH(U$2,SP_ACQ_Lib[#Headers],0),FALSE)),"")</f>
        <v/>
      </c>
      <c r="V101" s="93" t="str">
        <f>IFERROR(VLOOKUP(CONCATENATE($A101,"_",V$1),SP_ACQ_Lib[],MATCH(V$2,SP_ACQ_Lib[#Headers],0),FALSE),0)</f>
        <v>Accepted</v>
      </c>
      <c r="W101" s="97">
        <f>IFERROR(VLOOKUP(CONCATENATE($A101,"_",W$1),SP_ACQ_Lib[],MATCH(W$2,SP_ACQ_Lib[#Headers],0),FALSE),0)</f>
        <v>0</v>
      </c>
      <c r="X101" s="131">
        <f>IFERROR(VLOOKUP($A101,SP_AcqTract_DB[],MATCH(X$2,SP_AcqTract_DB[#Headers],0),FALSE),"")</f>
        <v>0</v>
      </c>
      <c r="Y101" s="125">
        <f>IFERROR(VLOOKUP($A101,SP_AcqTract_DB[],MATCH(Y$2,SP_AcqTract_DB[#Headers],0),FALSE),"")</f>
        <v>0</v>
      </c>
      <c r="Z101" s="117">
        <f>IFERROR(VLOOKUP($A101,SP_AcqTract_DB[],MATCH(Z$2,SP_AcqTract_DB[#Headers],0),FALSE),"")</f>
        <v>0</v>
      </c>
      <c r="AA101" s="117">
        <f>IFERROR(VLOOKUP($A101,SP_AcqTract_DB[],MATCH(AA$2,SP_AcqTract_DB[#Headers],0),FALSE),"")</f>
        <v>0</v>
      </c>
      <c r="AB101" s="131" t="str">
        <f>IFERROR(IF(VLOOKUP(CONCATENATE($A101,"_",AB$1),SP_ACQ_Lib[],MATCH(AB$2,SP_ACQ_Lib[#Headers],0),FALSE)=0,"",VLOOKUP(CONCATENATE($A101,"_",AB$1),SP_ACQ_Lib[],MATCH(AB$2,SP_ACQ_Lib[#Headers],0),FALSE)),"")</f>
        <v/>
      </c>
      <c r="AC101" s="131" t="str">
        <f>IFERROR(IF(VLOOKUP(CONCATENATE($A101,"_",AC$1),SP_ACQ_Lib[],MATCH(AC$2,SP_ACQ_Lib[#Headers],0),FALSE)=0,"",VLOOKUP(CONCATENATE($A101,"_",AC$1),SP_ACQ_Lib[],MATCH(AC$2,SP_ACQ_Lib[#Headers],0),FALSE)),"")</f>
        <v/>
      </c>
      <c r="AD101" s="117">
        <f>IFERROR(VLOOKUP($A101,SP_AcqTract_DB[],MATCH(AD$2,SP_AcqTract_DB[#Headers],0),FALSE),"")</f>
        <v>0</v>
      </c>
      <c r="AE101" s="131" t="str">
        <f>IFERROR(IF(VLOOKUP(CONCATENATE($A101,"_",AE$1),SP_ACQ_Lib[],MATCH(AE$2,SP_ACQ_Lib[#Headers],0),FALSE)=0,"",VLOOKUP(CONCATENATE($A101,"_",AE$1),SP_ACQ_Lib[],MATCH(AE$2,SP_ACQ_Lib[#Headers],0),FALSE)),"")</f>
        <v/>
      </c>
      <c r="AF101" s="131" t="str">
        <f>IFERROR(IF(VLOOKUP(CONCATENATE($A101,"_",AF$1),SP_ACQ_Lib[],MATCH(AF$2,SP_ACQ_Lib[#Headers],0),FALSE)=0,"",VLOOKUP(CONCATENATE($A101,"_",AF$1),SP_ACQ_Lib[],MATCH(AF$2,SP_ACQ_Lib[#Headers],0),FALSE)),"")</f>
        <v/>
      </c>
      <c r="AG101" s="131" t="str">
        <f>IFERROR(IF(VLOOKUP(CONCATENATE($A101,"_",AG$1),SP_ACQ_Lib[],MATCH(AG$2,SP_ACQ_Lib[#Headers],0),FALSE)=0,"",VLOOKUP(CONCATENATE($A101,"_",AG$1),SP_ACQ_Lib[],MATCH(AG$2,SP_ACQ_Lib[#Headers],0),FALSE)),"")</f>
        <v/>
      </c>
      <c r="AH101" s="131" t="str">
        <f>IFERROR(IF(VLOOKUP(CONCATENATE($A101,"_",AH$1),SP_ACQ_Lib[],MATCH(AH$2,SP_ACQ_Lib[#Headers],0),FALSE)=0,"",VLOOKUP(CONCATENATE($A101,"_",AH$1),SP_ACQ_Lib[],MATCH(AH$2,SP_ACQ_Lib[#Headers],0),FALSE)),"")</f>
        <v/>
      </c>
      <c r="AI101" s="130" t="str">
        <f>IFERROR(IF(VLOOKUP(CONCATENATE($A101,"_",AI$1),SP_ACQ_Lib[],MATCH(AI$2,SP_ACQ_Lib[#Headers],0),FALSE)=0,"",VLOOKUP(CONCATENATE($A101,"_",AI$1),SP_ACQ_Lib[],MATCH(AI$2,SP_ACQ_Lib[#Headers],0),FALSE)),"")</f>
        <v/>
      </c>
      <c r="AJ101" s="130" t="str">
        <f>IFERROR(IF(VLOOKUP(CONCATENATE($A101,"_",AJ$1),SP_ACQ_Lib[],MATCH(AJ$2,SP_ACQ_Lib[#Headers],0),FALSE)=0,"",VLOOKUP(CONCATENATE($A101,"_",AJ$1),SP_ACQ_Lib[],MATCH(AJ$2,SP_ACQ_Lib[#Headers],0),FALSE)),"")</f>
        <v/>
      </c>
      <c r="AK101" s="130" t="str">
        <f>IFERROR(IF(VLOOKUP(CONCATENATE($A101,"_",AK$1),SP_ACQ_Lib[],MATCH(AK$2,SP_ACQ_Lib[#Headers],0),FALSE)=0,"",VLOOKUP(CONCATENATE($A101,"_",AK$1),SP_ACQ_Lib[],MATCH(AK$2,SP_ACQ_Lib[#Headers],0),FALSE)),"")</f>
        <v/>
      </c>
      <c r="AL101" s="130">
        <f>IFERROR(VLOOKUP($A101,SP_AcqTract_DB[],MATCH(AL$2,SP_AcqTract_DB[#Headers],0),FALSE),"")</f>
        <v>0</v>
      </c>
      <c r="AM101" s="115">
        <f>IFERROR(VLOOKUP($A101,SP_AcqTract_DB[],MATCH(AM$2,SP_AcqTract_DB[#Headers],0),FALSE),"")</f>
        <v>0</v>
      </c>
      <c r="AN101" s="115">
        <f>IFERROR(VLOOKUP($A101,SP_AcqTract_DB[],MATCH(AN$2,SP_AcqTract_DB[#Headers],0),FALSE),"")</f>
        <v>0</v>
      </c>
      <c r="AO101" s="116">
        <f>IFERROR(VLOOKUP($A101,SP_AcqTract_DB[],MATCH(AO$2,SP_AcqTract_DB[#Headers],0),FALSE),"")</f>
        <v>0</v>
      </c>
      <c r="AP101" s="98">
        <f>IFERROR(VLOOKUP($A101,SP_AcqTract_DB[],MATCH(AP$2,SP_AcqTract_DB[#Headers],0),FALSE),"")</f>
        <v>0</v>
      </c>
      <c r="AQ101" s="133" t="str">
        <f>IFERROR(IF(VLOOKUP(CONCATENATE($A101,"_",AQ$1),SP_ACQ_Lib[],MATCH(AQ$2,SP_ACQ_Lib[#Headers],0),FALSE)=0,"",VLOOKUP(CONCATENATE($A101,"_",AQ$1),SP_ACQ_Lib[],MATCH(AQ$2,SP_ACQ_Lib[#Headers],0),FALSE)),"")</f>
        <v/>
      </c>
      <c r="AR101" s="131" t="str">
        <f>IFERROR(IF(VLOOKUP(CONCATENATE($A101,"_",AR$1),SP_ACQ_Lib[],MATCH(AR$2,SP_ACQ_Lib[#Headers],0),FALSE)=0,"",VLOOKUP(CONCATENATE($A101,"_",AR$1),SP_ACQ_Lib[],MATCH(AR$2,SP_ACQ_Lib[#Headers],0),FALSE)),"")</f>
        <v/>
      </c>
      <c r="AS101" s="130" t="str">
        <f>IFERROR(IF(VLOOKUP(CONCATENATE($A101,"_",AS$1),SP_ACQ_Lib[],MATCH(AS$2,SP_ACQ_Lib[#Headers],0),FALSE)=0,"",VLOOKUP(CONCATENATE($A101,"_",AS$1),SP_ACQ_Lib[],MATCH(AS$2,SP_ACQ_Lib[#Headers],0),FALSE)),"")</f>
        <v/>
      </c>
      <c r="AT101" s="132" t="str">
        <f>IFERROR(IF(VLOOKUP(CONCATENATE($A101,"_",AT$1),SP_ACQ_Lib[],MATCH(AT$2,SP_ACQ_Lib[#Headers],0),FALSE)=0,"",VLOOKUP(CONCATENATE($A101,"_",AT$1),SP_ACQ_Lib[],MATCH(AT$2,SP_ACQ_Lib[#Headers],0),FALSE)),"")</f>
        <v/>
      </c>
      <c r="AU101" s="132" t="str">
        <f>IFERROR(IF(VLOOKUP(CONCATENATE($A101,"_",AU$1),SP_ACQ_Lib[],MATCH(AU$2,SP_ACQ_Lib[#Headers],0),FALSE)=0,"",VLOOKUP(CONCATENATE($A101,"_",AU$1),SP_ACQ_Lib[],MATCH(AU$2,SP_ACQ_Lib[#Headers],0),FALSE)),"")</f>
        <v/>
      </c>
      <c r="AV101" s="113" t="str">
        <f>IFERROR(IF(VLOOKUP(CONCATENATE($A101,"_",AV$1),SP_ACQ_Lib[],MATCH(AV$2,SP_ACQ_Lib[#Headers],0),FALSE)=0,"",VLOOKUP(CONCATENATE($A101,"_",AV$1),SP_ACQ_Lib[],MATCH(AV$2,SP_ACQ_Lib[#Headers],0),FALSE)),"")</f>
        <v/>
      </c>
      <c r="AW101" s="132" t="str">
        <f>IFERROR(IF(VLOOKUP(CONCATENATE($A101,"_",AW$1),SP_ACQ_Lib[],MATCH(AW$2,SP_ACQ_Lib[#Headers],0),FALSE)=0,"",VLOOKUP(CONCATENATE($A101,"_",AW$1),SP_ACQ_Lib[],MATCH(AW$2,SP_ACQ_Lib[#Headers],0),FALSE)),"")</f>
        <v/>
      </c>
      <c r="AX101" s="132" t="str">
        <f>IFERROR(IF(VLOOKUP(CONCATENATE($A101,"_",AX$1),SP_ACQ_Lib[],MATCH(AX$2,SP_ACQ_Lib[#Headers],0),FALSE)=0,"",VLOOKUP(CONCATENATE($A101,"_",AX$1),SP_ACQ_Lib[],MATCH(AX$2,SP_ACQ_Lib[#Headers],0),FALSE)),"")</f>
        <v/>
      </c>
      <c r="AY101" s="132" t="str">
        <f>IFERROR(IF(VLOOKUP(CONCATENATE($A101,"_",AY$1),SP_ACQ_Lib[],MATCH(AY$2,SP_ACQ_Lib[#Headers],0),FALSE)=0,"",VLOOKUP(CONCATENATE($A101,"_",AY$1),SP_ACQ_Lib[],MATCH(AY$2,SP_ACQ_Lib[#Headers],0),FALSE)),"")</f>
        <v/>
      </c>
      <c r="AZ101" s="132" t="str">
        <f>IFERROR(IF(VLOOKUP(CONCATENATE($A101,"_",AZ$1),SP_ACQ_Lib[],MATCH(AZ$2,SP_ACQ_Lib[#Headers],0),FALSE)=0,"",VLOOKUP(CONCATENATE($A101,"_",AZ$1),SP_ACQ_Lib[],MATCH(AZ$2,SP_ACQ_Lib[#Headers],0),FALSE)),"")</f>
        <v/>
      </c>
      <c r="BA101" s="132" t="str">
        <f>IFERROR(IF(VLOOKUP(CONCATENATE($A101,"_",BA$1),SP_ACQ_Lib[],MATCH(BA$2,SP_ACQ_Lib[#Headers],0),FALSE)=0,"",VLOOKUP(CONCATENATE($A101,"_",BA$1),SP_ACQ_Lib[],MATCH(BA$2,SP_ACQ_Lib[#Headers],0),FALSE)),"")</f>
        <v/>
      </c>
      <c r="BB101" s="112">
        <f>IFERROR(VLOOKUP(CONCATENATE($A101,"_",BB$1),SP_ACQ_Lib[],MATCH(BB$2,SP_ACQ_Lib[#Headers],0),FALSE),0)</f>
        <v>0</v>
      </c>
      <c r="BC101" s="119">
        <f>IFERROR(VLOOKUP($A101,SP_AcqTract_DB[],MATCH(BC$2,SP_AcqTract_DB[#Headers],0),FALSE),"")</f>
        <v>0</v>
      </c>
      <c r="BD101" s="119">
        <f>IFERROR(VLOOKUP($A101,SP_AcqTract_DB[],MATCH(BD$2,SP_AcqTract_DB[#Headers],0),FALSE),"")</f>
        <v>0</v>
      </c>
      <c r="BE101" s="130" t="str">
        <f>IFERROR(IF(VLOOKUP(CONCATENATE($A101,"_",BE$1),SP_ACQ_Lib[],MATCH(BE$2,SP_ACQ_Lib[#Headers],0),FALSE)=0,"",VLOOKUP(CONCATENATE($A101,"_",BE$1),SP_ACQ_Lib[],MATCH(BE$2,SP_ACQ_Lib[#Headers],0),FALSE)),"")</f>
        <v/>
      </c>
      <c r="BF101" s="130" t="str">
        <f>IFERROR(IF(VLOOKUP(CONCATENATE($A101,"_",BF$1),SP_ACQ_Lib[],MATCH(BF$2,SP_ACQ_Lib[#Headers],0),FALSE)=0,"",VLOOKUP(CONCATENATE($A101,"_",BF$1),SP_ACQ_Lib[],MATCH(BF$2,SP_ACQ_Lib[#Headers],0),FALSE)),"")</f>
        <v/>
      </c>
      <c r="BG101" s="130" t="str">
        <f>IFERROR(IF(VLOOKUP(CONCATENATE($A101,"_",BG$1),SP_ACQ_Lib[],MATCH(BG$2,SP_ACQ_Lib[#Headers],0),FALSE)=0,"",VLOOKUP(CONCATENATE($A101,"_",BG$1),SP_ACQ_Lib[],MATCH(BG$2,SP_ACQ_Lib[#Headers],0),FALSE)),"")</f>
        <v/>
      </c>
      <c r="BH101" s="130" t="str">
        <f>IFERROR(IF(VLOOKUP(CONCATENATE($A101,"_",BH$1),SP_ACQ_Lib[],MATCH(BH$2,SP_ACQ_Lib[#Headers],0),FALSE)=0,"",VLOOKUP(CONCATENATE($A101,"_",BH$1),SP_ACQ_Lib[],MATCH(BH$2,SP_ACQ_Lib[#Headers],0),FALSE)),"")</f>
        <v/>
      </c>
      <c r="BI101" s="130" t="str">
        <f>IFERROR(IF(VLOOKUP(CONCATENATE($A101,"_",BI$1),SP_ACQ_Lib[],MATCH(BI$2,SP_ACQ_Lib[#Headers],0),FALSE)=0,"",VLOOKUP(CONCATENATE($A101,"_",BI$1),SP_ACQ_Lib[],MATCH(BI$2,SP_ACQ_Lib[#Headers],0),FALSE)),"")</f>
        <v/>
      </c>
      <c r="BJ101" s="130">
        <f>IFERROR(IF(VLOOKUP(CONCATENATE($A101,"_",BJ$1),SP_ACQ_Lib[],MATCH(BJ$2,SP_ACQ_Lib[#Headers],0),FALSE)=0,"",VLOOKUP(CONCATENATE($A101,"_",BJ$1),SP_ACQ_Lib[],MATCH(BJ$2,SP_ACQ_Lib[#Headers],0),FALSE)),"")</f>
        <v>43483</v>
      </c>
      <c r="BK101" s="131" t="str">
        <f>IFERROR(IF(VLOOKUP(CONCATENATE($A101,"_",BK$1),SP_ACQ_Lib[],MATCH(BK$2,SP_ACQ_Lib[#Headers],0),FALSE)=0,"",VLOOKUP(CONCATENATE($A101,"_",BK$1),SP_ACQ_Lib[],MATCH(BK$2,SP_ACQ_Lib[#Headers],0),FALSE)),"")</f>
        <v/>
      </c>
      <c r="BL101" s="130" t="str">
        <f>IFERROR(IF(VLOOKUP(CONCATENATE($A101,"_",BL$1),SP_ACQ_Lib[],MATCH(BL$2,SP_ACQ_Lib[#Headers],0),FALSE)=0,"",VLOOKUP(CONCATENATE($A101,"_",BL$1),SP_ACQ_Lib[],MATCH(BL$2,SP_ACQ_Lib[#Headers],0),FALSE)),"")</f>
        <v/>
      </c>
      <c r="BM101" s="130" t="str">
        <f>IFERROR(IF(VLOOKUP(CONCATENATE($A101,"_",BM$1),SP_ACQ_Lib[],MATCH(BM$2,SP_ACQ_Lib[#Headers],0),FALSE)=0,"",VLOOKUP(CONCATENATE($A101,"_",BM$1),SP_ACQ_Lib[],MATCH(BM$2,SP_ACQ_Lib[#Headers],0),FALSE)),"")</f>
        <v/>
      </c>
      <c r="BN101" s="130" t="str">
        <f>IFERROR(IF(VLOOKUP(CONCATENATE($A101,"_",BN$1),SP_ACQ_Lib[],MATCH(BN$2,SP_ACQ_Lib[#Headers],0),FALSE)=0,"",VLOOKUP(CONCATENATE($A101,"_",BN$1),SP_ACQ_Lib[],MATCH(BN$2,SP_ACQ_Lib[#Headers],0),FALSE)),"")</f>
        <v/>
      </c>
    </row>
    <row r="102" spans="1:66" s="114" customFormat="1" ht="15.75" x14ac:dyDescent="0.2">
      <c r="A102" s="82" t="s">
        <v>2098</v>
      </c>
      <c r="B102" s="115" t="str">
        <f>IFERROR(VLOOKUP($A102,SP_AcqTract_DB[],MATCH(B$2,SP_AcqTract_DB[#Headers],0),FALSE),"")</f>
        <v>R027694</v>
      </c>
      <c r="C102" s="116" t="str">
        <f>IFERROR(VLOOKUP($A102,SP_AcqTract_DB[],MATCH(C$2,SP_AcqTract_DB[#Headers],0),FALSE),"")</f>
        <v>PH2</v>
      </c>
      <c r="D102" s="96" t="str">
        <f>IFERROR(VLOOKUP($A102,SP_AcqTract_DB[],MATCH(D$2,SP_AcqTract_DB[#Headers],0),FALSE),"")</f>
        <v>Active</v>
      </c>
      <c r="E102" s="96">
        <f>IFERROR(VLOOKUP($A102,SP_AcqTract_DB[],MATCH(E$2,SP_AcqTract_DB[#Headers],0),FALSE),"")</f>
        <v>0</v>
      </c>
      <c r="F102" s="115">
        <f>IFERROR(VLOOKUP($A102,SP_AcqTract_DB[],MATCH(F$2,SP_AcqTract_DB[#Headers],0),FALSE),"")</f>
        <v>0</v>
      </c>
      <c r="G102" s="115">
        <f>IFERROR(VLOOKUP($A102,SP_AcqTract_DB[],MATCH(G$2,SP_AcqTract_DB[#Headers],0),FALSE),"")</f>
        <v>0</v>
      </c>
      <c r="H102" s="131" t="str">
        <f>IFERROR(IF(VLOOKUP(CONCATENATE($A102,"_",H$1),SP_ACQ_Lib[],MATCH(H$2,SP_ACQ_Lib[#Headers],0),FALSE)=0,"",VLOOKUP(CONCATENATE($A102,"_",H$1),SP_ACQ_Lib[],MATCH(H$2,SP_ACQ_Lib[#Headers],0),FALSE)),"")</f>
        <v/>
      </c>
      <c r="I102" s="115" t="str">
        <f>IFERROR(VLOOKUP($A102,SP_AcqTract_DB[],MATCH(I$2,SP_AcqTract_DB[#Headers],0),FALSE),"")</f>
        <v>Robert L Nilson</v>
      </c>
      <c r="J102" s="115">
        <f>IFERROR(VLOOKUP($A102,SP_AcqTract_DB[],MATCH(J$2,SP_AcqTract_DB[#Headers],0),FALSE),"")</f>
        <v>0</v>
      </c>
      <c r="K102" s="115">
        <f>IFERROR(VLOOKUP($A102,SP_AcqTract_DB[],MATCH(K$2,SP_AcqTract_DB[#Headers],0),FALSE),"")</f>
        <v>0</v>
      </c>
      <c r="L102" s="115">
        <f>IFERROR(VLOOKUP($A102,SP_AcqTract_DB[],MATCH(L$2,SP_AcqTract_DB[#Headers],0),FALSE),"")</f>
        <v>0</v>
      </c>
      <c r="M102" s="96">
        <f>IFERROR(VLOOKUP($A102,SP_AcqTract_DB[],MATCH(M$2,SP_AcqTract_DB[#Headers],0),FALSE),"")</f>
        <v>0</v>
      </c>
      <c r="N102" s="115" t="str">
        <f>IFERROR(VLOOKUP($A102,SP_AcqTract_DB[],MATCH(N$2,SP_AcqTract_DB[#Headers],0),FALSE),"")</f>
        <v>4731 FM 102</v>
      </c>
      <c r="O102" s="108">
        <f>IFERROR(VLOOKUP($A102,SP_AcqTract_DB[],MATCH(O$2,SP_AcqTract_DB[#Headers],0),FALSE),"")</f>
        <v>0</v>
      </c>
      <c r="P102" s="108">
        <f>IFERROR(VLOOKUP($A102,SP_AcqTract_DB[],MATCH(P$2,SP_AcqTract_DB[#Headers],0),FALSE),"")</f>
        <v>0</v>
      </c>
      <c r="Q102" s="96">
        <f>IFERROR(VLOOKUP($A102,SP_AcqTract_DB[],MATCH(Q$2,SP_AcqTract_DB[#Headers],0),FALSE),"")</f>
        <v>0</v>
      </c>
      <c r="R102" s="131" t="str">
        <f>IFERROR(IF(VLOOKUP(CONCATENATE($A102,"_",R$1),SP_ACQ_Lib[],MATCH(R$2,SP_ACQ_Lib[#Headers],0),FALSE)=0,"",VLOOKUP(CONCATENATE($A102,"_",R$1),SP_ACQ_Lib[],MATCH(R$2,SP_ACQ_Lib[#Headers],0),FALSE)),"")</f>
        <v/>
      </c>
      <c r="S102" s="134" t="str">
        <f>IFERROR(IF(VLOOKUP(CONCATENATE($A102,"_",S$1),SP_ACQ_Lib[],MATCH(S$2,SP_ACQ_Lib[#Headers],0),FALSE)=0,"",VLOOKUP(CONCATENATE($A102,"_",S$1),SP_ACQ_Lib[],MATCH(S$2,SP_ACQ_Lib[#Headers],0),FALSE)),"")</f>
        <v/>
      </c>
      <c r="T102" s="93">
        <f>IFERROR(VLOOKUP(CONCATENATE($A102,"_",T$1),SP_ACQ_Lib[],MATCH(T$2,SP_ACQ_Lib[#Headers],0),FALSE),0)</f>
        <v>0</v>
      </c>
      <c r="U102" s="131" t="str">
        <f>IFERROR(IF(VLOOKUP(CONCATENATE($A102,"_",U$1),SP_ACQ_Lib[],MATCH(U$2,SP_ACQ_Lib[#Headers],0),FALSE)=0,"",VLOOKUP(CONCATENATE($A102,"_",U$1),SP_ACQ_Lib[],MATCH(U$2,SP_ACQ_Lib[#Headers],0),FALSE)),"")</f>
        <v/>
      </c>
      <c r="V102" s="93" t="str">
        <f>IFERROR(VLOOKUP(CONCATENATE($A102,"_",V$1),SP_ACQ_Lib[],MATCH(V$2,SP_ACQ_Lib[#Headers],0),FALSE),0)</f>
        <v>Accepted</v>
      </c>
      <c r="W102" s="97">
        <f>IFERROR(VLOOKUP(CONCATENATE($A102,"_",W$1),SP_ACQ_Lib[],MATCH(W$2,SP_ACQ_Lib[#Headers],0),FALSE),0)</f>
        <v>0</v>
      </c>
      <c r="X102" s="131">
        <f>IFERROR(VLOOKUP($A102,SP_AcqTract_DB[],MATCH(X$2,SP_AcqTract_DB[#Headers],0),FALSE),"")</f>
        <v>0</v>
      </c>
      <c r="Y102" s="125">
        <f>IFERROR(VLOOKUP($A102,SP_AcqTract_DB[],MATCH(Y$2,SP_AcqTract_DB[#Headers],0),FALSE),"")</f>
        <v>0</v>
      </c>
      <c r="Z102" s="117">
        <f>IFERROR(VLOOKUP($A102,SP_AcqTract_DB[],MATCH(Z$2,SP_AcqTract_DB[#Headers],0),FALSE),"")</f>
        <v>0</v>
      </c>
      <c r="AA102" s="117">
        <f>IFERROR(VLOOKUP($A102,SP_AcqTract_DB[],MATCH(AA$2,SP_AcqTract_DB[#Headers],0),FALSE),"")</f>
        <v>0</v>
      </c>
      <c r="AB102" s="131" t="str">
        <f>IFERROR(IF(VLOOKUP(CONCATENATE($A102,"_",AB$1),SP_ACQ_Lib[],MATCH(AB$2,SP_ACQ_Lib[#Headers],0),FALSE)=0,"",VLOOKUP(CONCATENATE($A102,"_",AB$1),SP_ACQ_Lib[],MATCH(AB$2,SP_ACQ_Lib[#Headers],0),FALSE)),"")</f>
        <v/>
      </c>
      <c r="AC102" s="131" t="str">
        <f>IFERROR(IF(VLOOKUP(CONCATENATE($A102,"_",AC$1),SP_ACQ_Lib[],MATCH(AC$2,SP_ACQ_Lib[#Headers],0),FALSE)=0,"",VLOOKUP(CONCATENATE($A102,"_",AC$1),SP_ACQ_Lib[],MATCH(AC$2,SP_ACQ_Lib[#Headers],0),FALSE)),"")</f>
        <v/>
      </c>
      <c r="AD102" s="117">
        <f>IFERROR(VLOOKUP($A102,SP_AcqTract_DB[],MATCH(AD$2,SP_AcqTract_DB[#Headers],0),FALSE),"")</f>
        <v>0</v>
      </c>
      <c r="AE102" s="131" t="str">
        <f>IFERROR(IF(VLOOKUP(CONCATENATE($A102,"_",AE$1),SP_ACQ_Lib[],MATCH(AE$2,SP_ACQ_Lib[#Headers],0),FALSE)=0,"",VLOOKUP(CONCATENATE($A102,"_",AE$1),SP_ACQ_Lib[],MATCH(AE$2,SP_ACQ_Lib[#Headers],0),FALSE)),"")</f>
        <v/>
      </c>
      <c r="AF102" s="131" t="str">
        <f>IFERROR(IF(VLOOKUP(CONCATENATE($A102,"_",AF$1),SP_ACQ_Lib[],MATCH(AF$2,SP_ACQ_Lib[#Headers],0),FALSE)=0,"",VLOOKUP(CONCATENATE($A102,"_",AF$1),SP_ACQ_Lib[],MATCH(AF$2,SP_ACQ_Lib[#Headers],0),FALSE)),"")</f>
        <v/>
      </c>
      <c r="AG102" s="131" t="str">
        <f>IFERROR(IF(VLOOKUP(CONCATENATE($A102,"_",AG$1),SP_ACQ_Lib[],MATCH(AG$2,SP_ACQ_Lib[#Headers],0),FALSE)=0,"",VLOOKUP(CONCATENATE($A102,"_",AG$1),SP_ACQ_Lib[],MATCH(AG$2,SP_ACQ_Lib[#Headers],0),FALSE)),"")</f>
        <v/>
      </c>
      <c r="AH102" s="131" t="str">
        <f>IFERROR(IF(VLOOKUP(CONCATENATE($A102,"_",AH$1),SP_ACQ_Lib[],MATCH(AH$2,SP_ACQ_Lib[#Headers],0),FALSE)=0,"",VLOOKUP(CONCATENATE($A102,"_",AH$1),SP_ACQ_Lib[],MATCH(AH$2,SP_ACQ_Lib[#Headers],0),FALSE)),"")</f>
        <v/>
      </c>
      <c r="AI102" s="130" t="str">
        <f>IFERROR(IF(VLOOKUP(CONCATENATE($A102,"_",AI$1),SP_ACQ_Lib[],MATCH(AI$2,SP_ACQ_Lib[#Headers],0),FALSE)=0,"",VLOOKUP(CONCATENATE($A102,"_",AI$1),SP_ACQ_Lib[],MATCH(AI$2,SP_ACQ_Lib[#Headers],0),FALSE)),"")</f>
        <v/>
      </c>
      <c r="AJ102" s="130">
        <f>IFERROR(IF(VLOOKUP(CONCATENATE($A102,"_",AJ$1),SP_ACQ_Lib[],MATCH(AJ$2,SP_ACQ_Lib[#Headers],0),FALSE)=0,"",VLOOKUP(CONCATENATE($A102,"_",AJ$1),SP_ACQ_Lib[],MATCH(AJ$2,SP_ACQ_Lib[#Headers],0),FALSE)),"")</f>
        <v>43741</v>
      </c>
      <c r="AK102" s="130">
        <f>IFERROR(IF(VLOOKUP(CONCATENATE($A102,"_",AK$1),SP_ACQ_Lib[],MATCH(AK$2,SP_ACQ_Lib[#Headers],0),FALSE)=0,"",VLOOKUP(CONCATENATE($A102,"_",AK$1),SP_ACQ_Lib[],MATCH(AK$2,SP_ACQ_Lib[#Headers],0),FALSE)),"")</f>
        <v>43924</v>
      </c>
      <c r="AL102" s="130">
        <f>IFERROR(VLOOKUP($A102,SP_AcqTract_DB[],MATCH(AL$2,SP_AcqTract_DB[#Headers],0),FALSE),"")</f>
        <v>0</v>
      </c>
      <c r="AM102" s="115">
        <f>IFERROR(VLOOKUP($A102,SP_AcqTract_DB[],MATCH(AM$2,SP_AcqTract_DB[#Headers],0),FALSE),"")</f>
        <v>0</v>
      </c>
      <c r="AN102" s="115">
        <f>IFERROR(VLOOKUP($A102,SP_AcqTract_DB[],MATCH(AN$2,SP_AcqTract_DB[#Headers],0),FALSE),"")</f>
        <v>0</v>
      </c>
      <c r="AO102" s="116">
        <f>IFERROR(VLOOKUP($A102,SP_AcqTract_DB[],MATCH(AO$2,SP_AcqTract_DB[#Headers],0),FALSE),"")</f>
        <v>0</v>
      </c>
      <c r="AP102" s="98">
        <f>IFERROR(VLOOKUP($A102,SP_AcqTract_DB[],MATCH(AP$2,SP_AcqTract_DB[#Headers],0),FALSE),"")</f>
        <v>0</v>
      </c>
      <c r="AQ102" s="133" t="str">
        <f>IFERROR(IF(VLOOKUP(CONCATENATE($A102,"_",AQ$1),SP_ACQ_Lib[],MATCH(AQ$2,SP_ACQ_Lib[#Headers],0),FALSE)=0,"",VLOOKUP(CONCATENATE($A102,"_",AQ$1),SP_ACQ_Lib[],MATCH(AQ$2,SP_ACQ_Lib[#Headers],0),FALSE)),"")</f>
        <v/>
      </c>
      <c r="AR102" s="131" t="str">
        <f>IFERROR(IF(VLOOKUP(CONCATENATE($A102,"_",AR$1),SP_ACQ_Lib[],MATCH(AR$2,SP_ACQ_Lib[#Headers],0),FALSE)=0,"",VLOOKUP(CONCATENATE($A102,"_",AR$1),SP_ACQ_Lib[],MATCH(AR$2,SP_ACQ_Lib[#Headers],0),FALSE)),"")</f>
        <v/>
      </c>
      <c r="AS102" s="130" t="str">
        <f>IFERROR(IF(VLOOKUP(CONCATENATE($A102,"_",AS$1),SP_ACQ_Lib[],MATCH(AS$2,SP_ACQ_Lib[#Headers],0),FALSE)=0,"",VLOOKUP(CONCATENATE($A102,"_",AS$1),SP_ACQ_Lib[],MATCH(AS$2,SP_ACQ_Lib[#Headers],0),FALSE)),"")</f>
        <v/>
      </c>
      <c r="AT102" s="132" t="str">
        <f>IFERROR(IF(VLOOKUP(CONCATENATE($A102,"_",AT$1),SP_ACQ_Lib[],MATCH(AT$2,SP_ACQ_Lib[#Headers],0),FALSE)=0,"",VLOOKUP(CONCATENATE($A102,"_",AT$1),SP_ACQ_Lib[],MATCH(AT$2,SP_ACQ_Lib[#Headers],0),FALSE)),"")</f>
        <v/>
      </c>
      <c r="AU102" s="132" t="str">
        <f>IFERROR(IF(VLOOKUP(CONCATENATE($A102,"_",AU$1),SP_ACQ_Lib[],MATCH(AU$2,SP_ACQ_Lib[#Headers],0),FALSE)=0,"",VLOOKUP(CONCATENATE($A102,"_",AU$1),SP_ACQ_Lib[],MATCH(AU$2,SP_ACQ_Lib[#Headers],0),FALSE)),"")</f>
        <v/>
      </c>
      <c r="AV102" s="113" t="str">
        <f>IFERROR(IF(VLOOKUP(CONCATENATE($A102,"_",AV$1),SP_ACQ_Lib[],MATCH(AV$2,SP_ACQ_Lib[#Headers],0),FALSE)=0,"",VLOOKUP(CONCATENATE($A102,"_",AV$1),SP_ACQ_Lib[],MATCH(AV$2,SP_ACQ_Lib[#Headers],0),FALSE)),"")</f>
        <v/>
      </c>
      <c r="AW102" s="132" t="str">
        <f>IFERROR(IF(VLOOKUP(CONCATENATE($A102,"_",AW$1),SP_ACQ_Lib[],MATCH(AW$2,SP_ACQ_Lib[#Headers],0),FALSE)=0,"",VLOOKUP(CONCATENATE($A102,"_",AW$1),SP_ACQ_Lib[],MATCH(AW$2,SP_ACQ_Lib[#Headers],0),FALSE)),"")</f>
        <v/>
      </c>
      <c r="AX102" s="132" t="str">
        <f>IFERROR(IF(VLOOKUP(CONCATENATE($A102,"_",AX$1),SP_ACQ_Lib[],MATCH(AX$2,SP_ACQ_Lib[#Headers],0),FALSE)=0,"",VLOOKUP(CONCATENATE($A102,"_",AX$1),SP_ACQ_Lib[],MATCH(AX$2,SP_ACQ_Lib[#Headers],0),FALSE)),"")</f>
        <v/>
      </c>
      <c r="AY102" s="132" t="str">
        <f>IFERROR(IF(VLOOKUP(CONCATENATE($A102,"_",AY$1),SP_ACQ_Lib[],MATCH(AY$2,SP_ACQ_Lib[#Headers],0),FALSE)=0,"",VLOOKUP(CONCATENATE($A102,"_",AY$1),SP_ACQ_Lib[],MATCH(AY$2,SP_ACQ_Lib[#Headers],0),FALSE)),"")</f>
        <v/>
      </c>
      <c r="AZ102" s="132" t="str">
        <f>IFERROR(IF(VLOOKUP(CONCATENATE($A102,"_",AZ$1),SP_ACQ_Lib[],MATCH(AZ$2,SP_ACQ_Lib[#Headers],0),FALSE)=0,"",VLOOKUP(CONCATENATE($A102,"_",AZ$1),SP_ACQ_Lib[],MATCH(AZ$2,SP_ACQ_Lib[#Headers],0),FALSE)),"")</f>
        <v/>
      </c>
      <c r="BA102" s="132" t="str">
        <f>IFERROR(IF(VLOOKUP(CONCATENATE($A102,"_",BA$1),SP_ACQ_Lib[],MATCH(BA$2,SP_ACQ_Lib[#Headers],0),FALSE)=0,"",VLOOKUP(CONCATENATE($A102,"_",BA$1),SP_ACQ_Lib[],MATCH(BA$2,SP_ACQ_Lib[#Headers],0),FALSE)),"")</f>
        <v/>
      </c>
      <c r="BB102" s="112">
        <f>IFERROR(VLOOKUP(CONCATENATE($A102,"_",BB$1),SP_ACQ_Lib[],MATCH(BB$2,SP_ACQ_Lib[#Headers],0),FALSE),0)</f>
        <v>0</v>
      </c>
      <c r="BC102" s="119">
        <f>IFERROR(VLOOKUP($A102,SP_AcqTract_DB[],MATCH(BC$2,SP_AcqTract_DB[#Headers],0),FALSE),"")</f>
        <v>0</v>
      </c>
      <c r="BD102" s="119">
        <f>IFERROR(VLOOKUP($A102,SP_AcqTract_DB[],MATCH(BD$2,SP_AcqTract_DB[#Headers],0),FALSE),"")</f>
        <v>0</v>
      </c>
      <c r="BE102" s="130" t="str">
        <f>IFERROR(IF(VLOOKUP(CONCATENATE($A102,"_",BE$1),SP_ACQ_Lib[],MATCH(BE$2,SP_ACQ_Lib[#Headers],0),FALSE)=0,"",VLOOKUP(CONCATENATE($A102,"_",BE$1),SP_ACQ_Lib[],MATCH(BE$2,SP_ACQ_Lib[#Headers],0),FALSE)),"")</f>
        <v/>
      </c>
      <c r="BF102" s="130" t="str">
        <f>IFERROR(IF(VLOOKUP(CONCATENATE($A102,"_",BF$1),SP_ACQ_Lib[],MATCH(BF$2,SP_ACQ_Lib[#Headers],0),FALSE)=0,"",VLOOKUP(CONCATENATE($A102,"_",BF$1),SP_ACQ_Lib[],MATCH(BF$2,SP_ACQ_Lib[#Headers],0),FALSE)),"")</f>
        <v/>
      </c>
      <c r="BG102" s="130" t="str">
        <f>IFERROR(IF(VLOOKUP(CONCATENATE($A102,"_",BG$1),SP_ACQ_Lib[],MATCH(BG$2,SP_ACQ_Lib[#Headers],0),FALSE)=0,"",VLOOKUP(CONCATENATE($A102,"_",BG$1),SP_ACQ_Lib[],MATCH(BG$2,SP_ACQ_Lib[#Headers],0),FALSE)),"")</f>
        <v/>
      </c>
      <c r="BH102" s="130" t="str">
        <f>IFERROR(IF(VLOOKUP(CONCATENATE($A102,"_",BH$1),SP_ACQ_Lib[],MATCH(BH$2,SP_ACQ_Lib[#Headers],0),FALSE)=0,"",VLOOKUP(CONCATENATE($A102,"_",BH$1),SP_ACQ_Lib[],MATCH(BH$2,SP_ACQ_Lib[#Headers],0),FALSE)),"")</f>
        <v/>
      </c>
      <c r="BI102" s="130" t="str">
        <f>IFERROR(IF(VLOOKUP(CONCATENATE($A102,"_",BI$1),SP_ACQ_Lib[],MATCH(BI$2,SP_ACQ_Lib[#Headers],0),FALSE)=0,"",VLOOKUP(CONCATENATE($A102,"_",BI$1),SP_ACQ_Lib[],MATCH(BI$2,SP_ACQ_Lib[#Headers],0),FALSE)),"")</f>
        <v/>
      </c>
      <c r="BJ102" s="130" t="str">
        <f>IFERROR(IF(VLOOKUP(CONCATENATE($A102,"_",BJ$1),SP_ACQ_Lib[],MATCH(BJ$2,SP_ACQ_Lib[#Headers],0),FALSE)=0,"",VLOOKUP(CONCATENATE($A102,"_",BJ$1),SP_ACQ_Lib[],MATCH(BJ$2,SP_ACQ_Lib[#Headers],0),FALSE)),"")</f>
        <v/>
      </c>
      <c r="BK102" s="131" t="str">
        <f>IFERROR(IF(VLOOKUP(CONCATENATE($A102,"_",BK$1),SP_ACQ_Lib[],MATCH(BK$2,SP_ACQ_Lib[#Headers],0),FALSE)=0,"",VLOOKUP(CONCATENATE($A102,"_",BK$1),SP_ACQ_Lib[],MATCH(BK$2,SP_ACQ_Lib[#Headers],0),FALSE)),"")</f>
        <v/>
      </c>
      <c r="BL102" s="130" t="str">
        <f>IFERROR(IF(VLOOKUP(CONCATENATE($A102,"_",BL$1),SP_ACQ_Lib[],MATCH(BL$2,SP_ACQ_Lib[#Headers],0),FALSE)=0,"",VLOOKUP(CONCATENATE($A102,"_",BL$1),SP_ACQ_Lib[],MATCH(BL$2,SP_ACQ_Lib[#Headers],0),FALSE)),"")</f>
        <v/>
      </c>
      <c r="BM102" s="130" t="str">
        <f>IFERROR(IF(VLOOKUP(CONCATENATE($A102,"_",BM$1),SP_ACQ_Lib[],MATCH(BM$2,SP_ACQ_Lib[#Headers],0),FALSE)=0,"",VLOOKUP(CONCATENATE($A102,"_",BM$1),SP_ACQ_Lib[],MATCH(BM$2,SP_ACQ_Lib[#Headers],0),FALSE)),"")</f>
        <v/>
      </c>
      <c r="BN102" s="130" t="str">
        <f>IFERROR(IF(VLOOKUP(CONCATENATE($A102,"_",BN$1),SP_ACQ_Lib[],MATCH(BN$2,SP_ACQ_Lib[#Headers],0),FALSE)=0,"",VLOOKUP(CONCATENATE($A102,"_",BN$1),SP_ACQ_Lib[],MATCH(BN$2,SP_ACQ_Lib[#Headers],0),FALSE)),"")</f>
        <v/>
      </c>
    </row>
    <row r="103" spans="1:66" s="114" customFormat="1" ht="15.75" x14ac:dyDescent="0.2">
      <c r="A103" s="82" t="s">
        <v>2100</v>
      </c>
      <c r="B103" s="115" t="str">
        <f>IFERROR(VLOOKUP($A103,SP_AcqTract_DB[],MATCH(B$2,SP_AcqTract_DB[#Headers],0),FALSE),"")</f>
        <v>R032037</v>
      </c>
      <c r="C103" s="116" t="str">
        <f>IFERROR(VLOOKUP($A103,SP_AcqTract_DB[],MATCH(C$2,SP_AcqTract_DB[#Headers],0),FALSE),"")</f>
        <v>PH2</v>
      </c>
      <c r="D103" s="96" t="str">
        <f>IFERROR(VLOOKUP($A103,SP_AcqTract_DB[],MATCH(D$2,SP_AcqTract_DB[#Headers],0),FALSE),"")</f>
        <v>Active</v>
      </c>
      <c r="E103" s="96">
        <f>IFERROR(VLOOKUP($A103,SP_AcqTract_DB[],MATCH(E$2,SP_AcqTract_DB[#Headers],0),FALSE),"")</f>
        <v>0</v>
      </c>
      <c r="F103" s="115">
        <f>IFERROR(VLOOKUP($A103,SP_AcqTract_DB[],MATCH(F$2,SP_AcqTract_DB[#Headers],0),FALSE),"")</f>
        <v>0</v>
      </c>
      <c r="G103" s="115" t="str">
        <f>IFERROR(VLOOKUP($A103,SP_AcqTract_DB[],MATCH(G$2,SP_AcqTract_DB[#Headers],0),FALSE),"")</f>
        <v>Melissa DeLeon</v>
      </c>
      <c r="H103" s="131">
        <f>IFERROR(IF(VLOOKUP(CONCATENATE($A103,"_",H$1),SP_ACQ_Lib[],MATCH(H$2,SP_ACQ_Lib[#Headers],0),FALSE)=0,"",VLOOKUP(CONCATENATE($A103,"_",H$1),SP_ACQ_Lib[],MATCH(H$2,SP_ACQ_Lib[#Headers],0),FALSE)),"")</f>
        <v>44012.66510416667</v>
      </c>
      <c r="I103" s="115" t="str">
        <f>IFERROR(VLOOKUP($A103,SP_AcqTract_DB[],MATCH(I$2,SP_AcqTract_DB[#Headers],0),FALSE),"")</f>
        <v>Witt Ann L &amp; Raymond R</v>
      </c>
      <c r="J103" s="115">
        <f>IFERROR(VLOOKUP($A103,SP_AcqTract_DB[],MATCH(J$2,SP_AcqTract_DB[#Headers],0),FALSE),"")</f>
        <v>0</v>
      </c>
      <c r="K103" s="115">
        <f>IFERROR(VLOOKUP($A103,SP_AcqTract_DB[],MATCH(K$2,SP_AcqTract_DB[#Headers],0),FALSE),"")</f>
        <v>0</v>
      </c>
      <c r="L103" s="115">
        <f>IFERROR(VLOOKUP($A103,SP_AcqTract_DB[],MATCH(L$2,SP_AcqTract_DB[#Headers],0),FALSE),"")</f>
        <v>0</v>
      </c>
      <c r="M103" s="96">
        <f>IFERROR(VLOOKUP($A103,SP_AcqTract_DB[],MATCH(M$2,SP_AcqTract_DB[#Headers],0),FALSE),"")</f>
        <v>0</v>
      </c>
      <c r="N103" s="115" t="str">
        <f>IFERROR(VLOOKUP($A103,SP_AcqTract_DB[],MATCH(N$2,SP_AcqTract_DB[#Headers],0),FALSE),"")</f>
        <v>0  CR 222</v>
      </c>
      <c r="O103" s="108">
        <f>IFERROR(VLOOKUP($A103,SP_AcqTract_DB[],MATCH(O$2,SP_AcqTract_DB[#Headers],0),FALSE),"")</f>
        <v>0</v>
      </c>
      <c r="P103" s="108">
        <f>IFERROR(VLOOKUP($A103,SP_AcqTract_DB[],MATCH(P$2,SP_AcqTract_DB[#Headers],0),FALSE),"")</f>
        <v>0</v>
      </c>
      <c r="Q103" s="96">
        <f>IFERROR(VLOOKUP($A103,SP_AcqTract_DB[],MATCH(Q$2,SP_AcqTract_DB[#Headers],0),FALSE),"")</f>
        <v>0</v>
      </c>
      <c r="R103" s="131" t="str">
        <f>IFERROR(IF(VLOOKUP(CONCATENATE($A103,"_",R$1),SP_ACQ_Lib[],MATCH(R$2,SP_ACQ_Lib[#Headers],0),FALSE)=0,"",VLOOKUP(CONCATENATE($A103,"_",R$1),SP_ACQ_Lib[],MATCH(R$2,SP_ACQ_Lib[#Headers],0),FALSE)),"")</f>
        <v/>
      </c>
      <c r="S103" s="134" t="str">
        <f>IFERROR(IF(VLOOKUP(CONCATENATE($A103,"_",S$1),SP_ACQ_Lib[],MATCH(S$2,SP_ACQ_Lib[#Headers],0),FALSE)=0,"",VLOOKUP(CONCATENATE($A103,"_",S$1),SP_ACQ_Lib[],MATCH(S$2,SP_ACQ_Lib[#Headers],0),FALSE)),"")</f>
        <v/>
      </c>
      <c r="T103" s="93">
        <f>IFERROR(VLOOKUP(CONCATENATE($A103,"_",T$1),SP_ACQ_Lib[],MATCH(T$2,SP_ACQ_Lib[#Headers],0),FALSE),0)</f>
        <v>0</v>
      </c>
      <c r="U103" s="131" t="str">
        <f>IFERROR(IF(VLOOKUP(CONCATENATE($A103,"_",U$1),SP_ACQ_Lib[],MATCH(U$2,SP_ACQ_Lib[#Headers],0),FALSE)=0,"",VLOOKUP(CONCATENATE($A103,"_",U$1),SP_ACQ_Lib[],MATCH(U$2,SP_ACQ_Lib[#Headers],0),FALSE)),"")</f>
        <v/>
      </c>
      <c r="V103" s="93" t="str">
        <f>IFERROR(VLOOKUP(CONCATENATE($A103,"_",V$1),SP_ACQ_Lib[],MATCH(V$2,SP_ACQ_Lib[#Headers],0),FALSE),0)</f>
        <v>Accepted</v>
      </c>
      <c r="W103" s="97">
        <f>IFERROR(VLOOKUP(CONCATENATE($A103,"_",W$1),SP_ACQ_Lib[],MATCH(W$2,SP_ACQ_Lib[#Headers],0),FALSE),0)</f>
        <v>0</v>
      </c>
      <c r="X103" s="131">
        <f>IFERROR(VLOOKUP($A103,SP_AcqTract_DB[],MATCH(X$2,SP_AcqTract_DB[#Headers],0),FALSE),"")</f>
        <v>0</v>
      </c>
      <c r="Y103" s="125">
        <f>IFERROR(VLOOKUP($A103,SP_AcqTract_DB[],MATCH(Y$2,SP_AcqTract_DB[#Headers],0),FALSE),"")</f>
        <v>0</v>
      </c>
      <c r="Z103" s="117">
        <f>IFERROR(VLOOKUP($A103,SP_AcqTract_DB[],MATCH(Z$2,SP_AcqTract_DB[#Headers],0),FALSE),"")</f>
        <v>0</v>
      </c>
      <c r="AA103" s="117">
        <f>IFERROR(VLOOKUP($A103,SP_AcqTract_DB[],MATCH(AA$2,SP_AcqTract_DB[#Headers],0),FALSE),"")</f>
        <v>0</v>
      </c>
      <c r="AB103" s="131" t="str">
        <f>IFERROR(IF(VLOOKUP(CONCATENATE($A103,"_",AB$1),SP_ACQ_Lib[],MATCH(AB$2,SP_ACQ_Lib[#Headers],0),FALSE)=0,"",VLOOKUP(CONCATENATE($A103,"_",AB$1),SP_ACQ_Lib[],MATCH(AB$2,SP_ACQ_Lib[#Headers],0),FALSE)),"")</f>
        <v/>
      </c>
      <c r="AC103" s="131" t="str">
        <f>IFERROR(IF(VLOOKUP(CONCATENATE($A103,"_",AC$1),SP_ACQ_Lib[],MATCH(AC$2,SP_ACQ_Lib[#Headers],0),FALSE)=0,"",VLOOKUP(CONCATENATE($A103,"_",AC$1),SP_ACQ_Lib[],MATCH(AC$2,SP_ACQ_Lib[#Headers],0),FALSE)),"")</f>
        <v/>
      </c>
      <c r="AD103" s="117">
        <f>IFERROR(VLOOKUP($A103,SP_AcqTract_DB[],MATCH(AD$2,SP_AcqTract_DB[#Headers],0),FALSE),"")</f>
        <v>0</v>
      </c>
      <c r="AE103" s="131" t="str">
        <f>IFERROR(IF(VLOOKUP(CONCATENATE($A103,"_",AE$1),SP_ACQ_Lib[],MATCH(AE$2,SP_ACQ_Lib[#Headers],0),FALSE)=0,"",VLOOKUP(CONCATENATE($A103,"_",AE$1),SP_ACQ_Lib[],MATCH(AE$2,SP_ACQ_Lib[#Headers],0),FALSE)),"")</f>
        <v/>
      </c>
      <c r="AF103" s="131" t="str">
        <f>IFERROR(IF(VLOOKUP(CONCATENATE($A103,"_",AF$1),SP_ACQ_Lib[],MATCH(AF$2,SP_ACQ_Lib[#Headers],0),FALSE)=0,"",VLOOKUP(CONCATENATE($A103,"_",AF$1),SP_ACQ_Lib[],MATCH(AF$2,SP_ACQ_Lib[#Headers],0),FALSE)),"")</f>
        <v/>
      </c>
      <c r="AG103" s="131" t="str">
        <f>IFERROR(IF(VLOOKUP(CONCATENATE($A103,"_",AG$1),SP_ACQ_Lib[],MATCH(AG$2,SP_ACQ_Lib[#Headers],0),FALSE)=0,"",VLOOKUP(CONCATENATE($A103,"_",AG$1),SP_ACQ_Lib[],MATCH(AG$2,SP_ACQ_Lib[#Headers],0),FALSE)),"")</f>
        <v/>
      </c>
      <c r="AH103" s="131" t="str">
        <f>IFERROR(IF(VLOOKUP(CONCATENATE($A103,"_",AH$1),SP_ACQ_Lib[],MATCH(AH$2,SP_ACQ_Lib[#Headers],0),FALSE)=0,"",VLOOKUP(CONCATENATE($A103,"_",AH$1),SP_ACQ_Lib[],MATCH(AH$2,SP_ACQ_Lib[#Headers],0),FALSE)),"")</f>
        <v/>
      </c>
      <c r="AI103" s="130">
        <f>IFERROR(IF(VLOOKUP(CONCATENATE($A103,"_",AI$1),SP_ACQ_Lib[],MATCH(AI$2,SP_ACQ_Lib[#Headers],0),FALSE)=0,"",VLOOKUP(CONCATENATE($A103,"_",AI$1),SP_ACQ_Lib[],MATCH(AI$2,SP_ACQ_Lib[#Headers],0),FALSE)),"")</f>
        <v>43985</v>
      </c>
      <c r="AJ103" s="130" t="str">
        <f>IFERROR(IF(VLOOKUP(CONCATENATE($A103,"_",AJ$1),SP_ACQ_Lib[],MATCH(AJ$2,SP_ACQ_Lib[#Headers],0),FALSE)=0,"",VLOOKUP(CONCATENATE($A103,"_",AJ$1),SP_ACQ_Lib[],MATCH(AJ$2,SP_ACQ_Lib[#Headers],0),FALSE)),"")</f>
        <v/>
      </c>
      <c r="AK103" s="130" t="str">
        <f>IFERROR(IF(VLOOKUP(CONCATENATE($A103,"_",AK$1),SP_ACQ_Lib[],MATCH(AK$2,SP_ACQ_Lib[#Headers],0),FALSE)=0,"",VLOOKUP(CONCATENATE($A103,"_",AK$1),SP_ACQ_Lib[],MATCH(AK$2,SP_ACQ_Lib[#Headers],0),FALSE)),"")</f>
        <v/>
      </c>
      <c r="AL103" s="130">
        <f>IFERROR(VLOOKUP($A103,SP_AcqTract_DB[],MATCH(AL$2,SP_AcqTract_DB[#Headers],0),FALSE),"")</f>
        <v>0</v>
      </c>
      <c r="AM103" s="115">
        <f>IFERROR(VLOOKUP($A103,SP_AcqTract_DB[],MATCH(AM$2,SP_AcqTract_DB[#Headers],0),FALSE),"")</f>
        <v>0</v>
      </c>
      <c r="AN103" s="115">
        <f>IFERROR(VLOOKUP($A103,SP_AcqTract_DB[],MATCH(AN$2,SP_AcqTract_DB[#Headers],0),FALSE),"")</f>
        <v>0</v>
      </c>
      <c r="AO103" s="116">
        <f>IFERROR(VLOOKUP($A103,SP_AcqTract_DB[],MATCH(AO$2,SP_AcqTract_DB[#Headers],0),FALSE),"")</f>
        <v>0</v>
      </c>
      <c r="AP103" s="98">
        <f>IFERROR(VLOOKUP($A103,SP_AcqTract_DB[],MATCH(AP$2,SP_AcqTract_DB[#Headers],0),FALSE),"")</f>
        <v>0</v>
      </c>
      <c r="AQ103" s="133" t="str">
        <f>IFERROR(IF(VLOOKUP(CONCATENATE($A103,"_",AQ$1),SP_ACQ_Lib[],MATCH(AQ$2,SP_ACQ_Lib[#Headers],0),FALSE)=0,"",VLOOKUP(CONCATENATE($A103,"_",AQ$1),SP_ACQ_Lib[],MATCH(AQ$2,SP_ACQ_Lib[#Headers],0),FALSE)),"")</f>
        <v/>
      </c>
      <c r="AR103" s="131" t="str">
        <f>IFERROR(IF(VLOOKUP(CONCATENATE($A103,"_",AR$1),SP_ACQ_Lib[],MATCH(AR$2,SP_ACQ_Lib[#Headers],0),FALSE)=0,"",VLOOKUP(CONCATENATE($A103,"_",AR$1),SP_ACQ_Lib[],MATCH(AR$2,SP_ACQ_Lib[#Headers],0),FALSE)),"")</f>
        <v/>
      </c>
      <c r="AS103" s="130" t="str">
        <f>IFERROR(IF(VLOOKUP(CONCATENATE($A103,"_",AS$1),SP_ACQ_Lib[],MATCH(AS$2,SP_ACQ_Lib[#Headers],0),FALSE)=0,"",VLOOKUP(CONCATENATE($A103,"_",AS$1),SP_ACQ_Lib[],MATCH(AS$2,SP_ACQ_Lib[#Headers],0),FALSE)),"")</f>
        <v/>
      </c>
      <c r="AT103" s="132" t="str">
        <f>IFERROR(IF(VLOOKUP(CONCATENATE($A103,"_",AT$1),SP_ACQ_Lib[],MATCH(AT$2,SP_ACQ_Lib[#Headers],0),FALSE)=0,"",VLOOKUP(CONCATENATE($A103,"_",AT$1),SP_ACQ_Lib[],MATCH(AT$2,SP_ACQ_Lib[#Headers],0),FALSE)),"")</f>
        <v/>
      </c>
      <c r="AU103" s="132" t="str">
        <f>IFERROR(IF(VLOOKUP(CONCATENATE($A103,"_",AU$1),SP_ACQ_Lib[],MATCH(AU$2,SP_ACQ_Lib[#Headers],0),FALSE)=0,"",VLOOKUP(CONCATENATE($A103,"_",AU$1),SP_ACQ_Lib[],MATCH(AU$2,SP_ACQ_Lib[#Headers],0),FALSE)),"")</f>
        <v/>
      </c>
      <c r="AV103" s="113" t="str">
        <f>IFERROR(IF(VLOOKUP(CONCATENATE($A103,"_",AV$1),SP_ACQ_Lib[],MATCH(AV$2,SP_ACQ_Lib[#Headers],0),FALSE)=0,"",VLOOKUP(CONCATENATE($A103,"_",AV$1),SP_ACQ_Lib[],MATCH(AV$2,SP_ACQ_Lib[#Headers],0),FALSE)),"")</f>
        <v/>
      </c>
      <c r="AW103" s="132" t="str">
        <f>IFERROR(IF(VLOOKUP(CONCATENATE($A103,"_",AW$1),SP_ACQ_Lib[],MATCH(AW$2,SP_ACQ_Lib[#Headers],0),FALSE)=0,"",VLOOKUP(CONCATENATE($A103,"_",AW$1),SP_ACQ_Lib[],MATCH(AW$2,SP_ACQ_Lib[#Headers],0),FALSE)),"")</f>
        <v/>
      </c>
      <c r="AX103" s="132" t="str">
        <f>IFERROR(IF(VLOOKUP(CONCATENATE($A103,"_",AX$1),SP_ACQ_Lib[],MATCH(AX$2,SP_ACQ_Lib[#Headers],0),FALSE)=0,"",VLOOKUP(CONCATENATE($A103,"_",AX$1),SP_ACQ_Lib[],MATCH(AX$2,SP_ACQ_Lib[#Headers],0),FALSE)),"")</f>
        <v/>
      </c>
      <c r="AY103" s="132" t="str">
        <f>IFERROR(IF(VLOOKUP(CONCATENATE($A103,"_",AY$1),SP_ACQ_Lib[],MATCH(AY$2,SP_ACQ_Lib[#Headers],0),FALSE)=0,"",VLOOKUP(CONCATENATE($A103,"_",AY$1),SP_ACQ_Lib[],MATCH(AY$2,SP_ACQ_Lib[#Headers],0),FALSE)),"")</f>
        <v/>
      </c>
      <c r="AZ103" s="132" t="str">
        <f>IFERROR(IF(VLOOKUP(CONCATENATE($A103,"_",AZ$1),SP_ACQ_Lib[],MATCH(AZ$2,SP_ACQ_Lib[#Headers],0),FALSE)=0,"",VLOOKUP(CONCATENATE($A103,"_",AZ$1),SP_ACQ_Lib[],MATCH(AZ$2,SP_ACQ_Lib[#Headers],0),FALSE)),"")</f>
        <v/>
      </c>
      <c r="BA103" s="132" t="str">
        <f>IFERROR(IF(VLOOKUP(CONCATENATE($A103,"_",BA$1),SP_ACQ_Lib[],MATCH(BA$2,SP_ACQ_Lib[#Headers],0),FALSE)=0,"",VLOOKUP(CONCATENATE($A103,"_",BA$1),SP_ACQ_Lib[],MATCH(BA$2,SP_ACQ_Lib[#Headers],0),FALSE)),"")</f>
        <v/>
      </c>
      <c r="BB103" s="112">
        <f>IFERROR(VLOOKUP(CONCATENATE($A103,"_",BB$1),SP_ACQ_Lib[],MATCH(BB$2,SP_ACQ_Lib[#Headers],0),FALSE),0)</f>
        <v>0</v>
      </c>
      <c r="BC103" s="119">
        <f>IFERROR(VLOOKUP($A103,SP_AcqTract_DB[],MATCH(BC$2,SP_AcqTract_DB[#Headers],0),FALSE),"")</f>
        <v>0</v>
      </c>
      <c r="BD103" s="119">
        <f>IFERROR(VLOOKUP($A103,SP_AcqTract_DB[],MATCH(BD$2,SP_AcqTract_DB[#Headers],0),FALSE),"")</f>
        <v>0</v>
      </c>
      <c r="BE103" s="130" t="str">
        <f>IFERROR(IF(VLOOKUP(CONCATENATE($A103,"_",BE$1),SP_ACQ_Lib[],MATCH(BE$2,SP_ACQ_Lib[#Headers],0),FALSE)=0,"",VLOOKUP(CONCATENATE($A103,"_",BE$1),SP_ACQ_Lib[],MATCH(BE$2,SP_ACQ_Lib[#Headers],0),FALSE)),"")</f>
        <v/>
      </c>
      <c r="BF103" s="130" t="str">
        <f>IFERROR(IF(VLOOKUP(CONCATENATE($A103,"_",BF$1),SP_ACQ_Lib[],MATCH(BF$2,SP_ACQ_Lib[#Headers],0),FALSE)=0,"",VLOOKUP(CONCATENATE($A103,"_",BF$1),SP_ACQ_Lib[],MATCH(BF$2,SP_ACQ_Lib[#Headers],0),FALSE)),"")</f>
        <v/>
      </c>
      <c r="BG103" s="130" t="str">
        <f>IFERROR(IF(VLOOKUP(CONCATENATE($A103,"_",BG$1),SP_ACQ_Lib[],MATCH(BG$2,SP_ACQ_Lib[#Headers],0),FALSE)=0,"",VLOOKUP(CONCATENATE($A103,"_",BG$1),SP_ACQ_Lib[],MATCH(BG$2,SP_ACQ_Lib[#Headers],0),FALSE)),"")</f>
        <v/>
      </c>
      <c r="BH103" s="130" t="str">
        <f>IFERROR(IF(VLOOKUP(CONCATENATE($A103,"_",BH$1),SP_ACQ_Lib[],MATCH(BH$2,SP_ACQ_Lib[#Headers],0),FALSE)=0,"",VLOOKUP(CONCATENATE($A103,"_",BH$1),SP_ACQ_Lib[],MATCH(BH$2,SP_ACQ_Lib[#Headers],0),FALSE)),"")</f>
        <v/>
      </c>
      <c r="BI103" s="130" t="str">
        <f>IFERROR(IF(VLOOKUP(CONCATENATE($A103,"_",BI$1),SP_ACQ_Lib[],MATCH(BI$2,SP_ACQ_Lib[#Headers],0),FALSE)=0,"",VLOOKUP(CONCATENATE($A103,"_",BI$1),SP_ACQ_Lib[],MATCH(BI$2,SP_ACQ_Lib[#Headers],0),FALSE)),"")</f>
        <v/>
      </c>
      <c r="BJ103" s="130" t="str">
        <f>IFERROR(IF(VLOOKUP(CONCATENATE($A103,"_",BJ$1),SP_ACQ_Lib[],MATCH(BJ$2,SP_ACQ_Lib[#Headers],0),FALSE)=0,"",VLOOKUP(CONCATENATE($A103,"_",BJ$1),SP_ACQ_Lib[],MATCH(BJ$2,SP_ACQ_Lib[#Headers],0),FALSE)),"")</f>
        <v/>
      </c>
      <c r="BK103" s="131" t="str">
        <f>IFERROR(IF(VLOOKUP(CONCATENATE($A103,"_",BK$1),SP_ACQ_Lib[],MATCH(BK$2,SP_ACQ_Lib[#Headers],0),FALSE)=0,"",VLOOKUP(CONCATENATE($A103,"_",BK$1),SP_ACQ_Lib[],MATCH(BK$2,SP_ACQ_Lib[#Headers],0),FALSE)),"")</f>
        <v/>
      </c>
      <c r="BL103" s="130" t="str">
        <f>IFERROR(IF(VLOOKUP(CONCATENATE($A103,"_",BL$1),SP_ACQ_Lib[],MATCH(BL$2,SP_ACQ_Lib[#Headers],0),FALSE)=0,"",VLOOKUP(CONCATENATE($A103,"_",BL$1),SP_ACQ_Lib[],MATCH(BL$2,SP_ACQ_Lib[#Headers],0),FALSE)),"")</f>
        <v/>
      </c>
      <c r="BM103" s="130" t="str">
        <f>IFERROR(IF(VLOOKUP(CONCATENATE($A103,"_",BM$1),SP_ACQ_Lib[],MATCH(BM$2,SP_ACQ_Lib[#Headers],0),FALSE)=0,"",VLOOKUP(CONCATENATE($A103,"_",BM$1),SP_ACQ_Lib[],MATCH(BM$2,SP_ACQ_Lib[#Headers],0),FALSE)),"")</f>
        <v/>
      </c>
      <c r="BN103" s="130" t="str">
        <f>IFERROR(IF(VLOOKUP(CONCATENATE($A103,"_",BN$1),SP_ACQ_Lib[],MATCH(BN$2,SP_ACQ_Lib[#Headers],0),FALSE)=0,"",VLOOKUP(CONCATENATE($A103,"_",BN$1),SP_ACQ_Lib[],MATCH(BN$2,SP_ACQ_Lib[#Headers],0),FALSE)),"")</f>
        <v/>
      </c>
    </row>
    <row r="104" spans="1:66" s="114" customFormat="1" ht="15.75" x14ac:dyDescent="0.2">
      <c r="A104" s="82" t="s">
        <v>2102</v>
      </c>
      <c r="B104" s="115" t="str">
        <f>IFERROR(VLOOKUP($A104,SP_AcqTract_DB[],MATCH(B$2,SP_AcqTract_DB[#Headers],0),FALSE),"")</f>
        <v>R032053</v>
      </c>
      <c r="C104" s="116" t="str">
        <f>IFERROR(VLOOKUP($A104,SP_AcqTract_DB[],MATCH(C$2,SP_AcqTract_DB[#Headers],0),FALSE),"")</f>
        <v>PH2</v>
      </c>
      <c r="D104" s="96" t="str">
        <f>IFERROR(VLOOKUP($A104,SP_AcqTract_DB[],MATCH(D$2,SP_AcqTract_DB[#Headers],0),FALSE),"")</f>
        <v>Active</v>
      </c>
      <c r="E104" s="96">
        <f>IFERROR(VLOOKUP($A104,SP_AcqTract_DB[],MATCH(E$2,SP_AcqTract_DB[#Headers],0),FALSE),"")</f>
        <v>0</v>
      </c>
      <c r="F104" s="115">
        <f>IFERROR(VLOOKUP($A104,SP_AcqTract_DB[],MATCH(F$2,SP_AcqTract_DB[#Headers],0),FALSE),"")</f>
        <v>0</v>
      </c>
      <c r="G104" s="115" t="str">
        <f>IFERROR(VLOOKUP($A104,SP_AcqTract_DB[],MATCH(G$2,SP_AcqTract_DB[#Headers],0),FALSE),"")</f>
        <v>Melissa DeLeon</v>
      </c>
      <c r="H104" s="131">
        <f>IFERROR(IF(VLOOKUP(CONCATENATE($A104,"_",H$1),SP_ACQ_Lib[],MATCH(H$2,SP_ACQ_Lib[#Headers],0),FALSE)=0,"",VLOOKUP(CONCATENATE($A104,"_",H$1),SP_ACQ_Lib[],MATCH(H$2,SP_ACQ_Lib[#Headers],0),FALSE)),"")</f>
        <v>44012.670231481483</v>
      </c>
      <c r="I104" s="115" t="str">
        <f>IFERROR(VLOOKUP($A104,SP_AcqTract_DB[],MATCH(I$2,SP_AcqTract_DB[#Headers],0),FALSE),"")</f>
        <v>Jansky June</v>
      </c>
      <c r="J104" s="115">
        <f>IFERROR(VLOOKUP($A104,SP_AcqTract_DB[],MATCH(J$2,SP_AcqTract_DB[#Headers],0),FALSE),"")</f>
        <v>0</v>
      </c>
      <c r="K104" s="115">
        <f>IFERROR(VLOOKUP($A104,SP_AcqTract_DB[],MATCH(K$2,SP_AcqTract_DB[#Headers],0),FALSE),"")</f>
        <v>0</v>
      </c>
      <c r="L104" s="115">
        <f>IFERROR(VLOOKUP($A104,SP_AcqTract_DB[],MATCH(L$2,SP_AcqTract_DB[#Headers],0),FALSE),"")</f>
        <v>0</v>
      </c>
      <c r="M104" s="96">
        <f>IFERROR(VLOOKUP($A104,SP_AcqTract_DB[],MATCH(M$2,SP_AcqTract_DB[#Headers],0),FALSE),"")</f>
        <v>0</v>
      </c>
      <c r="N104" s="115" t="str">
        <f>IFERROR(VLOOKUP($A104,SP_AcqTract_DB[],MATCH(N$2,SP_AcqTract_DB[#Headers],0),FALSE),"")</f>
        <v>0  HWY 59</v>
      </c>
      <c r="O104" s="108">
        <f>IFERROR(VLOOKUP($A104,SP_AcqTract_DB[],MATCH(O$2,SP_AcqTract_DB[#Headers],0),FALSE),"")</f>
        <v>0</v>
      </c>
      <c r="P104" s="108">
        <f>IFERROR(VLOOKUP($A104,SP_AcqTract_DB[],MATCH(P$2,SP_AcqTract_DB[#Headers],0),FALSE),"")</f>
        <v>0</v>
      </c>
      <c r="Q104" s="96">
        <f>IFERROR(VLOOKUP($A104,SP_AcqTract_DB[],MATCH(Q$2,SP_AcqTract_DB[#Headers],0),FALSE),"")</f>
        <v>0</v>
      </c>
      <c r="R104" s="131" t="str">
        <f>IFERROR(IF(VLOOKUP(CONCATENATE($A104,"_",R$1),SP_ACQ_Lib[],MATCH(R$2,SP_ACQ_Lib[#Headers],0),FALSE)=0,"",VLOOKUP(CONCATENATE($A104,"_",R$1),SP_ACQ_Lib[],MATCH(R$2,SP_ACQ_Lib[#Headers],0),FALSE)),"")</f>
        <v/>
      </c>
      <c r="S104" s="134" t="str">
        <f>IFERROR(IF(VLOOKUP(CONCATENATE($A104,"_",S$1),SP_ACQ_Lib[],MATCH(S$2,SP_ACQ_Lib[#Headers],0),FALSE)=0,"",VLOOKUP(CONCATENATE($A104,"_",S$1),SP_ACQ_Lib[],MATCH(S$2,SP_ACQ_Lib[#Headers],0),FALSE)),"")</f>
        <v/>
      </c>
      <c r="T104" s="93">
        <f>IFERROR(VLOOKUP(CONCATENATE($A104,"_",T$1),SP_ACQ_Lib[],MATCH(T$2,SP_ACQ_Lib[#Headers],0),FALSE),0)</f>
        <v>0</v>
      </c>
      <c r="U104" s="131" t="str">
        <f>IFERROR(IF(VLOOKUP(CONCATENATE($A104,"_",U$1),SP_ACQ_Lib[],MATCH(U$2,SP_ACQ_Lib[#Headers],0),FALSE)=0,"",VLOOKUP(CONCATENATE($A104,"_",U$1),SP_ACQ_Lib[],MATCH(U$2,SP_ACQ_Lib[#Headers],0),FALSE)),"")</f>
        <v/>
      </c>
      <c r="V104" s="93" t="str">
        <f>IFERROR(VLOOKUP(CONCATENATE($A104,"_",V$1),SP_ACQ_Lib[],MATCH(V$2,SP_ACQ_Lib[#Headers],0),FALSE),0)</f>
        <v>Accepted</v>
      </c>
      <c r="W104" s="97">
        <f>IFERROR(VLOOKUP(CONCATENATE($A104,"_",W$1),SP_ACQ_Lib[],MATCH(W$2,SP_ACQ_Lib[#Headers],0),FALSE),0)</f>
        <v>0</v>
      </c>
      <c r="X104" s="131">
        <f>IFERROR(VLOOKUP($A104,SP_AcqTract_DB[],MATCH(X$2,SP_AcqTract_DB[#Headers],0),FALSE),"")</f>
        <v>0</v>
      </c>
      <c r="Y104" s="125">
        <f>IFERROR(VLOOKUP($A104,SP_AcqTract_DB[],MATCH(Y$2,SP_AcqTract_DB[#Headers],0),FALSE),"")</f>
        <v>0</v>
      </c>
      <c r="Z104" s="117">
        <f>IFERROR(VLOOKUP($A104,SP_AcqTract_DB[],MATCH(Z$2,SP_AcqTract_DB[#Headers],0),FALSE),"")</f>
        <v>0</v>
      </c>
      <c r="AA104" s="117">
        <f>IFERROR(VLOOKUP($A104,SP_AcqTract_DB[],MATCH(AA$2,SP_AcqTract_DB[#Headers],0),FALSE),"")</f>
        <v>0</v>
      </c>
      <c r="AB104" s="131" t="str">
        <f>IFERROR(IF(VLOOKUP(CONCATENATE($A104,"_",AB$1),SP_ACQ_Lib[],MATCH(AB$2,SP_ACQ_Lib[#Headers],0),FALSE)=0,"",VLOOKUP(CONCATENATE($A104,"_",AB$1),SP_ACQ_Lib[],MATCH(AB$2,SP_ACQ_Lib[#Headers],0),FALSE)),"")</f>
        <v/>
      </c>
      <c r="AC104" s="131" t="str">
        <f>IFERROR(IF(VLOOKUP(CONCATENATE($A104,"_",AC$1),SP_ACQ_Lib[],MATCH(AC$2,SP_ACQ_Lib[#Headers],0),FALSE)=0,"",VLOOKUP(CONCATENATE($A104,"_",AC$1),SP_ACQ_Lib[],MATCH(AC$2,SP_ACQ_Lib[#Headers],0),FALSE)),"")</f>
        <v/>
      </c>
      <c r="AD104" s="117">
        <f>IFERROR(VLOOKUP($A104,SP_AcqTract_DB[],MATCH(AD$2,SP_AcqTract_DB[#Headers],0),FALSE),"")</f>
        <v>0</v>
      </c>
      <c r="AE104" s="131" t="str">
        <f>IFERROR(IF(VLOOKUP(CONCATENATE($A104,"_",AE$1),SP_ACQ_Lib[],MATCH(AE$2,SP_ACQ_Lib[#Headers],0),FALSE)=0,"",VLOOKUP(CONCATENATE($A104,"_",AE$1),SP_ACQ_Lib[],MATCH(AE$2,SP_ACQ_Lib[#Headers],0),FALSE)),"")</f>
        <v/>
      </c>
      <c r="AF104" s="131" t="str">
        <f>IFERROR(IF(VLOOKUP(CONCATENATE($A104,"_",AF$1),SP_ACQ_Lib[],MATCH(AF$2,SP_ACQ_Lib[#Headers],0),FALSE)=0,"",VLOOKUP(CONCATENATE($A104,"_",AF$1),SP_ACQ_Lib[],MATCH(AF$2,SP_ACQ_Lib[#Headers],0),FALSE)),"")</f>
        <v/>
      </c>
      <c r="AG104" s="131" t="str">
        <f>IFERROR(IF(VLOOKUP(CONCATENATE($A104,"_",AG$1),SP_ACQ_Lib[],MATCH(AG$2,SP_ACQ_Lib[#Headers],0),FALSE)=0,"",VLOOKUP(CONCATENATE($A104,"_",AG$1),SP_ACQ_Lib[],MATCH(AG$2,SP_ACQ_Lib[#Headers],0),FALSE)),"")</f>
        <v/>
      </c>
      <c r="AH104" s="131" t="str">
        <f>IFERROR(IF(VLOOKUP(CONCATENATE($A104,"_",AH$1),SP_ACQ_Lib[],MATCH(AH$2,SP_ACQ_Lib[#Headers],0),FALSE)=0,"",VLOOKUP(CONCATENATE($A104,"_",AH$1),SP_ACQ_Lib[],MATCH(AH$2,SP_ACQ_Lib[#Headers],0),FALSE)),"")</f>
        <v/>
      </c>
      <c r="AI104" s="130">
        <f>IFERROR(IF(VLOOKUP(CONCATENATE($A104,"_",AI$1),SP_ACQ_Lib[],MATCH(AI$2,SP_ACQ_Lib[#Headers],0),FALSE)=0,"",VLOOKUP(CONCATENATE($A104,"_",AI$1),SP_ACQ_Lib[],MATCH(AI$2,SP_ACQ_Lib[#Headers],0),FALSE)),"")</f>
        <v>43985</v>
      </c>
      <c r="AJ104" s="130" t="str">
        <f>IFERROR(IF(VLOOKUP(CONCATENATE($A104,"_",AJ$1),SP_ACQ_Lib[],MATCH(AJ$2,SP_ACQ_Lib[#Headers],0),FALSE)=0,"",VLOOKUP(CONCATENATE($A104,"_",AJ$1),SP_ACQ_Lib[],MATCH(AJ$2,SP_ACQ_Lib[#Headers],0),FALSE)),"")</f>
        <v/>
      </c>
      <c r="AK104" s="130" t="str">
        <f>IFERROR(IF(VLOOKUP(CONCATENATE($A104,"_",AK$1),SP_ACQ_Lib[],MATCH(AK$2,SP_ACQ_Lib[#Headers],0),FALSE)=0,"",VLOOKUP(CONCATENATE($A104,"_",AK$1),SP_ACQ_Lib[],MATCH(AK$2,SP_ACQ_Lib[#Headers],0),FALSE)),"")</f>
        <v/>
      </c>
      <c r="AL104" s="130">
        <f>IFERROR(VLOOKUP($A104,SP_AcqTract_DB[],MATCH(AL$2,SP_AcqTract_DB[#Headers],0),FALSE),"")</f>
        <v>0</v>
      </c>
      <c r="AM104" s="115">
        <f>IFERROR(VLOOKUP($A104,SP_AcqTract_DB[],MATCH(AM$2,SP_AcqTract_DB[#Headers],0),FALSE),"")</f>
        <v>0</v>
      </c>
      <c r="AN104" s="115">
        <f>IFERROR(VLOOKUP($A104,SP_AcqTract_DB[],MATCH(AN$2,SP_AcqTract_DB[#Headers],0),FALSE),"")</f>
        <v>0</v>
      </c>
      <c r="AO104" s="116">
        <f>IFERROR(VLOOKUP($A104,SP_AcqTract_DB[],MATCH(AO$2,SP_AcqTract_DB[#Headers],0),FALSE),"")</f>
        <v>0</v>
      </c>
      <c r="AP104" s="98">
        <f>IFERROR(VLOOKUP($A104,SP_AcqTract_DB[],MATCH(AP$2,SP_AcqTract_DB[#Headers],0),FALSE),"")</f>
        <v>0</v>
      </c>
      <c r="AQ104" s="133" t="str">
        <f>IFERROR(IF(VLOOKUP(CONCATENATE($A104,"_",AQ$1),SP_ACQ_Lib[],MATCH(AQ$2,SP_ACQ_Lib[#Headers],0),FALSE)=0,"",VLOOKUP(CONCATENATE($A104,"_",AQ$1),SP_ACQ_Lib[],MATCH(AQ$2,SP_ACQ_Lib[#Headers],0),FALSE)),"")</f>
        <v/>
      </c>
      <c r="AR104" s="131" t="str">
        <f>IFERROR(IF(VLOOKUP(CONCATENATE($A104,"_",AR$1),SP_ACQ_Lib[],MATCH(AR$2,SP_ACQ_Lib[#Headers],0),FALSE)=0,"",VLOOKUP(CONCATENATE($A104,"_",AR$1),SP_ACQ_Lib[],MATCH(AR$2,SP_ACQ_Lib[#Headers],0),FALSE)),"")</f>
        <v/>
      </c>
      <c r="AS104" s="130" t="str">
        <f>IFERROR(IF(VLOOKUP(CONCATENATE($A104,"_",AS$1),SP_ACQ_Lib[],MATCH(AS$2,SP_ACQ_Lib[#Headers],0),FALSE)=0,"",VLOOKUP(CONCATENATE($A104,"_",AS$1),SP_ACQ_Lib[],MATCH(AS$2,SP_ACQ_Lib[#Headers],0),FALSE)),"")</f>
        <v/>
      </c>
      <c r="AT104" s="132" t="str">
        <f>IFERROR(IF(VLOOKUP(CONCATENATE($A104,"_",AT$1),SP_ACQ_Lib[],MATCH(AT$2,SP_ACQ_Lib[#Headers],0),FALSE)=0,"",VLOOKUP(CONCATENATE($A104,"_",AT$1),SP_ACQ_Lib[],MATCH(AT$2,SP_ACQ_Lib[#Headers],0),FALSE)),"")</f>
        <v/>
      </c>
      <c r="AU104" s="132" t="str">
        <f>IFERROR(IF(VLOOKUP(CONCATENATE($A104,"_",AU$1),SP_ACQ_Lib[],MATCH(AU$2,SP_ACQ_Lib[#Headers],0),FALSE)=0,"",VLOOKUP(CONCATENATE($A104,"_",AU$1),SP_ACQ_Lib[],MATCH(AU$2,SP_ACQ_Lib[#Headers],0),FALSE)),"")</f>
        <v/>
      </c>
      <c r="AV104" s="113" t="str">
        <f>IFERROR(IF(VLOOKUP(CONCATENATE($A104,"_",AV$1),SP_ACQ_Lib[],MATCH(AV$2,SP_ACQ_Lib[#Headers],0),FALSE)=0,"",VLOOKUP(CONCATENATE($A104,"_",AV$1),SP_ACQ_Lib[],MATCH(AV$2,SP_ACQ_Lib[#Headers],0),FALSE)),"")</f>
        <v/>
      </c>
      <c r="AW104" s="132" t="str">
        <f>IFERROR(IF(VLOOKUP(CONCATENATE($A104,"_",AW$1),SP_ACQ_Lib[],MATCH(AW$2,SP_ACQ_Lib[#Headers],0),FALSE)=0,"",VLOOKUP(CONCATENATE($A104,"_",AW$1),SP_ACQ_Lib[],MATCH(AW$2,SP_ACQ_Lib[#Headers],0),FALSE)),"")</f>
        <v/>
      </c>
      <c r="AX104" s="132" t="str">
        <f>IFERROR(IF(VLOOKUP(CONCATENATE($A104,"_",AX$1),SP_ACQ_Lib[],MATCH(AX$2,SP_ACQ_Lib[#Headers],0),FALSE)=0,"",VLOOKUP(CONCATENATE($A104,"_",AX$1),SP_ACQ_Lib[],MATCH(AX$2,SP_ACQ_Lib[#Headers],0),FALSE)),"")</f>
        <v/>
      </c>
      <c r="AY104" s="132" t="str">
        <f>IFERROR(IF(VLOOKUP(CONCATENATE($A104,"_",AY$1),SP_ACQ_Lib[],MATCH(AY$2,SP_ACQ_Lib[#Headers],0),FALSE)=0,"",VLOOKUP(CONCATENATE($A104,"_",AY$1),SP_ACQ_Lib[],MATCH(AY$2,SP_ACQ_Lib[#Headers],0),FALSE)),"")</f>
        <v/>
      </c>
      <c r="AZ104" s="132" t="str">
        <f>IFERROR(IF(VLOOKUP(CONCATENATE($A104,"_",AZ$1),SP_ACQ_Lib[],MATCH(AZ$2,SP_ACQ_Lib[#Headers],0),FALSE)=0,"",VLOOKUP(CONCATENATE($A104,"_",AZ$1),SP_ACQ_Lib[],MATCH(AZ$2,SP_ACQ_Lib[#Headers],0),FALSE)),"")</f>
        <v/>
      </c>
      <c r="BA104" s="132" t="str">
        <f>IFERROR(IF(VLOOKUP(CONCATENATE($A104,"_",BA$1),SP_ACQ_Lib[],MATCH(BA$2,SP_ACQ_Lib[#Headers],0),FALSE)=0,"",VLOOKUP(CONCATENATE($A104,"_",BA$1),SP_ACQ_Lib[],MATCH(BA$2,SP_ACQ_Lib[#Headers],0),FALSE)),"")</f>
        <v/>
      </c>
      <c r="BB104" s="112">
        <f>IFERROR(VLOOKUP(CONCATENATE($A104,"_",BB$1),SP_ACQ_Lib[],MATCH(BB$2,SP_ACQ_Lib[#Headers],0),FALSE),0)</f>
        <v>0</v>
      </c>
      <c r="BC104" s="119">
        <f>IFERROR(VLOOKUP($A104,SP_AcqTract_DB[],MATCH(BC$2,SP_AcqTract_DB[#Headers],0),FALSE),"")</f>
        <v>0</v>
      </c>
      <c r="BD104" s="119">
        <f>IFERROR(VLOOKUP($A104,SP_AcqTract_DB[],MATCH(BD$2,SP_AcqTract_DB[#Headers],0),FALSE),"")</f>
        <v>0</v>
      </c>
      <c r="BE104" s="130" t="str">
        <f>IFERROR(IF(VLOOKUP(CONCATENATE($A104,"_",BE$1),SP_ACQ_Lib[],MATCH(BE$2,SP_ACQ_Lib[#Headers],0),FALSE)=0,"",VLOOKUP(CONCATENATE($A104,"_",BE$1),SP_ACQ_Lib[],MATCH(BE$2,SP_ACQ_Lib[#Headers],0),FALSE)),"")</f>
        <v/>
      </c>
      <c r="BF104" s="130" t="str">
        <f>IFERROR(IF(VLOOKUP(CONCATENATE($A104,"_",BF$1),SP_ACQ_Lib[],MATCH(BF$2,SP_ACQ_Lib[#Headers],0),FALSE)=0,"",VLOOKUP(CONCATENATE($A104,"_",BF$1),SP_ACQ_Lib[],MATCH(BF$2,SP_ACQ_Lib[#Headers],0),FALSE)),"")</f>
        <v/>
      </c>
      <c r="BG104" s="130" t="str">
        <f>IFERROR(IF(VLOOKUP(CONCATENATE($A104,"_",BG$1),SP_ACQ_Lib[],MATCH(BG$2,SP_ACQ_Lib[#Headers],0),FALSE)=0,"",VLOOKUP(CONCATENATE($A104,"_",BG$1),SP_ACQ_Lib[],MATCH(BG$2,SP_ACQ_Lib[#Headers],0),FALSE)),"")</f>
        <v/>
      </c>
      <c r="BH104" s="130" t="str">
        <f>IFERROR(IF(VLOOKUP(CONCATENATE($A104,"_",BH$1),SP_ACQ_Lib[],MATCH(BH$2,SP_ACQ_Lib[#Headers],0),FALSE)=0,"",VLOOKUP(CONCATENATE($A104,"_",BH$1),SP_ACQ_Lib[],MATCH(BH$2,SP_ACQ_Lib[#Headers],0),FALSE)),"")</f>
        <v/>
      </c>
      <c r="BI104" s="130" t="str">
        <f>IFERROR(IF(VLOOKUP(CONCATENATE($A104,"_",BI$1),SP_ACQ_Lib[],MATCH(BI$2,SP_ACQ_Lib[#Headers],0),FALSE)=0,"",VLOOKUP(CONCATENATE($A104,"_",BI$1),SP_ACQ_Lib[],MATCH(BI$2,SP_ACQ_Lib[#Headers],0),FALSE)),"")</f>
        <v/>
      </c>
      <c r="BJ104" s="130" t="str">
        <f>IFERROR(IF(VLOOKUP(CONCATENATE($A104,"_",BJ$1),SP_ACQ_Lib[],MATCH(BJ$2,SP_ACQ_Lib[#Headers],0),FALSE)=0,"",VLOOKUP(CONCATENATE($A104,"_",BJ$1),SP_ACQ_Lib[],MATCH(BJ$2,SP_ACQ_Lib[#Headers],0),FALSE)),"")</f>
        <v/>
      </c>
      <c r="BK104" s="131" t="str">
        <f>IFERROR(IF(VLOOKUP(CONCATENATE($A104,"_",BK$1),SP_ACQ_Lib[],MATCH(BK$2,SP_ACQ_Lib[#Headers],0),FALSE)=0,"",VLOOKUP(CONCATENATE($A104,"_",BK$1),SP_ACQ_Lib[],MATCH(BK$2,SP_ACQ_Lib[#Headers],0),FALSE)),"")</f>
        <v/>
      </c>
      <c r="BL104" s="130" t="str">
        <f>IFERROR(IF(VLOOKUP(CONCATENATE($A104,"_",BL$1),SP_ACQ_Lib[],MATCH(BL$2,SP_ACQ_Lib[#Headers],0),FALSE)=0,"",VLOOKUP(CONCATENATE($A104,"_",BL$1),SP_ACQ_Lib[],MATCH(BL$2,SP_ACQ_Lib[#Headers],0),FALSE)),"")</f>
        <v/>
      </c>
      <c r="BM104" s="130" t="str">
        <f>IFERROR(IF(VLOOKUP(CONCATENATE($A104,"_",BM$1),SP_ACQ_Lib[],MATCH(BM$2,SP_ACQ_Lib[#Headers],0),FALSE)=0,"",VLOOKUP(CONCATENATE($A104,"_",BM$1),SP_ACQ_Lib[],MATCH(BM$2,SP_ACQ_Lib[#Headers],0),FALSE)),"")</f>
        <v/>
      </c>
      <c r="BN104" s="130" t="str">
        <f>IFERROR(IF(VLOOKUP(CONCATENATE($A104,"_",BN$1),SP_ACQ_Lib[],MATCH(BN$2,SP_ACQ_Lib[#Headers],0),FALSE)=0,"",VLOOKUP(CONCATENATE($A104,"_",BN$1),SP_ACQ_Lib[],MATCH(BN$2,SP_ACQ_Lib[#Headers],0),FALSE)),"")</f>
        <v/>
      </c>
    </row>
    <row r="105" spans="1:66" s="114" customFormat="1" ht="25.5" x14ac:dyDescent="0.2">
      <c r="A105" s="82" t="s">
        <v>2104</v>
      </c>
      <c r="B105" s="115" t="str">
        <f>IFERROR(VLOOKUP($A105,SP_AcqTract_DB[],MATCH(B$2,SP_AcqTract_DB[#Headers],0),FALSE),"")</f>
        <v>R032127</v>
      </c>
      <c r="C105" s="116" t="str">
        <f>IFERROR(VLOOKUP($A105,SP_AcqTract_DB[],MATCH(C$2,SP_AcqTract_DB[#Headers],0),FALSE),"")</f>
        <v>PH2</v>
      </c>
      <c r="D105" s="96" t="str">
        <f>IFERROR(VLOOKUP($A105,SP_AcqTract_DB[],MATCH(D$2,SP_AcqTract_DB[#Headers],0),FALSE),"")</f>
        <v>Active</v>
      </c>
      <c r="E105" s="96">
        <f>IFERROR(VLOOKUP($A105,SP_AcqTract_DB[],MATCH(E$2,SP_AcqTract_DB[#Headers],0),FALSE),"")</f>
        <v>0</v>
      </c>
      <c r="F105" s="115">
        <f>IFERROR(VLOOKUP($A105,SP_AcqTract_DB[],MATCH(F$2,SP_AcqTract_DB[#Headers],0),FALSE),"")</f>
        <v>0</v>
      </c>
      <c r="G105" s="115" t="str">
        <f>IFERROR(VLOOKUP($A105,SP_AcqTract_DB[],MATCH(G$2,SP_AcqTract_DB[#Headers],0),FALSE),"")</f>
        <v>Stateside</v>
      </c>
      <c r="H105" s="131">
        <f>IFERROR(IF(VLOOKUP(CONCATENATE($A105,"_",H$1),SP_ACQ_Lib[],MATCH(H$2,SP_ACQ_Lib[#Headers],0),FALSE)=0,"",VLOOKUP(CONCATENATE($A105,"_",H$1),SP_ACQ_Lib[],MATCH(H$2,SP_ACQ_Lib[#Headers],0),FALSE)),"")</f>
        <v>43978.547256944446</v>
      </c>
      <c r="I105" s="115" t="str">
        <f>IFERROR(VLOOKUP($A105,SP_AcqTract_DB[],MATCH(I$2,SP_AcqTract_DB[#Headers],0),FALSE),"")</f>
        <v>Hawes Barbara Louise Trust Dated 8-17-81</v>
      </c>
      <c r="J105" s="115">
        <f>IFERROR(VLOOKUP($A105,SP_AcqTract_DB[],MATCH(J$2,SP_AcqTract_DB[#Headers],0),FALSE),"")</f>
        <v>0</v>
      </c>
      <c r="K105" s="115">
        <f>IFERROR(VLOOKUP($A105,SP_AcqTract_DB[],MATCH(K$2,SP_AcqTract_DB[#Headers],0),FALSE),"")</f>
        <v>0</v>
      </c>
      <c r="L105" s="115">
        <f>IFERROR(VLOOKUP($A105,SP_AcqTract_DB[],MATCH(L$2,SP_AcqTract_DB[#Headers],0),FALSE),"")</f>
        <v>0</v>
      </c>
      <c r="M105" s="96">
        <f>IFERROR(VLOOKUP($A105,SP_AcqTract_DB[],MATCH(M$2,SP_AcqTract_DB[#Headers],0),FALSE),"")</f>
        <v>0</v>
      </c>
      <c r="N105" s="115" t="str">
        <f>IFERROR(VLOOKUP($A105,SP_AcqTract_DB[],MATCH(N$2,SP_AcqTract_DB[#Headers],0),FALSE),"")</f>
        <v>0 N FULTON</v>
      </c>
      <c r="O105" s="108">
        <f>IFERROR(VLOOKUP($A105,SP_AcqTract_DB[],MATCH(O$2,SP_AcqTract_DB[#Headers],0),FALSE),"")</f>
        <v>0</v>
      </c>
      <c r="P105" s="108">
        <f>IFERROR(VLOOKUP($A105,SP_AcqTract_DB[],MATCH(P$2,SP_AcqTract_DB[#Headers],0),FALSE),"")</f>
        <v>0</v>
      </c>
      <c r="Q105" s="96">
        <f>IFERROR(VLOOKUP($A105,SP_AcqTract_DB[],MATCH(Q$2,SP_AcqTract_DB[#Headers],0),FALSE),"")</f>
        <v>0</v>
      </c>
      <c r="R105" s="131" t="str">
        <f>IFERROR(IF(VLOOKUP(CONCATENATE($A105,"_",R$1),SP_ACQ_Lib[],MATCH(R$2,SP_ACQ_Lib[#Headers],0),FALSE)=0,"",VLOOKUP(CONCATENATE($A105,"_",R$1),SP_ACQ_Lib[],MATCH(R$2,SP_ACQ_Lib[#Headers],0),FALSE)),"")</f>
        <v/>
      </c>
      <c r="S105" s="134" t="str">
        <f>IFERROR(IF(VLOOKUP(CONCATENATE($A105,"_",S$1),SP_ACQ_Lib[],MATCH(S$2,SP_ACQ_Lib[#Headers],0),FALSE)=0,"",VLOOKUP(CONCATENATE($A105,"_",S$1),SP_ACQ_Lib[],MATCH(S$2,SP_ACQ_Lib[#Headers],0),FALSE)),"")</f>
        <v/>
      </c>
      <c r="T105" s="93">
        <f>IFERROR(VLOOKUP(CONCATENATE($A105,"_",T$1),SP_ACQ_Lib[],MATCH(T$2,SP_ACQ_Lib[#Headers],0),FALSE),0)</f>
        <v>0</v>
      </c>
      <c r="U105" s="131" t="str">
        <f>IFERROR(IF(VLOOKUP(CONCATENATE($A105,"_",U$1),SP_ACQ_Lib[],MATCH(U$2,SP_ACQ_Lib[#Headers],0),FALSE)=0,"",VLOOKUP(CONCATENATE($A105,"_",U$1),SP_ACQ_Lib[],MATCH(U$2,SP_ACQ_Lib[#Headers],0),FALSE)),"")</f>
        <v/>
      </c>
      <c r="V105" s="93" t="str">
        <f>IFERROR(VLOOKUP(CONCATENATE($A105,"_",V$1),SP_ACQ_Lib[],MATCH(V$2,SP_ACQ_Lib[#Headers],0),FALSE),0)</f>
        <v>Accepted</v>
      </c>
      <c r="W105" s="97">
        <f>IFERROR(VLOOKUP(CONCATENATE($A105,"_",W$1),SP_ACQ_Lib[],MATCH(W$2,SP_ACQ_Lib[#Headers],0),FALSE),0)</f>
        <v>0</v>
      </c>
      <c r="X105" s="131">
        <f>IFERROR(VLOOKUP($A105,SP_AcqTract_DB[],MATCH(X$2,SP_AcqTract_DB[#Headers],0),FALSE),"")</f>
        <v>0</v>
      </c>
      <c r="Y105" s="125">
        <f>IFERROR(VLOOKUP($A105,SP_AcqTract_DB[],MATCH(Y$2,SP_AcqTract_DB[#Headers],0),FALSE),"")</f>
        <v>0</v>
      </c>
      <c r="Z105" s="117">
        <f>IFERROR(VLOOKUP($A105,SP_AcqTract_DB[],MATCH(Z$2,SP_AcqTract_DB[#Headers],0),FALSE),"")</f>
        <v>0</v>
      </c>
      <c r="AA105" s="117">
        <f>IFERROR(VLOOKUP($A105,SP_AcqTract_DB[],MATCH(AA$2,SP_AcqTract_DB[#Headers],0),FALSE),"")</f>
        <v>0</v>
      </c>
      <c r="AB105" s="131" t="str">
        <f>IFERROR(IF(VLOOKUP(CONCATENATE($A105,"_",AB$1),SP_ACQ_Lib[],MATCH(AB$2,SP_ACQ_Lib[#Headers],0),FALSE)=0,"",VLOOKUP(CONCATENATE($A105,"_",AB$1),SP_ACQ_Lib[],MATCH(AB$2,SP_ACQ_Lib[#Headers],0),FALSE)),"")</f>
        <v/>
      </c>
      <c r="AC105" s="131" t="str">
        <f>IFERROR(IF(VLOOKUP(CONCATENATE($A105,"_",AC$1),SP_ACQ_Lib[],MATCH(AC$2,SP_ACQ_Lib[#Headers],0),FALSE)=0,"",VLOOKUP(CONCATENATE($A105,"_",AC$1),SP_ACQ_Lib[],MATCH(AC$2,SP_ACQ_Lib[#Headers],0),FALSE)),"")</f>
        <v/>
      </c>
      <c r="AD105" s="117">
        <f>IFERROR(VLOOKUP($A105,SP_AcqTract_DB[],MATCH(AD$2,SP_AcqTract_DB[#Headers],0),FALSE),"")</f>
        <v>0</v>
      </c>
      <c r="AE105" s="131" t="str">
        <f>IFERROR(IF(VLOOKUP(CONCATENATE($A105,"_",AE$1),SP_ACQ_Lib[],MATCH(AE$2,SP_ACQ_Lib[#Headers],0),FALSE)=0,"",VLOOKUP(CONCATENATE($A105,"_",AE$1),SP_ACQ_Lib[],MATCH(AE$2,SP_ACQ_Lib[#Headers],0),FALSE)),"")</f>
        <v/>
      </c>
      <c r="AF105" s="131" t="str">
        <f>IFERROR(IF(VLOOKUP(CONCATENATE($A105,"_",AF$1),SP_ACQ_Lib[],MATCH(AF$2,SP_ACQ_Lib[#Headers],0),FALSE)=0,"",VLOOKUP(CONCATENATE($A105,"_",AF$1),SP_ACQ_Lib[],MATCH(AF$2,SP_ACQ_Lib[#Headers],0),FALSE)),"")</f>
        <v/>
      </c>
      <c r="AG105" s="131" t="str">
        <f>IFERROR(IF(VLOOKUP(CONCATENATE($A105,"_",AG$1),SP_ACQ_Lib[],MATCH(AG$2,SP_ACQ_Lib[#Headers],0),FALSE)=0,"",VLOOKUP(CONCATENATE($A105,"_",AG$1),SP_ACQ_Lib[],MATCH(AG$2,SP_ACQ_Lib[#Headers],0),FALSE)),"")</f>
        <v/>
      </c>
      <c r="AH105" s="131" t="str">
        <f>IFERROR(IF(VLOOKUP(CONCATENATE($A105,"_",AH$1),SP_ACQ_Lib[],MATCH(AH$2,SP_ACQ_Lib[#Headers],0),FALSE)=0,"",VLOOKUP(CONCATENATE($A105,"_",AH$1),SP_ACQ_Lib[],MATCH(AH$2,SP_ACQ_Lib[#Headers],0),FALSE)),"")</f>
        <v/>
      </c>
      <c r="AI105" s="130" t="str">
        <f>IFERROR(IF(VLOOKUP(CONCATENATE($A105,"_",AI$1),SP_ACQ_Lib[],MATCH(AI$2,SP_ACQ_Lib[#Headers],0),FALSE)=0,"",VLOOKUP(CONCATENATE($A105,"_",AI$1),SP_ACQ_Lib[],MATCH(AI$2,SP_ACQ_Lib[#Headers],0),FALSE)),"")</f>
        <v/>
      </c>
      <c r="AJ105" s="130" t="str">
        <f>IFERROR(IF(VLOOKUP(CONCATENATE($A105,"_",AJ$1),SP_ACQ_Lib[],MATCH(AJ$2,SP_ACQ_Lib[#Headers],0),FALSE)=0,"",VLOOKUP(CONCATENATE($A105,"_",AJ$1),SP_ACQ_Lib[],MATCH(AJ$2,SP_ACQ_Lib[#Headers],0),FALSE)),"")</f>
        <v/>
      </c>
      <c r="AK105" s="130" t="str">
        <f>IFERROR(IF(VLOOKUP(CONCATENATE($A105,"_",AK$1),SP_ACQ_Lib[],MATCH(AK$2,SP_ACQ_Lib[#Headers],0),FALSE)=0,"",VLOOKUP(CONCATENATE($A105,"_",AK$1),SP_ACQ_Lib[],MATCH(AK$2,SP_ACQ_Lib[#Headers],0),FALSE)),"")</f>
        <v/>
      </c>
      <c r="AL105" s="130">
        <f>IFERROR(VLOOKUP($A105,SP_AcqTract_DB[],MATCH(AL$2,SP_AcqTract_DB[#Headers],0),FALSE),"")</f>
        <v>0</v>
      </c>
      <c r="AM105" s="115">
        <f>IFERROR(VLOOKUP($A105,SP_AcqTract_DB[],MATCH(AM$2,SP_AcqTract_DB[#Headers],0),FALSE),"")</f>
        <v>0</v>
      </c>
      <c r="AN105" s="115">
        <f>IFERROR(VLOOKUP($A105,SP_AcqTract_DB[],MATCH(AN$2,SP_AcqTract_DB[#Headers],0),FALSE),"")</f>
        <v>0</v>
      </c>
      <c r="AO105" s="116">
        <f>IFERROR(VLOOKUP($A105,SP_AcqTract_DB[],MATCH(AO$2,SP_AcqTract_DB[#Headers],0),FALSE),"")</f>
        <v>0</v>
      </c>
      <c r="AP105" s="98">
        <f>IFERROR(VLOOKUP($A105,SP_AcqTract_DB[],MATCH(AP$2,SP_AcqTract_DB[#Headers],0),FALSE),"")</f>
        <v>0</v>
      </c>
      <c r="AQ105" s="133" t="str">
        <f>IFERROR(IF(VLOOKUP(CONCATENATE($A105,"_",AQ$1),SP_ACQ_Lib[],MATCH(AQ$2,SP_ACQ_Lib[#Headers],0),FALSE)=0,"",VLOOKUP(CONCATENATE($A105,"_",AQ$1),SP_ACQ_Lib[],MATCH(AQ$2,SP_ACQ_Lib[#Headers],0),FALSE)),"")</f>
        <v/>
      </c>
      <c r="AR105" s="131" t="str">
        <f>IFERROR(IF(VLOOKUP(CONCATENATE($A105,"_",AR$1),SP_ACQ_Lib[],MATCH(AR$2,SP_ACQ_Lib[#Headers],0),FALSE)=0,"",VLOOKUP(CONCATENATE($A105,"_",AR$1),SP_ACQ_Lib[],MATCH(AR$2,SP_ACQ_Lib[#Headers],0),FALSE)),"")</f>
        <v/>
      </c>
      <c r="AS105" s="130" t="str">
        <f>IFERROR(IF(VLOOKUP(CONCATENATE($A105,"_",AS$1),SP_ACQ_Lib[],MATCH(AS$2,SP_ACQ_Lib[#Headers],0),FALSE)=0,"",VLOOKUP(CONCATENATE($A105,"_",AS$1),SP_ACQ_Lib[],MATCH(AS$2,SP_ACQ_Lib[#Headers],0),FALSE)),"")</f>
        <v/>
      </c>
      <c r="AT105" s="132" t="str">
        <f>IFERROR(IF(VLOOKUP(CONCATENATE($A105,"_",AT$1),SP_ACQ_Lib[],MATCH(AT$2,SP_ACQ_Lib[#Headers],0),FALSE)=0,"",VLOOKUP(CONCATENATE($A105,"_",AT$1),SP_ACQ_Lib[],MATCH(AT$2,SP_ACQ_Lib[#Headers],0),FALSE)),"")</f>
        <v/>
      </c>
      <c r="AU105" s="132" t="str">
        <f>IFERROR(IF(VLOOKUP(CONCATENATE($A105,"_",AU$1),SP_ACQ_Lib[],MATCH(AU$2,SP_ACQ_Lib[#Headers],0),FALSE)=0,"",VLOOKUP(CONCATENATE($A105,"_",AU$1),SP_ACQ_Lib[],MATCH(AU$2,SP_ACQ_Lib[#Headers],0),FALSE)),"")</f>
        <v/>
      </c>
      <c r="AV105" s="113" t="str">
        <f>IFERROR(IF(VLOOKUP(CONCATENATE($A105,"_",AV$1),SP_ACQ_Lib[],MATCH(AV$2,SP_ACQ_Lib[#Headers],0),FALSE)=0,"",VLOOKUP(CONCATENATE($A105,"_",AV$1),SP_ACQ_Lib[],MATCH(AV$2,SP_ACQ_Lib[#Headers],0),FALSE)),"")</f>
        <v/>
      </c>
      <c r="AW105" s="132" t="str">
        <f>IFERROR(IF(VLOOKUP(CONCATENATE($A105,"_",AW$1),SP_ACQ_Lib[],MATCH(AW$2,SP_ACQ_Lib[#Headers],0),FALSE)=0,"",VLOOKUP(CONCATENATE($A105,"_",AW$1),SP_ACQ_Lib[],MATCH(AW$2,SP_ACQ_Lib[#Headers],0),FALSE)),"")</f>
        <v/>
      </c>
      <c r="AX105" s="132" t="str">
        <f>IFERROR(IF(VLOOKUP(CONCATENATE($A105,"_",AX$1),SP_ACQ_Lib[],MATCH(AX$2,SP_ACQ_Lib[#Headers],0),FALSE)=0,"",VLOOKUP(CONCATENATE($A105,"_",AX$1),SP_ACQ_Lib[],MATCH(AX$2,SP_ACQ_Lib[#Headers],0),FALSE)),"")</f>
        <v/>
      </c>
      <c r="AY105" s="132" t="str">
        <f>IFERROR(IF(VLOOKUP(CONCATENATE($A105,"_",AY$1),SP_ACQ_Lib[],MATCH(AY$2,SP_ACQ_Lib[#Headers],0),FALSE)=0,"",VLOOKUP(CONCATENATE($A105,"_",AY$1),SP_ACQ_Lib[],MATCH(AY$2,SP_ACQ_Lib[#Headers],0),FALSE)),"")</f>
        <v/>
      </c>
      <c r="AZ105" s="132" t="str">
        <f>IFERROR(IF(VLOOKUP(CONCATENATE($A105,"_",AZ$1),SP_ACQ_Lib[],MATCH(AZ$2,SP_ACQ_Lib[#Headers],0),FALSE)=0,"",VLOOKUP(CONCATENATE($A105,"_",AZ$1),SP_ACQ_Lib[],MATCH(AZ$2,SP_ACQ_Lib[#Headers],0),FALSE)),"")</f>
        <v/>
      </c>
      <c r="BA105" s="132" t="str">
        <f>IFERROR(IF(VLOOKUP(CONCATENATE($A105,"_",BA$1),SP_ACQ_Lib[],MATCH(BA$2,SP_ACQ_Lib[#Headers],0),FALSE)=0,"",VLOOKUP(CONCATENATE($A105,"_",BA$1),SP_ACQ_Lib[],MATCH(BA$2,SP_ACQ_Lib[#Headers],0),FALSE)),"")</f>
        <v/>
      </c>
      <c r="BB105" s="112">
        <f>IFERROR(VLOOKUP(CONCATENATE($A105,"_",BB$1),SP_ACQ_Lib[],MATCH(BB$2,SP_ACQ_Lib[#Headers],0),FALSE),0)</f>
        <v>0</v>
      </c>
      <c r="BC105" s="119">
        <f>IFERROR(VLOOKUP($A105,SP_AcqTract_DB[],MATCH(BC$2,SP_AcqTract_DB[#Headers],0),FALSE),"")</f>
        <v>0</v>
      </c>
      <c r="BD105" s="119">
        <f>IFERROR(VLOOKUP($A105,SP_AcqTract_DB[],MATCH(BD$2,SP_AcqTract_DB[#Headers],0),FALSE),"")</f>
        <v>0</v>
      </c>
      <c r="BE105" s="130" t="str">
        <f>IFERROR(IF(VLOOKUP(CONCATENATE($A105,"_",BE$1),SP_ACQ_Lib[],MATCH(BE$2,SP_ACQ_Lib[#Headers],0),FALSE)=0,"",VLOOKUP(CONCATENATE($A105,"_",BE$1),SP_ACQ_Lib[],MATCH(BE$2,SP_ACQ_Lib[#Headers],0),FALSE)),"")</f>
        <v/>
      </c>
      <c r="BF105" s="130" t="str">
        <f>IFERROR(IF(VLOOKUP(CONCATENATE($A105,"_",BF$1),SP_ACQ_Lib[],MATCH(BF$2,SP_ACQ_Lib[#Headers],0),FALSE)=0,"",VLOOKUP(CONCATENATE($A105,"_",BF$1),SP_ACQ_Lib[],MATCH(BF$2,SP_ACQ_Lib[#Headers],0),FALSE)),"")</f>
        <v/>
      </c>
      <c r="BG105" s="130" t="str">
        <f>IFERROR(IF(VLOOKUP(CONCATENATE($A105,"_",BG$1),SP_ACQ_Lib[],MATCH(BG$2,SP_ACQ_Lib[#Headers],0),FALSE)=0,"",VLOOKUP(CONCATENATE($A105,"_",BG$1),SP_ACQ_Lib[],MATCH(BG$2,SP_ACQ_Lib[#Headers],0),FALSE)),"")</f>
        <v/>
      </c>
      <c r="BH105" s="130" t="str">
        <f>IFERROR(IF(VLOOKUP(CONCATENATE($A105,"_",BH$1),SP_ACQ_Lib[],MATCH(BH$2,SP_ACQ_Lib[#Headers],0),FALSE)=0,"",VLOOKUP(CONCATENATE($A105,"_",BH$1),SP_ACQ_Lib[],MATCH(BH$2,SP_ACQ_Lib[#Headers],0),FALSE)),"")</f>
        <v/>
      </c>
      <c r="BI105" s="130" t="str">
        <f>IFERROR(IF(VLOOKUP(CONCATENATE($A105,"_",BI$1),SP_ACQ_Lib[],MATCH(BI$2,SP_ACQ_Lib[#Headers],0),FALSE)=0,"",VLOOKUP(CONCATENATE($A105,"_",BI$1),SP_ACQ_Lib[],MATCH(BI$2,SP_ACQ_Lib[#Headers],0),FALSE)),"")</f>
        <v/>
      </c>
      <c r="BJ105" s="130" t="str">
        <f>IFERROR(IF(VLOOKUP(CONCATENATE($A105,"_",BJ$1),SP_ACQ_Lib[],MATCH(BJ$2,SP_ACQ_Lib[#Headers],0),FALSE)=0,"",VLOOKUP(CONCATENATE($A105,"_",BJ$1),SP_ACQ_Lib[],MATCH(BJ$2,SP_ACQ_Lib[#Headers],0),FALSE)),"")</f>
        <v/>
      </c>
      <c r="BK105" s="131" t="str">
        <f>IFERROR(IF(VLOOKUP(CONCATENATE($A105,"_",BK$1),SP_ACQ_Lib[],MATCH(BK$2,SP_ACQ_Lib[#Headers],0),FALSE)=0,"",VLOOKUP(CONCATENATE($A105,"_",BK$1),SP_ACQ_Lib[],MATCH(BK$2,SP_ACQ_Lib[#Headers],0),FALSE)),"")</f>
        <v/>
      </c>
      <c r="BL105" s="130" t="str">
        <f>IFERROR(IF(VLOOKUP(CONCATENATE($A105,"_",BL$1),SP_ACQ_Lib[],MATCH(BL$2,SP_ACQ_Lib[#Headers],0),FALSE)=0,"",VLOOKUP(CONCATENATE($A105,"_",BL$1),SP_ACQ_Lib[],MATCH(BL$2,SP_ACQ_Lib[#Headers],0),FALSE)),"")</f>
        <v/>
      </c>
      <c r="BM105" s="130" t="str">
        <f>IFERROR(IF(VLOOKUP(CONCATENATE($A105,"_",BM$1),SP_ACQ_Lib[],MATCH(BM$2,SP_ACQ_Lib[#Headers],0),FALSE)=0,"",VLOOKUP(CONCATENATE($A105,"_",BM$1),SP_ACQ_Lib[],MATCH(BM$2,SP_ACQ_Lib[#Headers],0),FALSE)),"")</f>
        <v/>
      </c>
      <c r="BN105" s="130" t="str">
        <f>IFERROR(IF(VLOOKUP(CONCATENATE($A105,"_",BN$1),SP_ACQ_Lib[],MATCH(BN$2,SP_ACQ_Lib[#Headers],0),FALSE)=0,"",VLOOKUP(CONCATENATE($A105,"_",BN$1),SP_ACQ_Lib[],MATCH(BN$2,SP_ACQ_Lib[#Headers],0),FALSE)),"")</f>
        <v/>
      </c>
    </row>
    <row r="106" spans="1:66" s="114" customFormat="1" ht="15.75" x14ac:dyDescent="0.2">
      <c r="A106" s="82" t="s">
        <v>2106</v>
      </c>
      <c r="B106" s="115" t="str">
        <f>IFERROR(VLOOKUP($A106,SP_AcqTract_DB[],MATCH(B$2,SP_AcqTract_DB[#Headers],0),FALSE),"")</f>
        <v>R032139</v>
      </c>
      <c r="C106" s="116" t="str">
        <f>IFERROR(VLOOKUP($A106,SP_AcqTract_DB[],MATCH(C$2,SP_AcqTract_DB[#Headers],0),FALSE),"")</f>
        <v>PH2</v>
      </c>
      <c r="D106" s="96" t="str">
        <f>IFERROR(VLOOKUP($A106,SP_AcqTract_DB[],MATCH(D$2,SP_AcqTract_DB[#Headers],0),FALSE),"")</f>
        <v>Active</v>
      </c>
      <c r="E106" s="96">
        <f>IFERROR(VLOOKUP($A106,SP_AcqTract_DB[],MATCH(E$2,SP_AcqTract_DB[#Headers],0),FALSE),"")</f>
        <v>0</v>
      </c>
      <c r="F106" s="115">
        <f>IFERROR(VLOOKUP($A106,SP_AcqTract_DB[],MATCH(F$2,SP_AcqTract_DB[#Headers],0),FALSE),"")</f>
        <v>0</v>
      </c>
      <c r="G106" s="115" t="str">
        <f>IFERROR(VLOOKUP($A106,SP_AcqTract_DB[],MATCH(G$2,SP_AcqTract_DB[#Headers],0),FALSE),"")</f>
        <v>Darlene Snow</v>
      </c>
      <c r="H106" s="131">
        <f>IFERROR(IF(VLOOKUP(CONCATENATE($A106,"_",H$1),SP_ACQ_Lib[],MATCH(H$2,SP_ACQ_Lib[#Headers],0),FALSE)=0,"",VLOOKUP(CONCATENATE($A106,"_",H$1),SP_ACQ_Lib[],MATCH(H$2,SP_ACQ_Lib[#Headers],0),FALSE)),"")</f>
        <v>44022.726377314815</v>
      </c>
      <c r="I106" s="115" t="str">
        <f>IFERROR(VLOOKUP($A106,SP_AcqTract_DB[],MATCH(I$2,SP_AcqTract_DB[#Headers],0),FALSE),"")</f>
        <v>Gad Nandan P</v>
      </c>
      <c r="J106" s="115">
        <f>IFERROR(VLOOKUP($A106,SP_AcqTract_DB[],MATCH(J$2,SP_AcqTract_DB[#Headers],0),FALSE),"")</f>
        <v>0</v>
      </c>
      <c r="K106" s="115">
        <f>IFERROR(VLOOKUP($A106,SP_AcqTract_DB[],MATCH(K$2,SP_AcqTract_DB[#Headers],0),FALSE),"")</f>
        <v>0</v>
      </c>
      <c r="L106" s="115">
        <f>IFERROR(VLOOKUP($A106,SP_AcqTract_DB[],MATCH(L$2,SP_AcqTract_DB[#Headers],0),FALSE),"")</f>
        <v>0</v>
      </c>
      <c r="M106" s="96">
        <f>IFERROR(VLOOKUP($A106,SP_AcqTract_DB[],MATCH(M$2,SP_AcqTract_DB[#Headers],0),FALSE),"")</f>
        <v>0</v>
      </c>
      <c r="N106" s="115" t="str">
        <f>IFERROR(VLOOKUP($A106,SP_AcqTract_DB[],MATCH(N$2,SP_AcqTract_DB[#Headers],0),FALSE),"")</f>
        <v>3602 N FULTON</v>
      </c>
      <c r="O106" s="108">
        <f>IFERROR(VLOOKUP($A106,SP_AcqTract_DB[],MATCH(O$2,SP_AcqTract_DB[#Headers],0),FALSE),"")</f>
        <v>0</v>
      </c>
      <c r="P106" s="108">
        <f>IFERROR(VLOOKUP($A106,SP_AcqTract_DB[],MATCH(P$2,SP_AcqTract_DB[#Headers],0),FALSE),"")</f>
        <v>0</v>
      </c>
      <c r="Q106" s="96">
        <f>IFERROR(VLOOKUP($A106,SP_AcqTract_DB[],MATCH(Q$2,SP_AcqTract_DB[#Headers],0),FALSE),"")</f>
        <v>0</v>
      </c>
      <c r="R106" s="131" t="str">
        <f>IFERROR(IF(VLOOKUP(CONCATENATE($A106,"_",R$1),SP_ACQ_Lib[],MATCH(R$2,SP_ACQ_Lib[#Headers],0),FALSE)=0,"",VLOOKUP(CONCATENATE($A106,"_",R$1),SP_ACQ_Lib[],MATCH(R$2,SP_ACQ_Lib[#Headers],0),FALSE)),"")</f>
        <v/>
      </c>
      <c r="S106" s="134" t="str">
        <f>IFERROR(IF(VLOOKUP(CONCATENATE($A106,"_",S$1),SP_ACQ_Lib[],MATCH(S$2,SP_ACQ_Lib[#Headers],0),FALSE)=0,"",VLOOKUP(CONCATENATE($A106,"_",S$1),SP_ACQ_Lib[],MATCH(S$2,SP_ACQ_Lib[#Headers],0),FALSE)),"")</f>
        <v/>
      </c>
      <c r="T106" s="93">
        <f>IFERROR(VLOOKUP(CONCATENATE($A106,"_",T$1),SP_ACQ_Lib[],MATCH(T$2,SP_ACQ_Lib[#Headers],0),FALSE),0)</f>
        <v>0</v>
      </c>
      <c r="U106" s="131" t="str">
        <f>IFERROR(IF(VLOOKUP(CONCATENATE($A106,"_",U$1),SP_ACQ_Lib[],MATCH(U$2,SP_ACQ_Lib[#Headers],0),FALSE)=0,"",VLOOKUP(CONCATENATE($A106,"_",U$1),SP_ACQ_Lib[],MATCH(U$2,SP_ACQ_Lib[#Headers],0),FALSE)),"")</f>
        <v/>
      </c>
      <c r="V106" s="93" t="str">
        <f>IFERROR(VLOOKUP(CONCATENATE($A106,"_",V$1),SP_ACQ_Lib[],MATCH(V$2,SP_ACQ_Lib[#Headers],0),FALSE),0)</f>
        <v>Accepted</v>
      </c>
      <c r="W106" s="97">
        <f>IFERROR(VLOOKUP(CONCATENATE($A106,"_",W$1),SP_ACQ_Lib[],MATCH(W$2,SP_ACQ_Lib[#Headers],0),FALSE),0)</f>
        <v>0</v>
      </c>
      <c r="X106" s="131">
        <f>IFERROR(VLOOKUP($A106,SP_AcqTract_DB[],MATCH(X$2,SP_AcqTract_DB[#Headers],0),FALSE),"")</f>
        <v>0</v>
      </c>
      <c r="Y106" s="125">
        <f>IFERROR(VLOOKUP($A106,SP_AcqTract_DB[],MATCH(Y$2,SP_AcqTract_DB[#Headers],0),FALSE),"")</f>
        <v>0</v>
      </c>
      <c r="Z106" s="117">
        <f>IFERROR(VLOOKUP($A106,SP_AcqTract_DB[],MATCH(Z$2,SP_AcqTract_DB[#Headers],0),FALSE),"")</f>
        <v>0</v>
      </c>
      <c r="AA106" s="117">
        <f>IFERROR(VLOOKUP($A106,SP_AcqTract_DB[],MATCH(AA$2,SP_AcqTract_DB[#Headers],0),FALSE),"")</f>
        <v>0</v>
      </c>
      <c r="AB106" s="131" t="str">
        <f>IFERROR(IF(VLOOKUP(CONCATENATE($A106,"_",AB$1),SP_ACQ_Lib[],MATCH(AB$2,SP_ACQ_Lib[#Headers],0),FALSE)=0,"",VLOOKUP(CONCATENATE($A106,"_",AB$1),SP_ACQ_Lib[],MATCH(AB$2,SP_ACQ_Lib[#Headers],0),FALSE)),"")</f>
        <v/>
      </c>
      <c r="AC106" s="131" t="str">
        <f>IFERROR(IF(VLOOKUP(CONCATENATE($A106,"_",AC$1),SP_ACQ_Lib[],MATCH(AC$2,SP_ACQ_Lib[#Headers],0),FALSE)=0,"",VLOOKUP(CONCATENATE($A106,"_",AC$1),SP_ACQ_Lib[],MATCH(AC$2,SP_ACQ_Lib[#Headers],0),FALSE)),"")</f>
        <v/>
      </c>
      <c r="AD106" s="117">
        <f>IFERROR(VLOOKUP($A106,SP_AcqTract_DB[],MATCH(AD$2,SP_AcqTract_DB[#Headers],0),FALSE),"")</f>
        <v>0</v>
      </c>
      <c r="AE106" s="131" t="str">
        <f>IFERROR(IF(VLOOKUP(CONCATENATE($A106,"_",AE$1),SP_ACQ_Lib[],MATCH(AE$2,SP_ACQ_Lib[#Headers],0),FALSE)=0,"",VLOOKUP(CONCATENATE($A106,"_",AE$1),SP_ACQ_Lib[],MATCH(AE$2,SP_ACQ_Lib[#Headers],0),FALSE)),"")</f>
        <v/>
      </c>
      <c r="AF106" s="131" t="str">
        <f>IFERROR(IF(VLOOKUP(CONCATENATE($A106,"_",AF$1),SP_ACQ_Lib[],MATCH(AF$2,SP_ACQ_Lib[#Headers],0),FALSE)=0,"",VLOOKUP(CONCATENATE($A106,"_",AF$1),SP_ACQ_Lib[],MATCH(AF$2,SP_ACQ_Lib[#Headers],0),FALSE)),"")</f>
        <v/>
      </c>
      <c r="AG106" s="131" t="str">
        <f>IFERROR(IF(VLOOKUP(CONCATENATE($A106,"_",AG$1),SP_ACQ_Lib[],MATCH(AG$2,SP_ACQ_Lib[#Headers],0),FALSE)=0,"",VLOOKUP(CONCATENATE($A106,"_",AG$1),SP_ACQ_Lib[],MATCH(AG$2,SP_ACQ_Lib[#Headers],0),FALSE)),"")</f>
        <v/>
      </c>
      <c r="AH106" s="131" t="str">
        <f>IFERROR(IF(VLOOKUP(CONCATENATE($A106,"_",AH$1),SP_ACQ_Lib[],MATCH(AH$2,SP_ACQ_Lib[#Headers],0),FALSE)=0,"",VLOOKUP(CONCATENATE($A106,"_",AH$1),SP_ACQ_Lib[],MATCH(AH$2,SP_ACQ_Lib[#Headers],0),FALSE)),"")</f>
        <v/>
      </c>
      <c r="AI106" s="130">
        <f>IFERROR(IF(VLOOKUP(CONCATENATE($A106,"_",AI$1),SP_ACQ_Lib[],MATCH(AI$2,SP_ACQ_Lib[#Headers],0),FALSE)=0,"",VLOOKUP(CONCATENATE($A106,"_",AI$1),SP_ACQ_Lib[],MATCH(AI$2,SP_ACQ_Lib[#Headers],0),FALSE)),"")</f>
        <v>43985</v>
      </c>
      <c r="AJ106" s="130" t="str">
        <f>IFERROR(IF(VLOOKUP(CONCATENATE($A106,"_",AJ$1),SP_ACQ_Lib[],MATCH(AJ$2,SP_ACQ_Lib[#Headers],0),FALSE)=0,"",VLOOKUP(CONCATENATE($A106,"_",AJ$1),SP_ACQ_Lib[],MATCH(AJ$2,SP_ACQ_Lib[#Headers],0),FALSE)),"")</f>
        <v/>
      </c>
      <c r="AK106" s="130" t="str">
        <f>IFERROR(IF(VLOOKUP(CONCATENATE($A106,"_",AK$1),SP_ACQ_Lib[],MATCH(AK$2,SP_ACQ_Lib[#Headers],0),FALSE)=0,"",VLOOKUP(CONCATENATE($A106,"_",AK$1),SP_ACQ_Lib[],MATCH(AK$2,SP_ACQ_Lib[#Headers],0),FALSE)),"")</f>
        <v/>
      </c>
      <c r="AL106" s="130">
        <f>IFERROR(VLOOKUP($A106,SP_AcqTract_DB[],MATCH(AL$2,SP_AcqTract_DB[#Headers],0),FALSE),"")</f>
        <v>0</v>
      </c>
      <c r="AM106" s="115">
        <f>IFERROR(VLOOKUP($A106,SP_AcqTract_DB[],MATCH(AM$2,SP_AcqTract_DB[#Headers],0),FALSE),"")</f>
        <v>0</v>
      </c>
      <c r="AN106" s="115">
        <f>IFERROR(VLOOKUP($A106,SP_AcqTract_DB[],MATCH(AN$2,SP_AcqTract_DB[#Headers],0),FALSE),"")</f>
        <v>0</v>
      </c>
      <c r="AO106" s="116">
        <f>IFERROR(VLOOKUP($A106,SP_AcqTract_DB[],MATCH(AO$2,SP_AcqTract_DB[#Headers],0),FALSE),"")</f>
        <v>0</v>
      </c>
      <c r="AP106" s="98">
        <f>IFERROR(VLOOKUP($A106,SP_AcqTract_DB[],MATCH(AP$2,SP_AcqTract_DB[#Headers],0),FALSE),"")</f>
        <v>0</v>
      </c>
      <c r="AQ106" s="133" t="str">
        <f>IFERROR(IF(VLOOKUP(CONCATENATE($A106,"_",AQ$1),SP_ACQ_Lib[],MATCH(AQ$2,SP_ACQ_Lib[#Headers],0),FALSE)=0,"",VLOOKUP(CONCATENATE($A106,"_",AQ$1),SP_ACQ_Lib[],MATCH(AQ$2,SP_ACQ_Lib[#Headers],0),FALSE)),"")</f>
        <v/>
      </c>
      <c r="AR106" s="131" t="str">
        <f>IFERROR(IF(VLOOKUP(CONCATENATE($A106,"_",AR$1),SP_ACQ_Lib[],MATCH(AR$2,SP_ACQ_Lib[#Headers],0),FALSE)=0,"",VLOOKUP(CONCATENATE($A106,"_",AR$1),SP_ACQ_Lib[],MATCH(AR$2,SP_ACQ_Lib[#Headers],0),FALSE)),"")</f>
        <v/>
      </c>
      <c r="AS106" s="130" t="str">
        <f>IFERROR(IF(VLOOKUP(CONCATENATE($A106,"_",AS$1),SP_ACQ_Lib[],MATCH(AS$2,SP_ACQ_Lib[#Headers],0),FALSE)=0,"",VLOOKUP(CONCATENATE($A106,"_",AS$1),SP_ACQ_Lib[],MATCH(AS$2,SP_ACQ_Lib[#Headers],0),FALSE)),"")</f>
        <v/>
      </c>
      <c r="AT106" s="132" t="str">
        <f>IFERROR(IF(VLOOKUP(CONCATENATE($A106,"_",AT$1),SP_ACQ_Lib[],MATCH(AT$2,SP_ACQ_Lib[#Headers],0),FALSE)=0,"",VLOOKUP(CONCATENATE($A106,"_",AT$1),SP_ACQ_Lib[],MATCH(AT$2,SP_ACQ_Lib[#Headers],0),FALSE)),"")</f>
        <v/>
      </c>
      <c r="AU106" s="132" t="str">
        <f>IFERROR(IF(VLOOKUP(CONCATENATE($A106,"_",AU$1),SP_ACQ_Lib[],MATCH(AU$2,SP_ACQ_Lib[#Headers],0),FALSE)=0,"",VLOOKUP(CONCATENATE($A106,"_",AU$1),SP_ACQ_Lib[],MATCH(AU$2,SP_ACQ_Lib[#Headers],0),FALSE)),"")</f>
        <v/>
      </c>
      <c r="AV106" s="113" t="str">
        <f>IFERROR(IF(VLOOKUP(CONCATENATE($A106,"_",AV$1),SP_ACQ_Lib[],MATCH(AV$2,SP_ACQ_Lib[#Headers],0),FALSE)=0,"",VLOOKUP(CONCATENATE($A106,"_",AV$1),SP_ACQ_Lib[],MATCH(AV$2,SP_ACQ_Lib[#Headers],0),FALSE)),"")</f>
        <v/>
      </c>
      <c r="AW106" s="132" t="str">
        <f>IFERROR(IF(VLOOKUP(CONCATENATE($A106,"_",AW$1),SP_ACQ_Lib[],MATCH(AW$2,SP_ACQ_Lib[#Headers],0),FALSE)=0,"",VLOOKUP(CONCATENATE($A106,"_",AW$1),SP_ACQ_Lib[],MATCH(AW$2,SP_ACQ_Lib[#Headers],0),FALSE)),"")</f>
        <v/>
      </c>
      <c r="AX106" s="132" t="str">
        <f>IFERROR(IF(VLOOKUP(CONCATENATE($A106,"_",AX$1),SP_ACQ_Lib[],MATCH(AX$2,SP_ACQ_Lib[#Headers],0),FALSE)=0,"",VLOOKUP(CONCATENATE($A106,"_",AX$1),SP_ACQ_Lib[],MATCH(AX$2,SP_ACQ_Lib[#Headers],0),FALSE)),"")</f>
        <v/>
      </c>
      <c r="AY106" s="132" t="str">
        <f>IFERROR(IF(VLOOKUP(CONCATENATE($A106,"_",AY$1),SP_ACQ_Lib[],MATCH(AY$2,SP_ACQ_Lib[#Headers],0),FALSE)=0,"",VLOOKUP(CONCATENATE($A106,"_",AY$1),SP_ACQ_Lib[],MATCH(AY$2,SP_ACQ_Lib[#Headers],0),FALSE)),"")</f>
        <v/>
      </c>
      <c r="AZ106" s="132" t="str">
        <f>IFERROR(IF(VLOOKUP(CONCATENATE($A106,"_",AZ$1),SP_ACQ_Lib[],MATCH(AZ$2,SP_ACQ_Lib[#Headers],0),FALSE)=0,"",VLOOKUP(CONCATENATE($A106,"_",AZ$1),SP_ACQ_Lib[],MATCH(AZ$2,SP_ACQ_Lib[#Headers],0),FALSE)),"")</f>
        <v/>
      </c>
      <c r="BA106" s="132" t="str">
        <f>IFERROR(IF(VLOOKUP(CONCATENATE($A106,"_",BA$1),SP_ACQ_Lib[],MATCH(BA$2,SP_ACQ_Lib[#Headers],0),FALSE)=0,"",VLOOKUP(CONCATENATE($A106,"_",BA$1),SP_ACQ_Lib[],MATCH(BA$2,SP_ACQ_Lib[#Headers],0),FALSE)),"")</f>
        <v/>
      </c>
      <c r="BB106" s="112">
        <f>IFERROR(VLOOKUP(CONCATENATE($A106,"_",BB$1),SP_ACQ_Lib[],MATCH(BB$2,SP_ACQ_Lib[#Headers],0),FALSE),0)</f>
        <v>0</v>
      </c>
      <c r="BC106" s="119">
        <f>IFERROR(VLOOKUP($A106,SP_AcqTract_DB[],MATCH(BC$2,SP_AcqTract_DB[#Headers],0),FALSE),"")</f>
        <v>0</v>
      </c>
      <c r="BD106" s="119">
        <f>IFERROR(VLOOKUP($A106,SP_AcqTract_DB[],MATCH(BD$2,SP_AcqTract_DB[#Headers],0),FALSE),"")</f>
        <v>0</v>
      </c>
      <c r="BE106" s="130" t="str">
        <f>IFERROR(IF(VLOOKUP(CONCATENATE($A106,"_",BE$1),SP_ACQ_Lib[],MATCH(BE$2,SP_ACQ_Lib[#Headers],0),FALSE)=0,"",VLOOKUP(CONCATENATE($A106,"_",BE$1),SP_ACQ_Lib[],MATCH(BE$2,SP_ACQ_Lib[#Headers],0),FALSE)),"")</f>
        <v/>
      </c>
      <c r="BF106" s="130" t="str">
        <f>IFERROR(IF(VLOOKUP(CONCATENATE($A106,"_",BF$1),SP_ACQ_Lib[],MATCH(BF$2,SP_ACQ_Lib[#Headers],0),FALSE)=0,"",VLOOKUP(CONCATENATE($A106,"_",BF$1),SP_ACQ_Lib[],MATCH(BF$2,SP_ACQ_Lib[#Headers],0),FALSE)),"")</f>
        <v/>
      </c>
      <c r="BG106" s="130" t="str">
        <f>IFERROR(IF(VLOOKUP(CONCATENATE($A106,"_",BG$1),SP_ACQ_Lib[],MATCH(BG$2,SP_ACQ_Lib[#Headers],0),FALSE)=0,"",VLOOKUP(CONCATENATE($A106,"_",BG$1),SP_ACQ_Lib[],MATCH(BG$2,SP_ACQ_Lib[#Headers],0),FALSE)),"")</f>
        <v/>
      </c>
      <c r="BH106" s="130" t="str">
        <f>IFERROR(IF(VLOOKUP(CONCATENATE($A106,"_",BH$1),SP_ACQ_Lib[],MATCH(BH$2,SP_ACQ_Lib[#Headers],0),FALSE)=0,"",VLOOKUP(CONCATENATE($A106,"_",BH$1),SP_ACQ_Lib[],MATCH(BH$2,SP_ACQ_Lib[#Headers],0),FALSE)),"")</f>
        <v/>
      </c>
      <c r="BI106" s="130" t="str">
        <f>IFERROR(IF(VLOOKUP(CONCATENATE($A106,"_",BI$1),SP_ACQ_Lib[],MATCH(BI$2,SP_ACQ_Lib[#Headers],0),FALSE)=0,"",VLOOKUP(CONCATENATE($A106,"_",BI$1),SP_ACQ_Lib[],MATCH(BI$2,SP_ACQ_Lib[#Headers],0),FALSE)),"")</f>
        <v/>
      </c>
      <c r="BJ106" s="130" t="str">
        <f>IFERROR(IF(VLOOKUP(CONCATENATE($A106,"_",BJ$1),SP_ACQ_Lib[],MATCH(BJ$2,SP_ACQ_Lib[#Headers],0),FALSE)=0,"",VLOOKUP(CONCATENATE($A106,"_",BJ$1),SP_ACQ_Lib[],MATCH(BJ$2,SP_ACQ_Lib[#Headers],0),FALSE)),"")</f>
        <v/>
      </c>
      <c r="BK106" s="131" t="str">
        <f>IFERROR(IF(VLOOKUP(CONCATENATE($A106,"_",BK$1),SP_ACQ_Lib[],MATCH(BK$2,SP_ACQ_Lib[#Headers],0),FALSE)=0,"",VLOOKUP(CONCATENATE($A106,"_",BK$1),SP_ACQ_Lib[],MATCH(BK$2,SP_ACQ_Lib[#Headers],0),FALSE)),"")</f>
        <v/>
      </c>
      <c r="BL106" s="130" t="str">
        <f>IFERROR(IF(VLOOKUP(CONCATENATE($A106,"_",BL$1),SP_ACQ_Lib[],MATCH(BL$2,SP_ACQ_Lib[#Headers],0),FALSE)=0,"",VLOOKUP(CONCATENATE($A106,"_",BL$1),SP_ACQ_Lib[],MATCH(BL$2,SP_ACQ_Lib[#Headers],0),FALSE)),"")</f>
        <v/>
      </c>
      <c r="BM106" s="130" t="str">
        <f>IFERROR(IF(VLOOKUP(CONCATENATE($A106,"_",BM$1),SP_ACQ_Lib[],MATCH(BM$2,SP_ACQ_Lib[#Headers],0),FALSE)=0,"",VLOOKUP(CONCATENATE($A106,"_",BM$1),SP_ACQ_Lib[],MATCH(BM$2,SP_ACQ_Lib[#Headers],0),FALSE)),"")</f>
        <v/>
      </c>
      <c r="BN106" s="130" t="str">
        <f>IFERROR(IF(VLOOKUP(CONCATENATE($A106,"_",BN$1),SP_ACQ_Lib[],MATCH(BN$2,SP_ACQ_Lib[#Headers],0),FALSE)=0,"",VLOOKUP(CONCATENATE($A106,"_",BN$1),SP_ACQ_Lib[],MATCH(BN$2,SP_ACQ_Lib[#Headers],0),FALSE)),"")</f>
        <v/>
      </c>
    </row>
    <row r="107" spans="1:66" s="114" customFormat="1" ht="15.75" x14ac:dyDescent="0.2">
      <c r="A107" s="82" t="s">
        <v>2108</v>
      </c>
      <c r="B107" s="115" t="str">
        <f>IFERROR(VLOOKUP($A107,SP_AcqTract_DB[],MATCH(B$2,SP_AcqTract_DB[#Headers],0),FALSE),"")</f>
        <v>R032141</v>
      </c>
      <c r="C107" s="116" t="str">
        <f>IFERROR(VLOOKUP($A107,SP_AcqTract_DB[],MATCH(C$2,SP_AcqTract_DB[#Headers],0),FALSE),"")</f>
        <v>PH2</v>
      </c>
      <c r="D107" s="96" t="str">
        <f>IFERROR(VLOOKUP($A107,SP_AcqTract_DB[],MATCH(D$2,SP_AcqTract_DB[#Headers],0),FALSE),"")</f>
        <v>Active</v>
      </c>
      <c r="E107" s="96">
        <f>IFERROR(VLOOKUP($A107,SP_AcqTract_DB[],MATCH(E$2,SP_AcqTract_DB[#Headers],0),FALSE),"")</f>
        <v>0</v>
      </c>
      <c r="F107" s="115">
        <f>IFERROR(VLOOKUP($A107,SP_AcqTract_DB[],MATCH(F$2,SP_AcqTract_DB[#Headers],0),FALSE),"")</f>
        <v>0</v>
      </c>
      <c r="G107" s="115" t="str">
        <f>IFERROR(VLOOKUP($A107,SP_AcqTract_DB[],MATCH(G$2,SP_AcqTract_DB[#Headers],0),FALSE),"")</f>
        <v>Darlene Snow</v>
      </c>
      <c r="H107" s="131">
        <f>IFERROR(IF(VLOOKUP(CONCATENATE($A107,"_",H$1),SP_ACQ_Lib[],MATCH(H$2,SP_ACQ_Lib[#Headers],0),FALSE)=0,"",VLOOKUP(CONCATENATE($A107,"_",H$1),SP_ACQ_Lib[],MATCH(H$2,SP_ACQ_Lib[#Headers],0),FALSE)),"")</f>
        <v>44022.726770833331</v>
      </c>
      <c r="I107" s="115" t="str">
        <f>IFERROR(VLOOKUP($A107,SP_AcqTract_DB[],MATCH(I$2,SP_AcqTract_DB[#Headers],0),FALSE),"")</f>
        <v>Gad Nandan P</v>
      </c>
      <c r="J107" s="115">
        <f>IFERROR(VLOOKUP($A107,SP_AcqTract_DB[],MATCH(J$2,SP_AcqTract_DB[#Headers],0),FALSE),"")</f>
        <v>0</v>
      </c>
      <c r="K107" s="115">
        <f>IFERROR(VLOOKUP($A107,SP_AcqTract_DB[],MATCH(K$2,SP_AcqTract_DB[#Headers],0),FALSE),"")</f>
        <v>0</v>
      </c>
      <c r="L107" s="115">
        <f>IFERROR(VLOOKUP($A107,SP_AcqTract_DB[],MATCH(L$2,SP_AcqTract_DB[#Headers],0),FALSE),"")</f>
        <v>0</v>
      </c>
      <c r="M107" s="96">
        <f>IFERROR(VLOOKUP($A107,SP_AcqTract_DB[],MATCH(M$2,SP_AcqTract_DB[#Headers],0),FALSE),"")</f>
        <v>0</v>
      </c>
      <c r="N107" s="115" t="str">
        <f>IFERROR(VLOOKUP($A107,SP_AcqTract_DB[],MATCH(N$2,SP_AcqTract_DB[#Headers],0),FALSE),"")</f>
        <v>UNLISTED</v>
      </c>
      <c r="O107" s="108">
        <f>IFERROR(VLOOKUP($A107,SP_AcqTract_DB[],MATCH(O$2,SP_AcqTract_DB[#Headers],0),FALSE),"")</f>
        <v>0</v>
      </c>
      <c r="P107" s="108">
        <f>IFERROR(VLOOKUP($A107,SP_AcqTract_DB[],MATCH(P$2,SP_AcqTract_DB[#Headers],0),FALSE),"")</f>
        <v>0</v>
      </c>
      <c r="Q107" s="96">
        <f>IFERROR(VLOOKUP($A107,SP_AcqTract_DB[],MATCH(Q$2,SP_AcqTract_DB[#Headers],0),FALSE),"")</f>
        <v>0</v>
      </c>
      <c r="R107" s="131" t="str">
        <f>IFERROR(IF(VLOOKUP(CONCATENATE($A107,"_",R$1),SP_ACQ_Lib[],MATCH(R$2,SP_ACQ_Lib[#Headers],0),FALSE)=0,"",VLOOKUP(CONCATENATE($A107,"_",R$1),SP_ACQ_Lib[],MATCH(R$2,SP_ACQ_Lib[#Headers],0),FALSE)),"")</f>
        <v/>
      </c>
      <c r="S107" s="134" t="str">
        <f>IFERROR(IF(VLOOKUP(CONCATENATE($A107,"_",S$1),SP_ACQ_Lib[],MATCH(S$2,SP_ACQ_Lib[#Headers],0),FALSE)=0,"",VLOOKUP(CONCATENATE($A107,"_",S$1),SP_ACQ_Lib[],MATCH(S$2,SP_ACQ_Lib[#Headers],0),FALSE)),"")</f>
        <v/>
      </c>
      <c r="T107" s="93">
        <f>IFERROR(VLOOKUP(CONCATENATE($A107,"_",T$1),SP_ACQ_Lib[],MATCH(T$2,SP_ACQ_Lib[#Headers],0),FALSE),0)</f>
        <v>0</v>
      </c>
      <c r="U107" s="131" t="str">
        <f>IFERROR(IF(VLOOKUP(CONCATENATE($A107,"_",U$1),SP_ACQ_Lib[],MATCH(U$2,SP_ACQ_Lib[#Headers],0),FALSE)=0,"",VLOOKUP(CONCATENATE($A107,"_",U$1),SP_ACQ_Lib[],MATCH(U$2,SP_ACQ_Lib[#Headers],0),FALSE)),"")</f>
        <v/>
      </c>
      <c r="V107" s="93" t="str">
        <f>IFERROR(VLOOKUP(CONCATENATE($A107,"_",V$1),SP_ACQ_Lib[],MATCH(V$2,SP_ACQ_Lib[#Headers],0),FALSE),0)</f>
        <v>Accepted</v>
      </c>
      <c r="W107" s="97">
        <f>IFERROR(VLOOKUP(CONCATENATE($A107,"_",W$1),SP_ACQ_Lib[],MATCH(W$2,SP_ACQ_Lib[#Headers],0),FALSE),0)</f>
        <v>0</v>
      </c>
      <c r="X107" s="131">
        <f>IFERROR(VLOOKUP($A107,SP_AcqTract_DB[],MATCH(X$2,SP_AcqTract_DB[#Headers],0),FALSE),"")</f>
        <v>0</v>
      </c>
      <c r="Y107" s="125">
        <f>IFERROR(VLOOKUP($A107,SP_AcqTract_DB[],MATCH(Y$2,SP_AcqTract_DB[#Headers],0),FALSE),"")</f>
        <v>0</v>
      </c>
      <c r="Z107" s="117">
        <f>IFERROR(VLOOKUP($A107,SP_AcqTract_DB[],MATCH(Z$2,SP_AcqTract_DB[#Headers],0),FALSE),"")</f>
        <v>0</v>
      </c>
      <c r="AA107" s="117">
        <f>IFERROR(VLOOKUP($A107,SP_AcqTract_DB[],MATCH(AA$2,SP_AcqTract_DB[#Headers],0),FALSE),"")</f>
        <v>0</v>
      </c>
      <c r="AB107" s="131" t="str">
        <f>IFERROR(IF(VLOOKUP(CONCATENATE($A107,"_",AB$1),SP_ACQ_Lib[],MATCH(AB$2,SP_ACQ_Lib[#Headers],0),FALSE)=0,"",VLOOKUP(CONCATENATE($A107,"_",AB$1),SP_ACQ_Lib[],MATCH(AB$2,SP_ACQ_Lib[#Headers],0),FALSE)),"")</f>
        <v/>
      </c>
      <c r="AC107" s="131" t="str">
        <f>IFERROR(IF(VLOOKUP(CONCATENATE($A107,"_",AC$1),SP_ACQ_Lib[],MATCH(AC$2,SP_ACQ_Lib[#Headers],0),FALSE)=0,"",VLOOKUP(CONCATENATE($A107,"_",AC$1),SP_ACQ_Lib[],MATCH(AC$2,SP_ACQ_Lib[#Headers],0),FALSE)),"")</f>
        <v/>
      </c>
      <c r="AD107" s="117">
        <f>IFERROR(VLOOKUP($A107,SP_AcqTract_DB[],MATCH(AD$2,SP_AcqTract_DB[#Headers],0),FALSE),"")</f>
        <v>0</v>
      </c>
      <c r="AE107" s="131" t="str">
        <f>IFERROR(IF(VLOOKUP(CONCATENATE($A107,"_",AE$1),SP_ACQ_Lib[],MATCH(AE$2,SP_ACQ_Lib[#Headers],0),FALSE)=0,"",VLOOKUP(CONCATENATE($A107,"_",AE$1),SP_ACQ_Lib[],MATCH(AE$2,SP_ACQ_Lib[#Headers],0),FALSE)),"")</f>
        <v/>
      </c>
      <c r="AF107" s="131" t="str">
        <f>IFERROR(IF(VLOOKUP(CONCATENATE($A107,"_",AF$1),SP_ACQ_Lib[],MATCH(AF$2,SP_ACQ_Lib[#Headers],0),FALSE)=0,"",VLOOKUP(CONCATENATE($A107,"_",AF$1),SP_ACQ_Lib[],MATCH(AF$2,SP_ACQ_Lib[#Headers],0),FALSE)),"")</f>
        <v/>
      </c>
      <c r="AG107" s="131" t="str">
        <f>IFERROR(IF(VLOOKUP(CONCATENATE($A107,"_",AG$1),SP_ACQ_Lib[],MATCH(AG$2,SP_ACQ_Lib[#Headers],0),FALSE)=0,"",VLOOKUP(CONCATENATE($A107,"_",AG$1),SP_ACQ_Lib[],MATCH(AG$2,SP_ACQ_Lib[#Headers],0),FALSE)),"")</f>
        <v/>
      </c>
      <c r="AH107" s="131" t="str">
        <f>IFERROR(IF(VLOOKUP(CONCATENATE($A107,"_",AH$1),SP_ACQ_Lib[],MATCH(AH$2,SP_ACQ_Lib[#Headers],0),FALSE)=0,"",VLOOKUP(CONCATENATE($A107,"_",AH$1),SP_ACQ_Lib[],MATCH(AH$2,SP_ACQ_Lib[#Headers],0),FALSE)),"")</f>
        <v/>
      </c>
      <c r="AI107" s="130">
        <f>IFERROR(IF(VLOOKUP(CONCATENATE($A107,"_",AI$1),SP_ACQ_Lib[],MATCH(AI$2,SP_ACQ_Lib[#Headers],0),FALSE)=0,"",VLOOKUP(CONCATENATE($A107,"_",AI$1),SP_ACQ_Lib[],MATCH(AI$2,SP_ACQ_Lib[#Headers],0),FALSE)),"")</f>
        <v>43985</v>
      </c>
      <c r="AJ107" s="130" t="str">
        <f>IFERROR(IF(VLOOKUP(CONCATENATE($A107,"_",AJ$1),SP_ACQ_Lib[],MATCH(AJ$2,SP_ACQ_Lib[#Headers],0),FALSE)=0,"",VLOOKUP(CONCATENATE($A107,"_",AJ$1),SP_ACQ_Lib[],MATCH(AJ$2,SP_ACQ_Lib[#Headers],0),FALSE)),"")</f>
        <v/>
      </c>
      <c r="AK107" s="130" t="str">
        <f>IFERROR(IF(VLOOKUP(CONCATENATE($A107,"_",AK$1),SP_ACQ_Lib[],MATCH(AK$2,SP_ACQ_Lib[#Headers],0),FALSE)=0,"",VLOOKUP(CONCATENATE($A107,"_",AK$1),SP_ACQ_Lib[],MATCH(AK$2,SP_ACQ_Lib[#Headers],0),FALSE)),"")</f>
        <v/>
      </c>
      <c r="AL107" s="130">
        <f>IFERROR(VLOOKUP($A107,SP_AcqTract_DB[],MATCH(AL$2,SP_AcqTract_DB[#Headers],0),FALSE),"")</f>
        <v>0</v>
      </c>
      <c r="AM107" s="115">
        <f>IFERROR(VLOOKUP($A107,SP_AcqTract_DB[],MATCH(AM$2,SP_AcqTract_DB[#Headers],0),FALSE),"")</f>
        <v>0</v>
      </c>
      <c r="AN107" s="115">
        <f>IFERROR(VLOOKUP($A107,SP_AcqTract_DB[],MATCH(AN$2,SP_AcqTract_DB[#Headers],0),FALSE),"")</f>
        <v>0</v>
      </c>
      <c r="AO107" s="116">
        <f>IFERROR(VLOOKUP($A107,SP_AcqTract_DB[],MATCH(AO$2,SP_AcqTract_DB[#Headers],0),FALSE),"")</f>
        <v>0</v>
      </c>
      <c r="AP107" s="98">
        <f>IFERROR(VLOOKUP($A107,SP_AcqTract_DB[],MATCH(AP$2,SP_AcqTract_DB[#Headers],0),FALSE),"")</f>
        <v>0</v>
      </c>
      <c r="AQ107" s="133" t="str">
        <f>IFERROR(IF(VLOOKUP(CONCATENATE($A107,"_",AQ$1),SP_ACQ_Lib[],MATCH(AQ$2,SP_ACQ_Lib[#Headers],0),FALSE)=0,"",VLOOKUP(CONCATENATE($A107,"_",AQ$1),SP_ACQ_Lib[],MATCH(AQ$2,SP_ACQ_Lib[#Headers],0),FALSE)),"")</f>
        <v/>
      </c>
      <c r="AR107" s="131" t="str">
        <f>IFERROR(IF(VLOOKUP(CONCATENATE($A107,"_",AR$1),SP_ACQ_Lib[],MATCH(AR$2,SP_ACQ_Lib[#Headers],0),FALSE)=0,"",VLOOKUP(CONCATENATE($A107,"_",AR$1),SP_ACQ_Lib[],MATCH(AR$2,SP_ACQ_Lib[#Headers],0),FALSE)),"")</f>
        <v/>
      </c>
      <c r="AS107" s="130" t="str">
        <f>IFERROR(IF(VLOOKUP(CONCATENATE($A107,"_",AS$1),SP_ACQ_Lib[],MATCH(AS$2,SP_ACQ_Lib[#Headers],0),FALSE)=0,"",VLOOKUP(CONCATENATE($A107,"_",AS$1),SP_ACQ_Lib[],MATCH(AS$2,SP_ACQ_Lib[#Headers],0),FALSE)),"")</f>
        <v/>
      </c>
      <c r="AT107" s="132" t="str">
        <f>IFERROR(IF(VLOOKUP(CONCATENATE($A107,"_",AT$1),SP_ACQ_Lib[],MATCH(AT$2,SP_ACQ_Lib[#Headers],0),FALSE)=0,"",VLOOKUP(CONCATENATE($A107,"_",AT$1),SP_ACQ_Lib[],MATCH(AT$2,SP_ACQ_Lib[#Headers],0),FALSE)),"")</f>
        <v/>
      </c>
      <c r="AU107" s="132" t="str">
        <f>IFERROR(IF(VLOOKUP(CONCATENATE($A107,"_",AU$1),SP_ACQ_Lib[],MATCH(AU$2,SP_ACQ_Lib[#Headers],0),FALSE)=0,"",VLOOKUP(CONCATENATE($A107,"_",AU$1),SP_ACQ_Lib[],MATCH(AU$2,SP_ACQ_Lib[#Headers],0),FALSE)),"")</f>
        <v/>
      </c>
      <c r="AV107" s="113" t="str">
        <f>IFERROR(IF(VLOOKUP(CONCATENATE($A107,"_",AV$1),SP_ACQ_Lib[],MATCH(AV$2,SP_ACQ_Lib[#Headers],0),FALSE)=0,"",VLOOKUP(CONCATENATE($A107,"_",AV$1),SP_ACQ_Lib[],MATCH(AV$2,SP_ACQ_Lib[#Headers],0),FALSE)),"")</f>
        <v/>
      </c>
      <c r="AW107" s="132" t="str">
        <f>IFERROR(IF(VLOOKUP(CONCATENATE($A107,"_",AW$1),SP_ACQ_Lib[],MATCH(AW$2,SP_ACQ_Lib[#Headers],0),FALSE)=0,"",VLOOKUP(CONCATENATE($A107,"_",AW$1),SP_ACQ_Lib[],MATCH(AW$2,SP_ACQ_Lib[#Headers],0),FALSE)),"")</f>
        <v/>
      </c>
      <c r="AX107" s="132" t="str">
        <f>IFERROR(IF(VLOOKUP(CONCATENATE($A107,"_",AX$1),SP_ACQ_Lib[],MATCH(AX$2,SP_ACQ_Lib[#Headers],0),FALSE)=0,"",VLOOKUP(CONCATENATE($A107,"_",AX$1),SP_ACQ_Lib[],MATCH(AX$2,SP_ACQ_Lib[#Headers],0),FALSE)),"")</f>
        <v/>
      </c>
      <c r="AY107" s="132" t="str">
        <f>IFERROR(IF(VLOOKUP(CONCATENATE($A107,"_",AY$1),SP_ACQ_Lib[],MATCH(AY$2,SP_ACQ_Lib[#Headers],0),FALSE)=0,"",VLOOKUP(CONCATENATE($A107,"_",AY$1),SP_ACQ_Lib[],MATCH(AY$2,SP_ACQ_Lib[#Headers],0),FALSE)),"")</f>
        <v/>
      </c>
      <c r="AZ107" s="132" t="str">
        <f>IFERROR(IF(VLOOKUP(CONCATENATE($A107,"_",AZ$1),SP_ACQ_Lib[],MATCH(AZ$2,SP_ACQ_Lib[#Headers],0),FALSE)=0,"",VLOOKUP(CONCATENATE($A107,"_",AZ$1),SP_ACQ_Lib[],MATCH(AZ$2,SP_ACQ_Lib[#Headers],0),FALSE)),"")</f>
        <v/>
      </c>
      <c r="BA107" s="132" t="str">
        <f>IFERROR(IF(VLOOKUP(CONCATENATE($A107,"_",BA$1),SP_ACQ_Lib[],MATCH(BA$2,SP_ACQ_Lib[#Headers],0),FALSE)=0,"",VLOOKUP(CONCATENATE($A107,"_",BA$1),SP_ACQ_Lib[],MATCH(BA$2,SP_ACQ_Lib[#Headers],0),FALSE)),"")</f>
        <v/>
      </c>
      <c r="BB107" s="112">
        <f>IFERROR(VLOOKUP(CONCATENATE($A107,"_",BB$1),SP_ACQ_Lib[],MATCH(BB$2,SP_ACQ_Lib[#Headers],0),FALSE),0)</f>
        <v>0</v>
      </c>
      <c r="BC107" s="119">
        <f>IFERROR(VLOOKUP($A107,SP_AcqTract_DB[],MATCH(BC$2,SP_AcqTract_DB[#Headers],0),FALSE),"")</f>
        <v>0</v>
      </c>
      <c r="BD107" s="119">
        <f>IFERROR(VLOOKUP($A107,SP_AcqTract_DB[],MATCH(BD$2,SP_AcqTract_DB[#Headers],0),FALSE),"")</f>
        <v>0</v>
      </c>
      <c r="BE107" s="130" t="str">
        <f>IFERROR(IF(VLOOKUP(CONCATENATE($A107,"_",BE$1),SP_ACQ_Lib[],MATCH(BE$2,SP_ACQ_Lib[#Headers],0),FALSE)=0,"",VLOOKUP(CONCATENATE($A107,"_",BE$1),SP_ACQ_Lib[],MATCH(BE$2,SP_ACQ_Lib[#Headers],0),FALSE)),"")</f>
        <v/>
      </c>
      <c r="BF107" s="130" t="str">
        <f>IFERROR(IF(VLOOKUP(CONCATENATE($A107,"_",BF$1),SP_ACQ_Lib[],MATCH(BF$2,SP_ACQ_Lib[#Headers],0),FALSE)=0,"",VLOOKUP(CONCATENATE($A107,"_",BF$1),SP_ACQ_Lib[],MATCH(BF$2,SP_ACQ_Lib[#Headers],0),FALSE)),"")</f>
        <v/>
      </c>
      <c r="BG107" s="130" t="str">
        <f>IFERROR(IF(VLOOKUP(CONCATENATE($A107,"_",BG$1),SP_ACQ_Lib[],MATCH(BG$2,SP_ACQ_Lib[#Headers],0),FALSE)=0,"",VLOOKUP(CONCATENATE($A107,"_",BG$1),SP_ACQ_Lib[],MATCH(BG$2,SP_ACQ_Lib[#Headers],0),FALSE)),"")</f>
        <v/>
      </c>
      <c r="BH107" s="130" t="str">
        <f>IFERROR(IF(VLOOKUP(CONCATENATE($A107,"_",BH$1),SP_ACQ_Lib[],MATCH(BH$2,SP_ACQ_Lib[#Headers],0),FALSE)=0,"",VLOOKUP(CONCATENATE($A107,"_",BH$1),SP_ACQ_Lib[],MATCH(BH$2,SP_ACQ_Lib[#Headers],0),FALSE)),"")</f>
        <v/>
      </c>
      <c r="BI107" s="130" t="str">
        <f>IFERROR(IF(VLOOKUP(CONCATENATE($A107,"_",BI$1),SP_ACQ_Lib[],MATCH(BI$2,SP_ACQ_Lib[#Headers],0),FALSE)=0,"",VLOOKUP(CONCATENATE($A107,"_",BI$1),SP_ACQ_Lib[],MATCH(BI$2,SP_ACQ_Lib[#Headers],0),FALSE)),"")</f>
        <v/>
      </c>
      <c r="BJ107" s="130" t="str">
        <f>IFERROR(IF(VLOOKUP(CONCATENATE($A107,"_",BJ$1),SP_ACQ_Lib[],MATCH(BJ$2,SP_ACQ_Lib[#Headers],0),FALSE)=0,"",VLOOKUP(CONCATENATE($A107,"_",BJ$1),SP_ACQ_Lib[],MATCH(BJ$2,SP_ACQ_Lib[#Headers],0),FALSE)),"")</f>
        <v/>
      </c>
      <c r="BK107" s="131" t="str">
        <f>IFERROR(IF(VLOOKUP(CONCATENATE($A107,"_",BK$1),SP_ACQ_Lib[],MATCH(BK$2,SP_ACQ_Lib[#Headers],0),FALSE)=0,"",VLOOKUP(CONCATENATE($A107,"_",BK$1),SP_ACQ_Lib[],MATCH(BK$2,SP_ACQ_Lib[#Headers],0),FALSE)),"")</f>
        <v/>
      </c>
      <c r="BL107" s="130" t="str">
        <f>IFERROR(IF(VLOOKUP(CONCATENATE($A107,"_",BL$1),SP_ACQ_Lib[],MATCH(BL$2,SP_ACQ_Lib[#Headers],0),FALSE)=0,"",VLOOKUP(CONCATENATE($A107,"_",BL$1),SP_ACQ_Lib[],MATCH(BL$2,SP_ACQ_Lib[#Headers],0),FALSE)),"")</f>
        <v/>
      </c>
      <c r="BM107" s="130" t="str">
        <f>IFERROR(IF(VLOOKUP(CONCATENATE($A107,"_",BM$1),SP_ACQ_Lib[],MATCH(BM$2,SP_ACQ_Lib[#Headers],0),FALSE)=0,"",VLOOKUP(CONCATENATE($A107,"_",BM$1),SP_ACQ_Lib[],MATCH(BM$2,SP_ACQ_Lib[#Headers],0),FALSE)),"")</f>
        <v/>
      </c>
      <c r="BN107" s="130" t="str">
        <f>IFERROR(IF(VLOOKUP(CONCATENATE($A107,"_",BN$1),SP_ACQ_Lib[],MATCH(BN$2,SP_ACQ_Lib[#Headers],0),FALSE)=0,"",VLOOKUP(CONCATENATE($A107,"_",BN$1),SP_ACQ_Lib[],MATCH(BN$2,SP_ACQ_Lib[#Headers],0),FALSE)),"")</f>
        <v/>
      </c>
    </row>
    <row r="108" spans="1:66" s="114" customFormat="1" ht="15.75" x14ac:dyDescent="0.2">
      <c r="A108" s="82" t="s">
        <v>2110</v>
      </c>
      <c r="B108" s="115" t="str">
        <f>IFERROR(VLOOKUP($A108,SP_AcqTract_DB[],MATCH(B$2,SP_AcqTract_DB[#Headers],0),FALSE),"")</f>
        <v>R032142</v>
      </c>
      <c r="C108" s="116" t="str">
        <f>IFERROR(VLOOKUP($A108,SP_AcqTract_DB[],MATCH(C$2,SP_AcqTract_DB[#Headers],0),FALSE),"")</f>
        <v>PH2</v>
      </c>
      <c r="D108" s="96" t="str">
        <f>IFERROR(VLOOKUP($A108,SP_AcqTract_DB[],MATCH(D$2,SP_AcqTract_DB[#Headers],0),FALSE),"")</f>
        <v>Active</v>
      </c>
      <c r="E108" s="96">
        <f>IFERROR(VLOOKUP($A108,SP_AcqTract_DB[],MATCH(E$2,SP_AcqTract_DB[#Headers],0),FALSE),"")</f>
        <v>0</v>
      </c>
      <c r="F108" s="115">
        <f>IFERROR(VLOOKUP($A108,SP_AcqTract_DB[],MATCH(F$2,SP_AcqTract_DB[#Headers],0),FALSE),"")</f>
        <v>0</v>
      </c>
      <c r="G108" s="115" t="str">
        <f>IFERROR(VLOOKUP($A108,SP_AcqTract_DB[],MATCH(G$2,SP_AcqTract_DB[#Headers],0),FALSE),"")</f>
        <v>Darlene Snow</v>
      </c>
      <c r="H108" s="131">
        <f>IFERROR(IF(VLOOKUP(CONCATENATE($A108,"_",H$1),SP_ACQ_Lib[],MATCH(H$2,SP_ACQ_Lib[#Headers],0),FALSE)=0,"",VLOOKUP(CONCATENATE($A108,"_",H$1),SP_ACQ_Lib[],MATCH(H$2,SP_ACQ_Lib[#Headers],0),FALSE)),"")</f>
        <v>44022.588136574072</v>
      </c>
      <c r="I108" s="115" t="str">
        <f>IFERROR(VLOOKUP($A108,SP_AcqTract_DB[],MATCH(I$2,SP_AcqTract_DB[#Headers],0),FALSE),"")</f>
        <v>Guttenberger George R</v>
      </c>
      <c r="J108" s="115">
        <f>IFERROR(VLOOKUP($A108,SP_AcqTract_DB[],MATCH(J$2,SP_AcqTract_DB[#Headers],0),FALSE),"")</f>
        <v>0</v>
      </c>
      <c r="K108" s="115">
        <f>IFERROR(VLOOKUP($A108,SP_AcqTract_DB[],MATCH(K$2,SP_AcqTract_DB[#Headers],0),FALSE),"")</f>
        <v>0</v>
      </c>
      <c r="L108" s="115">
        <f>IFERROR(VLOOKUP($A108,SP_AcqTract_DB[],MATCH(L$2,SP_AcqTract_DB[#Headers],0),FALSE),"")</f>
        <v>0</v>
      </c>
      <c r="M108" s="96">
        <f>IFERROR(VLOOKUP($A108,SP_AcqTract_DB[],MATCH(M$2,SP_AcqTract_DB[#Headers],0),FALSE),"")</f>
        <v>0</v>
      </c>
      <c r="N108" s="115" t="str">
        <f>IFERROR(VLOOKUP($A108,SP_AcqTract_DB[],MATCH(N$2,SP_AcqTract_DB[#Headers],0),FALSE),"")</f>
        <v>3518 N FULTON</v>
      </c>
      <c r="O108" s="108">
        <f>IFERROR(VLOOKUP($A108,SP_AcqTract_DB[],MATCH(O$2,SP_AcqTract_DB[#Headers],0),FALSE),"")</f>
        <v>0</v>
      </c>
      <c r="P108" s="108">
        <f>IFERROR(VLOOKUP($A108,SP_AcqTract_DB[],MATCH(P$2,SP_AcqTract_DB[#Headers],0),FALSE),"")</f>
        <v>0</v>
      </c>
      <c r="Q108" s="96">
        <f>IFERROR(VLOOKUP($A108,SP_AcqTract_DB[],MATCH(Q$2,SP_AcqTract_DB[#Headers],0),FALSE),"")</f>
        <v>0</v>
      </c>
      <c r="R108" s="131" t="str">
        <f>IFERROR(IF(VLOOKUP(CONCATENATE($A108,"_",R$1),SP_ACQ_Lib[],MATCH(R$2,SP_ACQ_Lib[#Headers],0),FALSE)=0,"",VLOOKUP(CONCATENATE($A108,"_",R$1),SP_ACQ_Lib[],MATCH(R$2,SP_ACQ_Lib[#Headers],0),FALSE)),"")</f>
        <v/>
      </c>
      <c r="S108" s="134" t="str">
        <f>IFERROR(IF(VLOOKUP(CONCATENATE($A108,"_",S$1),SP_ACQ_Lib[],MATCH(S$2,SP_ACQ_Lib[#Headers],0),FALSE)=0,"",VLOOKUP(CONCATENATE($A108,"_",S$1),SP_ACQ_Lib[],MATCH(S$2,SP_ACQ_Lib[#Headers],0),FALSE)),"")</f>
        <v/>
      </c>
      <c r="T108" s="93">
        <f>IFERROR(VLOOKUP(CONCATENATE($A108,"_",T$1),SP_ACQ_Lib[],MATCH(T$2,SP_ACQ_Lib[#Headers],0),FALSE),0)</f>
        <v>0</v>
      </c>
      <c r="U108" s="131" t="str">
        <f>IFERROR(IF(VLOOKUP(CONCATENATE($A108,"_",U$1),SP_ACQ_Lib[],MATCH(U$2,SP_ACQ_Lib[#Headers],0),FALSE)=0,"",VLOOKUP(CONCATENATE($A108,"_",U$1),SP_ACQ_Lib[],MATCH(U$2,SP_ACQ_Lib[#Headers],0),FALSE)),"")</f>
        <v/>
      </c>
      <c r="V108" s="93" t="str">
        <f>IFERROR(VLOOKUP(CONCATENATE($A108,"_",V$1),SP_ACQ_Lib[],MATCH(V$2,SP_ACQ_Lib[#Headers],0),FALSE),0)</f>
        <v>Accepted</v>
      </c>
      <c r="W108" s="97">
        <f>IFERROR(VLOOKUP(CONCATENATE($A108,"_",W$1),SP_ACQ_Lib[],MATCH(W$2,SP_ACQ_Lib[#Headers],0),FALSE),0)</f>
        <v>0</v>
      </c>
      <c r="X108" s="131">
        <f>IFERROR(VLOOKUP($A108,SP_AcqTract_DB[],MATCH(X$2,SP_AcqTract_DB[#Headers],0),FALSE),"")</f>
        <v>0</v>
      </c>
      <c r="Y108" s="125">
        <f>IFERROR(VLOOKUP($A108,SP_AcqTract_DB[],MATCH(Y$2,SP_AcqTract_DB[#Headers],0),FALSE),"")</f>
        <v>0</v>
      </c>
      <c r="Z108" s="117">
        <f>IFERROR(VLOOKUP($A108,SP_AcqTract_DB[],MATCH(Z$2,SP_AcqTract_DB[#Headers],0),FALSE),"")</f>
        <v>0</v>
      </c>
      <c r="AA108" s="117">
        <f>IFERROR(VLOOKUP($A108,SP_AcqTract_DB[],MATCH(AA$2,SP_AcqTract_DB[#Headers],0),FALSE),"")</f>
        <v>0</v>
      </c>
      <c r="AB108" s="131" t="str">
        <f>IFERROR(IF(VLOOKUP(CONCATENATE($A108,"_",AB$1),SP_ACQ_Lib[],MATCH(AB$2,SP_ACQ_Lib[#Headers],0),FALSE)=0,"",VLOOKUP(CONCATENATE($A108,"_",AB$1),SP_ACQ_Lib[],MATCH(AB$2,SP_ACQ_Lib[#Headers],0),FALSE)),"")</f>
        <v/>
      </c>
      <c r="AC108" s="131" t="str">
        <f>IFERROR(IF(VLOOKUP(CONCATENATE($A108,"_",AC$1),SP_ACQ_Lib[],MATCH(AC$2,SP_ACQ_Lib[#Headers],0),FALSE)=0,"",VLOOKUP(CONCATENATE($A108,"_",AC$1),SP_ACQ_Lib[],MATCH(AC$2,SP_ACQ_Lib[#Headers],0),FALSE)),"")</f>
        <v/>
      </c>
      <c r="AD108" s="117">
        <f>IFERROR(VLOOKUP($A108,SP_AcqTract_DB[],MATCH(AD$2,SP_AcqTract_DB[#Headers],0),FALSE),"")</f>
        <v>0</v>
      </c>
      <c r="AE108" s="131" t="str">
        <f>IFERROR(IF(VLOOKUP(CONCATENATE($A108,"_",AE$1),SP_ACQ_Lib[],MATCH(AE$2,SP_ACQ_Lib[#Headers],0),FALSE)=0,"",VLOOKUP(CONCATENATE($A108,"_",AE$1),SP_ACQ_Lib[],MATCH(AE$2,SP_ACQ_Lib[#Headers],0),FALSE)),"")</f>
        <v/>
      </c>
      <c r="AF108" s="131" t="str">
        <f>IFERROR(IF(VLOOKUP(CONCATENATE($A108,"_",AF$1),SP_ACQ_Lib[],MATCH(AF$2,SP_ACQ_Lib[#Headers],0),FALSE)=0,"",VLOOKUP(CONCATENATE($A108,"_",AF$1),SP_ACQ_Lib[],MATCH(AF$2,SP_ACQ_Lib[#Headers],0),FALSE)),"")</f>
        <v/>
      </c>
      <c r="AG108" s="131" t="str">
        <f>IFERROR(IF(VLOOKUP(CONCATENATE($A108,"_",AG$1),SP_ACQ_Lib[],MATCH(AG$2,SP_ACQ_Lib[#Headers],0),FALSE)=0,"",VLOOKUP(CONCATENATE($A108,"_",AG$1),SP_ACQ_Lib[],MATCH(AG$2,SP_ACQ_Lib[#Headers],0),FALSE)),"")</f>
        <v/>
      </c>
      <c r="AH108" s="131" t="str">
        <f>IFERROR(IF(VLOOKUP(CONCATENATE($A108,"_",AH$1),SP_ACQ_Lib[],MATCH(AH$2,SP_ACQ_Lib[#Headers],0),FALSE)=0,"",VLOOKUP(CONCATENATE($A108,"_",AH$1),SP_ACQ_Lib[],MATCH(AH$2,SP_ACQ_Lib[#Headers],0),FALSE)),"")</f>
        <v/>
      </c>
      <c r="AI108" s="130">
        <f>IFERROR(IF(VLOOKUP(CONCATENATE($A108,"_",AI$1),SP_ACQ_Lib[],MATCH(AI$2,SP_ACQ_Lib[#Headers],0),FALSE)=0,"",VLOOKUP(CONCATENATE($A108,"_",AI$1),SP_ACQ_Lib[],MATCH(AI$2,SP_ACQ_Lib[#Headers],0),FALSE)),"")</f>
        <v>43985</v>
      </c>
      <c r="AJ108" s="130">
        <f>IFERROR(IF(VLOOKUP(CONCATENATE($A108,"_",AJ$1),SP_ACQ_Lib[],MATCH(AJ$2,SP_ACQ_Lib[#Headers],0),FALSE)=0,"",VLOOKUP(CONCATENATE($A108,"_",AJ$1),SP_ACQ_Lib[],MATCH(AJ$2,SP_ACQ_Lib[#Headers],0),FALSE)),"")</f>
        <v>44014</v>
      </c>
      <c r="AK108" s="130">
        <f>IFERROR(IF(VLOOKUP(CONCATENATE($A108,"_",AK$1),SP_ACQ_Lib[],MATCH(AK$2,SP_ACQ_Lib[#Headers],0),FALSE)=0,"",VLOOKUP(CONCATENATE($A108,"_",AK$1),SP_ACQ_Lib[],MATCH(AK$2,SP_ACQ_Lib[#Headers],0),FALSE)),"")</f>
        <v>44198</v>
      </c>
      <c r="AL108" s="130">
        <f>IFERROR(VLOOKUP($A108,SP_AcqTract_DB[],MATCH(AL$2,SP_AcqTract_DB[#Headers],0),FALSE),"")</f>
        <v>0</v>
      </c>
      <c r="AM108" s="115">
        <f>IFERROR(VLOOKUP($A108,SP_AcqTract_DB[],MATCH(AM$2,SP_AcqTract_DB[#Headers],0),FALSE),"")</f>
        <v>0</v>
      </c>
      <c r="AN108" s="115">
        <f>IFERROR(VLOOKUP($A108,SP_AcqTract_DB[],MATCH(AN$2,SP_AcqTract_DB[#Headers],0),FALSE),"")</f>
        <v>0</v>
      </c>
      <c r="AO108" s="116">
        <f>IFERROR(VLOOKUP($A108,SP_AcqTract_DB[],MATCH(AO$2,SP_AcqTract_DB[#Headers],0),FALSE),"")</f>
        <v>0</v>
      </c>
      <c r="AP108" s="98">
        <f>IFERROR(VLOOKUP($A108,SP_AcqTract_DB[],MATCH(AP$2,SP_AcqTract_DB[#Headers],0),FALSE),"")</f>
        <v>0</v>
      </c>
      <c r="AQ108" s="133" t="str">
        <f>IFERROR(IF(VLOOKUP(CONCATENATE($A108,"_",AQ$1),SP_ACQ_Lib[],MATCH(AQ$2,SP_ACQ_Lib[#Headers],0),FALSE)=0,"",VLOOKUP(CONCATENATE($A108,"_",AQ$1),SP_ACQ_Lib[],MATCH(AQ$2,SP_ACQ_Lib[#Headers],0),FALSE)),"")</f>
        <v/>
      </c>
      <c r="AR108" s="131" t="str">
        <f>IFERROR(IF(VLOOKUP(CONCATENATE($A108,"_",AR$1),SP_ACQ_Lib[],MATCH(AR$2,SP_ACQ_Lib[#Headers],0),FALSE)=0,"",VLOOKUP(CONCATENATE($A108,"_",AR$1),SP_ACQ_Lib[],MATCH(AR$2,SP_ACQ_Lib[#Headers],0),FALSE)),"")</f>
        <v/>
      </c>
      <c r="AS108" s="130" t="str">
        <f>IFERROR(IF(VLOOKUP(CONCATENATE($A108,"_",AS$1),SP_ACQ_Lib[],MATCH(AS$2,SP_ACQ_Lib[#Headers],0),FALSE)=0,"",VLOOKUP(CONCATENATE($A108,"_",AS$1),SP_ACQ_Lib[],MATCH(AS$2,SP_ACQ_Lib[#Headers],0),FALSE)),"")</f>
        <v/>
      </c>
      <c r="AT108" s="132" t="str">
        <f>IFERROR(IF(VLOOKUP(CONCATENATE($A108,"_",AT$1),SP_ACQ_Lib[],MATCH(AT$2,SP_ACQ_Lib[#Headers],0),FALSE)=0,"",VLOOKUP(CONCATENATE($A108,"_",AT$1),SP_ACQ_Lib[],MATCH(AT$2,SP_ACQ_Lib[#Headers],0),FALSE)),"")</f>
        <v/>
      </c>
      <c r="AU108" s="132" t="str">
        <f>IFERROR(IF(VLOOKUP(CONCATENATE($A108,"_",AU$1),SP_ACQ_Lib[],MATCH(AU$2,SP_ACQ_Lib[#Headers],0),FALSE)=0,"",VLOOKUP(CONCATENATE($A108,"_",AU$1),SP_ACQ_Lib[],MATCH(AU$2,SP_ACQ_Lib[#Headers],0),FALSE)),"")</f>
        <v/>
      </c>
      <c r="AV108" s="113" t="str">
        <f>IFERROR(IF(VLOOKUP(CONCATENATE($A108,"_",AV$1),SP_ACQ_Lib[],MATCH(AV$2,SP_ACQ_Lib[#Headers],0),FALSE)=0,"",VLOOKUP(CONCATENATE($A108,"_",AV$1),SP_ACQ_Lib[],MATCH(AV$2,SP_ACQ_Lib[#Headers],0),FALSE)),"")</f>
        <v/>
      </c>
      <c r="AW108" s="132" t="str">
        <f>IFERROR(IF(VLOOKUP(CONCATENATE($A108,"_",AW$1),SP_ACQ_Lib[],MATCH(AW$2,SP_ACQ_Lib[#Headers],0),FALSE)=0,"",VLOOKUP(CONCATENATE($A108,"_",AW$1),SP_ACQ_Lib[],MATCH(AW$2,SP_ACQ_Lib[#Headers],0),FALSE)),"")</f>
        <v/>
      </c>
      <c r="AX108" s="132" t="str">
        <f>IFERROR(IF(VLOOKUP(CONCATENATE($A108,"_",AX$1),SP_ACQ_Lib[],MATCH(AX$2,SP_ACQ_Lib[#Headers],0),FALSE)=0,"",VLOOKUP(CONCATENATE($A108,"_",AX$1),SP_ACQ_Lib[],MATCH(AX$2,SP_ACQ_Lib[#Headers],0),FALSE)),"")</f>
        <v/>
      </c>
      <c r="AY108" s="132" t="str">
        <f>IFERROR(IF(VLOOKUP(CONCATENATE($A108,"_",AY$1),SP_ACQ_Lib[],MATCH(AY$2,SP_ACQ_Lib[#Headers],0),FALSE)=0,"",VLOOKUP(CONCATENATE($A108,"_",AY$1),SP_ACQ_Lib[],MATCH(AY$2,SP_ACQ_Lib[#Headers],0),FALSE)),"")</f>
        <v/>
      </c>
      <c r="AZ108" s="132" t="str">
        <f>IFERROR(IF(VLOOKUP(CONCATENATE($A108,"_",AZ$1),SP_ACQ_Lib[],MATCH(AZ$2,SP_ACQ_Lib[#Headers],0),FALSE)=0,"",VLOOKUP(CONCATENATE($A108,"_",AZ$1),SP_ACQ_Lib[],MATCH(AZ$2,SP_ACQ_Lib[#Headers],0),FALSE)),"")</f>
        <v/>
      </c>
      <c r="BA108" s="132" t="str">
        <f>IFERROR(IF(VLOOKUP(CONCATENATE($A108,"_",BA$1),SP_ACQ_Lib[],MATCH(BA$2,SP_ACQ_Lib[#Headers],0),FALSE)=0,"",VLOOKUP(CONCATENATE($A108,"_",BA$1),SP_ACQ_Lib[],MATCH(BA$2,SP_ACQ_Lib[#Headers],0),FALSE)),"")</f>
        <v/>
      </c>
      <c r="BB108" s="112">
        <f>IFERROR(VLOOKUP(CONCATENATE($A108,"_",BB$1),SP_ACQ_Lib[],MATCH(BB$2,SP_ACQ_Lib[#Headers],0),FALSE),0)</f>
        <v>0</v>
      </c>
      <c r="BC108" s="119">
        <f>IFERROR(VLOOKUP($A108,SP_AcqTract_DB[],MATCH(BC$2,SP_AcqTract_DB[#Headers],0),FALSE),"")</f>
        <v>0</v>
      </c>
      <c r="BD108" s="119">
        <f>IFERROR(VLOOKUP($A108,SP_AcqTract_DB[],MATCH(BD$2,SP_AcqTract_DB[#Headers],0),FALSE),"")</f>
        <v>0</v>
      </c>
      <c r="BE108" s="130" t="str">
        <f>IFERROR(IF(VLOOKUP(CONCATENATE($A108,"_",BE$1),SP_ACQ_Lib[],MATCH(BE$2,SP_ACQ_Lib[#Headers],0),FALSE)=0,"",VLOOKUP(CONCATENATE($A108,"_",BE$1),SP_ACQ_Lib[],MATCH(BE$2,SP_ACQ_Lib[#Headers],0),FALSE)),"")</f>
        <v/>
      </c>
      <c r="BF108" s="130" t="str">
        <f>IFERROR(IF(VLOOKUP(CONCATENATE($A108,"_",BF$1),SP_ACQ_Lib[],MATCH(BF$2,SP_ACQ_Lib[#Headers],0),FALSE)=0,"",VLOOKUP(CONCATENATE($A108,"_",BF$1),SP_ACQ_Lib[],MATCH(BF$2,SP_ACQ_Lib[#Headers],0),FALSE)),"")</f>
        <v/>
      </c>
      <c r="BG108" s="130" t="str">
        <f>IFERROR(IF(VLOOKUP(CONCATENATE($A108,"_",BG$1),SP_ACQ_Lib[],MATCH(BG$2,SP_ACQ_Lib[#Headers],0),FALSE)=0,"",VLOOKUP(CONCATENATE($A108,"_",BG$1),SP_ACQ_Lib[],MATCH(BG$2,SP_ACQ_Lib[#Headers],0),FALSE)),"")</f>
        <v/>
      </c>
      <c r="BH108" s="130" t="str">
        <f>IFERROR(IF(VLOOKUP(CONCATENATE($A108,"_",BH$1),SP_ACQ_Lib[],MATCH(BH$2,SP_ACQ_Lib[#Headers],0),FALSE)=0,"",VLOOKUP(CONCATENATE($A108,"_",BH$1),SP_ACQ_Lib[],MATCH(BH$2,SP_ACQ_Lib[#Headers],0),FALSE)),"")</f>
        <v/>
      </c>
      <c r="BI108" s="130" t="str">
        <f>IFERROR(IF(VLOOKUP(CONCATENATE($A108,"_",BI$1),SP_ACQ_Lib[],MATCH(BI$2,SP_ACQ_Lib[#Headers],0),FALSE)=0,"",VLOOKUP(CONCATENATE($A108,"_",BI$1),SP_ACQ_Lib[],MATCH(BI$2,SP_ACQ_Lib[#Headers],0),FALSE)),"")</f>
        <v/>
      </c>
      <c r="BJ108" s="130" t="str">
        <f>IFERROR(IF(VLOOKUP(CONCATENATE($A108,"_",BJ$1),SP_ACQ_Lib[],MATCH(BJ$2,SP_ACQ_Lib[#Headers],0),FALSE)=0,"",VLOOKUP(CONCATENATE($A108,"_",BJ$1),SP_ACQ_Lib[],MATCH(BJ$2,SP_ACQ_Lib[#Headers],0),FALSE)),"")</f>
        <v/>
      </c>
      <c r="BK108" s="131" t="str">
        <f>IFERROR(IF(VLOOKUP(CONCATENATE($A108,"_",BK$1),SP_ACQ_Lib[],MATCH(BK$2,SP_ACQ_Lib[#Headers],0),FALSE)=0,"",VLOOKUP(CONCATENATE($A108,"_",BK$1),SP_ACQ_Lib[],MATCH(BK$2,SP_ACQ_Lib[#Headers],0),FALSE)),"")</f>
        <v/>
      </c>
      <c r="BL108" s="130" t="str">
        <f>IFERROR(IF(VLOOKUP(CONCATENATE($A108,"_",BL$1),SP_ACQ_Lib[],MATCH(BL$2,SP_ACQ_Lib[#Headers],0),FALSE)=0,"",VLOOKUP(CONCATENATE($A108,"_",BL$1),SP_ACQ_Lib[],MATCH(BL$2,SP_ACQ_Lib[#Headers],0),FALSE)),"")</f>
        <v/>
      </c>
      <c r="BM108" s="130" t="str">
        <f>IFERROR(IF(VLOOKUP(CONCATENATE($A108,"_",BM$1),SP_ACQ_Lib[],MATCH(BM$2,SP_ACQ_Lib[#Headers],0),FALSE)=0,"",VLOOKUP(CONCATENATE($A108,"_",BM$1),SP_ACQ_Lib[],MATCH(BM$2,SP_ACQ_Lib[#Headers],0),FALSE)),"")</f>
        <v/>
      </c>
      <c r="BN108" s="130" t="str">
        <f>IFERROR(IF(VLOOKUP(CONCATENATE($A108,"_",BN$1),SP_ACQ_Lib[],MATCH(BN$2,SP_ACQ_Lib[#Headers],0),FALSE)=0,"",VLOOKUP(CONCATENATE($A108,"_",BN$1),SP_ACQ_Lib[],MATCH(BN$2,SP_ACQ_Lib[#Headers],0),FALSE)),"")</f>
        <v/>
      </c>
    </row>
    <row r="109" spans="1:66" s="114" customFormat="1" ht="15.75" x14ac:dyDescent="0.2">
      <c r="A109" s="82" t="s">
        <v>2112</v>
      </c>
      <c r="B109" s="115" t="str">
        <f>IFERROR(VLOOKUP($A109,SP_AcqTract_DB[],MATCH(B$2,SP_AcqTract_DB[#Headers],0),FALSE),"")</f>
        <v>R032145</v>
      </c>
      <c r="C109" s="116" t="str">
        <f>IFERROR(VLOOKUP($A109,SP_AcqTract_DB[],MATCH(C$2,SP_AcqTract_DB[#Headers],0),FALSE),"")</f>
        <v>PH2</v>
      </c>
      <c r="D109" s="96" t="str">
        <f>IFERROR(VLOOKUP($A109,SP_AcqTract_DB[],MATCH(D$2,SP_AcqTract_DB[#Headers],0),FALSE),"")</f>
        <v>Active</v>
      </c>
      <c r="E109" s="96">
        <f>IFERROR(VLOOKUP($A109,SP_AcqTract_DB[],MATCH(E$2,SP_AcqTract_DB[#Headers],0),FALSE),"")</f>
        <v>0</v>
      </c>
      <c r="F109" s="115">
        <f>IFERROR(VLOOKUP($A109,SP_AcqTract_DB[],MATCH(F$2,SP_AcqTract_DB[#Headers],0),FALSE),"")</f>
        <v>0</v>
      </c>
      <c r="G109" s="115" t="str">
        <f>IFERROR(VLOOKUP($A109,SP_AcqTract_DB[],MATCH(G$2,SP_AcqTract_DB[#Headers],0),FALSE),"")</f>
        <v>Darlene Snow</v>
      </c>
      <c r="H109" s="131">
        <f>IFERROR(IF(VLOOKUP(CONCATENATE($A109,"_",H$1),SP_ACQ_Lib[],MATCH(H$2,SP_ACQ_Lib[#Headers],0),FALSE)=0,"",VLOOKUP(CONCATENATE($A109,"_",H$1),SP_ACQ_Lib[],MATCH(H$2,SP_ACQ_Lib[#Headers],0),FALSE)),"")</f>
        <v>44007.870833333334</v>
      </c>
      <c r="I109" s="115" t="str">
        <f>IFERROR(VLOOKUP($A109,SP_AcqTract_DB[],MATCH(I$2,SP_AcqTract_DB[#Headers],0),FALSE),"")</f>
        <v>Luera Ninfa R Life Estate</v>
      </c>
      <c r="J109" s="115">
        <f>IFERROR(VLOOKUP($A109,SP_AcqTract_DB[],MATCH(J$2,SP_AcqTract_DB[#Headers],0),FALSE),"")</f>
        <v>0</v>
      </c>
      <c r="K109" s="115">
        <f>IFERROR(VLOOKUP($A109,SP_AcqTract_DB[],MATCH(K$2,SP_AcqTract_DB[#Headers],0),FALSE),"")</f>
        <v>0</v>
      </c>
      <c r="L109" s="115">
        <f>IFERROR(VLOOKUP($A109,SP_AcqTract_DB[],MATCH(L$2,SP_AcqTract_DB[#Headers],0),FALSE),"")</f>
        <v>0</v>
      </c>
      <c r="M109" s="96">
        <f>IFERROR(VLOOKUP($A109,SP_AcqTract_DB[],MATCH(M$2,SP_AcqTract_DB[#Headers],0),FALSE),"")</f>
        <v>0</v>
      </c>
      <c r="N109" s="115" t="str">
        <f>IFERROR(VLOOKUP($A109,SP_AcqTract_DB[],MATCH(N$2,SP_AcqTract_DB[#Headers],0),FALSE),"")</f>
        <v>3510 N FULTON</v>
      </c>
      <c r="O109" s="108">
        <f>IFERROR(VLOOKUP($A109,SP_AcqTract_DB[],MATCH(O$2,SP_AcqTract_DB[#Headers],0),FALSE),"")</f>
        <v>0</v>
      </c>
      <c r="P109" s="108">
        <f>IFERROR(VLOOKUP($A109,SP_AcqTract_DB[],MATCH(P$2,SP_AcqTract_DB[#Headers],0),FALSE),"")</f>
        <v>0</v>
      </c>
      <c r="Q109" s="96">
        <f>IFERROR(VLOOKUP($A109,SP_AcqTract_DB[],MATCH(Q$2,SP_AcqTract_DB[#Headers],0),FALSE),"")</f>
        <v>0</v>
      </c>
      <c r="R109" s="131" t="str">
        <f>IFERROR(IF(VLOOKUP(CONCATENATE($A109,"_",R$1),SP_ACQ_Lib[],MATCH(R$2,SP_ACQ_Lib[#Headers],0),FALSE)=0,"",VLOOKUP(CONCATENATE($A109,"_",R$1),SP_ACQ_Lib[],MATCH(R$2,SP_ACQ_Lib[#Headers],0),FALSE)),"")</f>
        <v/>
      </c>
      <c r="S109" s="134" t="str">
        <f>IFERROR(IF(VLOOKUP(CONCATENATE($A109,"_",S$1),SP_ACQ_Lib[],MATCH(S$2,SP_ACQ_Lib[#Headers],0),FALSE)=0,"",VLOOKUP(CONCATENATE($A109,"_",S$1),SP_ACQ_Lib[],MATCH(S$2,SP_ACQ_Lib[#Headers],0),FALSE)),"")</f>
        <v/>
      </c>
      <c r="T109" s="93">
        <f>IFERROR(VLOOKUP(CONCATENATE($A109,"_",T$1),SP_ACQ_Lib[],MATCH(T$2,SP_ACQ_Lib[#Headers],0),FALSE),0)</f>
        <v>0</v>
      </c>
      <c r="U109" s="131" t="str">
        <f>IFERROR(IF(VLOOKUP(CONCATENATE($A109,"_",U$1),SP_ACQ_Lib[],MATCH(U$2,SP_ACQ_Lib[#Headers],0),FALSE)=0,"",VLOOKUP(CONCATENATE($A109,"_",U$1),SP_ACQ_Lib[],MATCH(U$2,SP_ACQ_Lib[#Headers],0),FALSE)),"")</f>
        <v/>
      </c>
      <c r="V109" s="93" t="str">
        <f>IFERROR(VLOOKUP(CONCATENATE($A109,"_",V$1),SP_ACQ_Lib[],MATCH(V$2,SP_ACQ_Lib[#Headers],0),FALSE),0)</f>
        <v>Accepted</v>
      </c>
      <c r="W109" s="97">
        <f>IFERROR(VLOOKUP(CONCATENATE($A109,"_",W$1),SP_ACQ_Lib[],MATCH(W$2,SP_ACQ_Lib[#Headers],0),FALSE),0)</f>
        <v>0</v>
      </c>
      <c r="X109" s="131">
        <f>IFERROR(VLOOKUP($A109,SP_AcqTract_DB[],MATCH(X$2,SP_AcqTract_DB[#Headers],0),FALSE),"")</f>
        <v>0</v>
      </c>
      <c r="Y109" s="125">
        <f>IFERROR(VLOOKUP($A109,SP_AcqTract_DB[],MATCH(Y$2,SP_AcqTract_DB[#Headers],0),FALSE),"")</f>
        <v>0</v>
      </c>
      <c r="Z109" s="117">
        <f>IFERROR(VLOOKUP($A109,SP_AcqTract_DB[],MATCH(Z$2,SP_AcqTract_DB[#Headers],0),FALSE),"")</f>
        <v>0</v>
      </c>
      <c r="AA109" s="117">
        <f>IFERROR(VLOOKUP($A109,SP_AcqTract_DB[],MATCH(AA$2,SP_AcqTract_DB[#Headers],0),FALSE),"")</f>
        <v>0</v>
      </c>
      <c r="AB109" s="131" t="str">
        <f>IFERROR(IF(VLOOKUP(CONCATENATE($A109,"_",AB$1),SP_ACQ_Lib[],MATCH(AB$2,SP_ACQ_Lib[#Headers],0),FALSE)=0,"",VLOOKUP(CONCATENATE($A109,"_",AB$1),SP_ACQ_Lib[],MATCH(AB$2,SP_ACQ_Lib[#Headers],0),FALSE)),"")</f>
        <v/>
      </c>
      <c r="AC109" s="131" t="str">
        <f>IFERROR(IF(VLOOKUP(CONCATENATE($A109,"_",AC$1),SP_ACQ_Lib[],MATCH(AC$2,SP_ACQ_Lib[#Headers],0),FALSE)=0,"",VLOOKUP(CONCATENATE($A109,"_",AC$1),SP_ACQ_Lib[],MATCH(AC$2,SP_ACQ_Lib[#Headers],0),FALSE)),"")</f>
        <v/>
      </c>
      <c r="AD109" s="117">
        <f>IFERROR(VLOOKUP($A109,SP_AcqTract_DB[],MATCH(AD$2,SP_AcqTract_DB[#Headers],0),FALSE),"")</f>
        <v>0</v>
      </c>
      <c r="AE109" s="131" t="str">
        <f>IFERROR(IF(VLOOKUP(CONCATENATE($A109,"_",AE$1),SP_ACQ_Lib[],MATCH(AE$2,SP_ACQ_Lib[#Headers],0),FALSE)=0,"",VLOOKUP(CONCATENATE($A109,"_",AE$1),SP_ACQ_Lib[],MATCH(AE$2,SP_ACQ_Lib[#Headers],0),FALSE)),"")</f>
        <v/>
      </c>
      <c r="AF109" s="131" t="str">
        <f>IFERROR(IF(VLOOKUP(CONCATENATE($A109,"_",AF$1),SP_ACQ_Lib[],MATCH(AF$2,SP_ACQ_Lib[#Headers],0),FALSE)=0,"",VLOOKUP(CONCATENATE($A109,"_",AF$1),SP_ACQ_Lib[],MATCH(AF$2,SP_ACQ_Lib[#Headers],0),FALSE)),"")</f>
        <v/>
      </c>
      <c r="AG109" s="131" t="str">
        <f>IFERROR(IF(VLOOKUP(CONCATENATE($A109,"_",AG$1),SP_ACQ_Lib[],MATCH(AG$2,SP_ACQ_Lib[#Headers],0),FALSE)=0,"",VLOOKUP(CONCATENATE($A109,"_",AG$1),SP_ACQ_Lib[],MATCH(AG$2,SP_ACQ_Lib[#Headers],0),FALSE)),"")</f>
        <v/>
      </c>
      <c r="AH109" s="131" t="str">
        <f>IFERROR(IF(VLOOKUP(CONCATENATE($A109,"_",AH$1),SP_ACQ_Lib[],MATCH(AH$2,SP_ACQ_Lib[#Headers],0),FALSE)=0,"",VLOOKUP(CONCATENATE($A109,"_",AH$1),SP_ACQ_Lib[],MATCH(AH$2,SP_ACQ_Lib[#Headers],0),FALSE)),"")</f>
        <v/>
      </c>
      <c r="AI109" s="130">
        <f>IFERROR(IF(VLOOKUP(CONCATENATE($A109,"_",AI$1),SP_ACQ_Lib[],MATCH(AI$2,SP_ACQ_Lib[#Headers],0),FALSE)=0,"",VLOOKUP(CONCATENATE($A109,"_",AI$1),SP_ACQ_Lib[],MATCH(AI$2,SP_ACQ_Lib[#Headers],0),FALSE)),"")</f>
        <v>43985</v>
      </c>
      <c r="AJ109" s="130">
        <f>IFERROR(IF(VLOOKUP(CONCATENATE($A109,"_",AJ$1),SP_ACQ_Lib[],MATCH(AJ$2,SP_ACQ_Lib[#Headers],0),FALSE)=0,"",VLOOKUP(CONCATENATE($A109,"_",AJ$1),SP_ACQ_Lib[],MATCH(AJ$2,SP_ACQ_Lib[#Headers],0),FALSE)),"")</f>
        <v>44004</v>
      </c>
      <c r="AK109" s="130">
        <f>IFERROR(IF(VLOOKUP(CONCATENATE($A109,"_",AK$1),SP_ACQ_Lib[],MATCH(AK$2,SP_ACQ_Lib[#Headers],0),FALSE)=0,"",VLOOKUP(CONCATENATE($A109,"_",AK$1),SP_ACQ_Lib[],MATCH(AK$2,SP_ACQ_Lib[#Headers],0),FALSE)),"")</f>
        <v>44187</v>
      </c>
      <c r="AL109" s="130">
        <f>IFERROR(VLOOKUP($A109,SP_AcqTract_DB[],MATCH(AL$2,SP_AcqTract_DB[#Headers],0),FALSE),"")</f>
        <v>0</v>
      </c>
      <c r="AM109" s="115">
        <f>IFERROR(VLOOKUP($A109,SP_AcqTract_DB[],MATCH(AM$2,SP_AcqTract_DB[#Headers],0),FALSE),"")</f>
        <v>0</v>
      </c>
      <c r="AN109" s="115">
        <f>IFERROR(VLOOKUP($A109,SP_AcqTract_DB[],MATCH(AN$2,SP_AcqTract_DB[#Headers],0),FALSE),"")</f>
        <v>0</v>
      </c>
      <c r="AO109" s="116">
        <f>IFERROR(VLOOKUP($A109,SP_AcqTract_DB[],MATCH(AO$2,SP_AcqTract_DB[#Headers],0),FALSE),"")</f>
        <v>0</v>
      </c>
      <c r="AP109" s="98">
        <f>IFERROR(VLOOKUP($A109,SP_AcqTract_DB[],MATCH(AP$2,SP_AcqTract_DB[#Headers],0),FALSE),"")</f>
        <v>0</v>
      </c>
      <c r="AQ109" s="133" t="str">
        <f>IFERROR(IF(VLOOKUP(CONCATENATE($A109,"_",AQ$1),SP_ACQ_Lib[],MATCH(AQ$2,SP_ACQ_Lib[#Headers],0),FALSE)=0,"",VLOOKUP(CONCATENATE($A109,"_",AQ$1),SP_ACQ_Lib[],MATCH(AQ$2,SP_ACQ_Lib[#Headers],0),FALSE)),"")</f>
        <v/>
      </c>
      <c r="AR109" s="131" t="str">
        <f>IFERROR(IF(VLOOKUP(CONCATENATE($A109,"_",AR$1),SP_ACQ_Lib[],MATCH(AR$2,SP_ACQ_Lib[#Headers],0),FALSE)=0,"",VLOOKUP(CONCATENATE($A109,"_",AR$1),SP_ACQ_Lib[],MATCH(AR$2,SP_ACQ_Lib[#Headers],0),FALSE)),"")</f>
        <v/>
      </c>
      <c r="AS109" s="130" t="str">
        <f>IFERROR(IF(VLOOKUP(CONCATENATE($A109,"_",AS$1),SP_ACQ_Lib[],MATCH(AS$2,SP_ACQ_Lib[#Headers],0),FALSE)=0,"",VLOOKUP(CONCATENATE($A109,"_",AS$1),SP_ACQ_Lib[],MATCH(AS$2,SP_ACQ_Lib[#Headers],0),FALSE)),"")</f>
        <v/>
      </c>
      <c r="AT109" s="132" t="str">
        <f>IFERROR(IF(VLOOKUP(CONCATENATE($A109,"_",AT$1),SP_ACQ_Lib[],MATCH(AT$2,SP_ACQ_Lib[#Headers],0),FALSE)=0,"",VLOOKUP(CONCATENATE($A109,"_",AT$1),SP_ACQ_Lib[],MATCH(AT$2,SP_ACQ_Lib[#Headers],0),FALSE)),"")</f>
        <v/>
      </c>
      <c r="AU109" s="132" t="str">
        <f>IFERROR(IF(VLOOKUP(CONCATENATE($A109,"_",AU$1),SP_ACQ_Lib[],MATCH(AU$2,SP_ACQ_Lib[#Headers],0),FALSE)=0,"",VLOOKUP(CONCATENATE($A109,"_",AU$1),SP_ACQ_Lib[],MATCH(AU$2,SP_ACQ_Lib[#Headers],0),FALSE)),"")</f>
        <v/>
      </c>
      <c r="AV109" s="113" t="str">
        <f>IFERROR(IF(VLOOKUP(CONCATENATE($A109,"_",AV$1),SP_ACQ_Lib[],MATCH(AV$2,SP_ACQ_Lib[#Headers],0),FALSE)=0,"",VLOOKUP(CONCATENATE($A109,"_",AV$1),SP_ACQ_Lib[],MATCH(AV$2,SP_ACQ_Lib[#Headers],0),FALSE)),"")</f>
        <v/>
      </c>
      <c r="AW109" s="132" t="str">
        <f>IFERROR(IF(VLOOKUP(CONCATENATE($A109,"_",AW$1),SP_ACQ_Lib[],MATCH(AW$2,SP_ACQ_Lib[#Headers],0),FALSE)=0,"",VLOOKUP(CONCATENATE($A109,"_",AW$1),SP_ACQ_Lib[],MATCH(AW$2,SP_ACQ_Lib[#Headers],0),FALSE)),"")</f>
        <v/>
      </c>
      <c r="AX109" s="132" t="str">
        <f>IFERROR(IF(VLOOKUP(CONCATENATE($A109,"_",AX$1),SP_ACQ_Lib[],MATCH(AX$2,SP_ACQ_Lib[#Headers],0),FALSE)=0,"",VLOOKUP(CONCATENATE($A109,"_",AX$1),SP_ACQ_Lib[],MATCH(AX$2,SP_ACQ_Lib[#Headers],0),FALSE)),"")</f>
        <v/>
      </c>
      <c r="AY109" s="132" t="str">
        <f>IFERROR(IF(VLOOKUP(CONCATENATE($A109,"_",AY$1),SP_ACQ_Lib[],MATCH(AY$2,SP_ACQ_Lib[#Headers],0),FALSE)=0,"",VLOOKUP(CONCATENATE($A109,"_",AY$1),SP_ACQ_Lib[],MATCH(AY$2,SP_ACQ_Lib[#Headers],0),FALSE)),"")</f>
        <v/>
      </c>
      <c r="AZ109" s="132" t="str">
        <f>IFERROR(IF(VLOOKUP(CONCATENATE($A109,"_",AZ$1),SP_ACQ_Lib[],MATCH(AZ$2,SP_ACQ_Lib[#Headers],0),FALSE)=0,"",VLOOKUP(CONCATENATE($A109,"_",AZ$1),SP_ACQ_Lib[],MATCH(AZ$2,SP_ACQ_Lib[#Headers],0),FALSE)),"")</f>
        <v/>
      </c>
      <c r="BA109" s="132" t="str">
        <f>IFERROR(IF(VLOOKUP(CONCATENATE($A109,"_",BA$1),SP_ACQ_Lib[],MATCH(BA$2,SP_ACQ_Lib[#Headers],0),FALSE)=0,"",VLOOKUP(CONCATENATE($A109,"_",BA$1),SP_ACQ_Lib[],MATCH(BA$2,SP_ACQ_Lib[#Headers],0),FALSE)),"")</f>
        <v/>
      </c>
      <c r="BB109" s="112">
        <f>IFERROR(VLOOKUP(CONCATENATE($A109,"_",BB$1),SP_ACQ_Lib[],MATCH(BB$2,SP_ACQ_Lib[#Headers],0),FALSE),0)</f>
        <v>0</v>
      </c>
      <c r="BC109" s="119">
        <f>IFERROR(VLOOKUP($A109,SP_AcqTract_DB[],MATCH(BC$2,SP_AcqTract_DB[#Headers],0),FALSE),"")</f>
        <v>0</v>
      </c>
      <c r="BD109" s="119">
        <f>IFERROR(VLOOKUP($A109,SP_AcqTract_DB[],MATCH(BD$2,SP_AcqTract_DB[#Headers],0),FALSE),"")</f>
        <v>0</v>
      </c>
      <c r="BE109" s="130" t="str">
        <f>IFERROR(IF(VLOOKUP(CONCATENATE($A109,"_",BE$1),SP_ACQ_Lib[],MATCH(BE$2,SP_ACQ_Lib[#Headers],0),FALSE)=0,"",VLOOKUP(CONCATENATE($A109,"_",BE$1),SP_ACQ_Lib[],MATCH(BE$2,SP_ACQ_Lib[#Headers],0),FALSE)),"")</f>
        <v/>
      </c>
      <c r="BF109" s="130" t="str">
        <f>IFERROR(IF(VLOOKUP(CONCATENATE($A109,"_",BF$1),SP_ACQ_Lib[],MATCH(BF$2,SP_ACQ_Lib[#Headers],0),FALSE)=0,"",VLOOKUP(CONCATENATE($A109,"_",BF$1),SP_ACQ_Lib[],MATCH(BF$2,SP_ACQ_Lib[#Headers],0),FALSE)),"")</f>
        <v/>
      </c>
      <c r="BG109" s="130" t="str">
        <f>IFERROR(IF(VLOOKUP(CONCATENATE($A109,"_",BG$1),SP_ACQ_Lib[],MATCH(BG$2,SP_ACQ_Lib[#Headers],0),FALSE)=0,"",VLOOKUP(CONCATENATE($A109,"_",BG$1),SP_ACQ_Lib[],MATCH(BG$2,SP_ACQ_Lib[#Headers],0),FALSE)),"")</f>
        <v/>
      </c>
      <c r="BH109" s="130" t="str">
        <f>IFERROR(IF(VLOOKUP(CONCATENATE($A109,"_",BH$1),SP_ACQ_Lib[],MATCH(BH$2,SP_ACQ_Lib[#Headers],0),FALSE)=0,"",VLOOKUP(CONCATENATE($A109,"_",BH$1),SP_ACQ_Lib[],MATCH(BH$2,SP_ACQ_Lib[#Headers],0),FALSE)),"")</f>
        <v/>
      </c>
      <c r="BI109" s="130" t="str">
        <f>IFERROR(IF(VLOOKUP(CONCATENATE($A109,"_",BI$1),SP_ACQ_Lib[],MATCH(BI$2,SP_ACQ_Lib[#Headers],0),FALSE)=0,"",VLOOKUP(CONCATENATE($A109,"_",BI$1),SP_ACQ_Lib[],MATCH(BI$2,SP_ACQ_Lib[#Headers],0),FALSE)),"")</f>
        <v/>
      </c>
      <c r="BJ109" s="130" t="str">
        <f>IFERROR(IF(VLOOKUP(CONCATENATE($A109,"_",BJ$1),SP_ACQ_Lib[],MATCH(BJ$2,SP_ACQ_Lib[#Headers],0),FALSE)=0,"",VLOOKUP(CONCATENATE($A109,"_",BJ$1),SP_ACQ_Lib[],MATCH(BJ$2,SP_ACQ_Lib[#Headers],0),FALSE)),"")</f>
        <v/>
      </c>
      <c r="BK109" s="131" t="str">
        <f>IFERROR(IF(VLOOKUP(CONCATENATE($A109,"_",BK$1),SP_ACQ_Lib[],MATCH(BK$2,SP_ACQ_Lib[#Headers],0),FALSE)=0,"",VLOOKUP(CONCATENATE($A109,"_",BK$1),SP_ACQ_Lib[],MATCH(BK$2,SP_ACQ_Lib[#Headers],0),FALSE)),"")</f>
        <v/>
      </c>
      <c r="BL109" s="130" t="str">
        <f>IFERROR(IF(VLOOKUP(CONCATENATE($A109,"_",BL$1),SP_ACQ_Lib[],MATCH(BL$2,SP_ACQ_Lib[#Headers],0),FALSE)=0,"",VLOOKUP(CONCATENATE($A109,"_",BL$1),SP_ACQ_Lib[],MATCH(BL$2,SP_ACQ_Lib[#Headers],0),FALSE)),"")</f>
        <v/>
      </c>
      <c r="BM109" s="130" t="str">
        <f>IFERROR(IF(VLOOKUP(CONCATENATE($A109,"_",BM$1),SP_ACQ_Lib[],MATCH(BM$2,SP_ACQ_Lib[#Headers],0),FALSE)=0,"",VLOOKUP(CONCATENATE($A109,"_",BM$1),SP_ACQ_Lib[],MATCH(BM$2,SP_ACQ_Lib[#Headers],0),FALSE)),"")</f>
        <v/>
      </c>
      <c r="BN109" s="130" t="str">
        <f>IFERROR(IF(VLOOKUP(CONCATENATE($A109,"_",BN$1),SP_ACQ_Lib[],MATCH(BN$2,SP_ACQ_Lib[#Headers],0),FALSE)=0,"",VLOOKUP(CONCATENATE($A109,"_",BN$1),SP_ACQ_Lib[],MATCH(BN$2,SP_ACQ_Lib[#Headers],0),FALSE)),"")</f>
        <v/>
      </c>
    </row>
    <row r="110" spans="1:66" s="114" customFormat="1" ht="15.75" x14ac:dyDescent="0.2">
      <c r="A110" s="82" t="s">
        <v>2114</v>
      </c>
      <c r="B110" s="115" t="str">
        <f>IFERROR(VLOOKUP($A110,SP_AcqTract_DB[],MATCH(B$2,SP_AcqTract_DB[#Headers],0),FALSE),"")</f>
        <v>R050108</v>
      </c>
      <c r="C110" s="116" t="str">
        <f>IFERROR(VLOOKUP($A110,SP_AcqTract_DB[],MATCH(C$2,SP_AcqTract_DB[#Headers],0),FALSE),"")</f>
        <v>PH2</v>
      </c>
      <c r="D110" s="96" t="str">
        <f>IFERROR(VLOOKUP($A110,SP_AcqTract_DB[],MATCH(D$2,SP_AcqTract_DB[#Headers],0),FALSE),"")</f>
        <v>Active</v>
      </c>
      <c r="E110" s="96">
        <f>IFERROR(VLOOKUP($A110,SP_AcqTract_DB[],MATCH(E$2,SP_AcqTract_DB[#Headers],0),FALSE),"")</f>
        <v>0</v>
      </c>
      <c r="F110" s="115">
        <f>IFERROR(VLOOKUP($A110,SP_AcqTract_DB[],MATCH(F$2,SP_AcqTract_DB[#Headers],0),FALSE),"")</f>
        <v>0</v>
      </c>
      <c r="G110" s="115" t="str">
        <f>IFERROR(VLOOKUP($A110,SP_AcqTract_DB[],MATCH(G$2,SP_AcqTract_DB[#Headers],0),FALSE),"")</f>
        <v>Melissa DeLeon</v>
      </c>
      <c r="H110" s="131">
        <f>IFERROR(IF(VLOOKUP(CONCATENATE($A110,"_",H$1),SP_ACQ_Lib[],MATCH(H$2,SP_ACQ_Lib[#Headers],0),FALSE)=0,"",VLOOKUP(CONCATENATE($A110,"_",H$1),SP_ACQ_Lib[],MATCH(H$2,SP_ACQ_Lib[#Headers],0),FALSE)),"")</f>
        <v>44012.324965277781</v>
      </c>
      <c r="I110" s="115" t="str">
        <f>IFERROR(VLOOKUP($A110,SP_AcqTract_DB[],MATCH(I$2,SP_AcqTract_DB[#Headers],0),FALSE),"")</f>
        <v>Nelson Ernestine</v>
      </c>
      <c r="J110" s="115">
        <f>IFERROR(VLOOKUP($A110,SP_AcqTract_DB[],MATCH(J$2,SP_AcqTract_DB[#Headers],0),FALSE),"")</f>
        <v>0</v>
      </c>
      <c r="K110" s="115">
        <f>IFERROR(VLOOKUP($A110,SP_AcqTract_DB[],MATCH(K$2,SP_AcqTract_DB[#Headers],0),FALSE),"")</f>
        <v>0</v>
      </c>
      <c r="L110" s="115">
        <f>IFERROR(VLOOKUP($A110,SP_AcqTract_DB[],MATCH(L$2,SP_AcqTract_DB[#Headers],0),FALSE),"")</f>
        <v>0</v>
      </c>
      <c r="M110" s="96">
        <f>IFERROR(VLOOKUP($A110,SP_AcqTract_DB[],MATCH(M$2,SP_AcqTract_DB[#Headers],0),FALSE),"")</f>
        <v>0</v>
      </c>
      <c r="N110" s="115" t="str">
        <f>IFERROR(VLOOKUP($A110,SP_AcqTract_DB[],MATCH(N$2,SP_AcqTract_DB[#Headers],0),FALSE),"")</f>
        <v>3322 CR 135</v>
      </c>
      <c r="O110" s="108">
        <f>IFERROR(VLOOKUP($A110,SP_AcqTract_DB[],MATCH(O$2,SP_AcqTract_DB[#Headers],0),FALSE),"")</f>
        <v>0</v>
      </c>
      <c r="P110" s="108">
        <f>IFERROR(VLOOKUP($A110,SP_AcqTract_DB[],MATCH(P$2,SP_AcqTract_DB[#Headers],0),FALSE),"")</f>
        <v>0</v>
      </c>
      <c r="Q110" s="96">
        <f>IFERROR(VLOOKUP($A110,SP_AcqTract_DB[],MATCH(Q$2,SP_AcqTract_DB[#Headers],0),FALSE),"")</f>
        <v>0</v>
      </c>
      <c r="R110" s="131" t="str">
        <f>IFERROR(IF(VLOOKUP(CONCATENATE($A110,"_",R$1),SP_ACQ_Lib[],MATCH(R$2,SP_ACQ_Lib[#Headers],0),FALSE)=0,"",VLOOKUP(CONCATENATE($A110,"_",R$1),SP_ACQ_Lib[],MATCH(R$2,SP_ACQ_Lib[#Headers],0),FALSE)),"")</f>
        <v/>
      </c>
      <c r="S110" s="134" t="str">
        <f>IFERROR(IF(VLOOKUP(CONCATENATE($A110,"_",S$1),SP_ACQ_Lib[],MATCH(S$2,SP_ACQ_Lib[#Headers],0),FALSE)=0,"",VLOOKUP(CONCATENATE($A110,"_",S$1),SP_ACQ_Lib[],MATCH(S$2,SP_ACQ_Lib[#Headers],0),FALSE)),"")</f>
        <v/>
      </c>
      <c r="T110" s="93">
        <f>IFERROR(VLOOKUP(CONCATENATE($A110,"_",T$1),SP_ACQ_Lib[],MATCH(T$2,SP_ACQ_Lib[#Headers],0),FALSE),0)</f>
        <v>0</v>
      </c>
      <c r="U110" s="131" t="str">
        <f>IFERROR(IF(VLOOKUP(CONCATENATE($A110,"_",U$1),SP_ACQ_Lib[],MATCH(U$2,SP_ACQ_Lib[#Headers],0),FALSE)=0,"",VLOOKUP(CONCATENATE($A110,"_",U$1),SP_ACQ_Lib[],MATCH(U$2,SP_ACQ_Lib[#Headers],0),FALSE)),"")</f>
        <v/>
      </c>
      <c r="V110" s="93" t="str">
        <f>IFERROR(VLOOKUP(CONCATENATE($A110,"_",V$1),SP_ACQ_Lib[],MATCH(V$2,SP_ACQ_Lib[#Headers],0),FALSE),0)</f>
        <v>Accepted</v>
      </c>
      <c r="W110" s="97">
        <f>IFERROR(VLOOKUP(CONCATENATE($A110,"_",W$1),SP_ACQ_Lib[],MATCH(W$2,SP_ACQ_Lib[#Headers],0),FALSE),0)</f>
        <v>0</v>
      </c>
      <c r="X110" s="131">
        <f>IFERROR(VLOOKUP($A110,SP_AcqTract_DB[],MATCH(X$2,SP_AcqTract_DB[#Headers],0),FALSE),"")</f>
        <v>0</v>
      </c>
      <c r="Y110" s="125">
        <f>IFERROR(VLOOKUP($A110,SP_AcqTract_DB[],MATCH(Y$2,SP_AcqTract_DB[#Headers],0),FALSE),"")</f>
        <v>0</v>
      </c>
      <c r="Z110" s="117">
        <f>IFERROR(VLOOKUP($A110,SP_AcqTract_DB[],MATCH(Z$2,SP_AcqTract_DB[#Headers],0),FALSE),"")</f>
        <v>0</v>
      </c>
      <c r="AA110" s="117">
        <f>IFERROR(VLOOKUP($A110,SP_AcqTract_DB[],MATCH(AA$2,SP_AcqTract_DB[#Headers],0),FALSE),"")</f>
        <v>0</v>
      </c>
      <c r="AB110" s="131" t="str">
        <f>IFERROR(IF(VLOOKUP(CONCATENATE($A110,"_",AB$1),SP_ACQ_Lib[],MATCH(AB$2,SP_ACQ_Lib[#Headers],0),FALSE)=0,"",VLOOKUP(CONCATENATE($A110,"_",AB$1),SP_ACQ_Lib[],MATCH(AB$2,SP_ACQ_Lib[#Headers],0),FALSE)),"")</f>
        <v/>
      </c>
      <c r="AC110" s="131" t="str">
        <f>IFERROR(IF(VLOOKUP(CONCATENATE($A110,"_",AC$1),SP_ACQ_Lib[],MATCH(AC$2,SP_ACQ_Lib[#Headers],0),FALSE)=0,"",VLOOKUP(CONCATENATE($A110,"_",AC$1),SP_ACQ_Lib[],MATCH(AC$2,SP_ACQ_Lib[#Headers],0),FALSE)),"")</f>
        <v/>
      </c>
      <c r="AD110" s="117">
        <f>IFERROR(VLOOKUP($A110,SP_AcqTract_DB[],MATCH(AD$2,SP_AcqTract_DB[#Headers],0),FALSE),"")</f>
        <v>0</v>
      </c>
      <c r="AE110" s="131" t="str">
        <f>IFERROR(IF(VLOOKUP(CONCATENATE($A110,"_",AE$1),SP_ACQ_Lib[],MATCH(AE$2,SP_ACQ_Lib[#Headers],0),FALSE)=0,"",VLOOKUP(CONCATENATE($A110,"_",AE$1),SP_ACQ_Lib[],MATCH(AE$2,SP_ACQ_Lib[#Headers],0),FALSE)),"")</f>
        <v/>
      </c>
      <c r="AF110" s="131" t="str">
        <f>IFERROR(IF(VLOOKUP(CONCATENATE($A110,"_",AF$1),SP_ACQ_Lib[],MATCH(AF$2,SP_ACQ_Lib[#Headers],0),FALSE)=0,"",VLOOKUP(CONCATENATE($A110,"_",AF$1),SP_ACQ_Lib[],MATCH(AF$2,SP_ACQ_Lib[#Headers],0),FALSE)),"")</f>
        <v/>
      </c>
      <c r="AG110" s="131" t="str">
        <f>IFERROR(IF(VLOOKUP(CONCATENATE($A110,"_",AG$1),SP_ACQ_Lib[],MATCH(AG$2,SP_ACQ_Lib[#Headers],0),FALSE)=0,"",VLOOKUP(CONCATENATE($A110,"_",AG$1),SP_ACQ_Lib[],MATCH(AG$2,SP_ACQ_Lib[#Headers],0),FALSE)),"")</f>
        <v/>
      </c>
      <c r="AH110" s="131" t="str">
        <f>IFERROR(IF(VLOOKUP(CONCATENATE($A110,"_",AH$1),SP_ACQ_Lib[],MATCH(AH$2,SP_ACQ_Lib[#Headers],0),FALSE)=0,"",VLOOKUP(CONCATENATE($A110,"_",AH$1),SP_ACQ_Lib[],MATCH(AH$2,SP_ACQ_Lib[#Headers],0),FALSE)),"")</f>
        <v/>
      </c>
      <c r="AI110" s="130">
        <f>IFERROR(IF(VLOOKUP(CONCATENATE($A110,"_",AI$1),SP_ACQ_Lib[],MATCH(AI$2,SP_ACQ_Lib[#Headers],0),FALSE)=0,"",VLOOKUP(CONCATENATE($A110,"_",AI$1),SP_ACQ_Lib[],MATCH(AI$2,SP_ACQ_Lib[#Headers],0),FALSE)),"")</f>
        <v>43985</v>
      </c>
      <c r="AJ110" s="130">
        <f>IFERROR(IF(VLOOKUP(CONCATENATE($A110,"_",AJ$1),SP_ACQ_Lib[],MATCH(AJ$2,SP_ACQ_Lib[#Headers],0),FALSE)=0,"",VLOOKUP(CONCATENATE($A110,"_",AJ$1),SP_ACQ_Lib[],MATCH(AJ$2,SP_ACQ_Lib[#Headers],0),FALSE)),"")</f>
        <v>44001</v>
      </c>
      <c r="AK110" s="130">
        <f>IFERROR(IF(VLOOKUP(CONCATENATE($A110,"_",AK$1),SP_ACQ_Lib[],MATCH(AK$2,SP_ACQ_Lib[#Headers],0),FALSE)=0,"",VLOOKUP(CONCATENATE($A110,"_",AK$1),SP_ACQ_Lib[],MATCH(AK$2,SP_ACQ_Lib[#Headers],0),FALSE)),"")</f>
        <v>44184</v>
      </c>
      <c r="AL110" s="130">
        <f>IFERROR(VLOOKUP($A110,SP_AcqTract_DB[],MATCH(AL$2,SP_AcqTract_DB[#Headers],0),FALSE),"")</f>
        <v>0</v>
      </c>
      <c r="AM110" s="115">
        <f>IFERROR(VLOOKUP($A110,SP_AcqTract_DB[],MATCH(AM$2,SP_AcqTract_DB[#Headers],0),FALSE),"")</f>
        <v>0</v>
      </c>
      <c r="AN110" s="115">
        <f>IFERROR(VLOOKUP($A110,SP_AcqTract_DB[],MATCH(AN$2,SP_AcqTract_DB[#Headers],0),FALSE),"")</f>
        <v>0</v>
      </c>
      <c r="AO110" s="116">
        <f>IFERROR(VLOOKUP($A110,SP_AcqTract_DB[],MATCH(AO$2,SP_AcqTract_DB[#Headers],0),FALSE),"")</f>
        <v>0</v>
      </c>
      <c r="AP110" s="98">
        <f>IFERROR(VLOOKUP($A110,SP_AcqTract_DB[],MATCH(AP$2,SP_AcqTract_DB[#Headers],0),FALSE),"")</f>
        <v>0</v>
      </c>
      <c r="AQ110" s="133" t="str">
        <f>IFERROR(IF(VLOOKUP(CONCATENATE($A110,"_",AQ$1),SP_ACQ_Lib[],MATCH(AQ$2,SP_ACQ_Lib[#Headers],0),FALSE)=0,"",VLOOKUP(CONCATENATE($A110,"_",AQ$1),SP_ACQ_Lib[],MATCH(AQ$2,SP_ACQ_Lib[#Headers],0),FALSE)),"")</f>
        <v/>
      </c>
      <c r="AR110" s="131" t="str">
        <f>IFERROR(IF(VLOOKUP(CONCATENATE($A110,"_",AR$1),SP_ACQ_Lib[],MATCH(AR$2,SP_ACQ_Lib[#Headers],0),FALSE)=0,"",VLOOKUP(CONCATENATE($A110,"_",AR$1),SP_ACQ_Lib[],MATCH(AR$2,SP_ACQ_Lib[#Headers],0),FALSE)),"")</f>
        <v/>
      </c>
      <c r="AS110" s="130" t="str">
        <f>IFERROR(IF(VLOOKUP(CONCATENATE($A110,"_",AS$1),SP_ACQ_Lib[],MATCH(AS$2,SP_ACQ_Lib[#Headers],0),FALSE)=0,"",VLOOKUP(CONCATENATE($A110,"_",AS$1),SP_ACQ_Lib[],MATCH(AS$2,SP_ACQ_Lib[#Headers],0),FALSE)),"")</f>
        <v/>
      </c>
      <c r="AT110" s="132" t="str">
        <f>IFERROR(IF(VLOOKUP(CONCATENATE($A110,"_",AT$1),SP_ACQ_Lib[],MATCH(AT$2,SP_ACQ_Lib[#Headers],0),FALSE)=0,"",VLOOKUP(CONCATENATE($A110,"_",AT$1),SP_ACQ_Lib[],MATCH(AT$2,SP_ACQ_Lib[#Headers],0),FALSE)),"")</f>
        <v/>
      </c>
      <c r="AU110" s="132" t="str">
        <f>IFERROR(IF(VLOOKUP(CONCATENATE($A110,"_",AU$1),SP_ACQ_Lib[],MATCH(AU$2,SP_ACQ_Lib[#Headers],0),FALSE)=0,"",VLOOKUP(CONCATENATE($A110,"_",AU$1),SP_ACQ_Lib[],MATCH(AU$2,SP_ACQ_Lib[#Headers],0),FALSE)),"")</f>
        <v/>
      </c>
      <c r="AV110" s="113" t="str">
        <f>IFERROR(IF(VLOOKUP(CONCATENATE($A110,"_",AV$1),SP_ACQ_Lib[],MATCH(AV$2,SP_ACQ_Lib[#Headers],0),FALSE)=0,"",VLOOKUP(CONCATENATE($A110,"_",AV$1),SP_ACQ_Lib[],MATCH(AV$2,SP_ACQ_Lib[#Headers],0),FALSE)),"")</f>
        <v/>
      </c>
      <c r="AW110" s="132" t="str">
        <f>IFERROR(IF(VLOOKUP(CONCATENATE($A110,"_",AW$1),SP_ACQ_Lib[],MATCH(AW$2,SP_ACQ_Lib[#Headers],0),FALSE)=0,"",VLOOKUP(CONCATENATE($A110,"_",AW$1),SP_ACQ_Lib[],MATCH(AW$2,SP_ACQ_Lib[#Headers],0),FALSE)),"")</f>
        <v/>
      </c>
      <c r="AX110" s="132" t="str">
        <f>IFERROR(IF(VLOOKUP(CONCATENATE($A110,"_",AX$1),SP_ACQ_Lib[],MATCH(AX$2,SP_ACQ_Lib[#Headers],0),FALSE)=0,"",VLOOKUP(CONCATENATE($A110,"_",AX$1),SP_ACQ_Lib[],MATCH(AX$2,SP_ACQ_Lib[#Headers],0),FALSE)),"")</f>
        <v/>
      </c>
      <c r="AY110" s="132" t="str">
        <f>IFERROR(IF(VLOOKUP(CONCATENATE($A110,"_",AY$1),SP_ACQ_Lib[],MATCH(AY$2,SP_ACQ_Lib[#Headers],0),FALSE)=0,"",VLOOKUP(CONCATENATE($A110,"_",AY$1),SP_ACQ_Lib[],MATCH(AY$2,SP_ACQ_Lib[#Headers],0),FALSE)),"")</f>
        <v/>
      </c>
      <c r="AZ110" s="132" t="str">
        <f>IFERROR(IF(VLOOKUP(CONCATENATE($A110,"_",AZ$1),SP_ACQ_Lib[],MATCH(AZ$2,SP_ACQ_Lib[#Headers],0),FALSE)=0,"",VLOOKUP(CONCATENATE($A110,"_",AZ$1),SP_ACQ_Lib[],MATCH(AZ$2,SP_ACQ_Lib[#Headers],0),FALSE)),"")</f>
        <v/>
      </c>
      <c r="BA110" s="132" t="str">
        <f>IFERROR(IF(VLOOKUP(CONCATENATE($A110,"_",BA$1),SP_ACQ_Lib[],MATCH(BA$2,SP_ACQ_Lib[#Headers],0),FALSE)=0,"",VLOOKUP(CONCATENATE($A110,"_",BA$1),SP_ACQ_Lib[],MATCH(BA$2,SP_ACQ_Lib[#Headers],0),FALSE)),"")</f>
        <v/>
      </c>
      <c r="BB110" s="112">
        <f>IFERROR(VLOOKUP(CONCATENATE($A110,"_",BB$1),SP_ACQ_Lib[],MATCH(BB$2,SP_ACQ_Lib[#Headers],0),FALSE),0)</f>
        <v>0</v>
      </c>
      <c r="BC110" s="119">
        <f>IFERROR(VLOOKUP($A110,SP_AcqTract_DB[],MATCH(BC$2,SP_AcqTract_DB[#Headers],0),FALSE),"")</f>
        <v>0</v>
      </c>
      <c r="BD110" s="119">
        <f>IFERROR(VLOOKUP($A110,SP_AcqTract_DB[],MATCH(BD$2,SP_AcqTract_DB[#Headers],0),FALSE),"")</f>
        <v>0</v>
      </c>
      <c r="BE110" s="130" t="str">
        <f>IFERROR(IF(VLOOKUP(CONCATENATE($A110,"_",BE$1),SP_ACQ_Lib[],MATCH(BE$2,SP_ACQ_Lib[#Headers],0),FALSE)=0,"",VLOOKUP(CONCATENATE($A110,"_",BE$1),SP_ACQ_Lib[],MATCH(BE$2,SP_ACQ_Lib[#Headers],0),FALSE)),"")</f>
        <v/>
      </c>
      <c r="BF110" s="130" t="str">
        <f>IFERROR(IF(VLOOKUP(CONCATENATE($A110,"_",BF$1),SP_ACQ_Lib[],MATCH(BF$2,SP_ACQ_Lib[#Headers],0),FALSE)=0,"",VLOOKUP(CONCATENATE($A110,"_",BF$1),SP_ACQ_Lib[],MATCH(BF$2,SP_ACQ_Lib[#Headers],0),FALSE)),"")</f>
        <v/>
      </c>
      <c r="BG110" s="130" t="str">
        <f>IFERROR(IF(VLOOKUP(CONCATENATE($A110,"_",BG$1),SP_ACQ_Lib[],MATCH(BG$2,SP_ACQ_Lib[#Headers],0),FALSE)=0,"",VLOOKUP(CONCATENATE($A110,"_",BG$1),SP_ACQ_Lib[],MATCH(BG$2,SP_ACQ_Lib[#Headers],0),FALSE)),"")</f>
        <v/>
      </c>
      <c r="BH110" s="130" t="str">
        <f>IFERROR(IF(VLOOKUP(CONCATENATE($A110,"_",BH$1),SP_ACQ_Lib[],MATCH(BH$2,SP_ACQ_Lib[#Headers],0),FALSE)=0,"",VLOOKUP(CONCATENATE($A110,"_",BH$1),SP_ACQ_Lib[],MATCH(BH$2,SP_ACQ_Lib[#Headers],0),FALSE)),"")</f>
        <v/>
      </c>
      <c r="BI110" s="130" t="str">
        <f>IFERROR(IF(VLOOKUP(CONCATENATE($A110,"_",BI$1),SP_ACQ_Lib[],MATCH(BI$2,SP_ACQ_Lib[#Headers],0),FALSE)=0,"",VLOOKUP(CONCATENATE($A110,"_",BI$1),SP_ACQ_Lib[],MATCH(BI$2,SP_ACQ_Lib[#Headers],0),FALSE)),"")</f>
        <v/>
      </c>
      <c r="BJ110" s="130" t="str">
        <f>IFERROR(IF(VLOOKUP(CONCATENATE($A110,"_",BJ$1),SP_ACQ_Lib[],MATCH(BJ$2,SP_ACQ_Lib[#Headers],0),FALSE)=0,"",VLOOKUP(CONCATENATE($A110,"_",BJ$1),SP_ACQ_Lib[],MATCH(BJ$2,SP_ACQ_Lib[#Headers],0),FALSE)),"")</f>
        <v/>
      </c>
      <c r="BK110" s="131" t="str">
        <f>IFERROR(IF(VLOOKUP(CONCATENATE($A110,"_",BK$1),SP_ACQ_Lib[],MATCH(BK$2,SP_ACQ_Lib[#Headers],0),FALSE)=0,"",VLOOKUP(CONCATENATE($A110,"_",BK$1),SP_ACQ_Lib[],MATCH(BK$2,SP_ACQ_Lib[#Headers],0),FALSE)),"")</f>
        <v/>
      </c>
      <c r="BL110" s="130" t="str">
        <f>IFERROR(IF(VLOOKUP(CONCATENATE($A110,"_",BL$1),SP_ACQ_Lib[],MATCH(BL$2,SP_ACQ_Lib[#Headers],0),FALSE)=0,"",VLOOKUP(CONCATENATE($A110,"_",BL$1),SP_ACQ_Lib[],MATCH(BL$2,SP_ACQ_Lib[#Headers],0),FALSE)),"")</f>
        <v/>
      </c>
      <c r="BM110" s="130" t="str">
        <f>IFERROR(IF(VLOOKUP(CONCATENATE($A110,"_",BM$1),SP_ACQ_Lib[],MATCH(BM$2,SP_ACQ_Lib[#Headers],0),FALSE)=0,"",VLOOKUP(CONCATENATE($A110,"_",BM$1),SP_ACQ_Lib[],MATCH(BM$2,SP_ACQ_Lib[#Headers],0),FALSE)),"")</f>
        <v/>
      </c>
      <c r="BN110" s="130" t="str">
        <f>IFERROR(IF(VLOOKUP(CONCATENATE($A110,"_",BN$1),SP_ACQ_Lib[],MATCH(BN$2,SP_ACQ_Lib[#Headers],0),FALSE)=0,"",VLOOKUP(CONCATENATE($A110,"_",BN$1),SP_ACQ_Lib[],MATCH(BN$2,SP_ACQ_Lib[#Headers],0),FALSE)),"")</f>
        <v/>
      </c>
    </row>
    <row r="111" spans="1:66" s="114" customFormat="1" ht="15.75" x14ac:dyDescent="0.2">
      <c r="A111" s="82" t="s">
        <v>2116</v>
      </c>
      <c r="B111" s="115" t="str">
        <f>IFERROR(VLOOKUP($A111,SP_AcqTract_DB[],MATCH(B$2,SP_AcqTract_DB[#Headers],0),FALSE),"")</f>
        <v>R053788</v>
      </c>
      <c r="C111" s="116" t="str">
        <f>IFERROR(VLOOKUP($A111,SP_AcqTract_DB[],MATCH(C$2,SP_AcqTract_DB[#Headers],0),FALSE),"")</f>
        <v>PH2</v>
      </c>
      <c r="D111" s="96" t="str">
        <f>IFERROR(VLOOKUP($A111,SP_AcqTract_DB[],MATCH(D$2,SP_AcqTract_DB[#Headers],0),FALSE),"")</f>
        <v>Active</v>
      </c>
      <c r="E111" s="96">
        <f>IFERROR(VLOOKUP($A111,SP_AcqTract_DB[],MATCH(E$2,SP_AcqTract_DB[#Headers],0),FALSE),"")</f>
        <v>0</v>
      </c>
      <c r="F111" s="115">
        <f>IFERROR(VLOOKUP($A111,SP_AcqTract_DB[],MATCH(F$2,SP_AcqTract_DB[#Headers],0),FALSE),"")</f>
        <v>0</v>
      </c>
      <c r="G111" s="115" t="str">
        <f>IFERROR(VLOOKUP($A111,SP_AcqTract_DB[],MATCH(G$2,SP_AcqTract_DB[#Headers],0),FALSE),"")</f>
        <v>Melissa DeLeon</v>
      </c>
      <c r="H111" s="131">
        <f>IFERROR(IF(VLOOKUP(CONCATENATE($A111,"_",H$1),SP_ACQ_Lib[],MATCH(H$2,SP_ACQ_Lib[#Headers],0),FALSE)=0,"",VLOOKUP(CONCATENATE($A111,"_",H$1),SP_ACQ_Lib[],MATCH(H$2,SP_ACQ_Lib[#Headers],0),FALSE)),"")</f>
        <v>44011.959085648145</v>
      </c>
      <c r="I111" s="115" t="str">
        <f>IFERROR(VLOOKUP($A111,SP_AcqTract_DB[],MATCH(I$2,SP_AcqTract_DB[#Headers],0),FALSE),"")</f>
        <v>Jeff Davis</v>
      </c>
      <c r="J111" s="115">
        <f>IFERROR(VLOOKUP($A111,SP_AcqTract_DB[],MATCH(J$2,SP_AcqTract_DB[#Headers],0),FALSE),"")</f>
        <v>0</v>
      </c>
      <c r="K111" s="115" t="str">
        <f>IFERROR(VLOOKUP($A111,SP_AcqTract_DB[],MATCH(K$2,SP_AcqTract_DB[#Headers],0),FALSE),"")</f>
        <v>Jeff Davis</v>
      </c>
      <c r="L111" s="115" t="str">
        <f>IFERROR(VLOOKUP($A111,SP_AcqTract_DB[],MATCH(L$2,SP_AcqTract_DB[#Headers],0),FALSE),"")</f>
        <v>P O Box 647</v>
      </c>
      <c r="M111" s="96" t="str">
        <f>IFERROR(VLOOKUP($A111,SP_AcqTract_DB[],MATCH(M$2,SP_AcqTract_DB[#Headers],0),FALSE),"")</f>
        <v>Wharton, TX 77488</v>
      </c>
      <c r="N111" s="115" t="str">
        <f>IFERROR(VLOOKUP($A111,SP_AcqTract_DB[],MATCH(N$2,SP_AcqTract_DB[#Headers],0),FALSE),"")</f>
        <v>0 BRIETLING LN</v>
      </c>
      <c r="O111" s="108">
        <f>IFERROR(VLOOKUP($A111,SP_AcqTract_DB[],MATCH(O$2,SP_AcqTract_DB[#Headers],0),FALSE),"")</f>
        <v>0</v>
      </c>
      <c r="P111" s="108">
        <f>IFERROR(VLOOKUP($A111,SP_AcqTract_DB[],MATCH(P$2,SP_AcqTract_DB[#Headers],0),FALSE),"")</f>
        <v>0</v>
      </c>
      <c r="Q111" s="96">
        <f>IFERROR(VLOOKUP($A111,SP_AcqTract_DB[],MATCH(Q$2,SP_AcqTract_DB[#Headers],0),FALSE),"")</f>
        <v>0</v>
      </c>
      <c r="R111" s="131" t="str">
        <f>IFERROR(IF(VLOOKUP(CONCATENATE($A111,"_",R$1),SP_ACQ_Lib[],MATCH(R$2,SP_ACQ_Lib[#Headers],0),FALSE)=0,"",VLOOKUP(CONCATENATE($A111,"_",R$1),SP_ACQ_Lib[],MATCH(R$2,SP_ACQ_Lib[#Headers],0),FALSE)),"")</f>
        <v/>
      </c>
      <c r="S111" s="134" t="str">
        <f>IFERROR(IF(VLOOKUP(CONCATENATE($A111,"_",S$1),SP_ACQ_Lib[],MATCH(S$2,SP_ACQ_Lib[#Headers],0),FALSE)=0,"",VLOOKUP(CONCATENATE($A111,"_",S$1),SP_ACQ_Lib[],MATCH(S$2,SP_ACQ_Lib[#Headers],0),FALSE)),"")</f>
        <v/>
      </c>
      <c r="T111" s="93">
        <f>IFERROR(VLOOKUP(CONCATENATE($A111,"_",T$1),SP_ACQ_Lib[],MATCH(T$2,SP_ACQ_Lib[#Headers],0),FALSE),0)</f>
        <v>0</v>
      </c>
      <c r="U111" s="131" t="str">
        <f>IFERROR(IF(VLOOKUP(CONCATENATE($A111,"_",U$1),SP_ACQ_Lib[],MATCH(U$2,SP_ACQ_Lib[#Headers],0),FALSE)=0,"",VLOOKUP(CONCATENATE($A111,"_",U$1),SP_ACQ_Lib[],MATCH(U$2,SP_ACQ_Lib[#Headers],0),FALSE)),"")</f>
        <v/>
      </c>
      <c r="V111" s="93" t="str">
        <f>IFERROR(VLOOKUP(CONCATENATE($A111,"_",V$1),SP_ACQ_Lib[],MATCH(V$2,SP_ACQ_Lib[#Headers],0),FALSE),0)</f>
        <v>Accepted</v>
      </c>
      <c r="W111" s="97">
        <f>IFERROR(VLOOKUP(CONCATENATE($A111,"_",W$1),SP_ACQ_Lib[],MATCH(W$2,SP_ACQ_Lib[#Headers],0),FALSE),0)</f>
        <v>0</v>
      </c>
      <c r="X111" s="131">
        <f>IFERROR(VLOOKUP($A111,SP_AcqTract_DB[],MATCH(X$2,SP_AcqTract_DB[#Headers],0),FALSE),"")</f>
        <v>0</v>
      </c>
      <c r="Y111" s="125">
        <f>IFERROR(VLOOKUP($A111,SP_AcqTract_DB[],MATCH(Y$2,SP_AcqTract_DB[#Headers],0),FALSE),"")</f>
        <v>0</v>
      </c>
      <c r="Z111" s="117">
        <f>IFERROR(VLOOKUP($A111,SP_AcqTract_DB[],MATCH(Z$2,SP_AcqTract_DB[#Headers],0),FALSE),"")</f>
        <v>0</v>
      </c>
      <c r="AA111" s="117">
        <f>IFERROR(VLOOKUP($A111,SP_AcqTract_DB[],MATCH(AA$2,SP_AcqTract_DB[#Headers],0),FALSE),"")</f>
        <v>0</v>
      </c>
      <c r="AB111" s="131" t="str">
        <f>IFERROR(IF(VLOOKUP(CONCATENATE($A111,"_",AB$1),SP_ACQ_Lib[],MATCH(AB$2,SP_ACQ_Lib[#Headers],0),FALSE)=0,"",VLOOKUP(CONCATENATE($A111,"_",AB$1),SP_ACQ_Lib[],MATCH(AB$2,SP_ACQ_Lib[#Headers],0),FALSE)),"")</f>
        <v/>
      </c>
      <c r="AC111" s="131" t="str">
        <f>IFERROR(IF(VLOOKUP(CONCATENATE($A111,"_",AC$1),SP_ACQ_Lib[],MATCH(AC$2,SP_ACQ_Lib[#Headers],0),FALSE)=0,"",VLOOKUP(CONCATENATE($A111,"_",AC$1),SP_ACQ_Lib[],MATCH(AC$2,SP_ACQ_Lib[#Headers],0),FALSE)),"")</f>
        <v/>
      </c>
      <c r="AD111" s="117">
        <f>IFERROR(VLOOKUP($A111,SP_AcqTract_DB[],MATCH(AD$2,SP_AcqTract_DB[#Headers],0),FALSE),"")</f>
        <v>0</v>
      </c>
      <c r="AE111" s="131" t="str">
        <f>IFERROR(IF(VLOOKUP(CONCATENATE($A111,"_",AE$1),SP_ACQ_Lib[],MATCH(AE$2,SP_ACQ_Lib[#Headers],0),FALSE)=0,"",VLOOKUP(CONCATENATE($A111,"_",AE$1),SP_ACQ_Lib[],MATCH(AE$2,SP_ACQ_Lib[#Headers],0),FALSE)),"")</f>
        <v/>
      </c>
      <c r="AF111" s="131" t="str">
        <f>IFERROR(IF(VLOOKUP(CONCATENATE($A111,"_",AF$1),SP_ACQ_Lib[],MATCH(AF$2,SP_ACQ_Lib[#Headers],0),FALSE)=0,"",VLOOKUP(CONCATENATE($A111,"_",AF$1),SP_ACQ_Lib[],MATCH(AF$2,SP_ACQ_Lib[#Headers],0),FALSE)),"")</f>
        <v/>
      </c>
      <c r="AG111" s="131" t="str">
        <f>IFERROR(IF(VLOOKUP(CONCATENATE($A111,"_",AG$1),SP_ACQ_Lib[],MATCH(AG$2,SP_ACQ_Lib[#Headers],0),FALSE)=0,"",VLOOKUP(CONCATENATE($A111,"_",AG$1),SP_ACQ_Lib[],MATCH(AG$2,SP_ACQ_Lib[#Headers],0),FALSE)),"")</f>
        <v/>
      </c>
      <c r="AH111" s="131" t="str">
        <f>IFERROR(IF(VLOOKUP(CONCATENATE($A111,"_",AH$1),SP_ACQ_Lib[],MATCH(AH$2,SP_ACQ_Lib[#Headers],0),FALSE)=0,"",VLOOKUP(CONCATENATE($A111,"_",AH$1),SP_ACQ_Lib[],MATCH(AH$2,SP_ACQ_Lib[#Headers],0),FALSE)),"")</f>
        <v/>
      </c>
      <c r="AI111" s="130">
        <f>IFERROR(IF(VLOOKUP(CONCATENATE($A111,"_",AI$1),SP_ACQ_Lib[],MATCH(AI$2,SP_ACQ_Lib[#Headers],0),FALSE)=0,"",VLOOKUP(CONCATENATE($A111,"_",AI$1),SP_ACQ_Lib[],MATCH(AI$2,SP_ACQ_Lib[#Headers],0),FALSE)),"")</f>
        <v>43985</v>
      </c>
      <c r="AJ111" s="130">
        <f>IFERROR(IF(VLOOKUP(CONCATENATE($A111,"_",AJ$1),SP_ACQ_Lib[],MATCH(AJ$2,SP_ACQ_Lib[#Headers],0),FALSE)=0,"",VLOOKUP(CONCATENATE($A111,"_",AJ$1),SP_ACQ_Lib[],MATCH(AJ$2,SP_ACQ_Lib[#Headers],0),FALSE)),"")</f>
        <v>44004</v>
      </c>
      <c r="AK111" s="130">
        <f>IFERROR(IF(VLOOKUP(CONCATENATE($A111,"_",AK$1),SP_ACQ_Lib[],MATCH(AK$2,SP_ACQ_Lib[#Headers],0),FALSE)=0,"",VLOOKUP(CONCATENATE($A111,"_",AK$1),SP_ACQ_Lib[],MATCH(AK$2,SP_ACQ_Lib[#Headers],0),FALSE)),"")</f>
        <v>44187</v>
      </c>
      <c r="AL111" s="130">
        <f>IFERROR(VLOOKUP($A111,SP_AcqTract_DB[],MATCH(AL$2,SP_AcqTract_DB[#Headers],0),FALSE),"")</f>
        <v>0</v>
      </c>
      <c r="AM111" s="115">
        <f>IFERROR(VLOOKUP($A111,SP_AcqTract_DB[],MATCH(AM$2,SP_AcqTract_DB[#Headers],0),FALSE),"")</f>
        <v>0</v>
      </c>
      <c r="AN111" s="115">
        <f>IFERROR(VLOOKUP($A111,SP_AcqTract_DB[],MATCH(AN$2,SP_AcqTract_DB[#Headers],0),FALSE),"")</f>
        <v>0</v>
      </c>
      <c r="AO111" s="116">
        <f>IFERROR(VLOOKUP($A111,SP_AcqTract_DB[],MATCH(AO$2,SP_AcqTract_DB[#Headers],0),FALSE),"")</f>
        <v>0</v>
      </c>
      <c r="AP111" s="98">
        <f>IFERROR(VLOOKUP($A111,SP_AcqTract_DB[],MATCH(AP$2,SP_AcqTract_DB[#Headers],0),FALSE),"")</f>
        <v>0</v>
      </c>
      <c r="AQ111" s="133" t="str">
        <f>IFERROR(IF(VLOOKUP(CONCATENATE($A111,"_",AQ$1),SP_ACQ_Lib[],MATCH(AQ$2,SP_ACQ_Lib[#Headers],0),FALSE)=0,"",VLOOKUP(CONCATENATE($A111,"_",AQ$1),SP_ACQ_Lib[],MATCH(AQ$2,SP_ACQ_Lib[#Headers],0),FALSE)),"")</f>
        <v/>
      </c>
      <c r="AR111" s="131" t="str">
        <f>IFERROR(IF(VLOOKUP(CONCATENATE($A111,"_",AR$1),SP_ACQ_Lib[],MATCH(AR$2,SP_ACQ_Lib[#Headers],0),FALSE)=0,"",VLOOKUP(CONCATENATE($A111,"_",AR$1),SP_ACQ_Lib[],MATCH(AR$2,SP_ACQ_Lib[#Headers],0),FALSE)),"")</f>
        <v/>
      </c>
      <c r="AS111" s="130" t="str">
        <f>IFERROR(IF(VLOOKUP(CONCATENATE($A111,"_",AS$1),SP_ACQ_Lib[],MATCH(AS$2,SP_ACQ_Lib[#Headers],0),FALSE)=0,"",VLOOKUP(CONCATENATE($A111,"_",AS$1),SP_ACQ_Lib[],MATCH(AS$2,SP_ACQ_Lib[#Headers],0),FALSE)),"")</f>
        <v/>
      </c>
      <c r="AT111" s="132" t="str">
        <f>IFERROR(IF(VLOOKUP(CONCATENATE($A111,"_",AT$1),SP_ACQ_Lib[],MATCH(AT$2,SP_ACQ_Lib[#Headers],0),FALSE)=0,"",VLOOKUP(CONCATENATE($A111,"_",AT$1),SP_ACQ_Lib[],MATCH(AT$2,SP_ACQ_Lib[#Headers],0),FALSE)),"")</f>
        <v/>
      </c>
      <c r="AU111" s="132" t="str">
        <f>IFERROR(IF(VLOOKUP(CONCATENATE($A111,"_",AU$1),SP_ACQ_Lib[],MATCH(AU$2,SP_ACQ_Lib[#Headers],0),FALSE)=0,"",VLOOKUP(CONCATENATE($A111,"_",AU$1),SP_ACQ_Lib[],MATCH(AU$2,SP_ACQ_Lib[#Headers],0),FALSE)),"")</f>
        <v/>
      </c>
      <c r="AV111" s="113" t="str">
        <f>IFERROR(IF(VLOOKUP(CONCATENATE($A111,"_",AV$1),SP_ACQ_Lib[],MATCH(AV$2,SP_ACQ_Lib[#Headers],0),FALSE)=0,"",VLOOKUP(CONCATENATE($A111,"_",AV$1),SP_ACQ_Lib[],MATCH(AV$2,SP_ACQ_Lib[#Headers],0),FALSE)),"")</f>
        <v/>
      </c>
      <c r="AW111" s="132" t="str">
        <f>IFERROR(IF(VLOOKUP(CONCATENATE($A111,"_",AW$1),SP_ACQ_Lib[],MATCH(AW$2,SP_ACQ_Lib[#Headers],0),FALSE)=0,"",VLOOKUP(CONCATENATE($A111,"_",AW$1),SP_ACQ_Lib[],MATCH(AW$2,SP_ACQ_Lib[#Headers],0),FALSE)),"")</f>
        <v/>
      </c>
      <c r="AX111" s="132" t="str">
        <f>IFERROR(IF(VLOOKUP(CONCATENATE($A111,"_",AX$1),SP_ACQ_Lib[],MATCH(AX$2,SP_ACQ_Lib[#Headers],0),FALSE)=0,"",VLOOKUP(CONCATENATE($A111,"_",AX$1),SP_ACQ_Lib[],MATCH(AX$2,SP_ACQ_Lib[#Headers],0),FALSE)),"")</f>
        <v/>
      </c>
      <c r="AY111" s="132" t="str">
        <f>IFERROR(IF(VLOOKUP(CONCATENATE($A111,"_",AY$1),SP_ACQ_Lib[],MATCH(AY$2,SP_ACQ_Lib[#Headers],0),FALSE)=0,"",VLOOKUP(CONCATENATE($A111,"_",AY$1),SP_ACQ_Lib[],MATCH(AY$2,SP_ACQ_Lib[#Headers],0),FALSE)),"")</f>
        <v/>
      </c>
      <c r="AZ111" s="132" t="str">
        <f>IFERROR(IF(VLOOKUP(CONCATENATE($A111,"_",AZ$1),SP_ACQ_Lib[],MATCH(AZ$2,SP_ACQ_Lib[#Headers],0),FALSE)=0,"",VLOOKUP(CONCATENATE($A111,"_",AZ$1),SP_ACQ_Lib[],MATCH(AZ$2,SP_ACQ_Lib[#Headers],0),FALSE)),"")</f>
        <v/>
      </c>
      <c r="BA111" s="132" t="str">
        <f>IFERROR(IF(VLOOKUP(CONCATENATE($A111,"_",BA$1),SP_ACQ_Lib[],MATCH(BA$2,SP_ACQ_Lib[#Headers],0),FALSE)=0,"",VLOOKUP(CONCATENATE($A111,"_",BA$1),SP_ACQ_Lib[],MATCH(BA$2,SP_ACQ_Lib[#Headers],0),FALSE)),"")</f>
        <v/>
      </c>
      <c r="BB111" s="112">
        <f>IFERROR(VLOOKUP(CONCATENATE($A111,"_",BB$1),SP_ACQ_Lib[],MATCH(BB$2,SP_ACQ_Lib[#Headers],0),FALSE),0)</f>
        <v>0</v>
      </c>
      <c r="BC111" s="119">
        <f>IFERROR(VLOOKUP($A111,SP_AcqTract_DB[],MATCH(BC$2,SP_AcqTract_DB[#Headers],0),FALSE),"")</f>
        <v>0</v>
      </c>
      <c r="BD111" s="119">
        <f>IFERROR(VLOOKUP($A111,SP_AcqTract_DB[],MATCH(BD$2,SP_AcqTract_DB[#Headers],0),FALSE),"")</f>
        <v>0</v>
      </c>
      <c r="BE111" s="130" t="str">
        <f>IFERROR(IF(VLOOKUP(CONCATENATE($A111,"_",BE$1),SP_ACQ_Lib[],MATCH(BE$2,SP_ACQ_Lib[#Headers],0),FALSE)=0,"",VLOOKUP(CONCATENATE($A111,"_",BE$1),SP_ACQ_Lib[],MATCH(BE$2,SP_ACQ_Lib[#Headers],0),FALSE)),"")</f>
        <v/>
      </c>
      <c r="BF111" s="130" t="str">
        <f>IFERROR(IF(VLOOKUP(CONCATENATE($A111,"_",BF$1),SP_ACQ_Lib[],MATCH(BF$2,SP_ACQ_Lib[#Headers],0),FALSE)=0,"",VLOOKUP(CONCATENATE($A111,"_",BF$1),SP_ACQ_Lib[],MATCH(BF$2,SP_ACQ_Lib[#Headers],0),FALSE)),"")</f>
        <v/>
      </c>
      <c r="BG111" s="130" t="str">
        <f>IFERROR(IF(VLOOKUP(CONCATENATE($A111,"_",BG$1),SP_ACQ_Lib[],MATCH(BG$2,SP_ACQ_Lib[#Headers],0),FALSE)=0,"",VLOOKUP(CONCATENATE($A111,"_",BG$1),SP_ACQ_Lib[],MATCH(BG$2,SP_ACQ_Lib[#Headers],0),FALSE)),"")</f>
        <v/>
      </c>
      <c r="BH111" s="130" t="str">
        <f>IFERROR(IF(VLOOKUP(CONCATENATE($A111,"_",BH$1),SP_ACQ_Lib[],MATCH(BH$2,SP_ACQ_Lib[#Headers],0),FALSE)=0,"",VLOOKUP(CONCATENATE($A111,"_",BH$1),SP_ACQ_Lib[],MATCH(BH$2,SP_ACQ_Lib[#Headers],0),FALSE)),"")</f>
        <v/>
      </c>
      <c r="BI111" s="130" t="str">
        <f>IFERROR(IF(VLOOKUP(CONCATENATE($A111,"_",BI$1),SP_ACQ_Lib[],MATCH(BI$2,SP_ACQ_Lib[#Headers],0),FALSE)=0,"",VLOOKUP(CONCATENATE($A111,"_",BI$1),SP_ACQ_Lib[],MATCH(BI$2,SP_ACQ_Lib[#Headers],0),FALSE)),"")</f>
        <v/>
      </c>
      <c r="BJ111" s="130" t="str">
        <f>IFERROR(IF(VLOOKUP(CONCATENATE($A111,"_",BJ$1),SP_ACQ_Lib[],MATCH(BJ$2,SP_ACQ_Lib[#Headers],0),FALSE)=0,"",VLOOKUP(CONCATENATE($A111,"_",BJ$1),SP_ACQ_Lib[],MATCH(BJ$2,SP_ACQ_Lib[#Headers],0),FALSE)),"")</f>
        <v/>
      </c>
      <c r="BK111" s="131" t="str">
        <f>IFERROR(IF(VLOOKUP(CONCATENATE($A111,"_",BK$1),SP_ACQ_Lib[],MATCH(BK$2,SP_ACQ_Lib[#Headers],0),FALSE)=0,"",VLOOKUP(CONCATENATE($A111,"_",BK$1),SP_ACQ_Lib[],MATCH(BK$2,SP_ACQ_Lib[#Headers],0),FALSE)),"")</f>
        <v/>
      </c>
      <c r="BL111" s="130" t="str">
        <f>IFERROR(IF(VLOOKUP(CONCATENATE($A111,"_",BL$1),SP_ACQ_Lib[],MATCH(BL$2,SP_ACQ_Lib[#Headers],0),FALSE)=0,"",VLOOKUP(CONCATENATE($A111,"_",BL$1),SP_ACQ_Lib[],MATCH(BL$2,SP_ACQ_Lib[#Headers],0),FALSE)),"")</f>
        <v/>
      </c>
      <c r="BM111" s="130" t="str">
        <f>IFERROR(IF(VLOOKUP(CONCATENATE($A111,"_",BM$1),SP_ACQ_Lib[],MATCH(BM$2,SP_ACQ_Lib[#Headers],0),FALSE)=0,"",VLOOKUP(CONCATENATE($A111,"_",BM$1),SP_ACQ_Lib[],MATCH(BM$2,SP_ACQ_Lib[#Headers],0),FALSE)),"")</f>
        <v/>
      </c>
      <c r="BN111" s="130" t="str">
        <f>IFERROR(IF(VLOOKUP(CONCATENATE($A111,"_",BN$1),SP_ACQ_Lib[],MATCH(BN$2,SP_ACQ_Lib[#Headers],0),FALSE)=0,"",VLOOKUP(CONCATENATE($A111,"_",BN$1),SP_ACQ_Lib[],MATCH(BN$2,SP_ACQ_Lib[#Headers],0),FALSE)),"")</f>
        <v/>
      </c>
    </row>
    <row r="112" spans="1:66" s="114" customFormat="1" ht="15.75" x14ac:dyDescent="0.2">
      <c r="A112" s="82" t="s">
        <v>2118</v>
      </c>
      <c r="B112" s="115" t="str">
        <f>IFERROR(VLOOKUP($A112,SP_AcqTract_DB[],MATCH(B$2,SP_AcqTract_DB[#Headers],0),FALSE),"")</f>
        <v>R053789</v>
      </c>
      <c r="C112" s="116" t="str">
        <f>IFERROR(VLOOKUP($A112,SP_AcqTract_DB[],MATCH(C$2,SP_AcqTract_DB[#Headers],0),FALSE),"")</f>
        <v>PH2</v>
      </c>
      <c r="D112" s="96" t="str">
        <f>IFERROR(VLOOKUP($A112,SP_AcqTract_DB[],MATCH(D$2,SP_AcqTract_DB[#Headers],0),FALSE),"")</f>
        <v>Active</v>
      </c>
      <c r="E112" s="96">
        <f>IFERROR(VLOOKUP($A112,SP_AcqTract_DB[],MATCH(E$2,SP_AcqTract_DB[#Headers],0),FALSE),"")</f>
        <v>0</v>
      </c>
      <c r="F112" s="115">
        <f>IFERROR(VLOOKUP($A112,SP_AcqTract_DB[],MATCH(F$2,SP_AcqTract_DB[#Headers],0),FALSE),"")</f>
        <v>0</v>
      </c>
      <c r="G112" s="115" t="str">
        <f>IFERROR(VLOOKUP($A112,SP_AcqTract_DB[],MATCH(G$2,SP_AcqTract_DB[#Headers],0),FALSE),"")</f>
        <v>Melissa DeLeon</v>
      </c>
      <c r="H112" s="131">
        <f>IFERROR(IF(VLOOKUP(CONCATENATE($A112,"_",H$1),SP_ACQ_Lib[],MATCH(H$2,SP_ACQ_Lib[#Headers],0),FALSE)=0,"",VLOOKUP(CONCATENATE($A112,"_",H$1),SP_ACQ_Lib[],MATCH(H$2,SP_ACQ_Lib[#Headers],0),FALSE)),"")</f>
        <v>43998.705277777779</v>
      </c>
      <c r="I112" s="115" t="str">
        <f>IFERROR(VLOOKUP($A112,SP_AcqTract_DB[],MATCH(I$2,SP_AcqTract_DB[#Headers],0),FALSE),"")</f>
        <v>Jeff Davis</v>
      </c>
      <c r="J112" s="115">
        <f>IFERROR(VLOOKUP($A112,SP_AcqTract_DB[],MATCH(J$2,SP_AcqTract_DB[#Headers],0),FALSE),"")</f>
        <v>0</v>
      </c>
      <c r="K112" s="115" t="str">
        <f>IFERROR(VLOOKUP($A112,SP_AcqTract_DB[],MATCH(K$2,SP_AcqTract_DB[#Headers],0),FALSE),"")</f>
        <v>Jeff Davis</v>
      </c>
      <c r="L112" s="115" t="str">
        <f>IFERROR(VLOOKUP($A112,SP_AcqTract_DB[],MATCH(L$2,SP_AcqTract_DB[#Headers],0),FALSE),"")</f>
        <v>P O Box 647</v>
      </c>
      <c r="M112" s="96" t="str">
        <f>IFERROR(VLOOKUP($A112,SP_AcqTract_DB[],MATCH(M$2,SP_AcqTract_DB[#Headers],0),FALSE),"")</f>
        <v>Wharton, TX 77488</v>
      </c>
      <c r="N112" s="115" t="str">
        <f>IFERROR(VLOOKUP($A112,SP_AcqTract_DB[],MATCH(N$2,SP_AcqTract_DB[#Headers],0),FALSE),"")</f>
        <v>533 BRIETLING LN</v>
      </c>
      <c r="O112" s="108">
        <f>IFERROR(VLOOKUP($A112,SP_AcqTract_DB[],MATCH(O$2,SP_AcqTract_DB[#Headers],0),FALSE),"")</f>
        <v>0</v>
      </c>
      <c r="P112" s="108">
        <f>IFERROR(VLOOKUP($A112,SP_AcqTract_DB[],MATCH(P$2,SP_AcqTract_DB[#Headers],0),FALSE),"")</f>
        <v>0</v>
      </c>
      <c r="Q112" s="96">
        <f>IFERROR(VLOOKUP($A112,SP_AcqTract_DB[],MATCH(Q$2,SP_AcqTract_DB[#Headers],0),FALSE),"")</f>
        <v>0</v>
      </c>
      <c r="R112" s="131" t="str">
        <f>IFERROR(IF(VLOOKUP(CONCATENATE($A112,"_",R$1),SP_ACQ_Lib[],MATCH(R$2,SP_ACQ_Lib[#Headers],0),FALSE)=0,"",VLOOKUP(CONCATENATE($A112,"_",R$1),SP_ACQ_Lib[],MATCH(R$2,SP_ACQ_Lib[#Headers],0),FALSE)),"")</f>
        <v/>
      </c>
      <c r="S112" s="134" t="str">
        <f>IFERROR(IF(VLOOKUP(CONCATENATE($A112,"_",S$1),SP_ACQ_Lib[],MATCH(S$2,SP_ACQ_Lib[#Headers],0),FALSE)=0,"",VLOOKUP(CONCATENATE($A112,"_",S$1),SP_ACQ_Lib[],MATCH(S$2,SP_ACQ_Lib[#Headers],0),FALSE)),"")</f>
        <v/>
      </c>
      <c r="T112" s="93">
        <f>IFERROR(VLOOKUP(CONCATENATE($A112,"_",T$1),SP_ACQ_Lib[],MATCH(T$2,SP_ACQ_Lib[#Headers],0),FALSE),0)</f>
        <v>0</v>
      </c>
      <c r="U112" s="131" t="str">
        <f>IFERROR(IF(VLOOKUP(CONCATENATE($A112,"_",U$1),SP_ACQ_Lib[],MATCH(U$2,SP_ACQ_Lib[#Headers],0),FALSE)=0,"",VLOOKUP(CONCATENATE($A112,"_",U$1),SP_ACQ_Lib[],MATCH(U$2,SP_ACQ_Lib[#Headers],0),FALSE)),"")</f>
        <v/>
      </c>
      <c r="V112" s="93" t="str">
        <f>IFERROR(VLOOKUP(CONCATENATE($A112,"_",V$1),SP_ACQ_Lib[],MATCH(V$2,SP_ACQ_Lib[#Headers],0),FALSE),0)</f>
        <v>Accepted</v>
      </c>
      <c r="W112" s="97">
        <f>IFERROR(VLOOKUP(CONCATENATE($A112,"_",W$1),SP_ACQ_Lib[],MATCH(W$2,SP_ACQ_Lib[#Headers],0),FALSE),0)</f>
        <v>0</v>
      </c>
      <c r="X112" s="131">
        <f>IFERROR(VLOOKUP($A112,SP_AcqTract_DB[],MATCH(X$2,SP_AcqTract_DB[#Headers],0),FALSE),"")</f>
        <v>0</v>
      </c>
      <c r="Y112" s="125">
        <f>IFERROR(VLOOKUP($A112,SP_AcqTract_DB[],MATCH(Y$2,SP_AcqTract_DB[#Headers],0),FALSE),"")</f>
        <v>0</v>
      </c>
      <c r="Z112" s="117">
        <f>IFERROR(VLOOKUP($A112,SP_AcqTract_DB[],MATCH(Z$2,SP_AcqTract_DB[#Headers],0),FALSE),"")</f>
        <v>0</v>
      </c>
      <c r="AA112" s="117">
        <f>IFERROR(VLOOKUP($A112,SP_AcqTract_DB[],MATCH(AA$2,SP_AcqTract_DB[#Headers],0),FALSE),"")</f>
        <v>0</v>
      </c>
      <c r="AB112" s="131" t="str">
        <f>IFERROR(IF(VLOOKUP(CONCATENATE($A112,"_",AB$1),SP_ACQ_Lib[],MATCH(AB$2,SP_ACQ_Lib[#Headers],0),FALSE)=0,"",VLOOKUP(CONCATENATE($A112,"_",AB$1),SP_ACQ_Lib[],MATCH(AB$2,SP_ACQ_Lib[#Headers],0),FALSE)),"")</f>
        <v/>
      </c>
      <c r="AC112" s="131" t="str">
        <f>IFERROR(IF(VLOOKUP(CONCATENATE($A112,"_",AC$1),SP_ACQ_Lib[],MATCH(AC$2,SP_ACQ_Lib[#Headers],0),FALSE)=0,"",VLOOKUP(CONCATENATE($A112,"_",AC$1),SP_ACQ_Lib[],MATCH(AC$2,SP_ACQ_Lib[#Headers],0),FALSE)),"")</f>
        <v/>
      </c>
      <c r="AD112" s="117">
        <f>IFERROR(VLOOKUP($A112,SP_AcqTract_DB[],MATCH(AD$2,SP_AcqTract_DB[#Headers],0),FALSE),"")</f>
        <v>0</v>
      </c>
      <c r="AE112" s="131" t="str">
        <f>IFERROR(IF(VLOOKUP(CONCATENATE($A112,"_",AE$1),SP_ACQ_Lib[],MATCH(AE$2,SP_ACQ_Lib[#Headers],0),FALSE)=0,"",VLOOKUP(CONCATENATE($A112,"_",AE$1),SP_ACQ_Lib[],MATCH(AE$2,SP_ACQ_Lib[#Headers],0),FALSE)),"")</f>
        <v/>
      </c>
      <c r="AF112" s="131" t="str">
        <f>IFERROR(IF(VLOOKUP(CONCATENATE($A112,"_",AF$1),SP_ACQ_Lib[],MATCH(AF$2,SP_ACQ_Lib[#Headers],0),FALSE)=0,"",VLOOKUP(CONCATENATE($A112,"_",AF$1),SP_ACQ_Lib[],MATCH(AF$2,SP_ACQ_Lib[#Headers],0),FALSE)),"")</f>
        <v/>
      </c>
      <c r="AG112" s="131" t="str">
        <f>IFERROR(IF(VLOOKUP(CONCATENATE($A112,"_",AG$1),SP_ACQ_Lib[],MATCH(AG$2,SP_ACQ_Lib[#Headers],0),FALSE)=0,"",VLOOKUP(CONCATENATE($A112,"_",AG$1),SP_ACQ_Lib[],MATCH(AG$2,SP_ACQ_Lib[#Headers],0),FALSE)),"")</f>
        <v/>
      </c>
      <c r="AH112" s="131" t="str">
        <f>IFERROR(IF(VLOOKUP(CONCATENATE($A112,"_",AH$1),SP_ACQ_Lib[],MATCH(AH$2,SP_ACQ_Lib[#Headers],0),FALSE)=0,"",VLOOKUP(CONCATENATE($A112,"_",AH$1),SP_ACQ_Lib[],MATCH(AH$2,SP_ACQ_Lib[#Headers],0),FALSE)),"")</f>
        <v/>
      </c>
      <c r="AI112" s="130">
        <f>IFERROR(IF(VLOOKUP(CONCATENATE($A112,"_",AI$1),SP_ACQ_Lib[],MATCH(AI$2,SP_ACQ_Lib[#Headers],0),FALSE)=0,"",VLOOKUP(CONCATENATE($A112,"_",AI$1),SP_ACQ_Lib[],MATCH(AI$2,SP_ACQ_Lib[#Headers],0),FALSE)),"")</f>
        <v>43985</v>
      </c>
      <c r="AJ112" s="130">
        <f>IFERROR(IF(VLOOKUP(CONCATENATE($A112,"_",AJ$1),SP_ACQ_Lib[],MATCH(AJ$2,SP_ACQ_Lib[#Headers],0),FALSE)=0,"",VLOOKUP(CONCATENATE($A112,"_",AJ$1),SP_ACQ_Lib[],MATCH(AJ$2,SP_ACQ_Lib[#Headers],0),FALSE)),"")</f>
        <v>44004</v>
      </c>
      <c r="AK112" s="130">
        <f>IFERROR(IF(VLOOKUP(CONCATENATE($A112,"_",AK$1),SP_ACQ_Lib[],MATCH(AK$2,SP_ACQ_Lib[#Headers],0),FALSE)=0,"",VLOOKUP(CONCATENATE($A112,"_",AK$1),SP_ACQ_Lib[],MATCH(AK$2,SP_ACQ_Lib[#Headers],0),FALSE)),"")</f>
        <v>44187</v>
      </c>
      <c r="AL112" s="130">
        <f>IFERROR(VLOOKUP($A112,SP_AcqTract_DB[],MATCH(AL$2,SP_AcqTract_DB[#Headers],0),FALSE),"")</f>
        <v>0</v>
      </c>
      <c r="AM112" s="115">
        <f>IFERROR(VLOOKUP($A112,SP_AcqTract_DB[],MATCH(AM$2,SP_AcqTract_DB[#Headers],0),FALSE),"")</f>
        <v>0</v>
      </c>
      <c r="AN112" s="115">
        <f>IFERROR(VLOOKUP($A112,SP_AcqTract_DB[],MATCH(AN$2,SP_AcqTract_DB[#Headers],0),FALSE),"")</f>
        <v>0</v>
      </c>
      <c r="AO112" s="116">
        <f>IFERROR(VLOOKUP($A112,SP_AcqTract_DB[],MATCH(AO$2,SP_AcqTract_DB[#Headers],0),FALSE),"")</f>
        <v>0</v>
      </c>
      <c r="AP112" s="98">
        <f>IFERROR(VLOOKUP($A112,SP_AcqTract_DB[],MATCH(AP$2,SP_AcqTract_DB[#Headers],0),FALSE),"")</f>
        <v>0</v>
      </c>
      <c r="AQ112" s="133" t="str">
        <f>IFERROR(IF(VLOOKUP(CONCATENATE($A112,"_",AQ$1),SP_ACQ_Lib[],MATCH(AQ$2,SP_ACQ_Lib[#Headers],0),FALSE)=0,"",VLOOKUP(CONCATENATE($A112,"_",AQ$1),SP_ACQ_Lib[],MATCH(AQ$2,SP_ACQ_Lib[#Headers],0),FALSE)),"")</f>
        <v/>
      </c>
      <c r="AR112" s="131" t="str">
        <f>IFERROR(IF(VLOOKUP(CONCATENATE($A112,"_",AR$1),SP_ACQ_Lib[],MATCH(AR$2,SP_ACQ_Lib[#Headers],0),FALSE)=0,"",VLOOKUP(CONCATENATE($A112,"_",AR$1),SP_ACQ_Lib[],MATCH(AR$2,SP_ACQ_Lib[#Headers],0),FALSE)),"")</f>
        <v/>
      </c>
      <c r="AS112" s="130" t="str">
        <f>IFERROR(IF(VLOOKUP(CONCATENATE($A112,"_",AS$1),SP_ACQ_Lib[],MATCH(AS$2,SP_ACQ_Lib[#Headers],0),FALSE)=0,"",VLOOKUP(CONCATENATE($A112,"_",AS$1),SP_ACQ_Lib[],MATCH(AS$2,SP_ACQ_Lib[#Headers],0),FALSE)),"")</f>
        <v/>
      </c>
      <c r="AT112" s="132" t="str">
        <f>IFERROR(IF(VLOOKUP(CONCATENATE($A112,"_",AT$1),SP_ACQ_Lib[],MATCH(AT$2,SP_ACQ_Lib[#Headers],0),FALSE)=0,"",VLOOKUP(CONCATENATE($A112,"_",AT$1),SP_ACQ_Lib[],MATCH(AT$2,SP_ACQ_Lib[#Headers],0),FALSE)),"")</f>
        <v/>
      </c>
      <c r="AU112" s="132" t="str">
        <f>IFERROR(IF(VLOOKUP(CONCATENATE($A112,"_",AU$1),SP_ACQ_Lib[],MATCH(AU$2,SP_ACQ_Lib[#Headers],0),FALSE)=0,"",VLOOKUP(CONCATENATE($A112,"_",AU$1),SP_ACQ_Lib[],MATCH(AU$2,SP_ACQ_Lib[#Headers],0),FALSE)),"")</f>
        <v/>
      </c>
      <c r="AV112" s="113" t="str">
        <f>IFERROR(IF(VLOOKUP(CONCATENATE($A112,"_",AV$1),SP_ACQ_Lib[],MATCH(AV$2,SP_ACQ_Lib[#Headers],0),FALSE)=0,"",VLOOKUP(CONCATENATE($A112,"_",AV$1),SP_ACQ_Lib[],MATCH(AV$2,SP_ACQ_Lib[#Headers],0),FALSE)),"")</f>
        <v/>
      </c>
      <c r="AW112" s="132" t="str">
        <f>IFERROR(IF(VLOOKUP(CONCATENATE($A112,"_",AW$1),SP_ACQ_Lib[],MATCH(AW$2,SP_ACQ_Lib[#Headers],0),FALSE)=0,"",VLOOKUP(CONCATENATE($A112,"_",AW$1),SP_ACQ_Lib[],MATCH(AW$2,SP_ACQ_Lib[#Headers],0),FALSE)),"")</f>
        <v/>
      </c>
      <c r="AX112" s="132" t="str">
        <f>IFERROR(IF(VLOOKUP(CONCATENATE($A112,"_",AX$1),SP_ACQ_Lib[],MATCH(AX$2,SP_ACQ_Lib[#Headers],0),FALSE)=0,"",VLOOKUP(CONCATENATE($A112,"_",AX$1),SP_ACQ_Lib[],MATCH(AX$2,SP_ACQ_Lib[#Headers],0),FALSE)),"")</f>
        <v/>
      </c>
      <c r="AY112" s="132" t="str">
        <f>IFERROR(IF(VLOOKUP(CONCATENATE($A112,"_",AY$1),SP_ACQ_Lib[],MATCH(AY$2,SP_ACQ_Lib[#Headers],0),FALSE)=0,"",VLOOKUP(CONCATENATE($A112,"_",AY$1),SP_ACQ_Lib[],MATCH(AY$2,SP_ACQ_Lib[#Headers],0),FALSE)),"")</f>
        <v/>
      </c>
      <c r="AZ112" s="132" t="str">
        <f>IFERROR(IF(VLOOKUP(CONCATENATE($A112,"_",AZ$1),SP_ACQ_Lib[],MATCH(AZ$2,SP_ACQ_Lib[#Headers],0),FALSE)=0,"",VLOOKUP(CONCATENATE($A112,"_",AZ$1),SP_ACQ_Lib[],MATCH(AZ$2,SP_ACQ_Lib[#Headers],0),FALSE)),"")</f>
        <v/>
      </c>
      <c r="BA112" s="132" t="str">
        <f>IFERROR(IF(VLOOKUP(CONCATENATE($A112,"_",BA$1),SP_ACQ_Lib[],MATCH(BA$2,SP_ACQ_Lib[#Headers],0),FALSE)=0,"",VLOOKUP(CONCATENATE($A112,"_",BA$1),SP_ACQ_Lib[],MATCH(BA$2,SP_ACQ_Lib[#Headers],0),FALSE)),"")</f>
        <v/>
      </c>
      <c r="BB112" s="112">
        <f>IFERROR(VLOOKUP(CONCATENATE($A112,"_",BB$1),SP_ACQ_Lib[],MATCH(BB$2,SP_ACQ_Lib[#Headers],0),FALSE),0)</f>
        <v>0</v>
      </c>
      <c r="BC112" s="119">
        <f>IFERROR(VLOOKUP($A112,SP_AcqTract_DB[],MATCH(BC$2,SP_AcqTract_DB[#Headers],0),FALSE),"")</f>
        <v>0</v>
      </c>
      <c r="BD112" s="119">
        <f>IFERROR(VLOOKUP($A112,SP_AcqTract_DB[],MATCH(BD$2,SP_AcqTract_DB[#Headers],0),FALSE),"")</f>
        <v>0</v>
      </c>
      <c r="BE112" s="130" t="str">
        <f>IFERROR(IF(VLOOKUP(CONCATENATE($A112,"_",BE$1),SP_ACQ_Lib[],MATCH(BE$2,SP_ACQ_Lib[#Headers],0),FALSE)=0,"",VLOOKUP(CONCATENATE($A112,"_",BE$1),SP_ACQ_Lib[],MATCH(BE$2,SP_ACQ_Lib[#Headers],0),FALSE)),"")</f>
        <v/>
      </c>
      <c r="BF112" s="130" t="str">
        <f>IFERROR(IF(VLOOKUP(CONCATENATE($A112,"_",BF$1),SP_ACQ_Lib[],MATCH(BF$2,SP_ACQ_Lib[#Headers],0),FALSE)=0,"",VLOOKUP(CONCATENATE($A112,"_",BF$1),SP_ACQ_Lib[],MATCH(BF$2,SP_ACQ_Lib[#Headers],0),FALSE)),"")</f>
        <v/>
      </c>
      <c r="BG112" s="130" t="str">
        <f>IFERROR(IF(VLOOKUP(CONCATENATE($A112,"_",BG$1),SP_ACQ_Lib[],MATCH(BG$2,SP_ACQ_Lib[#Headers],0),FALSE)=0,"",VLOOKUP(CONCATENATE($A112,"_",BG$1),SP_ACQ_Lib[],MATCH(BG$2,SP_ACQ_Lib[#Headers],0),FALSE)),"")</f>
        <v/>
      </c>
      <c r="BH112" s="130" t="str">
        <f>IFERROR(IF(VLOOKUP(CONCATENATE($A112,"_",BH$1),SP_ACQ_Lib[],MATCH(BH$2,SP_ACQ_Lib[#Headers],0),FALSE)=0,"",VLOOKUP(CONCATENATE($A112,"_",BH$1),SP_ACQ_Lib[],MATCH(BH$2,SP_ACQ_Lib[#Headers],0),FALSE)),"")</f>
        <v/>
      </c>
      <c r="BI112" s="130" t="str">
        <f>IFERROR(IF(VLOOKUP(CONCATENATE($A112,"_",BI$1),SP_ACQ_Lib[],MATCH(BI$2,SP_ACQ_Lib[#Headers],0),FALSE)=0,"",VLOOKUP(CONCATENATE($A112,"_",BI$1),SP_ACQ_Lib[],MATCH(BI$2,SP_ACQ_Lib[#Headers],0),FALSE)),"")</f>
        <v/>
      </c>
      <c r="BJ112" s="130" t="str">
        <f>IFERROR(IF(VLOOKUP(CONCATENATE($A112,"_",BJ$1),SP_ACQ_Lib[],MATCH(BJ$2,SP_ACQ_Lib[#Headers],0),FALSE)=0,"",VLOOKUP(CONCATENATE($A112,"_",BJ$1),SP_ACQ_Lib[],MATCH(BJ$2,SP_ACQ_Lib[#Headers],0),FALSE)),"")</f>
        <v/>
      </c>
      <c r="BK112" s="131" t="str">
        <f>IFERROR(IF(VLOOKUP(CONCATENATE($A112,"_",BK$1),SP_ACQ_Lib[],MATCH(BK$2,SP_ACQ_Lib[#Headers],0),FALSE)=0,"",VLOOKUP(CONCATENATE($A112,"_",BK$1),SP_ACQ_Lib[],MATCH(BK$2,SP_ACQ_Lib[#Headers],0),FALSE)),"")</f>
        <v/>
      </c>
      <c r="BL112" s="130" t="str">
        <f>IFERROR(IF(VLOOKUP(CONCATENATE($A112,"_",BL$1),SP_ACQ_Lib[],MATCH(BL$2,SP_ACQ_Lib[#Headers],0),FALSE)=0,"",VLOOKUP(CONCATENATE($A112,"_",BL$1),SP_ACQ_Lib[],MATCH(BL$2,SP_ACQ_Lib[#Headers],0),FALSE)),"")</f>
        <v/>
      </c>
      <c r="BM112" s="130" t="str">
        <f>IFERROR(IF(VLOOKUP(CONCATENATE($A112,"_",BM$1),SP_ACQ_Lib[],MATCH(BM$2,SP_ACQ_Lib[#Headers],0),FALSE)=0,"",VLOOKUP(CONCATENATE($A112,"_",BM$1),SP_ACQ_Lib[],MATCH(BM$2,SP_ACQ_Lib[#Headers],0),FALSE)),"")</f>
        <v/>
      </c>
      <c r="BN112" s="130" t="str">
        <f>IFERROR(IF(VLOOKUP(CONCATENATE($A112,"_",BN$1),SP_ACQ_Lib[],MATCH(BN$2,SP_ACQ_Lib[#Headers],0),FALSE)=0,"",VLOOKUP(CONCATENATE($A112,"_",BN$1),SP_ACQ_Lib[],MATCH(BN$2,SP_ACQ_Lib[#Headers],0),FALSE)),"")</f>
        <v/>
      </c>
    </row>
    <row r="113" spans="1:66" s="114" customFormat="1" ht="15.75" x14ac:dyDescent="0.2">
      <c r="A113" s="82" t="s">
        <v>2120</v>
      </c>
      <c r="B113" s="115" t="str">
        <f>IFERROR(VLOOKUP($A113,SP_AcqTract_DB[],MATCH(B$2,SP_AcqTract_DB[#Headers],0),FALSE),"")</f>
        <v>R055173</v>
      </c>
      <c r="C113" s="116" t="str">
        <f>IFERROR(VLOOKUP($A113,SP_AcqTract_DB[],MATCH(C$2,SP_AcqTract_DB[#Headers],0),FALSE),"")</f>
        <v>PH2</v>
      </c>
      <c r="D113" s="96" t="str">
        <f>IFERROR(VLOOKUP($A113,SP_AcqTract_DB[],MATCH(D$2,SP_AcqTract_DB[#Headers],0),FALSE),"")</f>
        <v>Active</v>
      </c>
      <c r="E113" s="96">
        <f>IFERROR(VLOOKUP($A113,SP_AcqTract_DB[],MATCH(E$2,SP_AcqTract_DB[#Headers],0),FALSE),"")</f>
        <v>0</v>
      </c>
      <c r="F113" s="115">
        <f>IFERROR(VLOOKUP($A113,SP_AcqTract_DB[],MATCH(F$2,SP_AcqTract_DB[#Headers],0),FALSE),"")</f>
        <v>0</v>
      </c>
      <c r="G113" s="115" t="str">
        <f>IFERROR(VLOOKUP($A113,SP_AcqTract_DB[],MATCH(G$2,SP_AcqTract_DB[#Headers],0),FALSE),"")</f>
        <v>Darlene Snow</v>
      </c>
      <c r="H113" s="131">
        <f>IFERROR(IF(VLOOKUP(CONCATENATE($A113,"_",H$1),SP_ACQ_Lib[],MATCH(H$2,SP_ACQ_Lib[#Headers],0),FALSE)=0,"",VLOOKUP(CONCATENATE($A113,"_",H$1),SP_ACQ_Lib[],MATCH(H$2,SP_ACQ_Lib[#Headers],0),FALSE)),"")</f>
        <v>44022.590486111112</v>
      </c>
      <c r="I113" s="115" t="str">
        <f>IFERROR(VLOOKUP($A113,SP_AcqTract_DB[],MATCH(I$2,SP_AcqTract_DB[#Headers],0),FALSE),"")</f>
        <v>Kalina Larry J Etux Diane</v>
      </c>
      <c r="J113" s="115">
        <f>IFERROR(VLOOKUP($A113,SP_AcqTract_DB[],MATCH(J$2,SP_AcqTract_DB[#Headers],0),FALSE),"")</f>
        <v>0</v>
      </c>
      <c r="K113" s="115">
        <f>IFERROR(VLOOKUP($A113,SP_AcqTract_DB[],MATCH(K$2,SP_AcqTract_DB[#Headers],0),FALSE),"")</f>
        <v>0</v>
      </c>
      <c r="L113" s="115">
        <f>IFERROR(VLOOKUP($A113,SP_AcqTract_DB[],MATCH(L$2,SP_AcqTract_DB[#Headers],0),FALSE),"")</f>
        <v>0</v>
      </c>
      <c r="M113" s="96">
        <f>IFERROR(VLOOKUP($A113,SP_AcqTract_DB[],MATCH(M$2,SP_AcqTract_DB[#Headers],0),FALSE),"")</f>
        <v>0</v>
      </c>
      <c r="N113" s="115" t="str">
        <f>IFERROR(VLOOKUP($A113,SP_AcqTract_DB[],MATCH(N$2,SP_AcqTract_DB[#Headers],0),FALSE),"")</f>
        <v>3617 HWY 59</v>
      </c>
      <c r="O113" s="108">
        <f>IFERROR(VLOOKUP($A113,SP_AcqTract_DB[],MATCH(O$2,SP_AcqTract_DB[#Headers],0),FALSE),"")</f>
        <v>0</v>
      </c>
      <c r="P113" s="108">
        <f>IFERROR(VLOOKUP($A113,SP_AcqTract_DB[],MATCH(P$2,SP_AcqTract_DB[#Headers],0),FALSE),"")</f>
        <v>0</v>
      </c>
      <c r="Q113" s="96">
        <f>IFERROR(VLOOKUP($A113,SP_AcqTract_DB[],MATCH(Q$2,SP_AcqTract_DB[#Headers],0),FALSE),"")</f>
        <v>0</v>
      </c>
      <c r="R113" s="131" t="str">
        <f>IFERROR(IF(VLOOKUP(CONCATENATE($A113,"_",R$1),SP_ACQ_Lib[],MATCH(R$2,SP_ACQ_Lib[#Headers],0),FALSE)=0,"",VLOOKUP(CONCATENATE($A113,"_",R$1),SP_ACQ_Lib[],MATCH(R$2,SP_ACQ_Lib[#Headers],0),FALSE)),"")</f>
        <v/>
      </c>
      <c r="S113" s="134" t="str">
        <f>IFERROR(IF(VLOOKUP(CONCATENATE($A113,"_",S$1),SP_ACQ_Lib[],MATCH(S$2,SP_ACQ_Lib[#Headers],0),FALSE)=0,"",VLOOKUP(CONCATENATE($A113,"_",S$1),SP_ACQ_Lib[],MATCH(S$2,SP_ACQ_Lib[#Headers],0),FALSE)),"")</f>
        <v/>
      </c>
      <c r="T113" s="93">
        <f>IFERROR(VLOOKUP(CONCATENATE($A113,"_",T$1),SP_ACQ_Lib[],MATCH(T$2,SP_ACQ_Lib[#Headers],0),FALSE),0)</f>
        <v>0</v>
      </c>
      <c r="U113" s="131" t="str">
        <f>IFERROR(IF(VLOOKUP(CONCATENATE($A113,"_",U$1),SP_ACQ_Lib[],MATCH(U$2,SP_ACQ_Lib[#Headers],0),FALSE)=0,"",VLOOKUP(CONCATENATE($A113,"_",U$1),SP_ACQ_Lib[],MATCH(U$2,SP_ACQ_Lib[#Headers],0),FALSE)),"")</f>
        <v/>
      </c>
      <c r="V113" s="93" t="str">
        <f>IFERROR(VLOOKUP(CONCATENATE($A113,"_",V$1),SP_ACQ_Lib[],MATCH(V$2,SP_ACQ_Lib[#Headers],0),FALSE),0)</f>
        <v>Accepted</v>
      </c>
      <c r="W113" s="97">
        <f>IFERROR(VLOOKUP(CONCATENATE($A113,"_",W$1),SP_ACQ_Lib[],MATCH(W$2,SP_ACQ_Lib[#Headers],0),FALSE),0)</f>
        <v>0</v>
      </c>
      <c r="X113" s="131">
        <f>IFERROR(VLOOKUP($A113,SP_AcqTract_DB[],MATCH(X$2,SP_AcqTract_DB[#Headers],0),FALSE),"")</f>
        <v>0</v>
      </c>
      <c r="Y113" s="125">
        <f>IFERROR(VLOOKUP($A113,SP_AcqTract_DB[],MATCH(Y$2,SP_AcqTract_DB[#Headers],0),FALSE),"")</f>
        <v>0</v>
      </c>
      <c r="Z113" s="117">
        <f>IFERROR(VLOOKUP($A113,SP_AcqTract_DB[],MATCH(Z$2,SP_AcqTract_DB[#Headers],0),FALSE),"")</f>
        <v>0</v>
      </c>
      <c r="AA113" s="117">
        <f>IFERROR(VLOOKUP($A113,SP_AcqTract_DB[],MATCH(AA$2,SP_AcqTract_DB[#Headers],0),FALSE),"")</f>
        <v>0</v>
      </c>
      <c r="AB113" s="131" t="str">
        <f>IFERROR(IF(VLOOKUP(CONCATENATE($A113,"_",AB$1),SP_ACQ_Lib[],MATCH(AB$2,SP_ACQ_Lib[#Headers],0),FALSE)=0,"",VLOOKUP(CONCATENATE($A113,"_",AB$1),SP_ACQ_Lib[],MATCH(AB$2,SP_ACQ_Lib[#Headers],0),FALSE)),"")</f>
        <v/>
      </c>
      <c r="AC113" s="131" t="str">
        <f>IFERROR(IF(VLOOKUP(CONCATENATE($A113,"_",AC$1),SP_ACQ_Lib[],MATCH(AC$2,SP_ACQ_Lib[#Headers],0),FALSE)=0,"",VLOOKUP(CONCATENATE($A113,"_",AC$1),SP_ACQ_Lib[],MATCH(AC$2,SP_ACQ_Lib[#Headers],0),FALSE)),"")</f>
        <v/>
      </c>
      <c r="AD113" s="117">
        <f>IFERROR(VLOOKUP($A113,SP_AcqTract_DB[],MATCH(AD$2,SP_AcqTract_DB[#Headers],0),FALSE),"")</f>
        <v>0</v>
      </c>
      <c r="AE113" s="131" t="str">
        <f>IFERROR(IF(VLOOKUP(CONCATENATE($A113,"_",AE$1),SP_ACQ_Lib[],MATCH(AE$2,SP_ACQ_Lib[#Headers],0),FALSE)=0,"",VLOOKUP(CONCATENATE($A113,"_",AE$1),SP_ACQ_Lib[],MATCH(AE$2,SP_ACQ_Lib[#Headers],0),FALSE)),"")</f>
        <v/>
      </c>
      <c r="AF113" s="131" t="str">
        <f>IFERROR(IF(VLOOKUP(CONCATENATE($A113,"_",AF$1),SP_ACQ_Lib[],MATCH(AF$2,SP_ACQ_Lib[#Headers],0),FALSE)=0,"",VLOOKUP(CONCATENATE($A113,"_",AF$1),SP_ACQ_Lib[],MATCH(AF$2,SP_ACQ_Lib[#Headers],0),FALSE)),"")</f>
        <v/>
      </c>
      <c r="AG113" s="131" t="str">
        <f>IFERROR(IF(VLOOKUP(CONCATENATE($A113,"_",AG$1),SP_ACQ_Lib[],MATCH(AG$2,SP_ACQ_Lib[#Headers],0),FALSE)=0,"",VLOOKUP(CONCATENATE($A113,"_",AG$1),SP_ACQ_Lib[],MATCH(AG$2,SP_ACQ_Lib[#Headers],0),FALSE)),"")</f>
        <v/>
      </c>
      <c r="AH113" s="131" t="str">
        <f>IFERROR(IF(VLOOKUP(CONCATENATE($A113,"_",AH$1),SP_ACQ_Lib[],MATCH(AH$2,SP_ACQ_Lib[#Headers],0),FALSE)=0,"",VLOOKUP(CONCATENATE($A113,"_",AH$1),SP_ACQ_Lib[],MATCH(AH$2,SP_ACQ_Lib[#Headers],0),FALSE)),"")</f>
        <v/>
      </c>
      <c r="AI113" s="130">
        <f>IFERROR(IF(VLOOKUP(CONCATENATE($A113,"_",AI$1),SP_ACQ_Lib[],MATCH(AI$2,SP_ACQ_Lib[#Headers],0),FALSE)=0,"",VLOOKUP(CONCATENATE($A113,"_",AI$1),SP_ACQ_Lib[],MATCH(AI$2,SP_ACQ_Lib[#Headers],0),FALSE)),"")</f>
        <v>43985</v>
      </c>
      <c r="AJ113" s="130" t="str">
        <f>IFERROR(IF(VLOOKUP(CONCATENATE($A113,"_",AJ$1),SP_ACQ_Lib[],MATCH(AJ$2,SP_ACQ_Lib[#Headers],0),FALSE)=0,"",VLOOKUP(CONCATENATE($A113,"_",AJ$1),SP_ACQ_Lib[],MATCH(AJ$2,SP_ACQ_Lib[#Headers],0),FALSE)),"")</f>
        <v/>
      </c>
      <c r="AK113" s="130" t="str">
        <f>IFERROR(IF(VLOOKUP(CONCATENATE($A113,"_",AK$1),SP_ACQ_Lib[],MATCH(AK$2,SP_ACQ_Lib[#Headers],0),FALSE)=0,"",VLOOKUP(CONCATENATE($A113,"_",AK$1),SP_ACQ_Lib[],MATCH(AK$2,SP_ACQ_Lib[#Headers],0),FALSE)),"")</f>
        <v/>
      </c>
      <c r="AL113" s="130">
        <f>IFERROR(VLOOKUP($A113,SP_AcqTract_DB[],MATCH(AL$2,SP_AcqTract_DB[#Headers],0),FALSE),"")</f>
        <v>0</v>
      </c>
      <c r="AM113" s="115">
        <f>IFERROR(VLOOKUP($A113,SP_AcqTract_DB[],MATCH(AM$2,SP_AcqTract_DB[#Headers],0),FALSE),"")</f>
        <v>0</v>
      </c>
      <c r="AN113" s="115">
        <f>IFERROR(VLOOKUP($A113,SP_AcqTract_DB[],MATCH(AN$2,SP_AcqTract_DB[#Headers],0),FALSE),"")</f>
        <v>0</v>
      </c>
      <c r="AO113" s="116">
        <f>IFERROR(VLOOKUP($A113,SP_AcqTract_DB[],MATCH(AO$2,SP_AcqTract_DB[#Headers],0),FALSE),"")</f>
        <v>0</v>
      </c>
      <c r="AP113" s="98">
        <f>IFERROR(VLOOKUP($A113,SP_AcqTract_DB[],MATCH(AP$2,SP_AcqTract_DB[#Headers],0),FALSE),"")</f>
        <v>0</v>
      </c>
      <c r="AQ113" s="133" t="str">
        <f>IFERROR(IF(VLOOKUP(CONCATENATE($A113,"_",AQ$1),SP_ACQ_Lib[],MATCH(AQ$2,SP_ACQ_Lib[#Headers],0),FALSE)=0,"",VLOOKUP(CONCATENATE($A113,"_",AQ$1),SP_ACQ_Lib[],MATCH(AQ$2,SP_ACQ_Lib[#Headers],0),FALSE)),"")</f>
        <v/>
      </c>
      <c r="AR113" s="131" t="str">
        <f>IFERROR(IF(VLOOKUP(CONCATENATE($A113,"_",AR$1),SP_ACQ_Lib[],MATCH(AR$2,SP_ACQ_Lib[#Headers],0),FALSE)=0,"",VLOOKUP(CONCATENATE($A113,"_",AR$1),SP_ACQ_Lib[],MATCH(AR$2,SP_ACQ_Lib[#Headers],0),FALSE)),"")</f>
        <v/>
      </c>
      <c r="AS113" s="130" t="str">
        <f>IFERROR(IF(VLOOKUP(CONCATENATE($A113,"_",AS$1),SP_ACQ_Lib[],MATCH(AS$2,SP_ACQ_Lib[#Headers],0),FALSE)=0,"",VLOOKUP(CONCATENATE($A113,"_",AS$1),SP_ACQ_Lib[],MATCH(AS$2,SP_ACQ_Lib[#Headers],0),FALSE)),"")</f>
        <v/>
      </c>
      <c r="AT113" s="132" t="str">
        <f>IFERROR(IF(VLOOKUP(CONCATENATE($A113,"_",AT$1),SP_ACQ_Lib[],MATCH(AT$2,SP_ACQ_Lib[#Headers],0),FALSE)=0,"",VLOOKUP(CONCATENATE($A113,"_",AT$1),SP_ACQ_Lib[],MATCH(AT$2,SP_ACQ_Lib[#Headers],0),FALSE)),"")</f>
        <v/>
      </c>
      <c r="AU113" s="132" t="str">
        <f>IFERROR(IF(VLOOKUP(CONCATENATE($A113,"_",AU$1),SP_ACQ_Lib[],MATCH(AU$2,SP_ACQ_Lib[#Headers],0),FALSE)=0,"",VLOOKUP(CONCATENATE($A113,"_",AU$1),SP_ACQ_Lib[],MATCH(AU$2,SP_ACQ_Lib[#Headers],0),FALSE)),"")</f>
        <v/>
      </c>
      <c r="AV113" s="113" t="str">
        <f>IFERROR(IF(VLOOKUP(CONCATENATE($A113,"_",AV$1),SP_ACQ_Lib[],MATCH(AV$2,SP_ACQ_Lib[#Headers],0),FALSE)=0,"",VLOOKUP(CONCATENATE($A113,"_",AV$1),SP_ACQ_Lib[],MATCH(AV$2,SP_ACQ_Lib[#Headers],0),FALSE)),"")</f>
        <v/>
      </c>
      <c r="AW113" s="132" t="str">
        <f>IFERROR(IF(VLOOKUP(CONCATENATE($A113,"_",AW$1),SP_ACQ_Lib[],MATCH(AW$2,SP_ACQ_Lib[#Headers],0),FALSE)=0,"",VLOOKUP(CONCATENATE($A113,"_",AW$1),SP_ACQ_Lib[],MATCH(AW$2,SP_ACQ_Lib[#Headers],0),FALSE)),"")</f>
        <v/>
      </c>
      <c r="AX113" s="132" t="str">
        <f>IFERROR(IF(VLOOKUP(CONCATENATE($A113,"_",AX$1),SP_ACQ_Lib[],MATCH(AX$2,SP_ACQ_Lib[#Headers],0),FALSE)=0,"",VLOOKUP(CONCATENATE($A113,"_",AX$1),SP_ACQ_Lib[],MATCH(AX$2,SP_ACQ_Lib[#Headers],0),FALSE)),"")</f>
        <v/>
      </c>
      <c r="AY113" s="132" t="str">
        <f>IFERROR(IF(VLOOKUP(CONCATENATE($A113,"_",AY$1),SP_ACQ_Lib[],MATCH(AY$2,SP_ACQ_Lib[#Headers],0),FALSE)=0,"",VLOOKUP(CONCATENATE($A113,"_",AY$1),SP_ACQ_Lib[],MATCH(AY$2,SP_ACQ_Lib[#Headers],0),FALSE)),"")</f>
        <v/>
      </c>
      <c r="AZ113" s="132" t="str">
        <f>IFERROR(IF(VLOOKUP(CONCATENATE($A113,"_",AZ$1),SP_ACQ_Lib[],MATCH(AZ$2,SP_ACQ_Lib[#Headers],0),FALSE)=0,"",VLOOKUP(CONCATENATE($A113,"_",AZ$1),SP_ACQ_Lib[],MATCH(AZ$2,SP_ACQ_Lib[#Headers],0),FALSE)),"")</f>
        <v/>
      </c>
      <c r="BA113" s="132" t="str">
        <f>IFERROR(IF(VLOOKUP(CONCATENATE($A113,"_",BA$1),SP_ACQ_Lib[],MATCH(BA$2,SP_ACQ_Lib[#Headers],0),FALSE)=0,"",VLOOKUP(CONCATENATE($A113,"_",BA$1),SP_ACQ_Lib[],MATCH(BA$2,SP_ACQ_Lib[#Headers],0),FALSE)),"")</f>
        <v/>
      </c>
      <c r="BB113" s="112">
        <f>IFERROR(VLOOKUP(CONCATENATE($A113,"_",BB$1),SP_ACQ_Lib[],MATCH(BB$2,SP_ACQ_Lib[#Headers],0),FALSE),0)</f>
        <v>0</v>
      </c>
      <c r="BC113" s="119">
        <f>IFERROR(VLOOKUP($A113,SP_AcqTract_DB[],MATCH(BC$2,SP_AcqTract_DB[#Headers],0),FALSE),"")</f>
        <v>0</v>
      </c>
      <c r="BD113" s="119">
        <f>IFERROR(VLOOKUP($A113,SP_AcqTract_DB[],MATCH(BD$2,SP_AcqTract_DB[#Headers],0),FALSE),"")</f>
        <v>0</v>
      </c>
      <c r="BE113" s="130" t="str">
        <f>IFERROR(IF(VLOOKUP(CONCATENATE($A113,"_",BE$1),SP_ACQ_Lib[],MATCH(BE$2,SP_ACQ_Lib[#Headers],0),FALSE)=0,"",VLOOKUP(CONCATENATE($A113,"_",BE$1),SP_ACQ_Lib[],MATCH(BE$2,SP_ACQ_Lib[#Headers],0),FALSE)),"")</f>
        <v/>
      </c>
      <c r="BF113" s="130" t="str">
        <f>IFERROR(IF(VLOOKUP(CONCATENATE($A113,"_",BF$1),SP_ACQ_Lib[],MATCH(BF$2,SP_ACQ_Lib[#Headers],0),FALSE)=0,"",VLOOKUP(CONCATENATE($A113,"_",BF$1),SP_ACQ_Lib[],MATCH(BF$2,SP_ACQ_Lib[#Headers],0),FALSE)),"")</f>
        <v/>
      </c>
      <c r="BG113" s="130" t="str">
        <f>IFERROR(IF(VLOOKUP(CONCATENATE($A113,"_",BG$1),SP_ACQ_Lib[],MATCH(BG$2,SP_ACQ_Lib[#Headers],0),FALSE)=0,"",VLOOKUP(CONCATENATE($A113,"_",BG$1),SP_ACQ_Lib[],MATCH(BG$2,SP_ACQ_Lib[#Headers],0),FALSE)),"")</f>
        <v/>
      </c>
      <c r="BH113" s="130" t="str">
        <f>IFERROR(IF(VLOOKUP(CONCATENATE($A113,"_",BH$1),SP_ACQ_Lib[],MATCH(BH$2,SP_ACQ_Lib[#Headers],0),FALSE)=0,"",VLOOKUP(CONCATENATE($A113,"_",BH$1),SP_ACQ_Lib[],MATCH(BH$2,SP_ACQ_Lib[#Headers],0),FALSE)),"")</f>
        <v/>
      </c>
      <c r="BI113" s="130" t="str">
        <f>IFERROR(IF(VLOOKUP(CONCATENATE($A113,"_",BI$1),SP_ACQ_Lib[],MATCH(BI$2,SP_ACQ_Lib[#Headers],0),FALSE)=0,"",VLOOKUP(CONCATENATE($A113,"_",BI$1),SP_ACQ_Lib[],MATCH(BI$2,SP_ACQ_Lib[#Headers],0),FALSE)),"")</f>
        <v/>
      </c>
      <c r="BJ113" s="130" t="str">
        <f>IFERROR(IF(VLOOKUP(CONCATENATE($A113,"_",BJ$1),SP_ACQ_Lib[],MATCH(BJ$2,SP_ACQ_Lib[#Headers],0),FALSE)=0,"",VLOOKUP(CONCATENATE($A113,"_",BJ$1),SP_ACQ_Lib[],MATCH(BJ$2,SP_ACQ_Lib[#Headers],0),FALSE)),"")</f>
        <v/>
      </c>
      <c r="BK113" s="131" t="str">
        <f>IFERROR(IF(VLOOKUP(CONCATENATE($A113,"_",BK$1),SP_ACQ_Lib[],MATCH(BK$2,SP_ACQ_Lib[#Headers],0),FALSE)=0,"",VLOOKUP(CONCATENATE($A113,"_",BK$1),SP_ACQ_Lib[],MATCH(BK$2,SP_ACQ_Lib[#Headers],0),FALSE)),"")</f>
        <v/>
      </c>
      <c r="BL113" s="130" t="str">
        <f>IFERROR(IF(VLOOKUP(CONCATENATE($A113,"_",BL$1),SP_ACQ_Lib[],MATCH(BL$2,SP_ACQ_Lib[#Headers],0),FALSE)=0,"",VLOOKUP(CONCATENATE($A113,"_",BL$1),SP_ACQ_Lib[],MATCH(BL$2,SP_ACQ_Lib[#Headers],0),FALSE)),"")</f>
        <v/>
      </c>
      <c r="BM113" s="130" t="str">
        <f>IFERROR(IF(VLOOKUP(CONCATENATE($A113,"_",BM$1),SP_ACQ_Lib[],MATCH(BM$2,SP_ACQ_Lib[#Headers],0),FALSE)=0,"",VLOOKUP(CONCATENATE($A113,"_",BM$1),SP_ACQ_Lib[],MATCH(BM$2,SP_ACQ_Lib[#Headers],0),FALSE)),"")</f>
        <v/>
      </c>
      <c r="BN113" s="130" t="str">
        <f>IFERROR(IF(VLOOKUP(CONCATENATE($A113,"_",BN$1),SP_ACQ_Lib[],MATCH(BN$2,SP_ACQ_Lib[#Headers],0),FALSE)=0,"",VLOOKUP(CONCATENATE($A113,"_",BN$1),SP_ACQ_Lib[],MATCH(BN$2,SP_ACQ_Lib[#Headers],0),FALSE)),"")</f>
        <v/>
      </c>
    </row>
    <row r="114" spans="1:66" s="114" customFormat="1" ht="15.75" x14ac:dyDescent="0.2">
      <c r="A114" s="82" t="s">
        <v>2122</v>
      </c>
      <c r="B114" s="115" t="str">
        <f>IFERROR(VLOOKUP($A114,SP_AcqTract_DB[],MATCH(B$2,SP_AcqTract_DB[#Headers],0),FALSE),"")</f>
        <v>R056464</v>
      </c>
      <c r="C114" s="116" t="str">
        <f>IFERROR(VLOOKUP($A114,SP_AcqTract_DB[],MATCH(C$2,SP_AcqTract_DB[#Headers],0),FALSE),"")</f>
        <v>PH2</v>
      </c>
      <c r="D114" s="96" t="str">
        <f>IFERROR(VLOOKUP($A114,SP_AcqTract_DB[],MATCH(D$2,SP_AcqTract_DB[#Headers],0),FALSE),"")</f>
        <v>Active</v>
      </c>
      <c r="E114" s="96">
        <f>IFERROR(VLOOKUP($A114,SP_AcqTract_DB[],MATCH(E$2,SP_AcqTract_DB[#Headers],0),FALSE),"")</f>
        <v>0</v>
      </c>
      <c r="F114" s="115">
        <f>IFERROR(VLOOKUP($A114,SP_AcqTract_DB[],MATCH(F$2,SP_AcqTract_DB[#Headers],0),FALSE),"")</f>
        <v>0</v>
      </c>
      <c r="G114" s="115">
        <f>IFERROR(VLOOKUP($A114,SP_AcqTract_DB[],MATCH(G$2,SP_AcqTract_DB[#Headers],0),FALSE),"")</f>
        <v>0</v>
      </c>
      <c r="H114" s="131" t="str">
        <f>IFERROR(IF(VLOOKUP(CONCATENATE($A114,"_",H$1),SP_ACQ_Lib[],MATCH(H$2,SP_ACQ_Lib[#Headers],0),FALSE)=0,"",VLOOKUP(CONCATENATE($A114,"_",H$1),SP_ACQ_Lib[],MATCH(H$2,SP_ACQ_Lib[#Headers],0),FALSE)),"")</f>
        <v/>
      </c>
      <c r="I114" s="115" t="str">
        <f>IFERROR(VLOOKUP($A114,SP_AcqTract_DB[],MATCH(I$2,SP_AcqTract_DB[#Headers],0),FALSE),"")</f>
        <v>Nilson Robert L</v>
      </c>
      <c r="J114" s="115">
        <f>IFERROR(VLOOKUP($A114,SP_AcqTract_DB[],MATCH(J$2,SP_AcqTract_DB[#Headers],0),FALSE),"")</f>
        <v>0</v>
      </c>
      <c r="K114" s="115">
        <f>IFERROR(VLOOKUP($A114,SP_AcqTract_DB[],MATCH(K$2,SP_AcqTract_DB[#Headers],0),FALSE),"")</f>
        <v>0</v>
      </c>
      <c r="L114" s="115">
        <f>IFERROR(VLOOKUP($A114,SP_AcqTract_DB[],MATCH(L$2,SP_AcqTract_DB[#Headers],0),FALSE),"")</f>
        <v>0</v>
      </c>
      <c r="M114" s="96">
        <f>IFERROR(VLOOKUP($A114,SP_AcqTract_DB[],MATCH(M$2,SP_AcqTract_DB[#Headers],0),FALSE),"")</f>
        <v>0</v>
      </c>
      <c r="N114" s="115" t="str">
        <f>IFERROR(VLOOKUP($A114,SP_AcqTract_DB[],MATCH(N$2,SP_AcqTract_DB[#Headers],0),FALSE),"")</f>
        <v>0 FM 102</v>
      </c>
      <c r="O114" s="108">
        <f>IFERROR(VLOOKUP($A114,SP_AcqTract_DB[],MATCH(O$2,SP_AcqTract_DB[#Headers],0),FALSE),"")</f>
        <v>0</v>
      </c>
      <c r="P114" s="108">
        <f>IFERROR(VLOOKUP($A114,SP_AcqTract_DB[],MATCH(P$2,SP_AcqTract_DB[#Headers],0),FALSE),"")</f>
        <v>0</v>
      </c>
      <c r="Q114" s="96">
        <f>IFERROR(VLOOKUP($A114,SP_AcqTract_DB[],MATCH(Q$2,SP_AcqTract_DB[#Headers],0),FALSE),"")</f>
        <v>0</v>
      </c>
      <c r="R114" s="131" t="str">
        <f>IFERROR(IF(VLOOKUP(CONCATENATE($A114,"_",R$1),SP_ACQ_Lib[],MATCH(R$2,SP_ACQ_Lib[#Headers],0),FALSE)=0,"",VLOOKUP(CONCATENATE($A114,"_",R$1),SP_ACQ_Lib[],MATCH(R$2,SP_ACQ_Lib[#Headers],0),FALSE)),"")</f>
        <v/>
      </c>
      <c r="S114" s="134" t="str">
        <f>IFERROR(IF(VLOOKUP(CONCATENATE($A114,"_",S$1),SP_ACQ_Lib[],MATCH(S$2,SP_ACQ_Lib[#Headers],0),FALSE)=0,"",VLOOKUP(CONCATENATE($A114,"_",S$1),SP_ACQ_Lib[],MATCH(S$2,SP_ACQ_Lib[#Headers],0),FALSE)),"")</f>
        <v/>
      </c>
      <c r="T114" s="93">
        <f>IFERROR(VLOOKUP(CONCATENATE($A114,"_",T$1),SP_ACQ_Lib[],MATCH(T$2,SP_ACQ_Lib[#Headers],0),FALSE),0)</f>
        <v>0</v>
      </c>
      <c r="U114" s="131" t="str">
        <f>IFERROR(IF(VLOOKUP(CONCATENATE($A114,"_",U$1),SP_ACQ_Lib[],MATCH(U$2,SP_ACQ_Lib[#Headers],0),FALSE)=0,"",VLOOKUP(CONCATENATE($A114,"_",U$1),SP_ACQ_Lib[],MATCH(U$2,SP_ACQ_Lib[#Headers],0),FALSE)),"")</f>
        <v/>
      </c>
      <c r="V114" s="93" t="str">
        <f>IFERROR(VLOOKUP(CONCATENATE($A114,"_",V$1),SP_ACQ_Lib[],MATCH(V$2,SP_ACQ_Lib[#Headers],0),FALSE),0)</f>
        <v>Accepted</v>
      </c>
      <c r="W114" s="97">
        <f>IFERROR(VLOOKUP(CONCATENATE($A114,"_",W$1),SP_ACQ_Lib[],MATCH(W$2,SP_ACQ_Lib[#Headers],0),FALSE),0)</f>
        <v>0</v>
      </c>
      <c r="X114" s="131">
        <f>IFERROR(VLOOKUP($A114,SP_AcqTract_DB[],MATCH(X$2,SP_AcqTract_DB[#Headers],0),FALSE),"")</f>
        <v>0</v>
      </c>
      <c r="Y114" s="125">
        <f>IFERROR(VLOOKUP($A114,SP_AcqTract_DB[],MATCH(Y$2,SP_AcqTract_DB[#Headers],0),FALSE),"")</f>
        <v>0</v>
      </c>
      <c r="Z114" s="117">
        <f>IFERROR(VLOOKUP($A114,SP_AcqTract_DB[],MATCH(Z$2,SP_AcqTract_DB[#Headers],0),FALSE),"")</f>
        <v>0</v>
      </c>
      <c r="AA114" s="117">
        <f>IFERROR(VLOOKUP($A114,SP_AcqTract_DB[],MATCH(AA$2,SP_AcqTract_DB[#Headers],0),FALSE),"")</f>
        <v>0</v>
      </c>
      <c r="AB114" s="131" t="str">
        <f>IFERROR(IF(VLOOKUP(CONCATENATE($A114,"_",AB$1),SP_ACQ_Lib[],MATCH(AB$2,SP_ACQ_Lib[#Headers],0),FALSE)=0,"",VLOOKUP(CONCATENATE($A114,"_",AB$1),SP_ACQ_Lib[],MATCH(AB$2,SP_ACQ_Lib[#Headers],0),FALSE)),"")</f>
        <v/>
      </c>
      <c r="AC114" s="131" t="str">
        <f>IFERROR(IF(VLOOKUP(CONCATENATE($A114,"_",AC$1),SP_ACQ_Lib[],MATCH(AC$2,SP_ACQ_Lib[#Headers],0),FALSE)=0,"",VLOOKUP(CONCATENATE($A114,"_",AC$1),SP_ACQ_Lib[],MATCH(AC$2,SP_ACQ_Lib[#Headers],0),FALSE)),"")</f>
        <v/>
      </c>
      <c r="AD114" s="117">
        <f>IFERROR(VLOOKUP($A114,SP_AcqTract_DB[],MATCH(AD$2,SP_AcqTract_DB[#Headers],0),FALSE),"")</f>
        <v>0</v>
      </c>
      <c r="AE114" s="131" t="str">
        <f>IFERROR(IF(VLOOKUP(CONCATENATE($A114,"_",AE$1),SP_ACQ_Lib[],MATCH(AE$2,SP_ACQ_Lib[#Headers],0),FALSE)=0,"",VLOOKUP(CONCATENATE($A114,"_",AE$1),SP_ACQ_Lib[],MATCH(AE$2,SP_ACQ_Lib[#Headers],0),FALSE)),"")</f>
        <v/>
      </c>
      <c r="AF114" s="131" t="str">
        <f>IFERROR(IF(VLOOKUP(CONCATENATE($A114,"_",AF$1),SP_ACQ_Lib[],MATCH(AF$2,SP_ACQ_Lib[#Headers],0),FALSE)=0,"",VLOOKUP(CONCATENATE($A114,"_",AF$1),SP_ACQ_Lib[],MATCH(AF$2,SP_ACQ_Lib[#Headers],0),FALSE)),"")</f>
        <v/>
      </c>
      <c r="AG114" s="131" t="str">
        <f>IFERROR(IF(VLOOKUP(CONCATENATE($A114,"_",AG$1),SP_ACQ_Lib[],MATCH(AG$2,SP_ACQ_Lib[#Headers],0),FALSE)=0,"",VLOOKUP(CONCATENATE($A114,"_",AG$1),SP_ACQ_Lib[],MATCH(AG$2,SP_ACQ_Lib[#Headers],0),FALSE)),"")</f>
        <v/>
      </c>
      <c r="AH114" s="131" t="str">
        <f>IFERROR(IF(VLOOKUP(CONCATENATE($A114,"_",AH$1),SP_ACQ_Lib[],MATCH(AH$2,SP_ACQ_Lib[#Headers],0),FALSE)=0,"",VLOOKUP(CONCATENATE($A114,"_",AH$1),SP_ACQ_Lib[],MATCH(AH$2,SP_ACQ_Lib[#Headers],0),FALSE)),"")</f>
        <v/>
      </c>
      <c r="AI114" s="130" t="str">
        <f>IFERROR(IF(VLOOKUP(CONCATENATE($A114,"_",AI$1),SP_ACQ_Lib[],MATCH(AI$2,SP_ACQ_Lib[#Headers],0),FALSE)=0,"",VLOOKUP(CONCATENATE($A114,"_",AI$1),SP_ACQ_Lib[],MATCH(AI$2,SP_ACQ_Lib[#Headers],0),FALSE)),"")</f>
        <v/>
      </c>
      <c r="AJ114" s="130">
        <f>IFERROR(IF(VLOOKUP(CONCATENATE($A114,"_",AJ$1),SP_ACQ_Lib[],MATCH(AJ$2,SP_ACQ_Lib[#Headers],0),FALSE)=0,"",VLOOKUP(CONCATENATE($A114,"_",AJ$1),SP_ACQ_Lib[],MATCH(AJ$2,SP_ACQ_Lib[#Headers],0),FALSE)),"")</f>
        <v>43741</v>
      </c>
      <c r="AK114" s="130">
        <f>IFERROR(IF(VLOOKUP(CONCATENATE($A114,"_",AK$1),SP_ACQ_Lib[],MATCH(AK$2,SP_ACQ_Lib[#Headers],0),FALSE)=0,"",VLOOKUP(CONCATENATE($A114,"_",AK$1),SP_ACQ_Lib[],MATCH(AK$2,SP_ACQ_Lib[#Headers],0),FALSE)),"")</f>
        <v>43924</v>
      </c>
      <c r="AL114" s="130">
        <f>IFERROR(VLOOKUP($A114,SP_AcqTract_DB[],MATCH(AL$2,SP_AcqTract_DB[#Headers],0),FALSE),"")</f>
        <v>0</v>
      </c>
      <c r="AM114" s="115">
        <f>IFERROR(VLOOKUP($A114,SP_AcqTract_DB[],MATCH(AM$2,SP_AcqTract_DB[#Headers],0),FALSE),"")</f>
        <v>0</v>
      </c>
      <c r="AN114" s="115">
        <f>IFERROR(VLOOKUP($A114,SP_AcqTract_DB[],MATCH(AN$2,SP_AcqTract_DB[#Headers],0),FALSE),"")</f>
        <v>0</v>
      </c>
      <c r="AO114" s="116">
        <f>IFERROR(VLOOKUP($A114,SP_AcqTract_DB[],MATCH(AO$2,SP_AcqTract_DB[#Headers],0),FALSE),"")</f>
        <v>0</v>
      </c>
      <c r="AP114" s="98">
        <f>IFERROR(VLOOKUP($A114,SP_AcqTract_DB[],MATCH(AP$2,SP_AcqTract_DB[#Headers],0),FALSE),"")</f>
        <v>0</v>
      </c>
      <c r="AQ114" s="133" t="str">
        <f>IFERROR(IF(VLOOKUP(CONCATENATE($A114,"_",AQ$1),SP_ACQ_Lib[],MATCH(AQ$2,SP_ACQ_Lib[#Headers],0),FALSE)=0,"",VLOOKUP(CONCATENATE($A114,"_",AQ$1),SP_ACQ_Lib[],MATCH(AQ$2,SP_ACQ_Lib[#Headers],0),FALSE)),"")</f>
        <v/>
      </c>
      <c r="AR114" s="131" t="str">
        <f>IFERROR(IF(VLOOKUP(CONCATENATE($A114,"_",AR$1),SP_ACQ_Lib[],MATCH(AR$2,SP_ACQ_Lib[#Headers],0),FALSE)=0,"",VLOOKUP(CONCATENATE($A114,"_",AR$1),SP_ACQ_Lib[],MATCH(AR$2,SP_ACQ_Lib[#Headers],0),FALSE)),"")</f>
        <v/>
      </c>
      <c r="AS114" s="130" t="str">
        <f>IFERROR(IF(VLOOKUP(CONCATENATE($A114,"_",AS$1),SP_ACQ_Lib[],MATCH(AS$2,SP_ACQ_Lib[#Headers],0),FALSE)=0,"",VLOOKUP(CONCATENATE($A114,"_",AS$1),SP_ACQ_Lib[],MATCH(AS$2,SP_ACQ_Lib[#Headers],0),FALSE)),"")</f>
        <v/>
      </c>
      <c r="AT114" s="132" t="str">
        <f>IFERROR(IF(VLOOKUP(CONCATENATE($A114,"_",AT$1),SP_ACQ_Lib[],MATCH(AT$2,SP_ACQ_Lib[#Headers],0),FALSE)=0,"",VLOOKUP(CONCATENATE($A114,"_",AT$1),SP_ACQ_Lib[],MATCH(AT$2,SP_ACQ_Lib[#Headers],0),FALSE)),"")</f>
        <v/>
      </c>
      <c r="AU114" s="132" t="str">
        <f>IFERROR(IF(VLOOKUP(CONCATENATE($A114,"_",AU$1),SP_ACQ_Lib[],MATCH(AU$2,SP_ACQ_Lib[#Headers],0),FALSE)=0,"",VLOOKUP(CONCATENATE($A114,"_",AU$1),SP_ACQ_Lib[],MATCH(AU$2,SP_ACQ_Lib[#Headers],0),FALSE)),"")</f>
        <v/>
      </c>
      <c r="AV114" s="113" t="str">
        <f>IFERROR(IF(VLOOKUP(CONCATENATE($A114,"_",AV$1),SP_ACQ_Lib[],MATCH(AV$2,SP_ACQ_Lib[#Headers],0),FALSE)=0,"",VLOOKUP(CONCATENATE($A114,"_",AV$1),SP_ACQ_Lib[],MATCH(AV$2,SP_ACQ_Lib[#Headers],0),FALSE)),"")</f>
        <v/>
      </c>
      <c r="AW114" s="132" t="str">
        <f>IFERROR(IF(VLOOKUP(CONCATENATE($A114,"_",AW$1),SP_ACQ_Lib[],MATCH(AW$2,SP_ACQ_Lib[#Headers],0),FALSE)=0,"",VLOOKUP(CONCATENATE($A114,"_",AW$1),SP_ACQ_Lib[],MATCH(AW$2,SP_ACQ_Lib[#Headers],0),FALSE)),"")</f>
        <v/>
      </c>
      <c r="AX114" s="132" t="str">
        <f>IFERROR(IF(VLOOKUP(CONCATENATE($A114,"_",AX$1),SP_ACQ_Lib[],MATCH(AX$2,SP_ACQ_Lib[#Headers],0),FALSE)=0,"",VLOOKUP(CONCATENATE($A114,"_",AX$1),SP_ACQ_Lib[],MATCH(AX$2,SP_ACQ_Lib[#Headers],0),FALSE)),"")</f>
        <v/>
      </c>
      <c r="AY114" s="132" t="str">
        <f>IFERROR(IF(VLOOKUP(CONCATENATE($A114,"_",AY$1),SP_ACQ_Lib[],MATCH(AY$2,SP_ACQ_Lib[#Headers],0),FALSE)=0,"",VLOOKUP(CONCATENATE($A114,"_",AY$1),SP_ACQ_Lib[],MATCH(AY$2,SP_ACQ_Lib[#Headers],0),FALSE)),"")</f>
        <v/>
      </c>
      <c r="AZ114" s="132" t="str">
        <f>IFERROR(IF(VLOOKUP(CONCATENATE($A114,"_",AZ$1),SP_ACQ_Lib[],MATCH(AZ$2,SP_ACQ_Lib[#Headers],0),FALSE)=0,"",VLOOKUP(CONCATENATE($A114,"_",AZ$1),SP_ACQ_Lib[],MATCH(AZ$2,SP_ACQ_Lib[#Headers],0),FALSE)),"")</f>
        <v/>
      </c>
      <c r="BA114" s="132" t="str">
        <f>IFERROR(IF(VLOOKUP(CONCATENATE($A114,"_",BA$1),SP_ACQ_Lib[],MATCH(BA$2,SP_ACQ_Lib[#Headers],0),FALSE)=0,"",VLOOKUP(CONCATENATE($A114,"_",BA$1),SP_ACQ_Lib[],MATCH(BA$2,SP_ACQ_Lib[#Headers],0),FALSE)),"")</f>
        <v/>
      </c>
      <c r="BB114" s="112">
        <f>IFERROR(VLOOKUP(CONCATENATE($A114,"_",BB$1),SP_ACQ_Lib[],MATCH(BB$2,SP_ACQ_Lib[#Headers],0),FALSE),0)</f>
        <v>0</v>
      </c>
      <c r="BC114" s="119">
        <f>IFERROR(VLOOKUP($A114,SP_AcqTract_DB[],MATCH(BC$2,SP_AcqTract_DB[#Headers],0),FALSE),"")</f>
        <v>0</v>
      </c>
      <c r="BD114" s="119">
        <f>IFERROR(VLOOKUP($A114,SP_AcqTract_DB[],MATCH(BD$2,SP_AcqTract_DB[#Headers],0),FALSE),"")</f>
        <v>0</v>
      </c>
      <c r="BE114" s="130" t="str">
        <f>IFERROR(IF(VLOOKUP(CONCATENATE($A114,"_",BE$1),SP_ACQ_Lib[],MATCH(BE$2,SP_ACQ_Lib[#Headers],0),FALSE)=0,"",VLOOKUP(CONCATENATE($A114,"_",BE$1),SP_ACQ_Lib[],MATCH(BE$2,SP_ACQ_Lib[#Headers],0),FALSE)),"")</f>
        <v/>
      </c>
      <c r="BF114" s="130" t="str">
        <f>IFERROR(IF(VLOOKUP(CONCATENATE($A114,"_",BF$1),SP_ACQ_Lib[],MATCH(BF$2,SP_ACQ_Lib[#Headers],0),FALSE)=0,"",VLOOKUP(CONCATENATE($A114,"_",BF$1),SP_ACQ_Lib[],MATCH(BF$2,SP_ACQ_Lib[#Headers],0),FALSE)),"")</f>
        <v/>
      </c>
      <c r="BG114" s="130" t="str">
        <f>IFERROR(IF(VLOOKUP(CONCATENATE($A114,"_",BG$1),SP_ACQ_Lib[],MATCH(BG$2,SP_ACQ_Lib[#Headers],0),FALSE)=0,"",VLOOKUP(CONCATENATE($A114,"_",BG$1),SP_ACQ_Lib[],MATCH(BG$2,SP_ACQ_Lib[#Headers],0),FALSE)),"")</f>
        <v/>
      </c>
      <c r="BH114" s="130" t="str">
        <f>IFERROR(IF(VLOOKUP(CONCATENATE($A114,"_",BH$1),SP_ACQ_Lib[],MATCH(BH$2,SP_ACQ_Lib[#Headers],0),FALSE)=0,"",VLOOKUP(CONCATENATE($A114,"_",BH$1),SP_ACQ_Lib[],MATCH(BH$2,SP_ACQ_Lib[#Headers],0),FALSE)),"")</f>
        <v/>
      </c>
      <c r="BI114" s="130" t="str">
        <f>IFERROR(IF(VLOOKUP(CONCATENATE($A114,"_",BI$1),SP_ACQ_Lib[],MATCH(BI$2,SP_ACQ_Lib[#Headers],0),FALSE)=0,"",VLOOKUP(CONCATENATE($A114,"_",BI$1),SP_ACQ_Lib[],MATCH(BI$2,SP_ACQ_Lib[#Headers],0),FALSE)),"")</f>
        <v/>
      </c>
      <c r="BJ114" s="130" t="str">
        <f>IFERROR(IF(VLOOKUP(CONCATENATE($A114,"_",BJ$1),SP_ACQ_Lib[],MATCH(BJ$2,SP_ACQ_Lib[#Headers],0),FALSE)=0,"",VLOOKUP(CONCATENATE($A114,"_",BJ$1),SP_ACQ_Lib[],MATCH(BJ$2,SP_ACQ_Lib[#Headers],0),FALSE)),"")</f>
        <v/>
      </c>
      <c r="BK114" s="131" t="str">
        <f>IFERROR(IF(VLOOKUP(CONCATENATE($A114,"_",BK$1),SP_ACQ_Lib[],MATCH(BK$2,SP_ACQ_Lib[#Headers],0),FALSE)=0,"",VLOOKUP(CONCATENATE($A114,"_",BK$1),SP_ACQ_Lib[],MATCH(BK$2,SP_ACQ_Lib[#Headers],0),FALSE)),"")</f>
        <v/>
      </c>
      <c r="BL114" s="130" t="str">
        <f>IFERROR(IF(VLOOKUP(CONCATENATE($A114,"_",BL$1),SP_ACQ_Lib[],MATCH(BL$2,SP_ACQ_Lib[#Headers],0),FALSE)=0,"",VLOOKUP(CONCATENATE($A114,"_",BL$1),SP_ACQ_Lib[],MATCH(BL$2,SP_ACQ_Lib[#Headers],0),FALSE)),"")</f>
        <v/>
      </c>
      <c r="BM114" s="130" t="str">
        <f>IFERROR(IF(VLOOKUP(CONCATENATE($A114,"_",BM$1),SP_ACQ_Lib[],MATCH(BM$2,SP_ACQ_Lib[#Headers],0),FALSE)=0,"",VLOOKUP(CONCATENATE($A114,"_",BM$1),SP_ACQ_Lib[],MATCH(BM$2,SP_ACQ_Lib[#Headers],0),FALSE)),"")</f>
        <v/>
      </c>
      <c r="BN114" s="130" t="str">
        <f>IFERROR(IF(VLOOKUP(CONCATENATE($A114,"_",BN$1),SP_ACQ_Lib[],MATCH(BN$2,SP_ACQ_Lib[#Headers],0),FALSE)=0,"",VLOOKUP(CONCATENATE($A114,"_",BN$1),SP_ACQ_Lib[],MATCH(BN$2,SP_ACQ_Lib[#Headers],0),FALSE)),"")</f>
        <v/>
      </c>
    </row>
    <row r="115" spans="1:66" s="114" customFormat="1" ht="25.5" x14ac:dyDescent="0.2">
      <c r="A115" s="82" t="s">
        <v>2124</v>
      </c>
      <c r="B115" s="115" t="str">
        <f>IFERROR(VLOOKUP($A115,SP_AcqTract_DB[],MATCH(B$2,SP_AcqTract_DB[#Headers],0),FALSE),"")</f>
        <v>R056478</v>
      </c>
      <c r="C115" s="116" t="str">
        <f>IFERROR(VLOOKUP($A115,SP_AcqTract_DB[],MATCH(C$2,SP_AcqTract_DB[#Headers],0),FALSE),"")</f>
        <v>PH2</v>
      </c>
      <c r="D115" s="96" t="str">
        <f>IFERROR(VLOOKUP($A115,SP_AcqTract_DB[],MATCH(D$2,SP_AcqTract_DB[#Headers],0),FALSE),"")</f>
        <v>Active</v>
      </c>
      <c r="E115" s="96">
        <f>IFERROR(VLOOKUP($A115,SP_AcqTract_DB[],MATCH(E$2,SP_AcqTract_DB[#Headers],0),FALSE),"")</f>
        <v>0</v>
      </c>
      <c r="F115" s="115">
        <f>IFERROR(VLOOKUP($A115,SP_AcqTract_DB[],MATCH(F$2,SP_AcqTract_DB[#Headers],0),FALSE),"")</f>
        <v>0</v>
      </c>
      <c r="G115" s="115" t="str">
        <f>IFERROR(VLOOKUP($A115,SP_AcqTract_DB[],MATCH(G$2,SP_AcqTract_DB[#Headers],0),FALSE),"")</f>
        <v>Darlene Snow</v>
      </c>
      <c r="H115" s="131">
        <f>IFERROR(IF(VLOOKUP(CONCATENATE($A115,"_",H$1),SP_ACQ_Lib[],MATCH(H$2,SP_ACQ_Lib[#Headers],0),FALSE)=0,"",VLOOKUP(CONCATENATE($A115,"_",H$1),SP_ACQ_Lib[],MATCH(H$2,SP_ACQ_Lib[#Headers],0),FALSE)),"")</f>
        <v>44008.535798611112</v>
      </c>
      <c r="I115" s="115" t="str">
        <f>IFERROR(VLOOKUP($A115,SP_AcqTract_DB[],MATCH(I$2,SP_AcqTract_DB[#Headers],0),FALSE),"")</f>
        <v>Mitchell Robert</v>
      </c>
      <c r="J115" s="115">
        <f>IFERROR(VLOOKUP($A115,SP_AcqTract_DB[],MATCH(J$2,SP_AcqTract_DB[#Headers],0),FALSE),"")</f>
        <v>0</v>
      </c>
      <c r="K115" s="115">
        <f>IFERROR(VLOOKUP($A115,SP_AcqTract_DB[],MATCH(K$2,SP_AcqTract_DB[#Headers],0),FALSE),"")</f>
        <v>0</v>
      </c>
      <c r="L115" s="115">
        <f>IFERROR(VLOOKUP($A115,SP_AcqTract_DB[],MATCH(L$2,SP_AcqTract_DB[#Headers],0),FALSE),"")</f>
        <v>0</v>
      </c>
      <c r="M115" s="96">
        <f>IFERROR(VLOOKUP($A115,SP_AcqTract_DB[],MATCH(M$2,SP_AcqTract_DB[#Headers],0),FALSE),"")</f>
        <v>0</v>
      </c>
      <c r="N115" s="115" t="str">
        <f>IFERROR(VLOOKUP($A115,SP_AcqTract_DB[],MATCH(N$2,SP_AcqTract_DB[#Headers],0),FALSE),"")</f>
        <v>3500 JUNIOR COLLEGE BLVD</v>
      </c>
      <c r="O115" s="108">
        <f>IFERROR(VLOOKUP($A115,SP_AcqTract_DB[],MATCH(O$2,SP_AcqTract_DB[#Headers],0),FALSE),"")</f>
        <v>0</v>
      </c>
      <c r="P115" s="108">
        <f>IFERROR(VLOOKUP($A115,SP_AcqTract_DB[],MATCH(P$2,SP_AcqTract_DB[#Headers],0),FALSE),"")</f>
        <v>0</v>
      </c>
      <c r="Q115" s="96">
        <f>IFERROR(VLOOKUP($A115,SP_AcqTract_DB[],MATCH(Q$2,SP_AcqTract_DB[#Headers],0),FALSE),"")</f>
        <v>0</v>
      </c>
      <c r="R115" s="131" t="str">
        <f>IFERROR(IF(VLOOKUP(CONCATENATE($A115,"_",R$1),SP_ACQ_Lib[],MATCH(R$2,SP_ACQ_Lib[#Headers],0),FALSE)=0,"",VLOOKUP(CONCATENATE($A115,"_",R$1),SP_ACQ_Lib[],MATCH(R$2,SP_ACQ_Lib[#Headers],0),FALSE)),"")</f>
        <v/>
      </c>
      <c r="S115" s="134" t="str">
        <f>IFERROR(IF(VLOOKUP(CONCATENATE($A115,"_",S$1),SP_ACQ_Lib[],MATCH(S$2,SP_ACQ_Lib[#Headers],0),FALSE)=0,"",VLOOKUP(CONCATENATE($A115,"_",S$1),SP_ACQ_Lib[],MATCH(S$2,SP_ACQ_Lib[#Headers],0),FALSE)),"")</f>
        <v/>
      </c>
      <c r="T115" s="93">
        <f>IFERROR(VLOOKUP(CONCATENATE($A115,"_",T$1),SP_ACQ_Lib[],MATCH(T$2,SP_ACQ_Lib[#Headers],0),FALSE),0)</f>
        <v>0</v>
      </c>
      <c r="U115" s="131" t="str">
        <f>IFERROR(IF(VLOOKUP(CONCATENATE($A115,"_",U$1),SP_ACQ_Lib[],MATCH(U$2,SP_ACQ_Lib[#Headers],0),FALSE)=0,"",VLOOKUP(CONCATENATE($A115,"_",U$1),SP_ACQ_Lib[],MATCH(U$2,SP_ACQ_Lib[#Headers],0),FALSE)),"")</f>
        <v/>
      </c>
      <c r="V115" s="93" t="str">
        <f>IFERROR(VLOOKUP(CONCATENATE($A115,"_",V$1),SP_ACQ_Lib[],MATCH(V$2,SP_ACQ_Lib[#Headers],0),FALSE),0)</f>
        <v>Accepted</v>
      </c>
      <c r="W115" s="97">
        <f>IFERROR(VLOOKUP(CONCATENATE($A115,"_",W$1),SP_ACQ_Lib[],MATCH(W$2,SP_ACQ_Lib[#Headers],0),FALSE),0)</f>
        <v>0</v>
      </c>
      <c r="X115" s="131">
        <f>IFERROR(VLOOKUP($A115,SP_AcqTract_DB[],MATCH(X$2,SP_AcqTract_DB[#Headers],0),FALSE),"")</f>
        <v>0</v>
      </c>
      <c r="Y115" s="125">
        <f>IFERROR(VLOOKUP($A115,SP_AcqTract_DB[],MATCH(Y$2,SP_AcqTract_DB[#Headers],0),FALSE),"")</f>
        <v>0</v>
      </c>
      <c r="Z115" s="117">
        <f>IFERROR(VLOOKUP($A115,SP_AcqTract_DB[],MATCH(Z$2,SP_AcqTract_DB[#Headers],0),FALSE),"")</f>
        <v>0</v>
      </c>
      <c r="AA115" s="117">
        <f>IFERROR(VLOOKUP($A115,SP_AcqTract_DB[],MATCH(AA$2,SP_AcqTract_DB[#Headers],0),FALSE),"")</f>
        <v>0</v>
      </c>
      <c r="AB115" s="131" t="str">
        <f>IFERROR(IF(VLOOKUP(CONCATENATE($A115,"_",AB$1),SP_ACQ_Lib[],MATCH(AB$2,SP_ACQ_Lib[#Headers],0),FALSE)=0,"",VLOOKUP(CONCATENATE($A115,"_",AB$1),SP_ACQ_Lib[],MATCH(AB$2,SP_ACQ_Lib[#Headers],0),FALSE)),"")</f>
        <v/>
      </c>
      <c r="AC115" s="131" t="str">
        <f>IFERROR(IF(VLOOKUP(CONCATENATE($A115,"_",AC$1),SP_ACQ_Lib[],MATCH(AC$2,SP_ACQ_Lib[#Headers],0),FALSE)=0,"",VLOOKUP(CONCATENATE($A115,"_",AC$1),SP_ACQ_Lib[],MATCH(AC$2,SP_ACQ_Lib[#Headers],0),FALSE)),"")</f>
        <v/>
      </c>
      <c r="AD115" s="117">
        <f>IFERROR(VLOOKUP($A115,SP_AcqTract_DB[],MATCH(AD$2,SP_AcqTract_DB[#Headers],0),FALSE),"")</f>
        <v>0</v>
      </c>
      <c r="AE115" s="131" t="str">
        <f>IFERROR(IF(VLOOKUP(CONCATENATE($A115,"_",AE$1),SP_ACQ_Lib[],MATCH(AE$2,SP_ACQ_Lib[#Headers],0),FALSE)=0,"",VLOOKUP(CONCATENATE($A115,"_",AE$1),SP_ACQ_Lib[],MATCH(AE$2,SP_ACQ_Lib[#Headers],0),FALSE)),"")</f>
        <v/>
      </c>
      <c r="AF115" s="131" t="str">
        <f>IFERROR(IF(VLOOKUP(CONCATENATE($A115,"_",AF$1),SP_ACQ_Lib[],MATCH(AF$2,SP_ACQ_Lib[#Headers],0),FALSE)=0,"",VLOOKUP(CONCATENATE($A115,"_",AF$1),SP_ACQ_Lib[],MATCH(AF$2,SP_ACQ_Lib[#Headers],0),FALSE)),"")</f>
        <v/>
      </c>
      <c r="AG115" s="131" t="str">
        <f>IFERROR(IF(VLOOKUP(CONCATENATE($A115,"_",AG$1),SP_ACQ_Lib[],MATCH(AG$2,SP_ACQ_Lib[#Headers],0),FALSE)=0,"",VLOOKUP(CONCATENATE($A115,"_",AG$1),SP_ACQ_Lib[],MATCH(AG$2,SP_ACQ_Lib[#Headers],0),FALSE)),"")</f>
        <v/>
      </c>
      <c r="AH115" s="131" t="str">
        <f>IFERROR(IF(VLOOKUP(CONCATENATE($A115,"_",AH$1),SP_ACQ_Lib[],MATCH(AH$2,SP_ACQ_Lib[#Headers],0),FALSE)=0,"",VLOOKUP(CONCATENATE($A115,"_",AH$1),SP_ACQ_Lib[],MATCH(AH$2,SP_ACQ_Lib[#Headers],0),FALSE)),"")</f>
        <v/>
      </c>
      <c r="AI115" s="130">
        <f>IFERROR(IF(VLOOKUP(CONCATENATE($A115,"_",AI$1),SP_ACQ_Lib[],MATCH(AI$2,SP_ACQ_Lib[#Headers],0),FALSE)=0,"",VLOOKUP(CONCATENATE($A115,"_",AI$1),SP_ACQ_Lib[],MATCH(AI$2,SP_ACQ_Lib[#Headers],0),FALSE)),"")</f>
        <v>43985</v>
      </c>
      <c r="AJ115" s="130" t="str">
        <f>IFERROR(IF(VLOOKUP(CONCATENATE($A115,"_",AJ$1),SP_ACQ_Lib[],MATCH(AJ$2,SP_ACQ_Lib[#Headers],0),FALSE)=0,"",VLOOKUP(CONCATENATE($A115,"_",AJ$1),SP_ACQ_Lib[],MATCH(AJ$2,SP_ACQ_Lib[#Headers],0),FALSE)),"")</f>
        <v/>
      </c>
      <c r="AK115" s="130" t="str">
        <f>IFERROR(IF(VLOOKUP(CONCATENATE($A115,"_",AK$1),SP_ACQ_Lib[],MATCH(AK$2,SP_ACQ_Lib[#Headers],0),FALSE)=0,"",VLOOKUP(CONCATENATE($A115,"_",AK$1),SP_ACQ_Lib[],MATCH(AK$2,SP_ACQ_Lib[#Headers],0),FALSE)),"")</f>
        <v/>
      </c>
      <c r="AL115" s="130">
        <f>IFERROR(VLOOKUP($A115,SP_AcqTract_DB[],MATCH(AL$2,SP_AcqTract_DB[#Headers],0),FALSE),"")</f>
        <v>0</v>
      </c>
      <c r="AM115" s="115">
        <f>IFERROR(VLOOKUP($A115,SP_AcqTract_DB[],MATCH(AM$2,SP_AcqTract_DB[#Headers],0),FALSE),"")</f>
        <v>0</v>
      </c>
      <c r="AN115" s="115">
        <f>IFERROR(VLOOKUP($A115,SP_AcqTract_DB[],MATCH(AN$2,SP_AcqTract_DB[#Headers],0),FALSE),"")</f>
        <v>0</v>
      </c>
      <c r="AO115" s="116">
        <f>IFERROR(VLOOKUP($A115,SP_AcqTract_DB[],MATCH(AO$2,SP_AcqTract_DB[#Headers],0),FALSE),"")</f>
        <v>0</v>
      </c>
      <c r="AP115" s="98">
        <f>IFERROR(VLOOKUP($A115,SP_AcqTract_DB[],MATCH(AP$2,SP_AcqTract_DB[#Headers],0),FALSE),"")</f>
        <v>0</v>
      </c>
      <c r="AQ115" s="133" t="str">
        <f>IFERROR(IF(VLOOKUP(CONCATENATE($A115,"_",AQ$1),SP_ACQ_Lib[],MATCH(AQ$2,SP_ACQ_Lib[#Headers],0),FALSE)=0,"",VLOOKUP(CONCATENATE($A115,"_",AQ$1),SP_ACQ_Lib[],MATCH(AQ$2,SP_ACQ_Lib[#Headers],0),FALSE)),"")</f>
        <v/>
      </c>
      <c r="AR115" s="131" t="str">
        <f>IFERROR(IF(VLOOKUP(CONCATENATE($A115,"_",AR$1),SP_ACQ_Lib[],MATCH(AR$2,SP_ACQ_Lib[#Headers],0),FALSE)=0,"",VLOOKUP(CONCATENATE($A115,"_",AR$1),SP_ACQ_Lib[],MATCH(AR$2,SP_ACQ_Lib[#Headers],0),FALSE)),"")</f>
        <v/>
      </c>
      <c r="AS115" s="130" t="str">
        <f>IFERROR(IF(VLOOKUP(CONCATENATE($A115,"_",AS$1),SP_ACQ_Lib[],MATCH(AS$2,SP_ACQ_Lib[#Headers],0),FALSE)=0,"",VLOOKUP(CONCATENATE($A115,"_",AS$1),SP_ACQ_Lib[],MATCH(AS$2,SP_ACQ_Lib[#Headers],0),FALSE)),"")</f>
        <v/>
      </c>
      <c r="AT115" s="132" t="str">
        <f>IFERROR(IF(VLOOKUP(CONCATENATE($A115,"_",AT$1),SP_ACQ_Lib[],MATCH(AT$2,SP_ACQ_Lib[#Headers],0),FALSE)=0,"",VLOOKUP(CONCATENATE($A115,"_",AT$1),SP_ACQ_Lib[],MATCH(AT$2,SP_ACQ_Lib[#Headers],0),FALSE)),"")</f>
        <v/>
      </c>
      <c r="AU115" s="132" t="str">
        <f>IFERROR(IF(VLOOKUP(CONCATENATE($A115,"_",AU$1),SP_ACQ_Lib[],MATCH(AU$2,SP_ACQ_Lib[#Headers],0),FALSE)=0,"",VLOOKUP(CONCATENATE($A115,"_",AU$1),SP_ACQ_Lib[],MATCH(AU$2,SP_ACQ_Lib[#Headers],0),FALSE)),"")</f>
        <v/>
      </c>
      <c r="AV115" s="113" t="str">
        <f>IFERROR(IF(VLOOKUP(CONCATENATE($A115,"_",AV$1),SP_ACQ_Lib[],MATCH(AV$2,SP_ACQ_Lib[#Headers],0),FALSE)=0,"",VLOOKUP(CONCATENATE($A115,"_",AV$1),SP_ACQ_Lib[],MATCH(AV$2,SP_ACQ_Lib[#Headers],0),FALSE)),"")</f>
        <v/>
      </c>
      <c r="AW115" s="132" t="str">
        <f>IFERROR(IF(VLOOKUP(CONCATENATE($A115,"_",AW$1),SP_ACQ_Lib[],MATCH(AW$2,SP_ACQ_Lib[#Headers],0),FALSE)=0,"",VLOOKUP(CONCATENATE($A115,"_",AW$1),SP_ACQ_Lib[],MATCH(AW$2,SP_ACQ_Lib[#Headers],0),FALSE)),"")</f>
        <v/>
      </c>
      <c r="AX115" s="132" t="str">
        <f>IFERROR(IF(VLOOKUP(CONCATENATE($A115,"_",AX$1),SP_ACQ_Lib[],MATCH(AX$2,SP_ACQ_Lib[#Headers],0),FALSE)=0,"",VLOOKUP(CONCATENATE($A115,"_",AX$1),SP_ACQ_Lib[],MATCH(AX$2,SP_ACQ_Lib[#Headers],0),FALSE)),"")</f>
        <v/>
      </c>
      <c r="AY115" s="132" t="str">
        <f>IFERROR(IF(VLOOKUP(CONCATENATE($A115,"_",AY$1),SP_ACQ_Lib[],MATCH(AY$2,SP_ACQ_Lib[#Headers],0),FALSE)=0,"",VLOOKUP(CONCATENATE($A115,"_",AY$1),SP_ACQ_Lib[],MATCH(AY$2,SP_ACQ_Lib[#Headers],0),FALSE)),"")</f>
        <v/>
      </c>
      <c r="AZ115" s="132" t="str">
        <f>IFERROR(IF(VLOOKUP(CONCATENATE($A115,"_",AZ$1),SP_ACQ_Lib[],MATCH(AZ$2,SP_ACQ_Lib[#Headers],0),FALSE)=0,"",VLOOKUP(CONCATENATE($A115,"_",AZ$1),SP_ACQ_Lib[],MATCH(AZ$2,SP_ACQ_Lib[#Headers],0),FALSE)),"")</f>
        <v/>
      </c>
      <c r="BA115" s="132" t="str">
        <f>IFERROR(IF(VLOOKUP(CONCATENATE($A115,"_",BA$1),SP_ACQ_Lib[],MATCH(BA$2,SP_ACQ_Lib[#Headers],0),FALSE)=0,"",VLOOKUP(CONCATENATE($A115,"_",BA$1),SP_ACQ_Lib[],MATCH(BA$2,SP_ACQ_Lib[#Headers],0),FALSE)),"")</f>
        <v/>
      </c>
      <c r="BB115" s="112">
        <f>IFERROR(VLOOKUP(CONCATENATE($A115,"_",BB$1),SP_ACQ_Lib[],MATCH(BB$2,SP_ACQ_Lib[#Headers],0),FALSE),0)</f>
        <v>0</v>
      </c>
      <c r="BC115" s="119">
        <f>IFERROR(VLOOKUP($A115,SP_AcqTract_DB[],MATCH(BC$2,SP_AcqTract_DB[#Headers],0),FALSE),"")</f>
        <v>0</v>
      </c>
      <c r="BD115" s="119">
        <f>IFERROR(VLOOKUP($A115,SP_AcqTract_DB[],MATCH(BD$2,SP_AcqTract_DB[#Headers],0),FALSE),"")</f>
        <v>0</v>
      </c>
      <c r="BE115" s="130" t="str">
        <f>IFERROR(IF(VLOOKUP(CONCATENATE($A115,"_",BE$1),SP_ACQ_Lib[],MATCH(BE$2,SP_ACQ_Lib[#Headers],0),FALSE)=0,"",VLOOKUP(CONCATENATE($A115,"_",BE$1),SP_ACQ_Lib[],MATCH(BE$2,SP_ACQ_Lib[#Headers],0),FALSE)),"")</f>
        <v/>
      </c>
      <c r="BF115" s="130" t="str">
        <f>IFERROR(IF(VLOOKUP(CONCATENATE($A115,"_",BF$1),SP_ACQ_Lib[],MATCH(BF$2,SP_ACQ_Lib[#Headers],0),FALSE)=0,"",VLOOKUP(CONCATENATE($A115,"_",BF$1),SP_ACQ_Lib[],MATCH(BF$2,SP_ACQ_Lib[#Headers],0),FALSE)),"")</f>
        <v/>
      </c>
      <c r="BG115" s="130" t="str">
        <f>IFERROR(IF(VLOOKUP(CONCATENATE($A115,"_",BG$1),SP_ACQ_Lib[],MATCH(BG$2,SP_ACQ_Lib[#Headers],0),FALSE)=0,"",VLOOKUP(CONCATENATE($A115,"_",BG$1),SP_ACQ_Lib[],MATCH(BG$2,SP_ACQ_Lib[#Headers],0),FALSE)),"")</f>
        <v/>
      </c>
      <c r="BH115" s="130" t="str">
        <f>IFERROR(IF(VLOOKUP(CONCATENATE($A115,"_",BH$1),SP_ACQ_Lib[],MATCH(BH$2,SP_ACQ_Lib[#Headers],0),FALSE)=0,"",VLOOKUP(CONCATENATE($A115,"_",BH$1),SP_ACQ_Lib[],MATCH(BH$2,SP_ACQ_Lib[#Headers],0),FALSE)),"")</f>
        <v/>
      </c>
      <c r="BI115" s="130" t="str">
        <f>IFERROR(IF(VLOOKUP(CONCATENATE($A115,"_",BI$1),SP_ACQ_Lib[],MATCH(BI$2,SP_ACQ_Lib[#Headers],0),FALSE)=0,"",VLOOKUP(CONCATENATE($A115,"_",BI$1),SP_ACQ_Lib[],MATCH(BI$2,SP_ACQ_Lib[#Headers],0),FALSE)),"")</f>
        <v/>
      </c>
      <c r="BJ115" s="130" t="str">
        <f>IFERROR(IF(VLOOKUP(CONCATENATE($A115,"_",BJ$1),SP_ACQ_Lib[],MATCH(BJ$2,SP_ACQ_Lib[#Headers],0),FALSE)=0,"",VLOOKUP(CONCATENATE($A115,"_",BJ$1),SP_ACQ_Lib[],MATCH(BJ$2,SP_ACQ_Lib[#Headers],0),FALSE)),"")</f>
        <v/>
      </c>
      <c r="BK115" s="131" t="str">
        <f>IFERROR(IF(VLOOKUP(CONCATENATE($A115,"_",BK$1),SP_ACQ_Lib[],MATCH(BK$2,SP_ACQ_Lib[#Headers],0),FALSE)=0,"",VLOOKUP(CONCATENATE($A115,"_",BK$1),SP_ACQ_Lib[],MATCH(BK$2,SP_ACQ_Lib[#Headers],0),FALSE)),"")</f>
        <v/>
      </c>
      <c r="BL115" s="130" t="str">
        <f>IFERROR(IF(VLOOKUP(CONCATENATE($A115,"_",BL$1),SP_ACQ_Lib[],MATCH(BL$2,SP_ACQ_Lib[#Headers],0),FALSE)=0,"",VLOOKUP(CONCATENATE($A115,"_",BL$1),SP_ACQ_Lib[],MATCH(BL$2,SP_ACQ_Lib[#Headers],0),FALSE)),"")</f>
        <v/>
      </c>
      <c r="BM115" s="130" t="str">
        <f>IFERROR(IF(VLOOKUP(CONCATENATE($A115,"_",BM$1),SP_ACQ_Lib[],MATCH(BM$2,SP_ACQ_Lib[#Headers],0),FALSE)=0,"",VLOOKUP(CONCATENATE($A115,"_",BM$1),SP_ACQ_Lib[],MATCH(BM$2,SP_ACQ_Lib[#Headers],0),FALSE)),"")</f>
        <v/>
      </c>
      <c r="BN115" s="130" t="str">
        <f>IFERROR(IF(VLOOKUP(CONCATENATE($A115,"_",BN$1),SP_ACQ_Lib[],MATCH(BN$2,SP_ACQ_Lib[#Headers],0),FALSE)=0,"",VLOOKUP(CONCATENATE($A115,"_",BN$1),SP_ACQ_Lib[],MATCH(BN$2,SP_ACQ_Lib[#Headers],0),FALSE)),"")</f>
        <v/>
      </c>
    </row>
    <row r="116" spans="1:66" s="114" customFormat="1" ht="15.75" x14ac:dyDescent="0.2">
      <c r="A116" s="82" t="s">
        <v>2126</v>
      </c>
      <c r="B116" s="115" t="str">
        <f>IFERROR(VLOOKUP($A116,SP_AcqTract_DB[],MATCH(B$2,SP_AcqTract_DB[#Headers],0),FALSE),"")</f>
        <v>R056480</v>
      </c>
      <c r="C116" s="116" t="str">
        <f>IFERROR(VLOOKUP($A116,SP_AcqTract_DB[],MATCH(C$2,SP_AcqTract_DB[#Headers],0),FALSE),"")</f>
        <v>PH2</v>
      </c>
      <c r="D116" s="96" t="str">
        <f>IFERROR(VLOOKUP($A116,SP_AcqTract_DB[],MATCH(D$2,SP_AcqTract_DB[#Headers],0),FALSE),"")</f>
        <v>Active</v>
      </c>
      <c r="E116" s="96">
        <f>IFERROR(VLOOKUP($A116,SP_AcqTract_DB[],MATCH(E$2,SP_AcqTract_DB[#Headers],0),FALSE),"")</f>
        <v>0</v>
      </c>
      <c r="F116" s="115">
        <f>IFERROR(VLOOKUP($A116,SP_AcqTract_DB[],MATCH(F$2,SP_AcqTract_DB[#Headers],0),FALSE),"")</f>
        <v>0</v>
      </c>
      <c r="G116" s="115" t="str">
        <f>IFERROR(VLOOKUP($A116,SP_AcqTract_DB[],MATCH(G$2,SP_AcqTract_DB[#Headers],0),FALSE),"")</f>
        <v>Darlene Snow</v>
      </c>
      <c r="H116" s="131">
        <f>IFERROR(IF(VLOOKUP(CONCATENATE($A116,"_",H$1),SP_ACQ_Lib[],MATCH(H$2,SP_ACQ_Lib[#Headers],0),FALSE)=0,"",VLOOKUP(CONCATENATE($A116,"_",H$1),SP_ACQ_Lib[],MATCH(H$2,SP_ACQ_Lib[#Headers],0),FALSE)),"")</f>
        <v>44022.617025462961</v>
      </c>
      <c r="I116" s="115" t="str">
        <f>IFERROR(VLOOKUP($A116,SP_AcqTract_DB[],MATCH(I$2,SP_AcqTract_DB[#Headers],0),FALSE),"")</f>
        <v>Mitchell Michael</v>
      </c>
      <c r="J116" s="115">
        <f>IFERROR(VLOOKUP($A116,SP_AcqTract_DB[],MATCH(J$2,SP_AcqTract_DB[#Headers],0),FALSE),"")</f>
        <v>0</v>
      </c>
      <c r="K116" s="115">
        <f>IFERROR(VLOOKUP($A116,SP_AcqTract_DB[],MATCH(K$2,SP_AcqTract_DB[#Headers],0),FALSE),"")</f>
        <v>0</v>
      </c>
      <c r="L116" s="115">
        <f>IFERROR(VLOOKUP($A116,SP_AcqTract_DB[],MATCH(L$2,SP_AcqTract_DB[#Headers],0),FALSE),"")</f>
        <v>0</v>
      </c>
      <c r="M116" s="96">
        <f>IFERROR(VLOOKUP($A116,SP_AcqTract_DB[],MATCH(M$2,SP_AcqTract_DB[#Headers],0),FALSE),"")</f>
        <v>0</v>
      </c>
      <c r="N116" s="115" t="str">
        <f>IFERROR(VLOOKUP($A116,SP_AcqTract_DB[],MATCH(N$2,SP_AcqTract_DB[#Headers],0),FALSE),"")</f>
        <v>0 JUNIOR COLLEGE BLVD</v>
      </c>
      <c r="O116" s="108">
        <f>IFERROR(VLOOKUP($A116,SP_AcqTract_DB[],MATCH(O$2,SP_AcqTract_DB[#Headers],0),FALSE),"")</f>
        <v>0</v>
      </c>
      <c r="P116" s="108">
        <f>IFERROR(VLOOKUP($A116,SP_AcqTract_DB[],MATCH(P$2,SP_AcqTract_DB[#Headers],0),FALSE),"")</f>
        <v>0</v>
      </c>
      <c r="Q116" s="96">
        <f>IFERROR(VLOOKUP($A116,SP_AcqTract_DB[],MATCH(Q$2,SP_AcqTract_DB[#Headers],0),FALSE),"")</f>
        <v>0</v>
      </c>
      <c r="R116" s="131" t="str">
        <f>IFERROR(IF(VLOOKUP(CONCATENATE($A116,"_",R$1),SP_ACQ_Lib[],MATCH(R$2,SP_ACQ_Lib[#Headers],0),FALSE)=0,"",VLOOKUP(CONCATENATE($A116,"_",R$1),SP_ACQ_Lib[],MATCH(R$2,SP_ACQ_Lib[#Headers],0),FALSE)),"")</f>
        <v/>
      </c>
      <c r="S116" s="134" t="str">
        <f>IFERROR(IF(VLOOKUP(CONCATENATE($A116,"_",S$1),SP_ACQ_Lib[],MATCH(S$2,SP_ACQ_Lib[#Headers],0),FALSE)=0,"",VLOOKUP(CONCATENATE($A116,"_",S$1),SP_ACQ_Lib[],MATCH(S$2,SP_ACQ_Lib[#Headers],0),FALSE)),"")</f>
        <v/>
      </c>
      <c r="T116" s="93">
        <f>IFERROR(VLOOKUP(CONCATENATE($A116,"_",T$1),SP_ACQ_Lib[],MATCH(T$2,SP_ACQ_Lib[#Headers],0),FALSE),0)</f>
        <v>0</v>
      </c>
      <c r="U116" s="131" t="str">
        <f>IFERROR(IF(VLOOKUP(CONCATENATE($A116,"_",U$1),SP_ACQ_Lib[],MATCH(U$2,SP_ACQ_Lib[#Headers],0),FALSE)=0,"",VLOOKUP(CONCATENATE($A116,"_",U$1),SP_ACQ_Lib[],MATCH(U$2,SP_ACQ_Lib[#Headers],0),FALSE)),"")</f>
        <v/>
      </c>
      <c r="V116" s="93" t="str">
        <f>IFERROR(VLOOKUP(CONCATENATE($A116,"_",V$1),SP_ACQ_Lib[],MATCH(V$2,SP_ACQ_Lib[#Headers],0),FALSE),0)</f>
        <v>Accepted</v>
      </c>
      <c r="W116" s="97">
        <f>IFERROR(VLOOKUP(CONCATENATE($A116,"_",W$1),SP_ACQ_Lib[],MATCH(W$2,SP_ACQ_Lib[#Headers],0),FALSE),0)</f>
        <v>0</v>
      </c>
      <c r="X116" s="131">
        <f>IFERROR(VLOOKUP($A116,SP_AcqTract_DB[],MATCH(X$2,SP_AcqTract_DB[#Headers],0),FALSE),"")</f>
        <v>0</v>
      </c>
      <c r="Y116" s="125">
        <f>IFERROR(VLOOKUP($A116,SP_AcqTract_DB[],MATCH(Y$2,SP_AcqTract_DB[#Headers],0),FALSE),"")</f>
        <v>0</v>
      </c>
      <c r="Z116" s="117">
        <f>IFERROR(VLOOKUP($A116,SP_AcqTract_DB[],MATCH(Z$2,SP_AcqTract_DB[#Headers],0),FALSE),"")</f>
        <v>0</v>
      </c>
      <c r="AA116" s="117">
        <f>IFERROR(VLOOKUP($A116,SP_AcqTract_DB[],MATCH(AA$2,SP_AcqTract_DB[#Headers],0),FALSE),"")</f>
        <v>0</v>
      </c>
      <c r="AB116" s="131" t="str">
        <f>IFERROR(IF(VLOOKUP(CONCATENATE($A116,"_",AB$1),SP_ACQ_Lib[],MATCH(AB$2,SP_ACQ_Lib[#Headers],0),FALSE)=0,"",VLOOKUP(CONCATENATE($A116,"_",AB$1),SP_ACQ_Lib[],MATCH(AB$2,SP_ACQ_Lib[#Headers],0),FALSE)),"")</f>
        <v/>
      </c>
      <c r="AC116" s="131" t="str">
        <f>IFERROR(IF(VLOOKUP(CONCATENATE($A116,"_",AC$1),SP_ACQ_Lib[],MATCH(AC$2,SP_ACQ_Lib[#Headers],0),FALSE)=0,"",VLOOKUP(CONCATENATE($A116,"_",AC$1),SP_ACQ_Lib[],MATCH(AC$2,SP_ACQ_Lib[#Headers],0),FALSE)),"")</f>
        <v/>
      </c>
      <c r="AD116" s="117">
        <f>IFERROR(VLOOKUP($A116,SP_AcqTract_DB[],MATCH(AD$2,SP_AcqTract_DB[#Headers],0),FALSE),"")</f>
        <v>0</v>
      </c>
      <c r="AE116" s="131" t="str">
        <f>IFERROR(IF(VLOOKUP(CONCATENATE($A116,"_",AE$1),SP_ACQ_Lib[],MATCH(AE$2,SP_ACQ_Lib[#Headers],0),FALSE)=0,"",VLOOKUP(CONCATENATE($A116,"_",AE$1),SP_ACQ_Lib[],MATCH(AE$2,SP_ACQ_Lib[#Headers],0),FALSE)),"")</f>
        <v/>
      </c>
      <c r="AF116" s="131" t="str">
        <f>IFERROR(IF(VLOOKUP(CONCATENATE($A116,"_",AF$1),SP_ACQ_Lib[],MATCH(AF$2,SP_ACQ_Lib[#Headers],0),FALSE)=0,"",VLOOKUP(CONCATENATE($A116,"_",AF$1),SP_ACQ_Lib[],MATCH(AF$2,SP_ACQ_Lib[#Headers],0),FALSE)),"")</f>
        <v/>
      </c>
      <c r="AG116" s="131" t="str">
        <f>IFERROR(IF(VLOOKUP(CONCATENATE($A116,"_",AG$1),SP_ACQ_Lib[],MATCH(AG$2,SP_ACQ_Lib[#Headers],0),FALSE)=0,"",VLOOKUP(CONCATENATE($A116,"_",AG$1),SP_ACQ_Lib[],MATCH(AG$2,SP_ACQ_Lib[#Headers],0),FALSE)),"")</f>
        <v/>
      </c>
      <c r="AH116" s="131" t="str">
        <f>IFERROR(IF(VLOOKUP(CONCATENATE($A116,"_",AH$1),SP_ACQ_Lib[],MATCH(AH$2,SP_ACQ_Lib[#Headers],0),FALSE)=0,"",VLOOKUP(CONCATENATE($A116,"_",AH$1),SP_ACQ_Lib[],MATCH(AH$2,SP_ACQ_Lib[#Headers],0),FALSE)),"")</f>
        <v/>
      </c>
      <c r="AI116" s="130">
        <f>IFERROR(IF(VLOOKUP(CONCATENATE($A116,"_",AI$1),SP_ACQ_Lib[],MATCH(AI$2,SP_ACQ_Lib[#Headers],0),FALSE)=0,"",VLOOKUP(CONCATENATE($A116,"_",AI$1),SP_ACQ_Lib[],MATCH(AI$2,SP_ACQ_Lib[#Headers],0),FALSE)),"")</f>
        <v>43985</v>
      </c>
      <c r="AJ116" s="130">
        <f>IFERROR(IF(VLOOKUP(CONCATENATE($A116,"_",AJ$1),SP_ACQ_Lib[],MATCH(AJ$2,SP_ACQ_Lib[#Headers],0),FALSE)=0,"",VLOOKUP(CONCATENATE($A116,"_",AJ$1),SP_ACQ_Lib[],MATCH(AJ$2,SP_ACQ_Lib[#Headers],0),FALSE)),"")</f>
        <v>44020</v>
      </c>
      <c r="AK116" s="130" t="str">
        <f>IFERROR(IF(VLOOKUP(CONCATENATE($A116,"_",AK$1),SP_ACQ_Lib[],MATCH(AK$2,SP_ACQ_Lib[#Headers],0),FALSE)=0,"",VLOOKUP(CONCATENATE($A116,"_",AK$1),SP_ACQ_Lib[],MATCH(AK$2,SP_ACQ_Lib[#Headers],0),FALSE)),"")</f>
        <v/>
      </c>
      <c r="AL116" s="130">
        <f>IFERROR(VLOOKUP($A116,SP_AcqTract_DB[],MATCH(AL$2,SP_AcqTract_DB[#Headers],0),FALSE),"")</f>
        <v>0</v>
      </c>
      <c r="AM116" s="115">
        <f>IFERROR(VLOOKUP($A116,SP_AcqTract_DB[],MATCH(AM$2,SP_AcqTract_DB[#Headers],0),FALSE),"")</f>
        <v>0</v>
      </c>
      <c r="AN116" s="115">
        <f>IFERROR(VLOOKUP($A116,SP_AcqTract_DB[],MATCH(AN$2,SP_AcqTract_DB[#Headers],0),FALSE),"")</f>
        <v>0</v>
      </c>
      <c r="AO116" s="116">
        <f>IFERROR(VLOOKUP($A116,SP_AcqTract_DB[],MATCH(AO$2,SP_AcqTract_DB[#Headers],0),FALSE),"")</f>
        <v>0</v>
      </c>
      <c r="AP116" s="98">
        <f>IFERROR(VLOOKUP($A116,SP_AcqTract_DB[],MATCH(AP$2,SP_AcqTract_DB[#Headers],0),FALSE),"")</f>
        <v>0</v>
      </c>
      <c r="AQ116" s="133" t="str">
        <f>IFERROR(IF(VLOOKUP(CONCATENATE($A116,"_",AQ$1),SP_ACQ_Lib[],MATCH(AQ$2,SP_ACQ_Lib[#Headers],0),FALSE)=0,"",VLOOKUP(CONCATENATE($A116,"_",AQ$1),SP_ACQ_Lib[],MATCH(AQ$2,SP_ACQ_Lib[#Headers],0),FALSE)),"")</f>
        <v/>
      </c>
      <c r="AR116" s="131" t="str">
        <f>IFERROR(IF(VLOOKUP(CONCATENATE($A116,"_",AR$1),SP_ACQ_Lib[],MATCH(AR$2,SP_ACQ_Lib[#Headers],0),FALSE)=0,"",VLOOKUP(CONCATENATE($A116,"_",AR$1),SP_ACQ_Lib[],MATCH(AR$2,SP_ACQ_Lib[#Headers],0),FALSE)),"")</f>
        <v/>
      </c>
      <c r="AS116" s="130" t="str">
        <f>IFERROR(IF(VLOOKUP(CONCATENATE($A116,"_",AS$1),SP_ACQ_Lib[],MATCH(AS$2,SP_ACQ_Lib[#Headers],0),FALSE)=0,"",VLOOKUP(CONCATENATE($A116,"_",AS$1),SP_ACQ_Lib[],MATCH(AS$2,SP_ACQ_Lib[#Headers],0),FALSE)),"")</f>
        <v/>
      </c>
      <c r="AT116" s="132" t="str">
        <f>IFERROR(IF(VLOOKUP(CONCATENATE($A116,"_",AT$1),SP_ACQ_Lib[],MATCH(AT$2,SP_ACQ_Lib[#Headers],0),FALSE)=0,"",VLOOKUP(CONCATENATE($A116,"_",AT$1),SP_ACQ_Lib[],MATCH(AT$2,SP_ACQ_Lib[#Headers],0),FALSE)),"")</f>
        <v/>
      </c>
      <c r="AU116" s="132" t="str">
        <f>IFERROR(IF(VLOOKUP(CONCATENATE($A116,"_",AU$1),SP_ACQ_Lib[],MATCH(AU$2,SP_ACQ_Lib[#Headers],0),FALSE)=0,"",VLOOKUP(CONCATENATE($A116,"_",AU$1),SP_ACQ_Lib[],MATCH(AU$2,SP_ACQ_Lib[#Headers],0),FALSE)),"")</f>
        <v/>
      </c>
      <c r="AV116" s="113" t="str">
        <f>IFERROR(IF(VLOOKUP(CONCATENATE($A116,"_",AV$1),SP_ACQ_Lib[],MATCH(AV$2,SP_ACQ_Lib[#Headers],0),FALSE)=0,"",VLOOKUP(CONCATENATE($A116,"_",AV$1),SP_ACQ_Lib[],MATCH(AV$2,SP_ACQ_Lib[#Headers],0),FALSE)),"")</f>
        <v/>
      </c>
      <c r="AW116" s="132" t="str">
        <f>IFERROR(IF(VLOOKUP(CONCATENATE($A116,"_",AW$1),SP_ACQ_Lib[],MATCH(AW$2,SP_ACQ_Lib[#Headers],0),FALSE)=0,"",VLOOKUP(CONCATENATE($A116,"_",AW$1),SP_ACQ_Lib[],MATCH(AW$2,SP_ACQ_Lib[#Headers],0),FALSE)),"")</f>
        <v/>
      </c>
      <c r="AX116" s="132" t="str">
        <f>IFERROR(IF(VLOOKUP(CONCATENATE($A116,"_",AX$1),SP_ACQ_Lib[],MATCH(AX$2,SP_ACQ_Lib[#Headers],0),FALSE)=0,"",VLOOKUP(CONCATENATE($A116,"_",AX$1),SP_ACQ_Lib[],MATCH(AX$2,SP_ACQ_Lib[#Headers],0),FALSE)),"")</f>
        <v/>
      </c>
      <c r="AY116" s="132" t="str">
        <f>IFERROR(IF(VLOOKUP(CONCATENATE($A116,"_",AY$1),SP_ACQ_Lib[],MATCH(AY$2,SP_ACQ_Lib[#Headers],0),FALSE)=0,"",VLOOKUP(CONCATENATE($A116,"_",AY$1),SP_ACQ_Lib[],MATCH(AY$2,SP_ACQ_Lib[#Headers],0),FALSE)),"")</f>
        <v/>
      </c>
      <c r="AZ116" s="132" t="str">
        <f>IFERROR(IF(VLOOKUP(CONCATENATE($A116,"_",AZ$1),SP_ACQ_Lib[],MATCH(AZ$2,SP_ACQ_Lib[#Headers],0),FALSE)=0,"",VLOOKUP(CONCATENATE($A116,"_",AZ$1),SP_ACQ_Lib[],MATCH(AZ$2,SP_ACQ_Lib[#Headers],0),FALSE)),"")</f>
        <v/>
      </c>
      <c r="BA116" s="132" t="str">
        <f>IFERROR(IF(VLOOKUP(CONCATENATE($A116,"_",BA$1),SP_ACQ_Lib[],MATCH(BA$2,SP_ACQ_Lib[#Headers],0),FALSE)=0,"",VLOOKUP(CONCATENATE($A116,"_",BA$1),SP_ACQ_Lib[],MATCH(BA$2,SP_ACQ_Lib[#Headers],0),FALSE)),"")</f>
        <v/>
      </c>
      <c r="BB116" s="112">
        <f>IFERROR(VLOOKUP(CONCATENATE($A116,"_",BB$1),SP_ACQ_Lib[],MATCH(BB$2,SP_ACQ_Lib[#Headers],0),FALSE),0)</f>
        <v>0</v>
      </c>
      <c r="BC116" s="119">
        <f>IFERROR(VLOOKUP($A116,SP_AcqTract_DB[],MATCH(BC$2,SP_AcqTract_DB[#Headers],0),FALSE),"")</f>
        <v>0</v>
      </c>
      <c r="BD116" s="119">
        <f>IFERROR(VLOOKUP($A116,SP_AcqTract_DB[],MATCH(BD$2,SP_AcqTract_DB[#Headers],0),FALSE),"")</f>
        <v>0</v>
      </c>
      <c r="BE116" s="130" t="str">
        <f>IFERROR(IF(VLOOKUP(CONCATENATE($A116,"_",BE$1),SP_ACQ_Lib[],MATCH(BE$2,SP_ACQ_Lib[#Headers],0),FALSE)=0,"",VLOOKUP(CONCATENATE($A116,"_",BE$1),SP_ACQ_Lib[],MATCH(BE$2,SP_ACQ_Lib[#Headers],0),FALSE)),"")</f>
        <v/>
      </c>
      <c r="BF116" s="130" t="str">
        <f>IFERROR(IF(VLOOKUP(CONCATENATE($A116,"_",BF$1),SP_ACQ_Lib[],MATCH(BF$2,SP_ACQ_Lib[#Headers],0),FALSE)=0,"",VLOOKUP(CONCATENATE($A116,"_",BF$1),SP_ACQ_Lib[],MATCH(BF$2,SP_ACQ_Lib[#Headers],0),FALSE)),"")</f>
        <v/>
      </c>
      <c r="BG116" s="130" t="str">
        <f>IFERROR(IF(VLOOKUP(CONCATENATE($A116,"_",BG$1),SP_ACQ_Lib[],MATCH(BG$2,SP_ACQ_Lib[#Headers],0),FALSE)=0,"",VLOOKUP(CONCATENATE($A116,"_",BG$1),SP_ACQ_Lib[],MATCH(BG$2,SP_ACQ_Lib[#Headers],0),FALSE)),"")</f>
        <v/>
      </c>
      <c r="BH116" s="130" t="str">
        <f>IFERROR(IF(VLOOKUP(CONCATENATE($A116,"_",BH$1),SP_ACQ_Lib[],MATCH(BH$2,SP_ACQ_Lib[#Headers],0),FALSE)=0,"",VLOOKUP(CONCATENATE($A116,"_",BH$1),SP_ACQ_Lib[],MATCH(BH$2,SP_ACQ_Lib[#Headers],0),FALSE)),"")</f>
        <v/>
      </c>
      <c r="BI116" s="130" t="str">
        <f>IFERROR(IF(VLOOKUP(CONCATENATE($A116,"_",BI$1),SP_ACQ_Lib[],MATCH(BI$2,SP_ACQ_Lib[#Headers],0),FALSE)=0,"",VLOOKUP(CONCATENATE($A116,"_",BI$1),SP_ACQ_Lib[],MATCH(BI$2,SP_ACQ_Lib[#Headers],0),FALSE)),"")</f>
        <v/>
      </c>
      <c r="BJ116" s="130" t="str">
        <f>IFERROR(IF(VLOOKUP(CONCATENATE($A116,"_",BJ$1),SP_ACQ_Lib[],MATCH(BJ$2,SP_ACQ_Lib[#Headers],0),FALSE)=0,"",VLOOKUP(CONCATENATE($A116,"_",BJ$1),SP_ACQ_Lib[],MATCH(BJ$2,SP_ACQ_Lib[#Headers],0),FALSE)),"")</f>
        <v/>
      </c>
      <c r="BK116" s="131" t="str">
        <f>IFERROR(IF(VLOOKUP(CONCATENATE($A116,"_",BK$1),SP_ACQ_Lib[],MATCH(BK$2,SP_ACQ_Lib[#Headers],0),FALSE)=0,"",VLOOKUP(CONCATENATE($A116,"_",BK$1),SP_ACQ_Lib[],MATCH(BK$2,SP_ACQ_Lib[#Headers],0),FALSE)),"")</f>
        <v/>
      </c>
      <c r="BL116" s="130" t="str">
        <f>IFERROR(IF(VLOOKUP(CONCATENATE($A116,"_",BL$1),SP_ACQ_Lib[],MATCH(BL$2,SP_ACQ_Lib[#Headers],0),FALSE)=0,"",VLOOKUP(CONCATENATE($A116,"_",BL$1),SP_ACQ_Lib[],MATCH(BL$2,SP_ACQ_Lib[#Headers],0),FALSE)),"")</f>
        <v/>
      </c>
      <c r="BM116" s="130" t="str">
        <f>IFERROR(IF(VLOOKUP(CONCATENATE($A116,"_",BM$1),SP_ACQ_Lib[],MATCH(BM$2,SP_ACQ_Lib[#Headers],0),FALSE)=0,"",VLOOKUP(CONCATENATE($A116,"_",BM$1),SP_ACQ_Lib[],MATCH(BM$2,SP_ACQ_Lib[#Headers],0),FALSE)),"")</f>
        <v/>
      </c>
      <c r="BN116" s="130" t="str">
        <f>IFERROR(IF(VLOOKUP(CONCATENATE($A116,"_",BN$1),SP_ACQ_Lib[],MATCH(BN$2,SP_ACQ_Lib[#Headers],0),FALSE)=0,"",VLOOKUP(CONCATENATE($A116,"_",BN$1),SP_ACQ_Lib[],MATCH(BN$2,SP_ACQ_Lib[#Headers],0),FALSE)),"")</f>
        <v/>
      </c>
    </row>
    <row r="117" spans="1:66" s="114" customFormat="1" ht="15.75" x14ac:dyDescent="0.2">
      <c r="A117" s="82" t="s">
        <v>2128</v>
      </c>
      <c r="B117" s="115" t="str">
        <f>IFERROR(VLOOKUP($A117,SP_AcqTract_DB[],MATCH(B$2,SP_AcqTract_DB[#Headers],0),FALSE),"")</f>
        <v>R059308</v>
      </c>
      <c r="C117" s="116" t="str">
        <f>IFERROR(VLOOKUP($A117,SP_AcqTract_DB[],MATCH(C$2,SP_AcqTract_DB[#Headers],0),FALSE),"")</f>
        <v>PH2</v>
      </c>
      <c r="D117" s="96" t="str">
        <f>IFERROR(VLOOKUP($A117,SP_AcqTract_DB[],MATCH(D$2,SP_AcqTract_DB[#Headers],0),FALSE),"")</f>
        <v>Active</v>
      </c>
      <c r="E117" s="96">
        <f>IFERROR(VLOOKUP($A117,SP_AcqTract_DB[],MATCH(E$2,SP_AcqTract_DB[#Headers],0),FALSE),"")</f>
        <v>0</v>
      </c>
      <c r="F117" s="115">
        <f>IFERROR(VLOOKUP($A117,SP_AcqTract_DB[],MATCH(F$2,SP_AcqTract_DB[#Headers],0),FALSE),"")</f>
        <v>0</v>
      </c>
      <c r="G117" s="115" t="str">
        <f>IFERROR(VLOOKUP($A117,SP_AcqTract_DB[],MATCH(G$2,SP_AcqTract_DB[#Headers],0),FALSE),"")</f>
        <v>Darlene Snow</v>
      </c>
      <c r="H117" s="131">
        <f>IFERROR(IF(VLOOKUP(CONCATENATE($A117,"_",H$1),SP_ACQ_Lib[],MATCH(H$2,SP_ACQ_Lib[#Headers],0),FALSE)=0,"",VLOOKUP(CONCATENATE($A117,"_",H$1),SP_ACQ_Lib[],MATCH(H$2,SP_ACQ_Lib[#Headers],0),FALSE)),"")</f>
        <v>44022.728761574072</v>
      </c>
      <c r="I117" s="115" t="str">
        <f>IFERROR(VLOOKUP($A117,SP_AcqTract_DB[],MATCH(I$2,SP_AcqTract_DB[#Headers],0),FALSE),"")</f>
        <v>Jurasek Russell A Etux Jacquelin</v>
      </c>
      <c r="J117" s="115">
        <f>IFERROR(VLOOKUP($A117,SP_AcqTract_DB[],MATCH(J$2,SP_AcqTract_DB[#Headers],0),FALSE),"")</f>
        <v>0</v>
      </c>
      <c r="K117" s="115">
        <f>IFERROR(VLOOKUP($A117,SP_AcqTract_DB[],MATCH(K$2,SP_AcqTract_DB[#Headers],0),FALSE),"")</f>
        <v>0</v>
      </c>
      <c r="L117" s="115">
        <f>IFERROR(VLOOKUP($A117,SP_AcqTract_DB[],MATCH(L$2,SP_AcqTract_DB[#Headers],0),FALSE),"")</f>
        <v>0</v>
      </c>
      <c r="M117" s="96">
        <f>IFERROR(VLOOKUP($A117,SP_AcqTract_DB[],MATCH(M$2,SP_AcqTract_DB[#Headers],0),FALSE),"")</f>
        <v>0</v>
      </c>
      <c r="N117" s="115" t="str">
        <f>IFERROR(VLOOKUP($A117,SP_AcqTract_DB[],MATCH(N$2,SP_AcqTract_DB[#Headers],0),FALSE),"")</f>
        <v>1106 CR 188</v>
      </c>
      <c r="O117" s="108">
        <f>IFERROR(VLOOKUP($A117,SP_AcqTract_DB[],MATCH(O$2,SP_AcqTract_DB[#Headers],0),FALSE),"")</f>
        <v>0</v>
      </c>
      <c r="P117" s="108">
        <f>IFERROR(VLOOKUP($A117,SP_AcqTract_DB[],MATCH(P$2,SP_AcqTract_DB[#Headers],0),FALSE),"")</f>
        <v>0</v>
      </c>
      <c r="Q117" s="96">
        <f>IFERROR(VLOOKUP($A117,SP_AcqTract_DB[],MATCH(Q$2,SP_AcqTract_DB[#Headers],0),FALSE),"")</f>
        <v>0</v>
      </c>
      <c r="R117" s="131" t="str">
        <f>IFERROR(IF(VLOOKUP(CONCATENATE($A117,"_",R$1),SP_ACQ_Lib[],MATCH(R$2,SP_ACQ_Lib[#Headers],0),FALSE)=0,"",VLOOKUP(CONCATENATE($A117,"_",R$1),SP_ACQ_Lib[],MATCH(R$2,SP_ACQ_Lib[#Headers],0),FALSE)),"")</f>
        <v/>
      </c>
      <c r="S117" s="134" t="str">
        <f>IFERROR(IF(VLOOKUP(CONCATENATE($A117,"_",S$1),SP_ACQ_Lib[],MATCH(S$2,SP_ACQ_Lib[#Headers],0),FALSE)=0,"",VLOOKUP(CONCATENATE($A117,"_",S$1),SP_ACQ_Lib[],MATCH(S$2,SP_ACQ_Lib[#Headers],0),FALSE)),"")</f>
        <v/>
      </c>
      <c r="T117" s="93">
        <f>IFERROR(VLOOKUP(CONCATENATE($A117,"_",T$1),SP_ACQ_Lib[],MATCH(T$2,SP_ACQ_Lib[#Headers],0),FALSE),0)</f>
        <v>0</v>
      </c>
      <c r="U117" s="131" t="str">
        <f>IFERROR(IF(VLOOKUP(CONCATENATE($A117,"_",U$1),SP_ACQ_Lib[],MATCH(U$2,SP_ACQ_Lib[#Headers],0),FALSE)=0,"",VLOOKUP(CONCATENATE($A117,"_",U$1),SP_ACQ_Lib[],MATCH(U$2,SP_ACQ_Lib[#Headers],0),FALSE)),"")</f>
        <v/>
      </c>
      <c r="V117" s="93" t="str">
        <f>IFERROR(VLOOKUP(CONCATENATE($A117,"_",V$1),SP_ACQ_Lib[],MATCH(V$2,SP_ACQ_Lib[#Headers],0),FALSE),0)</f>
        <v>Accepted</v>
      </c>
      <c r="W117" s="97">
        <f>IFERROR(VLOOKUP(CONCATENATE($A117,"_",W$1),SP_ACQ_Lib[],MATCH(W$2,SP_ACQ_Lib[#Headers],0),FALSE),0)</f>
        <v>0</v>
      </c>
      <c r="X117" s="131">
        <f>IFERROR(VLOOKUP($A117,SP_AcqTract_DB[],MATCH(X$2,SP_AcqTract_DB[#Headers],0),FALSE),"")</f>
        <v>0</v>
      </c>
      <c r="Y117" s="125">
        <f>IFERROR(VLOOKUP($A117,SP_AcqTract_DB[],MATCH(Y$2,SP_AcqTract_DB[#Headers],0),FALSE),"")</f>
        <v>0</v>
      </c>
      <c r="Z117" s="117">
        <f>IFERROR(VLOOKUP($A117,SP_AcqTract_DB[],MATCH(Z$2,SP_AcqTract_DB[#Headers],0),FALSE),"")</f>
        <v>0</v>
      </c>
      <c r="AA117" s="117">
        <f>IFERROR(VLOOKUP($A117,SP_AcqTract_DB[],MATCH(AA$2,SP_AcqTract_DB[#Headers],0),FALSE),"")</f>
        <v>0</v>
      </c>
      <c r="AB117" s="131" t="str">
        <f>IFERROR(IF(VLOOKUP(CONCATENATE($A117,"_",AB$1),SP_ACQ_Lib[],MATCH(AB$2,SP_ACQ_Lib[#Headers],0),FALSE)=0,"",VLOOKUP(CONCATENATE($A117,"_",AB$1),SP_ACQ_Lib[],MATCH(AB$2,SP_ACQ_Lib[#Headers],0),FALSE)),"")</f>
        <v/>
      </c>
      <c r="AC117" s="131" t="str">
        <f>IFERROR(IF(VLOOKUP(CONCATENATE($A117,"_",AC$1),SP_ACQ_Lib[],MATCH(AC$2,SP_ACQ_Lib[#Headers],0),FALSE)=0,"",VLOOKUP(CONCATENATE($A117,"_",AC$1),SP_ACQ_Lib[],MATCH(AC$2,SP_ACQ_Lib[#Headers],0),FALSE)),"")</f>
        <v/>
      </c>
      <c r="AD117" s="117">
        <f>IFERROR(VLOOKUP($A117,SP_AcqTract_DB[],MATCH(AD$2,SP_AcqTract_DB[#Headers],0),FALSE),"")</f>
        <v>0</v>
      </c>
      <c r="AE117" s="131" t="str">
        <f>IFERROR(IF(VLOOKUP(CONCATENATE($A117,"_",AE$1),SP_ACQ_Lib[],MATCH(AE$2,SP_ACQ_Lib[#Headers],0),FALSE)=0,"",VLOOKUP(CONCATENATE($A117,"_",AE$1),SP_ACQ_Lib[],MATCH(AE$2,SP_ACQ_Lib[#Headers],0),FALSE)),"")</f>
        <v/>
      </c>
      <c r="AF117" s="131" t="str">
        <f>IFERROR(IF(VLOOKUP(CONCATENATE($A117,"_",AF$1),SP_ACQ_Lib[],MATCH(AF$2,SP_ACQ_Lib[#Headers],0),FALSE)=0,"",VLOOKUP(CONCATENATE($A117,"_",AF$1),SP_ACQ_Lib[],MATCH(AF$2,SP_ACQ_Lib[#Headers],0),FALSE)),"")</f>
        <v/>
      </c>
      <c r="AG117" s="131" t="str">
        <f>IFERROR(IF(VLOOKUP(CONCATENATE($A117,"_",AG$1),SP_ACQ_Lib[],MATCH(AG$2,SP_ACQ_Lib[#Headers],0),FALSE)=0,"",VLOOKUP(CONCATENATE($A117,"_",AG$1),SP_ACQ_Lib[],MATCH(AG$2,SP_ACQ_Lib[#Headers],0),FALSE)),"")</f>
        <v/>
      </c>
      <c r="AH117" s="131" t="str">
        <f>IFERROR(IF(VLOOKUP(CONCATENATE($A117,"_",AH$1),SP_ACQ_Lib[],MATCH(AH$2,SP_ACQ_Lib[#Headers],0),FALSE)=0,"",VLOOKUP(CONCATENATE($A117,"_",AH$1),SP_ACQ_Lib[],MATCH(AH$2,SP_ACQ_Lib[#Headers],0),FALSE)),"")</f>
        <v/>
      </c>
      <c r="AI117" s="130">
        <f>IFERROR(IF(VLOOKUP(CONCATENATE($A117,"_",AI$1),SP_ACQ_Lib[],MATCH(AI$2,SP_ACQ_Lib[#Headers],0),FALSE)=0,"",VLOOKUP(CONCATENATE($A117,"_",AI$1),SP_ACQ_Lib[],MATCH(AI$2,SP_ACQ_Lib[#Headers],0),FALSE)),"")</f>
        <v>43985</v>
      </c>
      <c r="AJ117" s="130" t="str">
        <f>IFERROR(IF(VLOOKUP(CONCATENATE($A117,"_",AJ$1),SP_ACQ_Lib[],MATCH(AJ$2,SP_ACQ_Lib[#Headers],0),FALSE)=0,"",VLOOKUP(CONCATENATE($A117,"_",AJ$1),SP_ACQ_Lib[],MATCH(AJ$2,SP_ACQ_Lib[#Headers],0),FALSE)),"")</f>
        <v/>
      </c>
      <c r="AK117" s="130" t="str">
        <f>IFERROR(IF(VLOOKUP(CONCATENATE($A117,"_",AK$1),SP_ACQ_Lib[],MATCH(AK$2,SP_ACQ_Lib[#Headers],0),FALSE)=0,"",VLOOKUP(CONCATENATE($A117,"_",AK$1),SP_ACQ_Lib[],MATCH(AK$2,SP_ACQ_Lib[#Headers],0),FALSE)),"")</f>
        <v/>
      </c>
      <c r="AL117" s="130">
        <f>IFERROR(VLOOKUP($A117,SP_AcqTract_DB[],MATCH(AL$2,SP_AcqTract_DB[#Headers],0),FALSE),"")</f>
        <v>0</v>
      </c>
      <c r="AM117" s="115">
        <f>IFERROR(VLOOKUP($A117,SP_AcqTract_DB[],MATCH(AM$2,SP_AcqTract_DB[#Headers],0),FALSE),"")</f>
        <v>0</v>
      </c>
      <c r="AN117" s="115">
        <f>IFERROR(VLOOKUP($A117,SP_AcqTract_DB[],MATCH(AN$2,SP_AcqTract_DB[#Headers],0),FALSE),"")</f>
        <v>0</v>
      </c>
      <c r="AO117" s="116">
        <f>IFERROR(VLOOKUP($A117,SP_AcqTract_DB[],MATCH(AO$2,SP_AcqTract_DB[#Headers],0),FALSE),"")</f>
        <v>0</v>
      </c>
      <c r="AP117" s="98">
        <f>IFERROR(VLOOKUP($A117,SP_AcqTract_DB[],MATCH(AP$2,SP_AcqTract_DB[#Headers],0),FALSE),"")</f>
        <v>0</v>
      </c>
      <c r="AQ117" s="133" t="str">
        <f>IFERROR(IF(VLOOKUP(CONCATENATE($A117,"_",AQ$1),SP_ACQ_Lib[],MATCH(AQ$2,SP_ACQ_Lib[#Headers],0),FALSE)=0,"",VLOOKUP(CONCATENATE($A117,"_",AQ$1),SP_ACQ_Lib[],MATCH(AQ$2,SP_ACQ_Lib[#Headers],0),FALSE)),"")</f>
        <v/>
      </c>
      <c r="AR117" s="131" t="str">
        <f>IFERROR(IF(VLOOKUP(CONCATENATE($A117,"_",AR$1),SP_ACQ_Lib[],MATCH(AR$2,SP_ACQ_Lib[#Headers],0),FALSE)=0,"",VLOOKUP(CONCATENATE($A117,"_",AR$1),SP_ACQ_Lib[],MATCH(AR$2,SP_ACQ_Lib[#Headers],0),FALSE)),"")</f>
        <v/>
      </c>
      <c r="AS117" s="130" t="str">
        <f>IFERROR(IF(VLOOKUP(CONCATENATE($A117,"_",AS$1),SP_ACQ_Lib[],MATCH(AS$2,SP_ACQ_Lib[#Headers],0),FALSE)=0,"",VLOOKUP(CONCATENATE($A117,"_",AS$1),SP_ACQ_Lib[],MATCH(AS$2,SP_ACQ_Lib[#Headers],0),FALSE)),"")</f>
        <v/>
      </c>
      <c r="AT117" s="132" t="str">
        <f>IFERROR(IF(VLOOKUP(CONCATENATE($A117,"_",AT$1),SP_ACQ_Lib[],MATCH(AT$2,SP_ACQ_Lib[#Headers],0),FALSE)=0,"",VLOOKUP(CONCATENATE($A117,"_",AT$1),SP_ACQ_Lib[],MATCH(AT$2,SP_ACQ_Lib[#Headers],0),FALSE)),"")</f>
        <v/>
      </c>
      <c r="AU117" s="132" t="str">
        <f>IFERROR(IF(VLOOKUP(CONCATENATE($A117,"_",AU$1),SP_ACQ_Lib[],MATCH(AU$2,SP_ACQ_Lib[#Headers],0),FALSE)=0,"",VLOOKUP(CONCATENATE($A117,"_",AU$1),SP_ACQ_Lib[],MATCH(AU$2,SP_ACQ_Lib[#Headers],0),FALSE)),"")</f>
        <v/>
      </c>
      <c r="AV117" s="113" t="str">
        <f>IFERROR(IF(VLOOKUP(CONCATENATE($A117,"_",AV$1),SP_ACQ_Lib[],MATCH(AV$2,SP_ACQ_Lib[#Headers],0),FALSE)=0,"",VLOOKUP(CONCATENATE($A117,"_",AV$1),SP_ACQ_Lib[],MATCH(AV$2,SP_ACQ_Lib[#Headers],0),FALSE)),"")</f>
        <v/>
      </c>
      <c r="AW117" s="132" t="str">
        <f>IFERROR(IF(VLOOKUP(CONCATENATE($A117,"_",AW$1),SP_ACQ_Lib[],MATCH(AW$2,SP_ACQ_Lib[#Headers],0),FALSE)=0,"",VLOOKUP(CONCATENATE($A117,"_",AW$1),SP_ACQ_Lib[],MATCH(AW$2,SP_ACQ_Lib[#Headers],0),FALSE)),"")</f>
        <v/>
      </c>
      <c r="AX117" s="132" t="str">
        <f>IFERROR(IF(VLOOKUP(CONCATENATE($A117,"_",AX$1),SP_ACQ_Lib[],MATCH(AX$2,SP_ACQ_Lib[#Headers],0),FALSE)=0,"",VLOOKUP(CONCATENATE($A117,"_",AX$1),SP_ACQ_Lib[],MATCH(AX$2,SP_ACQ_Lib[#Headers],0),FALSE)),"")</f>
        <v/>
      </c>
      <c r="AY117" s="132" t="str">
        <f>IFERROR(IF(VLOOKUP(CONCATENATE($A117,"_",AY$1),SP_ACQ_Lib[],MATCH(AY$2,SP_ACQ_Lib[#Headers],0),FALSE)=0,"",VLOOKUP(CONCATENATE($A117,"_",AY$1),SP_ACQ_Lib[],MATCH(AY$2,SP_ACQ_Lib[#Headers],0),FALSE)),"")</f>
        <v/>
      </c>
      <c r="AZ117" s="132" t="str">
        <f>IFERROR(IF(VLOOKUP(CONCATENATE($A117,"_",AZ$1),SP_ACQ_Lib[],MATCH(AZ$2,SP_ACQ_Lib[#Headers],0),FALSE)=0,"",VLOOKUP(CONCATENATE($A117,"_",AZ$1),SP_ACQ_Lib[],MATCH(AZ$2,SP_ACQ_Lib[#Headers],0),FALSE)),"")</f>
        <v/>
      </c>
      <c r="BA117" s="132" t="str">
        <f>IFERROR(IF(VLOOKUP(CONCATENATE($A117,"_",BA$1),SP_ACQ_Lib[],MATCH(BA$2,SP_ACQ_Lib[#Headers],0),FALSE)=0,"",VLOOKUP(CONCATENATE($A117,"_",BA$1),SP_ACQ_Lib[],MATCH(BA$2,SP_ACQ_Lib[#Headers],0),FALSE)),"")</f>
        <v/>
      </c>
      <c r="BB117" s="112">
        <f>IFERROR(VLOOKUP(CONCATENATE($A117,"_",BB$1),SP_ACQ_Lib[],MATCH(BB$2,SP_ACQ_Lib[#Headers],0),FALSE),0)</f>
        <v>0</v>
      </c>
      <c r="BC117" s="119">
        <f>IFERROR(VLOOKUP($A117,SP_AcqTract_DB[],MATCH(BC$2,SP_AcqTract_DB[#Headers],0),FALSE),"")</f>
        <v>0</v>
      </c>
      <c r="BD117" s="119">
        <f>IFERROR(VLOOKUP($A117,SP_AcqTract_DB[],MATCH(BD$2,SP_AcqTract_DB[#Headers],0),FALSE),"")</f>
        <v>0</v>
      </c>
      <c r="BE117" s="130" t="str">
        <f>IFERROR(IF(VLOOKUP(CONCATENATE($A117,"_",BE$1),SP_ACQ_Lib[],MATCH(BE$2,SP_ACQ_Lib[#Headers],0),FALSE)=0,"",VLOOKUP(CONCATENATE($A117,"_",BE$1),SP_ACQ_Lib[],MATCH(BE$2,SP_ACQ_Lib[#Headers],0),FALSE)),"")</f>
        <v/>
      </c>
      <c r="BF117" s="130" t="str">
        <f>IFERROR(IF(VLOOKUP(CONCATENATE($A117,"_",BF$1),SP_ACQ_Lib[],MATCH(BF$2,SP_ACQ_Lib[#Headers],0),FALSE)=0,"",VLOOKUP(CONCATENATE($A117,"_",BF$1),SP_ACQ_Lib[],MATCH(BF$2,SP_ACQ_Lib[#Headers],0),FALSE)),"")</f>
        <v/>
      </c>
      <c r="BG117" s="130" t="str">
        <f>IFERROR(IF(VLOOKUP(CONCATENATE($A117,"_",BG$1),SP_ACQ_Lib[],MATCH(BG$2,SP_ACQ_Lib[#Headers],0),FALSE)=0,"",VLOOKUP(CONCATENATE($A117,"_",BG$1),SP_ACQ_Lib[],MATCH(BG$2,SP_ACQ_Lib[#Headers],0),FALSE)),"")</f>
        <v/>
      </c>
      <c r="BH117" s="130" t="str">
        <f>IFERROR(IF(VLOOKUP(CONCATENATE($A117,"_",BH$1),SP_ACQ_Lib[],MATCH(BH$2,SP_ACQ_Lib[#Headers],0),FALSE)=0,"",VLOOKUP(CONCATENATE($A117,"_",BH$1),SP_ACQ_Lib[],MATCH(BH$2,SP_ACQ_Lib[#Headers],0),FALSE)),"")</f>
        <v/>
      </c>
      <c r="BI117" s="130" t="str">
        <f>IFERROR(IF(VLOOKUP(CONCATENATE($A117,"_",BI$1),SP_ACQ_Lib[],MATCH(BI$2,SP_ACQ_Lib[#Headers],0),FALSE)=0,"",VLOOKUP(CONCATENATE($A117,"_",BI$1),SP_ACQ_Lib[],MATCH(BI$2,SP_ACQ_Lib[#Headers],0),FALSE)),"")</f>
        <v/>
      </c>
      <c r="BJ117" s="130" t="str">
        <f>IFERROR(IF(VLOOKUP(CONCATENATE($A117,"_",BJ$1),SP_ACQ_Lib[],MATCH(BJ$2,SP_ACQ_Lib[#Headers],0),FALSE)=0,"",VLOOKUP(CONCATENATE($A117,"_",BJ$1),SP_ACQ_Lib[],MATCH(BJ$2,SP_ACQ_Lib[#Headers],0),FALSE)),"")</f>
        <v/>
      </c>
      <c r="BK117" s="131" t="str">
        <f>IFERROR(IF(VLOOKUP(CONCATENATE($A117,"_",BK$1),SP_ACQ_Lib[],MATCH(BK$2,SP_ACQ_Lib[#Headers],0),FALSE)=0,"",VLOOKUP(CONCATENATE($A117,"_",BK$1),SP_ACQ_Lib[],MATCH(BK$2,SP_ACQ_Lib[#Headers],0),FALSE)),"")</f>
        <v/>
      </c>
      <c r="BL117" s="130" t="str">
        <f>IFERROR(IF(VLOOKUP(CONCATENATE($A117,"_",BL$1),SP_ACQ_Lib[],MATCH(BL$2,SP_ACQ_Lib[#Headers],0),FALSE)=0,"",VLOOKUP(CONCATENATE($A117,"_",BL$1),SP_ACQ_Lib[],MATCH(BL$2,SP_ACQ_Lib[#Headers],0),FALSE)),"")</f>
        <v/>
      </c>
      <c r="BM117" s="130" t="str">
        <f>IFERROR(IF(VLOOKUP(CONCATENATE($A117,"_",BM$1),SP_ACQ_Lib[],MATCH(BM$2,SP_ACQ_Lib[#Headers],0),FALSE)=0,"",VLOOKUP(CONCATENATE($A117,"_",BM$1),SP_ACQ_Lib[],MATCH(BM$2,SP_ACQ_Lib[#Headers],0),FALSE)),"")</f>
        <v/>
      </c>
      <c r="BN117" s="130" t="str">
        <f>IFERROR(IF(VLOOKUP(CONCATENATE($A117,"_",BN$1),SP_ACQ_Lib[],MATCH(BN$2,SP_ACQ_Lib[#Headers],0),FALSE)=0,"",VLOOKUP(CONCATENATE($A117,"_",BN$1),SP_ACQ_Lib[],MATCH(BN$2,SP_ACQ_Lib[#Headers],0),FALSE)),"")</f>
        <v/>
      </c>
    </row>
    <row r="118" spans="1:66" s="114" customFormat="1" ht="15.75" x14ac:dyDescent="0.2">
      <c r="A118" s="82" t="s">
        <v>2130</v>
      </c>
      <c r="B118" s="115" t="str">
        <f>IFERROR(VLOOKUP($A118,SP_AcqTract_DB[],MATCH(B$2,SP_AcqTract_DB[#Headers],0),FALSE),"")</f>
        <v>R059447</v>
      </c>
      <c r="C118" s="116" t="str">
        <f>IFERROR(VLOOKUP($A118,SP_AcqTract_DB[],MATCH(C$2,SP_AcqTract_DB[#Headers],0),FALSE),"")</f>
        <v>PH2</v>
      </c>
      <c r="D118" s="96" t="str">
        <f>IFERROR(VLOOKUP($A118,SP_AcqTract_DB[],MATCH(D$2,SP_AcqTract_DB[#Headers],0),FALSE),"")</f>
        <v>Active</v>
      </c>
      <c r="E118" s="96">
        <f>IFERROR(VLOOKUP($A118,SP_AcqTract_DB[],MATCH(E$2,SP_AcqTract_DB[#Headers],0),FALSE),"")</f>
        <v>0</v>
      </c>
      <c r="F118" s="115">
        <f>IFERROR(VLOOKUP($A118,SP_AcqTract_DB[],MATCH(F$2,SP_AcqTract_DB[#Headers],0),FALSE),"")</f>
        <v>0</v>
      </c>
      <c r="G118" s="115" t="str">
        <f>IFERROR(VLOOKUP($A118,SP_AcqTract_DB[],MATCH(G$2,SP_AcqTract_DB[#Headers],0),FALSE),"")</f>
        <v>Darlene Snow</v>
      </c>
      <c r="H118" s="131">
        <f>IFERROR(IF(VLOOKUP(CONCATENATE($A118,"_",H$1),SP_ACQ_Lib[],MATCH(H$2,SP_ACQ_Lib[#Headers],0),FALSE)=0,"",VLOOKUP(CONCATENATE($A118,"_",H$1),SP_ACQ_Lib[],MATCH(H$2,SP_ACQ_Lib[#Headers],0),FALSE)),"")</f>
        <v>44007.881539351853</v>
      </c>
      <c r="I118" s="115" t="str">
        <f>IFERROR(VLOOKUP($A118,SP_AcqTract_DB[],MATCH(I$2,SP_AcqTract_DB[#Headers],0),FALSE),"")</f>
        <v>Sorrella Switch LLC</v>
      </c>
      <c r="J118" s="115">
        <f>IFERROR(VLOOKUP($A118,SP_AcqTract_DB[],MATCH(J$2,SP_AcqTract_DB[#Headers],0),FALSE),"")</f>
        <v>0</v>
      </c>
      <c r="K118" s="115">
        <f>IFERROR(VLOOKUP($A118,SP_AcqTract_DB[],MATCH(K$2,SP_AcqTract_DB[#Headers],0),FALSE),"")</f>
        <v>0</v>
      </c>
      <c r="L118" s="115">
        <f>IFERROR(VLOOKUP($A118,SP_AcqTract_DB[],MATCH(L$2,SP_AcqTract_DB[#Headers],0),FALSE),"")</f>
        <v>0</v>
      </c>
      <c r="M118" s="96">
        <f>IFERROR(VLOOKUP($A118,SP_AcqTract_DB[],MATCH(M$2,SP_AcqTract_DB[#Headers],0),FALSE),"")</f>
        <v>0</v>
      </c>
      <c r="N118" s="115" t="str">
        <f>IFERROR(VLOOKUP($A118,SP_AcqTract_DB[],MATCH(N$2,SP_AcqTract_DB[#Headers],0),FALSE),"")</f>
        <v>0  FM 102</v>
      </c>
      <c r="O118" s="108">
        <f>IFERROR(VLOOKUP($A118,SP_AcqTract_DB[],MATCH(O$2,SP_AcqTract_DB[#Headers],0),FALSE),"")</f>
        <v>0</v>
      </c>
      <c r="P118" s="108">
        <f>IFERROR(VLOOKUP($A118,SP_AcqTract_DB[],MATCH(P$2,SP_AcqTract_DB[#Headers],0),FALSE),"")</f>
        <v>0</v>
      </c>
      <c r="Q118" s="96">
        <f>IFERROR(VLOOKUP($A118,SP_AcqTract_DB[],MATCH(Q$2,SP_AcqTract_DB[#Headers],0),FALSE),"")</f>
        <v>0</v>
      </c>
      <c r="R118" s="131" t="str">
        <f>IFERROR(IF(VLOOKUP(CONCATENATE($A118,"_",R$1),SP_ACQ_Lib[],MATCH(R$2,SP_ACQ_Lib[#Headers],0),FALSE)=0,"",VLOOKUP(CONCATENATE($A118,"_",R$1),SP_ACQ_Lib[],MATCH(R$2,SP_ACQ_Lib[#Headers],0),FALSE)),"")</f>
        <v/>
      </c>
      <c r="S118" s="134" t="str">
        <f>IFERROR(IF(VLOOKUP(CONCATENATE($A118,"_",S$1),SP_ACQ_Lib[],MATCH(S$2,SP_ACQ_Lib[#Headers],0),FALSE)=0,"",VLOOKUP(CONCATENATE($A118,"_",S$1),SP_ACQ_Lib[],MATCH(S$2,SP_ACQ_Lib[#Headers],0),FALSE)),"")</f>
        <v/>
      </c>
      <c r="T118" s="93">
        <f>IFERROR(VLOOKUP(CONCATENATE($A118,"_",T$1),SP_ACQ_Lib[],MATCH(T$2,SP_ACQ_Lib[#Headers],0),FALSE),0)</f>
        <v>0</v>
      </c>
      <c r="U118" s="131" t="str">
        <f>IFERROR(IF(VLOOKUP(CONCATENATE($A118,"_",U$1),SP_ACQ_Lib[],MATCH(U$2,SP_ACQ_Lib[#Headers],0),FALSE)=0,"",VLOOKUP(CONCATENATE($A118,"_",U$1),SP_ACQ_Lib[],MATCH(U$2,SP_ACQ_Lib[#Headers],0),FALSE)),"")</f>
        <v/>
      </c>
      <c r="V118" s="93" t="str">
        <f>IFERROR(VLOOKUP(CONCATENATE($A118,"_",V$1),SP_ACQ_Lib[],MATCH(V$2,SP_ACQ_Lib[#Headers],0),FALSE),0)</f>
        <v>Accepted</v>
      </c>
      <c r="W118" s="97">
        <f>IFERROR(VLOOKUP(CONCATENATE($A118,"_",W$1),SP_ACQ_Lib[],MATCH(W$2,SP_ACQ_Lib[#Headers],0),FALSE),0)</f>
        <v>0</v>
      </c>
      <c r="X118" s="131">
        <f>IFERROR(VLOOKUP($A118,SP_AcqTract_DB[],MATCH(X$2,SP_AcqTract_DB[#Headers],0),FALSE),"")</f>
        <v>0</v>
      </c>
      <c r="Y118" s="125">
        <f>IFERROR(VLOOKUP($A118,SP_AcqTract_DB[],MATCH(Y$2,SP_AcqTract_DB[#Headers],0),FALSE),"")</f>
        <v>0</v>
      </c>
      <c r="Z118" s="117">
        <f>IFERROR(VLOOKUP($A118,SP_AcqTract_DB[],MATCH(Z$2,SP_AcqTract_DB[#Headers],0),FALSE),"")</f>
        <v>0</v>
      </c>
      <c r="AA118" s="117">
        <f>IFERROR(VLOOKUP($A118,SP_AcqTract_DB[],MATCH(AA$2,SP_AcqTract_DB[#Headers],0),FALSE),"")</f>
        <v>0</v>
      </c>
      <c r="AB118" s="131" t="str">
        <f>IFERROR(IF(VLOOKUP(CONCATENATE($A118,"_",AB$1),SP_ACQ_Lib[],MATCH(AB$2,SP_ACQ_Lib[#Headers],0),FALSE)=0,"",VLOOKUP(CONCATENATE($A118,"_",AB$1),SP_ACQ_Lib[],MATCH(AB$2,SP_ACQ_Lib[#Headers],0),FALSE)),"")</f>
        <v/>
      </c>
      <c r="AC118" s="131" t="str">
        <f>IFERROR(IF(VLOOKUP(CONCATENATE($A118,"_",AC$1),SP_ACQ_Lib[],MATCH(AC$2,SP_ACQ_Lib[#Headers],0),FALSE)=0,"",VLOOKUP(CONCATENATE($A118,"_",AC$1),SP_ACQ_Lib[],MATCH(AC$2,SP_ACQ_Lib[#Headers],0),FALSE)),"")</f>
        <v/>
      </c>
      <c r="AD118" s="117">
        <f>IFERROR(VLOOKUP($A118,SP_AcqTract_DB[],MATCH(AD$2,SP_AcqTract_DB[#Headers],0),FALSE),"")</f>
        <v>0</v>
      </c>
      <c r="AE118" s="131" t="str">
        <f>IFERROR(IF(VLOOKUP(CONCATENATE($A118,"_",AE$1),SP_ACQ_Lib[],MATCH(AE$2,SP_ACQ_Lib[#Headers],0),FALSE)=0,"",VLOOKUP(CONCATENATE($A118,"_",AE$1),SP_ACQ_Lib[],MATCH(AE$2,SP_ACQ_Lib[#Headers],0),FALSE)),"")</f>
        <v/>
      </c>
      <c r="AF118" s="131" t="str">
        <f>IFERROR(IF(VLOOKUP(CONCATENATE($A118,"_",AF$1),SP_ACQ_Lib[],MATCH(AF$2,SP_ACQ_Lib[#Headers],0),FALSE)=0,"",VLOOKUP(CONCATENATE($A118,"_",AF$1),SP_ACQ_Lib[],MATCH(AF$2,SP_ACQ_Lib[#Headers],0),FALSE)),"")</f>
        <v/>
      </c>
      <c r="AG118" s="131" t="str">
        <f>IFERROR(IF(VLOOKUP(CONCATENATE($A118,"_",AG$1),SP_ACQ_Lib[],MATCH(AG$2,SP_ACQ_Lib[#Headers],0),FALSE)=0,"",VLOOKUP(CONCATENATE($A118,"_",AG$1),SP_ACQ_Lib[],MATCH(AG$2,SP_ACQ_Lib[#Headers],0),FALSE)),"")</f>
        <v/>
      </c>
      <c r="AH118" s="131" t="str">
        <f>IFERROR(IF(VLOOKUP(CONCATENATE($A118,"_",AH$1),SP_ACQ_Lib[],MATCH(AH$2,SP_ACQ_Lib[#Headers],0),FALSE)=0,"",VLOOKUP(CONCATENATE($A118,"_",AH$1),SP_ACQ_Lib[],MATCH(AH$2,SP_ACQ_Lib[#Headers],0),FALSE)),"")</f>
        <v/>
      </c>
      <c r="AI118" s="130">
        <f>IFERROR(IF(VLOOKUP(CONCATENATE($A118,"_",AI$1),SP_ACQ_Lib[],MATCH(AI$2,SP_ACQ_Lib[#Headers],0),FALSE)=0,"",VLOOKUP(CONCATENATE($A118,"_",AI$1),SP_ACQ_Lib[],MATCH(AI$2,SP_ACQ_Lib[#Headers],0),FALSE)),"")</f>
        <v>43985</v>
      </c>
      <c r="AJ118" s="130">
        <f>IFERROR(IF(VLOOKUP(CONCATENATE($A118,"_",AJ$1),SP_ACQ_Lib[],MATCH(AJ$2,SP_ACQ_Lib[#Headers],0),FALSE)=0,"",VLOOKUP(CONCATENATE($A118,"_",AJ$1),SP_ACQ_Lib[],MATCH(AJ$2,SP_ACQ_Lib[#Headers],0),FALSE)),"")</f>
        <v>44004</v>
      </c>
      <c r="AK118" s="130">
        <f>IFERROR(IF(VLOOKUP(CONCATENATE($A118,"_",AK$1),SP_ACQ_Lib[],MATCH(AK$2,SP_ACQ_Lib[#Headers],0),FALSE)=0,"",VLOOKUP(CONCATENATE($A118,"_",AK$1),SP_ACQ_Lib[],MATCH(AK$2,SP_ACQ_Lib[#Headers],0),FALSE)),"")</f>
        <v>44187</v>
      </c>
      <c r="AL118" s="130">
        <f>IFERROR(VLOOKUP($A118,SP_AcqTract_DB[],MATCH(AL$2,SP_AcqTract_DB[#Headers],0),FALSE),"")</f>
        <v>0</v>
      </c>
      <c r="AM118" s="115">
        <f>IFERROR(VLOOKUP($A118,SP_AcqTract_DB[],MATCH(AM$2,SP_AcqTract_DB[#Headers],0),FALSE),"")</f>
        <v>0</v>
      </c>
      <c r="AN118" s="115">
        <f>IFERROR(VLOOKUP($A118,SP_AcqTract_DB[],MATCH(AN$2,SP_AcqTract_DB[#Headers],0),FALSE),"")</f>
        <v>0</v>
      </c>
      <c r="AO118" s="116">
        <f>IFERROR(VLOOKUP($A118,SP_AcqTract_DB[],MATCH(AO$2,SP_AcqTract_DB[#Headers],0),FALSE),"")</f>
        <v>0</v>
      </c>
      <c r="AP118" s="98">
        <f>IFERROR(VLOOKUP($A118,SP_AcqTract_DB[],MATCH(AP$2,SP_AcqTract_DB[#Headers],0),FALSE),"")</f>
        <v>0</v>
      </c>
      <c r="AQ118" s="133" t="str">
        <f>IFERROR(IF(VLOOKUP(CONCATENATE($A118,"_",AQ$1),SP_ACQ_Lib[],MATCH(AQ$2,SP_ACQ_Lib[#Headers],0),FALSE)=0,"",VLOOKUP(CONCATENATE($A118,"_",AQ$1),SP_ACQ_Lib[],MATCH(AQ$2,SP_ACQ_Lib[#Headers],0),FALSE)),"")</f>
        <v/>
      </c>
      <c r="AR118" s="131" t="str">
        <f>IFERROR(IF(VLOOKUP(CONCATENATE($A118,"_",AR$1),SP_ACQ_Lib[],MATCH(AR$2,SP_ACQ_Lib[#Headers],0),FALSE)=0,"",VLOOKUP(CONCATENATE($A118,"_",AR$1),SP_ACQ_Lib[],MATCH(AR$2,SP_ACQ_Lib[#Headers],0),FALSE)),"")</f>
        <v/>
      </c>
      <c r="AS118" s="130" t="str">
        <f>IFERROR(IF(VLOOKUP(CONCATENATE($A118,"_",AS$1),SP_ACQ_Lib[],MATCH(AS$2,SP_ACQ_Lib[#Headers],0),FALSE)=0,"",VLOOKUP(CONCATENATE($A118,"_",AS$1),SP_ACQ_Lib[],MATCH(AS$2,SP_ACQ_Lib[#Headers],0),FALSE)),"")</f>
        <v/>
      </c>
      <c r="AT118" s="132" t="str">
        <f>IFERROR(IF(VLOOKUP(CONCATENATE($A118,"_",AT$1),SP_ACQ_Lib[],MATCH(AT$2,SP_ACQ_Lib[#Headers],0),FALSE)=0,"",VLOOKUP(CONCATENATE($A118,"_",AT$1),SP_ACQ_Lib[],MATCH(AT$2,SP_ACQ_Lib[#Headers],0),FALSE)),"")</f>
        <v/>
      </c>
      <c r="AU118" s="132" t="str">
        <f>IFERROR(IF(VLOOKUP(CONCATENATE($A118,"_",AU$1),SP_ACQ_Lib[],MATCH(AU$2,SP_ACQ_Lib[#Headers],0),FALSE)=0,"",VLOOKUP(CONCATENATE($A118,"_",AU$1),SP_ACQ_Lib[],MATCH(AU$2,SP_ACQ_Lib[#Headers],0),FALSE)),"")</f>
        <v/>
      </c>
      <c r="AV118" s="113" t="str">
        <f>IFERROR(IF(VLOOKUP(CONCATENATE($A118,"_",AV$1),SP_ACQ_Lib[],MATCH(AV$2,SP_ACQ_Lib[#Headers],0),FALSE)=0,"",VLOOKUP(CONCATENATE($A118,"_",AV$1),SP_ACQ_Lib[],MATCH(AV$2,SP_ACQ_Lib[#Headers],0),FALSE)),"")</f>
        <v/>
      </c>
      <c r="AW118" s="132" t="str">
        <f>IFERROR(IF(VLOOKUP(CONCATENATE($A118,"_",AW$1),SP_ACQ_Lib[],MATCH(AW$2,SP_ACQ_Lib[#Headers],0),FALSE)=0,"",VLOOKUP(CONCATENATE($A118,"_",AW$1),SP_ACQ_Lib[],MATCH(AW$2,SP_ACQ_Lib[#Headers],0),FALSE)),"")</f>
        <v/>
      </c>
      <c r="AX118" s="132" t="str">
        <f>IFERROR(IF(VLOOKUP(CONCATENATE($A118,"_",AX$1),SP_ACQ_Lib[],MATCH(AX$2,SP_ACQ_Lib[#Headers],0),FALSE)=0,"",VLOOKUP(CONCATENATE($A118,"_",AX$1),SP_ACQ_Lib[],MATCH(AX$2,SP_ACQ_Lib[#Headers],0),FALSE)),"")</f>
        <v/>
      </c>
      <c r="AY118" s="132" t="str">
        <f>IFERROR(IF(VLOOKUP(CONCATENATE($A118,"_",AY$1),SP_ACQ_Lib[],MATCH(AY$2,SP_ACQ_Lib[#Headers],0),FALSE)=0,"",VLOOKUP(CONCATENATE($A118,"_",AY$1),SP_ACQ_Lib[],MATCH(AY$2,SP_ACQ_Lib[#Headers],0),FALSE)),"")</f>
        <v/>
      </c>
      <c r="AZ118" s="132" t="str">
        <f>IFERROR(IF(VLOOKUP(CONCATENATE($A118,"_",AZ$1),SP_ACQ_Lib[],MATCH(AZ$2,SP_ACQ_Lib[#Headers],0),FALSE)=0,"",VLOOKUP(CONCATENATE($A118,"_",AZ$1),SP_ACQ_Lib[],MATCH(AZ$2,SP_ACQ_Lib[#Headers],0),FALSE)),"")</f>
        <v/>
      </c>
      <c r="BA118" s="132" t="str">
        <f>IFERROR(IF(VLOOKUP(CONCATENATE($A118,"_",BA$1),SP_ACQ_Lib[],MATCH(BA$2,SP_ACQ_Lib[#Headers],0),FALSE)=0,"",VLOOKUP(CONCATENATE($A118,"_",BA$1),SP_ACQ_Lib[],MATCH(BA$2,SP_ACQ_Lib[#Headers],0),FALSE)),"")</f>
        <v/>
      </c>
      <c r="BB118" s="112">
        <f>IFERROR(VLOOKUP(CONCATENATE($A118,"_",BB$1),SP_ACQ_Lib[],MATCH(BB$2,SP_ACQ_Lib[#Headers],0),FALSE),0)</f>
        <v>0</v>
      </c>
      <c r="BC118" s="119">
        <f>IFERROR(VLOOKUP($A118,SP_AcqTract_DB[],MATCH(BC$2,SP_AcqTract_DB[#Headers],0),FALSE),"")</f>
        <v>0</v>
      </c>
      <c r="BD118" s="119">
        <f>IFERROR(VLOOKUP($A118,SP_AcqTract_DB[],MATCH(BD$2,SP_AcqTract_DB[#Headers],0),FALSE),"")</f>
        <v>0</v>
      </c>
      <c r="BE118" s="130" t="str">
        <f>IFERROR(IF(VLOOKUP(CONCATENATE($A118,"_",BE$1),SP_ACQ_Lib[],MATCH(BE$2,SP_ACQ_Lib[#Headers],0),FALSE)=0,"",VLOOKUP(CONCATENATE($A118,"_",BE$1),SP_ACQ_Lib[],MATCH(BE$2,SP_ACQ_Lib[#Headers],0),FALSE)),"")</f>
        <v/>
      </c>
      <c r="BF118" s="130" t="str">
        <f>IFERROR(IF(VLOOKUP(CONCATENATE($A118,"_",BF$1),SP_ACQ_Lib[],MATCH(BF$2,SP_ACQ_Lib[#Headers],0),FALSE)=0,"",VLOOKUP(CONCATENATE($A118,"_",BF$1),SP_ACQ_Lib[],MATCH(BF$2,SP_ACQ_Lib[#Headers],0),FALSE)),"")</f>
        <v/>
      </c>
      <c r="BG118" s="130" t="str">
        <f>IFERROR(IF(VLOOKUP(CONCATENATE($A118,"_",BG$1),SP_ACQ_Lib[],MATCH(BG$2,SP_ACQ_Lib[#Headers],0),FALSE)=0,"",VLOOKUP(CONCATENATE($A118,"_",BG$1),SP_ACQ_Lib[],MATCH(BG$2,SP_ACQ_Lib[#Headers],0),FALSE)),"")</f>
        <v/>
      </c>
      <c r="BH118" s="130" t="str">
        <f>IFERROR(IF(VLOOKUP(CONCATENATE($A118,"_",BH$1),SP_ACQ_Lib[],MATCH(BH$2,SP_ACQ_Lib[#Headers],0),FALSE)=0,"",VLOOKUP(CONCATENATE($A118,"_",BH$1),SP_ACQ_Lib[],MATCH(BH$2,SP_ACQ_Lib[#Headers],0),FALSE)),"")</f>
        <v/>
      </c>
      <c r="BI118" s="130" t="str">
        <f>IFERROR(IF(VLOOKUP(CONCATENATE($A118,"_",BI$1),SP_ACQ_Lib[],MATCH(BI$2,SP_ACQ_Lib[#Headers],0),FALSE)=0,"",VLOOKUP(CONCATENATE($A118,"_",BI$1),SP_ACQ_Lib[],MATCH(BI$2,SP_ACQ_Lib[#Headers],0),FALSE)),"")</f>
        <v/>
      </c>
      <c r="BJ118" s="130" t="str">
        <f>IFERROR(IF(VLOOKUP(CONCATENATE($A118,"_",BJ$1),SP_ACQ_Lib[],MATCH(BJ$2,SP_ACQ_Lib[#Headers],0),FALSE)=0,"",VLOOKUP(CONCATENATE($A118,"_",BJ$1),SP_ACQ_Lib[],MATCH(BJ$2,SP_ACQ_Lib[#Headers],0),FALSE)),"")</f>
        <v/>
      </c>
      <c r="BK118" s="131" t="str">
        <f>IFERROR(IF(VLOOKUP(CONCATENATE($A118,"_",BK$1),SP_ACQ_Lib[],MATCH(BK$2,SP_ACQ_Lib[#Headers],0),FALSE)=0,"",VLOOKUP(CONCATENATE($A118,"_",BK$1),SP_ACQ_Lib[],MATCH(BK$2,SP_ACQ_Lib[#Headers],0),FALSE)),"")</f>
        <v/>
      </c>
      <c r="BL118" s="130" t="str">
        <f>IFERROR(IF(VLOOKUP(CONCATENATE($A118,"_",BL$1),SP_ACQ_Lib[],MATCH(BL$2,SP_ACQ_Lib[#Headers],0),FALSE)=0,"",VLOOKUP(CONCATENATE($A118,"_",BL$1),SP_ACQ_Lib[],MATCH(BL$2,SP_ACQ_Lib[#Headers],0),FALSE)),"")</f>
        <v/>
      </c>
      <c r="BM118" s="130" t="str">
        <f>IFERROR(IF(VLOOKUP(CONCATENATE($A118,"_",BM$1),SP_ACQ_Lib[],MATCH(BM$2,SP_ACQ_Lib[#Headers],0),FALSE)=0,"",VLOOKUP(CONCATENATE($A118,"_",BM$1),SP_ACQ_Lib[],MATCH(BM$2,SP_ACQ_Lib[#Headers],0),FALSE)),"")</f>
        <v/>
      </c>
      <c r="BN118" s="130" t="str">
        <f>IFERROR(IF(VLOOKUP(CONCATENATE($A118,"_",BN$1),SP_ACQ_Lib[],MATCH(BN$2,SP_ACQ_Lib[#Headers],0),FALSE)=0,"",VLOOKUP(CONCATENATE($A118,"_",BN$1),SP_ACQ_Lib[],MATCH(BN$2,SP_ACQ_Lib[#Headers],0),FALSE)),"")</f>
        <v/>
      </c>
    </row>
    <row r="119" spans="1:66" s="114" customFormat="1" ht="15.75" x14ac:dyDescent="0.2">
      <c r="A119" s="82" t="s">
        <v>2132</v>
      </c>
      <c r="B119" s="115" t="str">
        <f>IFERROR(VLOOKUP($A119,SP_AcqTract_DB[],MATCH(B$2,SP_AcqTract_DB[#Headers],0),FALSE),"")</f>
        <v>R060210</v>
      </c>
      <c r="C119" s="116" t="str">
        <f>IFERROR(VLOOKUP($A119,SP_AcqTract_DB[],MATCH(C$2,SP_AcqTract_DB[#Headers],0),FALSE),"")</f>
        <v>PH2</v>
      </c>
      <c r="D119" s="96" t="str">
        <f>IFERROR(VLOOKUP($A119,SP_AcqTract_DB[],MATCH(D$2,SP_AcqTract_DB[#Headers],0),FALSE),"")</f>
        <v>Active</v>
      </c>
      <c r="E119" s="96">
        <f>IFERROR(VLOOKUP($A119,SP_AcqTract_DB[],MATCH(E$2,SP_AcqTract_DB[#Headers],0),FALSE),"")</f>
        <v>0</v>
      </c>
      <c r="F119" s="115">
        <f>IFERROR(VLOOKUP($A119,SP_AcqTract_DB[],MATCH(F$2,SP_AcqTract_DB[#Headers],0),FALSE),"")</f>
        <v>0</v>
      </c>
      <c r="G119" s="115" t="str">
        <f>IFERROR(VLOOKUP($A119,SP_AcqTract_DB[],MATCH(G$2,SP_AcqTract_DB[#Headers],0),FALSE),"")</f>
        <v>Darlene Snow</v>
      </c>
      <c r="H119" s="131">
        <f>IFERROR(IF(VLOOKUP(CONCATENATE($A119,"_",H$1),SP_ACQ_Lib[],MATCH(H$2,SP_ACQ_Lib[#Headers],0),FALSE)=0,"",VLOOKUP(CONCATENATE($A119,"_",H$1),SP_ACQ_Lib[],MATCH(H$2,SP_ACQ_Lib[#Headers],0),FALSE)),"")</f>
        <v>44022.625706018516</v>
      </c>
      <c r="I119" s="115" t="str">
        <f>IFERROR(VLOOKUP($A119,SP_AcqTract_DB[],MATCH(I$2,SP_AcqTract_DB[#Headers],0),FALSE),"")</f>
        <v>Mowels Stephanie L</v>
      </c>
      <c r="J119" s="115">
        <f>IFERROR(VLOOKUP($A119,SP_AcqTract_DB[],MATCH(J$2,SP_AcqTract_DB[#Headers],0),FALSE),"")</f>
        <v>0</v>
      </c>
      <c r="K119" s="115">
        <f>IFERROR(VLOOKUP($A119,SP_AcqTract_DB[],MATCH(K$2,SP_AcqTract_DB[#Headers],0),FALSE),"")</f>
        <v>0</v>
      </c>
      <c r="L119" s="115">
        <f>IFERROR(VLOOKUP($A119,SP_AcqTract_DB[],MATCH(L$2,SP_AcqTract_DB[#Headers],0),FALSE),"")</f>
        <v>0</v>
      </c>
      <c r="M119" s="96">
        <f>IFERROR(VLOOKUP($A119,SP_AcqTract_DB[],MATCH(M$2,SP_AcqTract_DB[#Headers],0),FALSE),"")</f>
        <v>0</v>
      </c>
      <c r="N119" s="115" t="str">
        <f>IFERROR(VLOOKUP($A119,SP_AcqTract_DB[],MATCH(N$2,SP_AcqTract_DB[#Headers],0),FALSE),"")</f>
        <v>3802 CR 135</v>
      </c>
      <c r="O119" s="108">
        <f>IFERROR(VLOOKUP($A119,SP_AcqTract_DB[],MATCH(O$2,SP_AcqTract_DB[#Headers],0),FALSE),"")</f>
        <v>0</v>
      </c>
      <c r="P119" s="108">
        <f>IFERROR(VLOOKUP($A119,SP_AcqTract_DB[],MATCH(P$2,SP_AcqTract_DB[#Headers],0),FALSE),"")</f>
        <v>0</v>
      </c>
      <c r="Q119" s="96">
        <f>IFERROR(VLOOKUP($A119,SP_AcqTract_DB[],MATCH(Q$2,SP_AcqTract_DB[#Headers],0),FALSE),"")</f>
        <v>0</v>
      </c>
      <c r="R119" s="131" t="str">
        <f>IFERROR(IF(VLOOKUP(CONCATENATE($A119,"_",R$1),SP_ACQ_Lib[],MATCH(R$2,SP_ACQ_Lib[#Headers],0),FALSE)=0,"",VLOOKUP(CONCATENATE($A119,"_",R$1),SP_ACQ_Lib[],MATCH(R$2,SP_ACQ_Lib[#Headers],0),FALSE)),"")</f>
        <v/>
      </c>
      <c r="S119" s="134" t="str">
        <f>IFERROR(IF(VLOOKUP(CONCATENATE($A119,"_",S$1),SP_ACQ_Lib[],MATCH(S$2,SP_ACQ_Lib[#Headers],0),FALSE)=0,"",VLOOKUP(CONCATENATE($A119,"_",S$1),SP_ACQ_Lib[],MATCH(S$2,SP_ACQ_Lib[#Headers],0),FALSE)),"")</f>
        <v/>
      </c>
      <c r="T119" s="93">
        <f>IFERROR(VLOOKUP(CONCATENATE($A119,"_",T$1),SP_ACQ_Lib[],MATCH(T$2,SP_ACQ_Lib[#Headers],0),FALSE),0)</f>
        <v>0</v>
      </c>
      <c r="U119" s="131" t="str">
        <f>IFERROR(IF(VLOOKUP(CONCATENATE($A119,"_",U$1),SP_ACQ_Lib[],MATCH(U$2,SP_ACQ_Lib[#Headers],0),FALSE)=0,"",VLOOKUP(CONCATENATE($A119,"_",U$1),SP_ACQ_Lib[],MATCH(U$2,SP_ACQ_Lib[#Headers],0),FALSE)),"")</f>
        <v/>
      </c>
      <c r="V119" s="93" t="str">
        <f>IFERROR(VLOOKUP(CONCATENATE($A119,"_",V$1),SP_ACQ_Lib[],MATCH(V$2,SP_ACQ_Lib[#Headers],0),FALSE),0)</f>
        <v>Accepted</v>
      </c>
      <c r="W119" s="97">
        <f>IFERROR(VLOOKUP(CONCATENATE($A119,"_",W$1),SP_ACQ_Lib[],MATCH(W$2,SP_ACQ_Lib[#Headers],0),FALSE),0)</f>
        <v>0</v>
      </c>
      <c r="X119" s="131">
        <f>IFERROR(VLOOKUP($A119,SP_AcqTract_DB[],MATCH(X$2,SP_AcqTract_DB[#Headers],0),FALSE),"")</f>
        <v>0</v>
      </c>
      <c r="Y119" s="125">
        <f>IFERROR(VLOOKUP($A119,SP_AcqTract_DB[],MATCH(Y$2,SP_AcqTract_DB[#Headers],0),FALSE),"")</f>
        <v>0</v>
      </c>
      <c r="Z119" s="117">
        <f>IFERROR(VLOOKUP($A119,SP_AcqTract_DB[],MATCH(Z$2,SP_AcqTract_DB[#Headers],0),FALSE),"")</f>
        <v>0</v>
      </c>
      <c r="AA119" s="117">
        <f>IFERROR(VLOOKUP($A119,SP_AcqTract_DB[],MATCH(AA$2,SP_AcqTract_DB[#Headers],0),FALSE),"")</f>
        <v>0</v>
      </c>
      <c r="AB119" s="131" t="str">
        <f>IFERROR(IF(VLOOKUP(CONCATENATE($A119,"_",AB$1),SP_ACQ_Lib[],MATCH(AB$2,SP_ACQ_Lib[#Headers],0),FALSE)=0,"",VLOOKUP(CONCATENATE($A119,"_",AB$1),SP_ACQ_Lib[],MATCH(AB$2,SP_ACQ_Lib[#Headers],0),FALSE)),"")</f>
        <v/>
      </c>
      <c r="AC119" s="131" t="str">
        <f>IFERROR(IF(VLOOKUP(CONCATENATE($A119,"_",AC$1),SP_ACQ_Lib[],MATCH(AC$2,SP_ACQ_Lib[#Headers],0),FALSE)=0,"",VLOOKUP(CONCATENATE($A119,"_",AC$1),SP_ACQ_Lib[],MATCH(AC$2,SP_ACQ_Lib[#Headers],0),FALSE)),"")</f>
        <v/>
      </c>
      <c r="AD119" s="117">
        <f>IFERROR(VLOOKUP($A119,SP_AcqTract_DB[],MATCH(AD$2,SP_AcqTract_DB[#Headers],0),FALSE),"")</f>
        <v>0</v>
      </c>
      <c r="AE119" s="131" t="str">
        <f>IFERROR(IF(VLOOKUP(CONCATENATE($A119,"_",AE$1),SP_ACQ_Lib[],MATCH(AE$2,SP_ACQ_Lib[#Headers],0),FALSE)=0,"",VLOOKUP(CONCATENATE($A119,"_",AE$1),SP_ACQ_Lib[],MATCH(AE$2,SP_ACQ_Lib[#Headers],0),FALSE)),"")</f>
        <v/>
      </c>
      <c r="AF119" s="131" t="str">
        <f>IFERROR(IF(VLOOKUP(CONCATENATE($A119,"_",AF$1),SP_ACQ_Lib[],MATCH(AF$2,SP_ACQ_Lib[#Headers],0),FALSE)=0,"",VLOOKUP(CONCATENATE($A119,"_",AF$1),SP_ACQ_Lib[],MATCH(AF$2,SP_ACQ_Lib[#Headers],0),FALSE)),"")</f>
        <v/>
      </c>
      <c r="AG119" s="131" t="str">
        <f>IFERROR(IF(VLOOKUP(CONCATENATE($A119,"_",AG$1),SP_ACQ_Lib[],MATCH(AG$2,SP_ACQ_Lib[#Headers],0),FALSE)=0,"",VLOOKUP(CONCATENATE($A119,"_",AG$1),SP_ACQ_Lib[],MATCH(AG$2,SP_ACQ_Lib[#Headers],0),FALSE)),"")</f>
        <v/>
      </c>
      <c r="AH119" s="131" t="str">
        <f>IFERROR(IF(VLOOKUP(CONCATENATE($A119,"_",AH$1),SP_ACQ_Lib[],MATCH(AH$2,SP_ACQ_Lib[#Headers],0),FALSE)=0,"",VLOOKUP(CONCATENATE($A119,"_",AH$1),SP_ACQ_Lib[],MATCH(AH$2,SP_ACQ_Lib[#Headers],0),FALSE)),"")</f>
        <v/>
      </c>
      <c r="AI119" s="130">
        <f>IFERROR(IF(VLOOKUP(CONCATENATE($A119,"_",AI$1),SP_ACQ_Lib[],MATCH(AI$2,SP_ACQ_Lib[#Headers],0),FALSE)=0,"",VLOOKUP(CONCATENATE($A119,"_",AI$1),SP_ACQ_Lib[],MATCH(AI$2,SP_ACQ_Lib[#Headers],0),FALSE)),"")</f>
        <v>43985</v>
      </c>
      <c r="AJ119" s="130" t="str">
        <f>IFERROR(IF(VLOOKUP(CONCATENATE($A119,"_",AJ$1),SP_ACQ_Lib[],MATCH(AJ$2,SP_ACQ_Lib[#Headers],0),FALSE)=0,"",VLOOKUP(CONCATENATE($A119,"_",AJ$1),SP_ACQ_Lib[],MATCH(AJ$2,SP_ACQ_Lib[#Headers],0),FALSE)),"")</f>
        <v/>
      </c>
      <c r="AK119" s="130" t="str">
        <f>IFERROR(IF(VLOOKUP(CONCATENATE($A119,"_",AK$1),SP_ACQ_Lib[],MATCH(AK$2,SP_ACQ_Lib[#Headers],0),FALSE)=0,"",VLOOKUP(CONCATENATE($A119,"_",AK$1),SP_ACQ_Lib[],MATCH(AK$2,SP_ACQ_Lib[#Headers],0),FALSE)),"")</f>
        <v/>
      </c>
      <c r="AL119" s="130">
        <f>IFERROR(VLOOKUP($A119,SP_AcqTract_DB[],MATCH(AL$2,SP_AcqTract_DB[#Headers],0),FALSE),"")</f>
        <v>0</v>
      </c>
      <c r="AM119" s="115">
        <f>IFERROR(VLOOKUP($A119,SP_AcqTract_DB[],MATCH(AM$2,SP_AcqTract_DB[#Headers],0),FALSE),"")</f>
        <v>0</v>
      </c>
      <c r="AN119" s="115">
        <f>IFERROR(VLOOKUP($A119,SP_AcqTract_DB[],MATCH(AN$2,SP_AcqTract_DB[#Headers],0),FALSE),"")</f>
        <v>0</v>
      </c>
      <c r="AO119" s="116">
        <f>IFERROR(VLOOKUP($A119,SP_AcqTract_DB[],MATCH(AO$2,SP_AcqTract_DB[#Headers],0),FALSE),"")</f>
        <v>0</v>
      </c>
      <c r="AP119" s="98">
        <f>IFERROR(VLOOKUP($A119,SP_AcqTract_DB[],MATCH(AP$2,SP_AcqTract_DB[#Headers],0),FALSE),"")</f>
        <v>0</v>
      </c>
      <c r="AQ119" s="133" t="str">
        <f>IFERROR(IF(VLOOKUP(CONCATENATE($A119,"_",AQ$1),SP_ACQ_Lib[],MATCH(AQ$2,SP_ACQ_Lib[#Headers],0),FALSE)=0,"",VLOOKUP(CONCATENATE($A119,"_",AQ$1),SP_ACQ_Lib[],MATCH(AQ$2,SP_ACQ_Lib[#Headers],0),FALSE)),"")</f>
        <v/>
      </c>
      <c r="AR119" s="131" t="str">
        <f>IFERROR(IF(VLOOKUP(CONCATENATE($A119,"_",AR$1),SP_ACQ_Lib[],MATCH(AR$2,SP_ACQ_Lib[#Headers],0),FALSE)=0,"",VLOOKUP(CONCATENATE($A119,"_",AR$1),SP_ACQ_Lib[],MATCH(AR$2,SP_ACQ_Lib[#Headers],0),FALSE)),"")</f>
        <v/>
      </c>
      <c r="AS119" s="130" t="str">
        <f>IFERROR(IF(VLOOKUP(CONCATENATE($A119,"_",AS$1),SP_ACQ_Lib[],MATCH(AS$2,SP_ACQ_Lib[#Headers],0),FALSE)=0,"",VLOOKUP(CONCATENATE($A119,"_",AS$1),SP_ACQ_Lib[],MATCH(AS$2,SP_ACQ_Lib[#Headers],0),FALSE)),"")</f>
        <v/>
      </c>
      <c r="AT119" s="132" t="str">
        <f>IFERROR(IF(VLOOKUP(CONCATENATE($A119,"_",AT$1),SP_ACQ_Lib[],MATCH(AT$2,SP_ACQ_Lib[#Headers],0),FALSE)=0,"",VLOOKUP(CONCATENATE($A119,"_",AT$1),SP_ACQ_Lib[],MATCH(AT$2,SP_ACQ_Lib[#Headers],0),FALSE)),"")</f>
        <v/>
      </c>
      <c r="AU119" s="132" t="str">
        <f>IFERROR(IF(VLOOKUP(CONCATENATE($A119,"_",AU$1),SP_ACQ_Lib[],MATCH(AU$2,SP_ACQ_Lib[#Headers],0),FALSE)=0,"",VLOOKUP(CONCATENATE($A119,"_",AU$1),SP_ACQ_Lib[],MATCH(AU$2,SP_ACQ_Lib[#Headers],0),FALSE)),"")</f>
        <v/>
      </c>
      <c r="AV119" s="113" t="str">
        <f>IFERROR(IF(VLOOKUP(CONCATENATE($A119,"_",AV$1),SP_ACQ_Lib[],MATCH(AV$2,SP_ACQ_Lib[#Headers],0),FALSE)=0,"",VLOOKUP(CONCATENATE($A119,"_",AV$1),SP_ACQ_Lib[],MATCH(AV$2,SP_ACQ_Lib[#Headers],0),FALSE)),"")</f>
        <v/>
      </c>
      <c r="AW119" s="132" t="str">
        <f>IFERROR(IF(VLOOKUP(CONCATENATE($A119,"_",AW$1),SP_ACQ_Lib[],MATCH(AW$2,SP_ACQ_Lib[#Headers],0),FALSE)=0,"",VLOOKUP(CONCATENATE($A119,"_",AW$1),SP_ACQ_Lib[],MATCH(AW$2,SP_ACQ_Lib[#Headers],0),FALSE)),"")</f>
        <v/>
      </c>
      <c r="AX119" s="132" t="str">
        <f>IFERROR(IF(VLOOKUP(CONCATENATE($A119,"_",AX$1),SP_ACQ_Lib[],MATCH(AX$2,SP_ACQ_Lib[#Headers],0),FALSE)=0,"",VLOOKUP(CONCATENATE($A119,"_",AX$1),SP_ACQ_Lib[],MATCH(AX$2,SP_ACQ_Lib[#Headers],0),FALSE)),"")</f>
        <v/>
      </c>
      <c r="AY119" s="132" t="str">
        <f>IFERROR(IF(VLOOKUP(CONCATENATE($A119,"_",AY$1),SP_ACQ_Lib[],MATCH(AY$2,SP_ACQ_Lib[#Headers],0),FALSE)=0,"",VLOOKUP(CONCATENATE($A119,"_",AY$1),SP_ACQ_Lib[],MATCH(AY$2,SP_ACQ_Lib[#Headers],0),FALSE)),"")</f>
        <v/>
      </c>
      <c r="AZ119" s="132" t="str">
        <f>IFERROR(IF(VLOOKUP(CONCATENATE($A119,"_",AZ$1),SP_ACQ_Lib[],MATCH(AZ$2,SP_ACQ_Lib[#Headers],0),FALSE)=0,"",VLOOKUP(CONCATENATE($A119,"_",AZ$1),SP_ACQ_Lib[],MATCH(AZ$2,SP_ACQ_Lib[#Headers],0),FALSE)),"")</f>
        <v/>
      </c>
      <c r="BA119" s="132" t="str">
        <f>IFERROR(IF(VLOOKUP(CONCATENATE($A119,"_",BA$1),SP_ACQ_Lib[],MATCH(BA$2,SP_ACQ_Lib[#Headers],0),FALSE)=0,"",VLOOKUP(CONCATENATE($A119,"_",BA$1),SP_ACQ_Lib[],MATCH(BA$2,SP_ACQ_Lib[#Headers],0),FALSE)),"")</f>
        <v/>
      </c>
      <c r="BB119" s="112">
        <f>IFERROR(VLOOKUP(CONCATENATE($A119,"_",BB$1),SP_ACQ_Lib[],MATCH(BB$2,SP_ACQ_Lib[#Headers],0),FALSE),0)</f>
        <v>0</v>
      </c>
      <c r="BC119" s="119">
        <f>IFERROR(VLOOKUP($A119,SP_AcqTract_DB[],MATCH(BC$2,SP_AcqTract_DB[#Headers],0),FALSE),"")</f>
        <v>0</v>
      </c>
      <c r="BD119" s="119">
        <f>IFERROR(VLOOKUP($A119,SP_AcqTract_DB[],MATCH(BD$2,SP_AcqTract_DB[#Headers],0),FALSE),"")</f>
        <v>0</v>
      </c>
      <c r="BE119" s="130" t="str">
        <f>IFERROR(IF(VLOOKUP(CONCATENATE($A119,"_",BE$1),SP_ACQ_Lib[],MATCH(BE$2,SP_ACQ_Lib[#Headers],0),FALSE)=0,"",VLOOKUP(CONCATENATE($A119,"_",BE$1),SP_ACQ_Lib[],MATCH(BE$2,SP_ACQ_Lib[#Headers],0),FALSE)),"")</f>
        <v/>
      </c>
      <c r="BF119" s="130" t="str">
        <f>IFERROR(IF(VLOOKUP(CONCATENATE($A119,"_",BF$1),SP_ACQ_Lib[],MATCH(BF$2,SP_ACQ_Lib[#Headers],0),FALSE)=0,"",VLOOKUP(CONCATENATE($A119,"_",BF$1),SP_ACQ_Lib[],MATCH(BF$2,SP_ACQ_Lib[#Headers],0),FALSE)),"")</f>
        <v/>
      </c>
      <c r="BG119" s="130" t="str">
        <f>IFERROR(IF(VLOOKUP(CONCATENATE($A119,"_",BG$1),SP_ACQ_Lib[],MATCH(BG$2,SP_ACQ_Lib[#Headers],0),FALSE)=0,"",VLOOKUP(CONCATENATE($A119,"_",BG$1),SP_ACQ_Lib[],MATCH(BG$2,SP_ACQ_Lib[#Headers],0),FALSE)),"")</f>
        <v/>
      </c>
      <c r="BH119" s="130" t="str">
        <f>IFERROR(IF(VLOOKUP(CONCATENATE($A119,"_",BH$1),SP_ACQ_Lib[],MATCH(BH$2,SP_ACQ_Lib[#Headers],0),FALSE)=0,"",VLOOKUP(CONCATENATE($A119,"_",BH$1),SP_ACQ_Lib[],MATCH(BH$2,SP_ACQ_Lib[#Headers],0),FALSE)),"")</f>
        <v/>
      </c>
      <c r="BI119" s="130" t="str">
        <f>IFERROR(IF(VLOOKUP(CONCATENATE($A119,"_",BI$1),SP_ACQ_Lib[],MATCH(BI$2,SP_ACQ_Lib[#Headers],0),FALSE)=0,"",VLOOKUP(CONCATENATE($A119,"_",BI$1),SP_ACQ_Lib[],MATCH(BI$2,SP_ACQ_Lib[#Headers],0),FALSE)),"")</f>
        <v/>
      </c>
      <c r="BJ119" s="130" t="str">
        <f>IFERROR(IF(VLOOKUP(CONCATENATE($A119,"_",BJ$1),SP_ACQ_Lib[],MATCH(BJ$2,SP_ACQ_Lib[#Headers],0),FALSE)=0,"",VLOOKUP(CONCATENATE($A119,"_",BJ$1),SP_ACQ_Lib[],MATCH(BJ$2,SP_ACQ_Lib[#Headers],0),FALSE)),"")</f>
        <v/>
      </c>
      <c r="BK119" s="131" t="str">
        <f>IFERROR(IF(VLOOKUP(CONCATENATE($A119,"_",BK$1),SP_ACQ_Lib[],MATCH(BK$2,SP_ACQ_Lib[#Headers],0),FALSE)=0,"",VLOOKUP(CONCATENATE($A119,"_",BK$1),SP_ACQ_Lib[],MATCH(BK$2,SP_ACQ_Lib[#Headers],0),FALSE)),"")</f>
        <v/>
      </c>
      <c r="BL119" s="130" t="str">
        <f>IFERROR(IF(VLOOKUP(CONCATENATE($A119,"_",BL$1),SP_ACQ_Lib[],MATCH(BL$2,SP_ACQ_Lib[#Headers],0),FALSE)=0,"",VLOOKUP(CONCATENATE($A119,"_",BL$1),SP_ACQ_Lib[],MATCH(BL$2,SP_ACQ_Lib[#Headers],0),FALSE)),"")</f>
        <v/>
      </c>
      <c r="BM119" s="130" t="str">
        <f>IFERROR(IF(VLOOKUP(CONCATENATE($A119,"_",BM$1),SP_ACQ_Lib[],MATCH(BM$2,SP_ACQ_Lib[#Headers],0),FALSE)=0,"",VLOOKUP(CONCATENATE($A119,"_",BM$1),SP_ACQ_Lib[],MATCH(BM$2,SP_ACQ_Lib[#Headers],0),FALSE)),"")</f>
        <v/>
      </c>
      <c r="BN119" s="130" t="str">
        <f>IFERROR(IF(VLOOKUP(CONCATENATE($A119,"_",BN$1),SP_ACQ_Lib[],MATCH(BN$2,SP_ACQ_Lib[#Headers],0),FALSE)=0,"",VLOOKUP(CONCATENATE($A119,"_",BN$1),SP_ACQ_Lib[],MATCH(BN$2,SP_ACQ_Lib[#Headers],0),FALSE)),"")</f>
        <v/>
      </c>
    </row>
    <row r="120" spans="1:66" s="114" customFormat="1" ht="25.5" x14ac:dyDescent="0.2">
      <c r="A120" s="82" t="s">
        <v>2134</v>
      </c>
      <c r="B120" s="115" t="str">
        <f>IFERROR(VLOOKUP($A120,SP_AcqTract_DB[],MATCH(B$2,SP_AcqTract_DB[#Headers],0),FALSE),"")</f>
        <v>R068966</v>
      </c>
      <c r="C120" s="116" t="str">
        <f>IFERROR(VLOOKUP($A120,SP_AcqTract_DB[],MATCH(C$2,SP_AcqTract_DB[#Headers],0),FALSE),"")</f>
        <v>PH2</v>
      </c>
      <c r="D120" s="96" t="str">
        <f>IFERROR(VLOOKUP($A120,SP_AcqTract_DB[],MATCH(D$2,SP_AcqTract_DB[#Headers],0),FALSE),"")</f>
        <v>Active</v>
      </c>
      <c r="E120" s="96">
        <f>IFERROR(VLOOKUP($A120,SP_AcqTract_DB[],MATCH(E$2,SP_AcqTract_DB[#Headers],0),FALSE),"")</f>
        <v>0</v>
      </c>
      <c r="F120" s="115">
        <f>IFERROR(VLOOKUP($A120,SP_AcqTract_DB[],MATCH(F$2,SP_AcqTract_DB[#Headers],0),FALSE),"")</f>
        <v>0</v>
      </c>
      <c r="G120" s="115" t="str">
        <f>IFERROR(VLOOKUP($A120,SP_AcqTract_DB[],MATCH(G$2,SP_AcqTract_DB[#Headers],0),FALSE),"")</f>
        <v>Stateside</v>
      </c>
      <c r="H120" s="131" t="str">
        <f>IFERROR(IF(VLOOKUP(CONCATENATE($A120,"_",H$1),SP_ACQ_Lib[],MATCH(H$2,SP_ACQ_Lib[#Headers],0),FALSE)=0,"",VLOOKUP(CONCATENATE($A120,"_",H$1),SP_ACQ_Lib[],MATCH(H$2,SP_ACQ_Lib[#Headers],0),FALSE)),"")</f>
        <v/>
      </c>
      <c r="I120" s="115" t="str">
        <f>IFERROR(VLOOKUP($A120,SP_AcqTract_DB[],MATCH(I$2,SP_AcqTract_DB[#Headers],0),FALSE),"")</f>
        <v>Hawes Barbara Louise Trust Dated 8-17-81</v>
      </c>
      <c r="J120" s="115">
        <f>IFERROR(VLOOKUP($A120,SP_AcqTract_DB[],MATCH(J$2,SP_AcqTract_DB[#Headers],0),FALSE),"")</f>
        <v>0</v>
      </c>
      <c r="K120" s="115">
        <f>IFERROR(VLOOKUP($A120,SP_AcqTract_DB[],MATCH(K$2,SP_AcqTract_DB[#Headers],0),FALSE),"")</f>
        <v>0</v>
      </c>
      <c r="L120" s="115">
        <f>IFERROR(VLOOKUP($A120,SP_AcqTract_DB[],MATCH(L$2,SP_AcqTract_DB[#Headers],0),FALSE),"")</f>
        <v>0</v>
      </c>
      <c r="M120" s="96">
        <f>IFERROR(VLOOKUP($A120,SP_AcqTract_DB[],MATCH(M$2,SP_AcqTract_DB[#Headers],0),FALSE),"")</f>
        <v>0</v>
      </c>
      <c r="N120" s="115" t="str">
        <f>IFERROR(VLOOKUP($A120,SP_AcqTract_DB[],MATCH(N$2,SP_AcqTract_DB[#Headers],0),FALSE),"")</f>
        <v>0  N FULTON</v>
      </c>
      <c r="O120" s="108">
        <f>IFERROR(VLOOKUP($A120,SP_AcqTract_DB[],MATCH(O$2,SP_AcqTract_DB[#Headers],0),FALSE),"")</f>
        <v>0</v>
      </c>
      <c r="P120" s="108">
        <f>IFERROR(VLOOKUP($A120,SP_AcqTract_DB[],MATCH(P$2,SP_AcqTract_DB[#Headers],0),FALSE),"")</f>
        <v>0</v>
      </c>
      <c r="Q120" s="96">
        <f>IFERROR(VLOOKUP($A120,SP_AcqTract_DB[],MATCH(Q$2,SP_AcqTract_DB[#Headers],0),FALSE),"")</f>
        <v>0</v>
      </c>
      <c r="R120" s="131" t="str">
        <f>IFERROR(IF(VLOOKUP(CONCATENATE($A120,"_",R$1),SP_ACQ_Lib[],MATCH(R$2,SP_ACQ_Lib[#Headers],0),FALSE)=0,"",VLOOKUP(CONCATENATE($A120,"_",R$1),SP_ACQ_Lib[],MATCH(R$2,SP_ACQ_Lib[#Headers],0),FALSE)),"")</f>
        <v/>
      </c>
      <c r="S120" s="134" t="str">
        <f>IFERROR(IF(VLOOKUP(CONCATENATE($A120,"_",S$1),SP_ACQ_Lib[],MATCH(S$2,SP_ACQ_Lib[#Headers],0),FALSE)=0,"",VLOOKUP(CONCATENATE($A120,"_",S$1),SP_ACQ_Lib[],MATCH(S$2,SP_ACQ_Lib[#Headers],0),FALSE)),"")</f>
        <v/>
      </c>
      <c r="T120" s="93">
        <f>IFERROR(VLOOKUP(CONCATENATE($A120,"_",T$1),SP_ACQ_Lib[],MATCH(T$2,SP_ACQ_Lib[#Headers],0),FALSE),0)</f>
        <v>0</v>
      </c>
      <c r="U120" s="131" t="str">
        <f>IFERROR(IF(VLOOKUP(CONCATENATE($A120,"_",U$1),SP_ACQ_Lib[],MATCH(U$2,SP_ACQ_Lib[#Headers],0),FALSE)=0,"",VLOOKUP(CONCATENATE($A120,"_",U$1),SP_ACQ_Lib[],MATCH(U$2,SP_ACQ_Lib[#Headers],0),FALSE)),"")</f>
        <v/>
      </c>
      <c r="V120" s="93" t="str">
        <f>IFERROR(VLOOKUP(CONCATENATE($A120,"_",V$1),SP_ACQ_Lib[],MATCH(V$2,SP_ACQ_Lib[#Headers],0),FALSE),0)</f>
        <v>Accepted</v>
      </c>
      <c r="W120" s="97">
        <f>IFERROR(VLOOKUP(CONCATENATE($A120,"_",W$1),SP_ACQ_Lib[],MATCH(W$2,SP_ACQ_Lib[#Headers],0),FALSE),0)</f>
        <v>0</v>
      </c>
      <c r="X120" s="131">
        <f>IFERROR(VLOOKUP($A120,SP_AcqTract_DB[],MATCH(X$2,SP_AcqTract_DB[#Headers],0),FALSE),"")</f>
        <v>0</v>
      </c>
      <c r="Y120" s="125">
        <f>IFERROR(VLOOKUP($A120,SP_AcqTract_DB[],MATCH(Y$2,SP_AcqTract_DB[#Headers],0),FALSE),"")</f>
        <v>0</v>
      </c>
      <c r="Z120" s="117">
        <f>IFERROR(VLOOKUP($A120,SP_AcqTract_DB[],MATCH(Z$2,SP_AcqTract_DB[#Headers],0),FALSE),"")</f>
        <v>0</v>
      </c>
      <c r="AA120" s="117">
        <f>IFERROR(VLOOKUP($A120,SP_AcqTract_DB[],MATCH(AA$2,SP_AcqTract_DB[#Headers],0),FALSE),"")</f>
        <v>0</v>
      </c>
      <c r="AB120" s="131" t="str">
        <f>IFERROR(IF(VLOOKUP(CONCATENATE($A120,"_",AB$1),SP_ACQ_Lib[],MATCH(AB$2,SP_ACQ_Lib[#Headers],0),FALSE)=0,"",VLOOKUP(CONCATENATE($A120,"_",AB$1),SP_ACQ_Lib[],MATCH(AB$2,SP_ACQ_Lib[#Headers],0),FALSE)),"")</f>
        <v/>
      </c>
      <c r="AC120" s="131" t="str">
        <f>IFERROR(IF(VLOOKUP(CONCATENATE($A120,"_",AC$1),SP_ACQ_Lib[],MATCH(AC$2,SP_ACQ_Lib[#Headers],0),FALSE)=0,"",VLOOKUP(CONCATENATE($A120,"_",AC$1),SP_ACQ_Lib[],MATCH(AC$2,SP_ACQ_Lib[#Headers],0),FALSE)),"")</f>
        <v/>
      </c>
      <c r="AD120" s="117">
        <f>IFERROR(VLOOKUP($A120,SP_AcqTract_DB[],MATCH(AD$2,SP_AcqTract_DB[#Headers],0),FALSE),"")</f>
        <v>0</v>
      </c>
      <c r="AE120" s="131" t="str">
        <f>IFERROR(IF(VLOOKUP(CONCATENATE($A120,"_",AE$1),SP_ACQ_Lib[],MATCH(AE$2,SP_ACQ_Lib[#Headers],0),FALSE)=0,"",VLOOKUP(CONCATENATE($A120,"_",AE$1),SP_ACQ_Lib[],MATCH(AE$2,SP_ACQ_Lib[#Headers],0),FALSE)),"")</f>
        <v/>
      </c>
      <c r="AF120" s="131" t="str">
        <f>IFERROR(IF(VLOOKUP(CONCATENATE($A120,"_",AF$1),SP_ACQ_Lib[],MATCH(AF$2,SP_ACQ_Lib[#Headers],0),FALSE)=0,"",VLOOKUP(CONCATENATE($A120,"_",AF$1),SP_ACQ_Lib[],MATCH(AF$2,SP_ACQ_Lib[#Headers],0),FALSE)),"")</f>
        <v/>
      </c>
      <c r="AG120" s="131" t="str">
        <f>IFERROR(IF(VLOOKUP(CONCATENATE($A120,"_",AG$1),SP_ACQ_Lib[],MATCH(AG$2,SP_ACQ_Lib[#Headers],0),FALSE)=0,"",VLOOKUP(CONCATENATE($A120,"_",AG$1),SP_ACQ_Lib[],MATCH(AG$2,SP_ACQ_Lib[#Headers],0),FALSE)),"")</f>
        <v/>
      </c>
      <c r="AH120" s="131" t="str">
        <f>IFERROR(IF(VLOOKUP(CONCATENATE($A120,"_",AH$1),SP_ACQ_Lib[],MATCH(AH$2,SP_ACQ_Lib[#Headers],0),FALSE)=0,"",VLOOKUP(CONCATENATE($A120,"_",AH$1),SP_ACQ_Lib[],MATCH(AH$2,SP_ACQ_Lib[#Headers],0),FALSE)),"")</f>
        <v/>
      </c>
      <c r="AI120" s="130" t="str">
        <f>IFERROR(IF(VLOOKUP(CONCATENATE($A120,"_",AI$1),SP_ACQ_Lib[],MATCH(AI$2,SP_ACQ_Lib[#Headers],0),FALSE)=0,"",VLOOKUP(CONCATENATE($A120,"_",AI$1),SP_ACQ_Lib[],MATCH(AI$2,SP_ACQ_Lib[#Headers],0),FALSE)),"")</f>
        <v/>
      </c>
      <c r="AJ120" s="130" t="str">
        <f>IFERROR(IF(VLOOKUP(CONCATENATE($A120,"_",AJ$1),SP_ACQ_Lib[],MATCH(AJ$2,SP_ACQ_Lib[#Headers],0),FALSE)=0,"",VLOOKUP(CONCATENATE($A120,"_",AJ$1),SP_ACQ_Lib[],MATCH(AJ$2,SP_ACQ_Lib[#Headers],0),FALSE)),"")</f>
        <v/>
      </c>
      <c r="AK120" s="130" t="str">
        <f>IFERROR(IF(VLOOKUP(CONCATENATE($A120,"_",AK$1),SP_ACQ_Lib[],MATCH(AK$2,SP_ACQ_Lib[#Headers],0),FALSE)=0,"",VLOOKUP(CONCATENATE($A120,"_",AK$1),SP_ACQ_Lib[],MATCH(AK$2,SP_ACQ_Lib[#Headers],0),FALSE)),"")</f>
        <v/>
      </c>
      <c r="AL120" s="130">
        <f>IFERROR(VLOOKUP($A120,SP_AcqTract_DB[],MATCH(AL$2,SP_AcqTract_DB[#Headers],0),FALSE),"")</f>
        <v>0</v>
      </c>
      <c r="AM120" s="115">
        <f>IFERROR(VLOOKUP($A120,SP_AcqTract_DB[],MATCH(AM$2,SP_AcqTract_DB[#Headers],0),FALSE),"")</f>
        <v>0</v>
      </c>
      <c r="AN120" s="115">
        <f>IFERROR(VLOOKUP($A120,SP_AcqTract_DB[],MATCH(AN$2,SP_AcqTract_DB[#Headers],0),FALSE),"")</f>
        <v>0</v>
      </c>
      <c r="AO120" s="116">
        <f>IFERROR(VLOOKUP($A120,SP_AcqTract_DB[],MATCH(AO$2,SP_AcqTract_DB[#Headers],0),FALSE),"")</f>
        <v>0</v>
      </c>
      <c r="AP120" s="98">
        <f>IFERROR(VLOOKUP($A120,SP_AcqTract_DB[],MATCH(AP$2,SP_AcqTract_DB[#Headers],0),FALSE),"")</f>
        <v>0</v>
      </c>
      <c r="AQ120" s="133" t="str">
        <f>IFERROR(IF(VLOOKUP(CONCATENATE($A120,"_",AQ$1),SP_ACQ_Lib[],MATCH(AQ$2,SP_ACQ_Lib[#Headers],0),FALSE)=0,"",VLOOKUP(CONCATENATE($A120,"_",AQ$1),SP_ACQ_Lib[],MATCH(AQ$2,SP_ACQ_Lib[#Headers],0),FALSE)),"")</f>
        <v/>
      </c>
      <c r="AR120" s="131" t="str">
        <f>IFERROR(IF(VLOOKUP(CONCATENATE($A120,"_",AR$1),SP_ACQ_Lib[],MATCH(AR$2,SP_ACQ_Lib[#Headers],0),FALSE)=0,"",VLOOKUP(CONCATENATE($A120,"_",AR$1),SP_ACQ_Lib[],MATCH(AR$2,SP_ACQ_Lib[#Headers],0),FALSE)),"")</f>
        <v/>
      </c>
      <c r="AS120" s="130" t="str">
        <f>IFERROR(IF(VLOOKUP(CONCATENATE($A120,"_",AS$1),SP_ACQ_Lib[],MATCH(AS$2,SP_ACQ_Lib[#Headers],0),FALSE)=0,"",VLOOKUP(CONCATENATE($A120,"_",AS$1),SP_ACQ_Lib[],MATCH(AS$2,SP_ACQ_Lib[#Headers],0),FALSE)),"")</f>
        <v/>
      </c>
      <c r="AT120" s="132" t="str">
        <f>IFERROR(IF(VLOOKUP(CONCATENATE($A120,"_",AT$1),SP_ACQ_Lib[],MATCH(AT$2,SP_ACQ_Lib[#Headers],0),FALSE)=0,"",VLOOKUP(CONCATENATE($A120,"_",AT$1),SP_ACQ_Lib[],MATCH(AT$2,SP_ACQ_Lib[#Headers],0),FALSE)),"")</f>
        <v/>
      </c>
      <c r="AU120" s="132" t="str">
        <f>IFERROR(IF(VLOOKUP(CONCATENATE($A120,"_",AU$1),SP_ACQ_Lib[],MATCH(AU$2,SP_ACQ_Lib[#Headers],0),FALSE)=0,"",VLOOKUP(CONCATENATE($A120,"_",AU$1),SP_ACQ_Lib[],MATCH(AU$2,SP_ACQ_Lib[#Headers],0),FALSE)),"")</f>
        <v/>
      </c>
      <c r="AV120" s="113" t="str">
        <f>IFERROR(IF(VLOOKUP(CONCATENATE($A120,"_",AV$1),SP_ACQ_Lib[],MATCH(AV$2,SP_ACQ_Lib[#Headers],0),FALSE)=0,"",VLOOKUP(CONCATENATE($A120,"_",AV$1),SP_ACQ_Lib[],MATCH(AV$2,SP_ACQ_Lib[#Headers],0),FALSE)),"")</f>
        <v/>
      </c>
      <c r="AW120" s="132" t="str">
        <f>IFERROR(IF(VLOOKUP(CONCATENATE($A120,"_",AW$1),SP_ACQ_Lib[],MATCH(AW$2,SP_ACQ_Lib[#Headers],0),FALSE)=0,"",VLOOKUP(CONCATENATE($A120,"_",AW$1),SP_ACQ_Lib[],MATCH(AW$2,SP_ACQ_Lib[#Headers],0),FALSE)),"")</f>
        <v/>
      </c>
      <c r="AX120" s="132" t="str">
        <f>IFERROR(IF(VLOOKUP(CONCATENATE($A120,"_",AX$1),SP_ACQ_Lib[],MATCH(AX$2,SP_ACQ_Lib[#Headers],0),FALSE)=0,"",VLOOKUP(CONCATENATE($A120,"_",AX$1),SP_ACQ_Lib[],MATCH(AX$2,SP_ACQ_Lib[#Headers],0),FALSE)),"")</f>
        <v/>
      </c>
      <c r="AY120" s="132" t="str">
        <f>IFERROR(IF(VLOOKUP(CONCATENATE($A120,"_",AY$1),SP_ACQ_Lib[],MATCH(AY$2,SP_ACQ_Lib[#Headers],0),FALSE)=0,"",VLOOKUP(CONCATENATE($A120,"_",AY$1),SP_ACQ_Lib[],MATCH(AY$2,SP_ACQ_Lib[#Headers],0),FALSE)),"")</f>
        <v/>
      </c>
      <c r="AZ120" s="132" t="str">
        <f>IFERROR(IF(VLOOKUP(CONCATENATE($A120,"_",AZ$1),SP_ACQ_Lib[],MATCH(AZ$2,SP_ACQ_Lib[#Headers],0),FALSE)=0,"",VLOOKUP(CONCATENATE($A120,"_",AZ$1),SP_ACQ_Lib[],MATCH(AZ$2,SP_ACQ_Lib[#Headers],0),FALSE)),"")</f>
        <v/>
      </c>
      <c r="BA120" s="132" t="str">
        <f>IFERROR(IF(VLOOKUP(CONCATENATE($A120,"_",BA$1),SP_ACQ_Lib[],MATCH(BA$2,SP_ACQ_Lib[#Headers],0),FALSE)=0,"",VLOOKUP(CONCATENATE($A120,"_",BA$1),SP_ACQ_Lib[],MATCH(BA$2,SP_ACQ_Lib[#Headers],0),FALSE)),"")</f>
        <v/>
      </c>
      <c r="BB120" s="112">
        <f>IFERROR(VLOOKUP(CONCATENATE($A120,"_",BB$1),SP_ACQ_Lib[],MATCH(BB$2,SP_ACQ_Lib[#Headers],0),FALSE),0)</f>
        <v>0</v>
      </c>
      <c r="BC120" s="119">
        <f>IFERROR(VLOOKUP($A120,SP_AcqTract_DB[],MATCH(BC$2,SP_AcqTract_DB[#Headers],0),FALSE),"")</f>
        <v>0</v>
      </c>
      <c r="BD120" s="119">
        <f>IFERROR(VLOOKUP($A120,SP_AcqTract_DB[],MATCH(BD$2,SP_AcqTract_DB[#Headers],0),FALSE),"")</f>
        <v>0</v>
      </c>
      <c r="BE120" s="130" t="str">
        <f>IFERROR(IF(VLOOKUP(CONCATENATE($A120,"_",BE$1),SP_ACQ_Lib[],MATCH(BE$2,SP_ACQ_Lib[#Headers],0),FALSE)=0,"",VLOOKUP(CONCATENATE($A120,"_",BE$1),SP_ACQ_Lib[],MATCH(BE$2,SP_ACQ_Lib[#Headers],0),FALSE)),"")</f>
        <v/>
      </c>
      <c r="BF120" s="130" t="str">
        <f>IFERROR(IF(VLOOKUP(CONCATENATE($A120,"_",BF$1),SP_ACQ_Lib[],MATCH(BF$2,SP_ACQ_Lib[#Headers],0),FALSE)=0,"",VLOOKUP(CONCATENATE($A120,"_",BF$1),SP_ACQ_Lib[],MATCH(BF$2,SP_ACQ_Lib[#Headers],0),FALSE)),"")</f>
        <v/>
      </c>
      <c r="BG120" s="130" t="str">
        <f>IFERROR(IF(VLOOKUP(CONCATENATE($A120,"_",BG$1),SP_ACQ_Lib[],MATCH(BG$2,SP_ACQ_Lib[#Headers],0),FALSE)=0,"",VLOOKUP(CONCATENATE($A120,"_",BG$1),SP_ACQ_Lib[],MATCH(BG$2,SP_ACQ_Lib[#Headers],0),FALSE)),"")</f>
        <v/>
      </c>
      <c r="BH120" s="130" t="str">
        <f>IFERROR(IF(VLOOKUP(CONCATENATE($A120,"_",BH$1),SP_ACQ_Lib[],MATCH(BH$2,SP_ACQ_Lib[#Headers],0),FALSE)=0,"",VLOOKUP(CONCATENATE($A120,"_",BH$1),SP_ACQ_Lib[],MATCH(BH$2,SP_ACQ_Lib[#Headers],0),FALSE)),"")</f>
        <v/>
      </c>
      <c r="BI120" s="130" t="str">
        <f>IFERROR(IF(VLOOKUP(CONCATENATE($A120,"_",BI$1),SP_ACQ_Lib[],MATCH(BI$2,SP_ACQ_Lib[#Headers],0),FALSE)=0,"",VLOOKUP(CONCATENATE($A120,"_",BI$1),SP_ACQ_Lib[],MATCH(BI$2,SP_ACQ_Lib[#Headers],0),FALSE)),"")</f>
        <v/>
      </c>
      <c r="BJ120" s="130" t="str">
        <f>IFERROR(IF(VLOOKUP(CONCATENATE($A120,"_",BJ$1),SP_ACQ_Lib[],MATCH(BJ$2,SP_ACQ_Lib[#Headers],0),FALSE)=0,"",VLOOKUP(CONCATENATE($A120,"_",BJ$1),SP_ACQ_Lib[],MATCH(BJ$2,SP_ACQ_Lib[#Headers],0),FALSE)),"")</f>
        <v/>
      </c>
      <c r="BK120" s="131" t="str">
        <f>IFERROR(IF(VLOOKUP(CONCATENATE($A120,"_",BK$1),SP_ACQ_Lib[],MATCH(BK$2,SP_ACQ_Lib[#Headers],0),FALSE)=0,"",VLOOKUP(CONCATENATE($A120,"_",BK$1),SP_ACQ_Lib[],MATCH(BK$2,SP_ACQ_Lib[#Headers],0),FALSE)),"")</f>
        <v/>
      </c>
      <c r="BL120" s="130" t="str">
        <f>IFERROR(IF(VLOOKUP(CONCATENATE($A120,"_",BL$1),SP_ACQ_Lib[],MATCH(BL$2,SP_ACQ_Lib[#Headers],0),FALSE)=0,"",VLOOKUP(CONCATENATE($A120,"_",BL$1),SP_ACQ_Lib[],MATCH(BL$2,SP_ACQ_Lib[#Headers],0),FALSE)),"")</f>
        <v/>
      </c>
      <c r="BM120" s="130" t="str">
        <f>IFERROR(IF(VLOOKUP(CONCATENATE($A120,"_",BM$1),SP_ACQ_Lib[],MATCH(BM$2,SP_ACQ_Lib[#Headers],0),FALSE)=0,"",VLOOKUP(CONCATENATE($A120,"_",BM$1),SP_ACQ_Lib[],MATCH(BM$2,SP_ACQ_Lib[#Headers],0),FALSE)),"")</f>
        <v/>
      </c>
      <c r="BN120" s="130" t="str">
        <f>IFERROR(IF(VLOOKUP(CONCATENATE($A120,"_",BN$1),SP_ACQ_Lib[],MATCH(BN$2,SP_ACQ_Lib[#Headers],0),FALSE)=0,"",VLOOKUP(CONCATENATE($A120,"_",BN$1),SP_ACQ_Lib[],MATCH(BN$2,SP_ACQ_Lib[#Headers],0),FALSE)),"")</f>
        <v/>
      </c>
    </row>
    <row r="121" spans="1:66" s="114" customFormat="1" ht="15.75" x14ac:dyDescent="0.2">
      <c r="A121" s="82" t="s">
        <v>2136</v>
      </c>
      <c r="B121" s="115" t="str">
        <f>IFERROR(VLOOKUP($A121,SP_AcqTract_DB[],MATCH(B$2,SP_AcqTract_DB[#Headers],0),FALSE),"")</f>
        <v>R070099</v>
      </c>
      <c r="C121" s="116" t="str">
        <f>IFERROR(VLOOKUP($A121,SP_AcqTract_DB[],MATCH(C$2,SP_AcqTract_DB[#Headers],0),FALSE),"")</f>
        <v>PH2</v>
      </c>
      <c r="D121" s="96" t="str">
        <f>IFERROR(VLOOKUP($A121,SP_AcqTract_DB[],MATCH(D$2,SP_AcqTract_DB[#Headers],0),FALSE),"")</f>
        <v>Active</v>
      </c>
      <c r="E121" s="96">
        <f>IFERROR(VLOOKUP($A121,SP_AcqTract_DB[],MATCH(E$2,SP_AcqTract_DB[#Headers],0),FALSE),"")</f>
        <v>0</v>
      </c>
      <c r="F121" s="115">
        <f>IFERROR(VLOOKUP($A121,SP_AcqTract_DB[],MATCH(F$2,SP_AcqTract_DB[#Headers],0),FALSE),"")</f>
        <v>0</v>
      </c>
      <c r="G121" s="115">
        <f>IFERROR(VLOOKUP($A121,SP_AcqTract_DB[],MATCH(G$2,SP_AcqTract_DB[#Headers],0),FALSE),"")</f>
        <v>0</v>
      </c>
      <c r="H121" s="131" t="str">
        <f>IFERROR(IF(VLOOKUP(CONCATENATE($A121,"_",H$1),SP_ACQ_Lib[],MATCH(H$2,SP_ACQ_Lib[#Headers],0),FALSE)=0,"",VLOOKUP(CONCATENATE($A121,"_",H$1),SP_ACQ_Lib[],MATCH(H$2,SP_ACQ_Lib[#Headers],0),FALSE)),"")</f>
        <v/>
      </c>
      <c r="I121" s="115" t="str">
        <f>IFERROR(VLOOKUP($A121,SP_AcqTract_DB[],MATCH(I$2,SP_AcqTract_DB[#Headers],0),FALSE),"")</f>
        <v>Lisa A Pauciello</v>
      </c>
      <c r="J121" s="115">
        <f>IFERROR(VLOOKUP($A121,SP_AcqTract_DB[],MATCH(J$2,SP_AcqTract_DB[#Headers],0),FALSE),"")</f>
        <v>0</v>
      </c>
      <c r="K121" s="115">
        <f>IFERROR(VLOOKUP($A121,SP_AcqTract_DB[],MATCH(K$2,SP_AcqTract_DB[#Headers],0),FALSE),"")</f>
        <v>0</v>
      </c>
      <c r="L121" s="115">
        <f>IFERROR(VLOOKUP($A121,SP_AcqTract_DB[],MATCH(L$2,SP_AcqTract_DB[#Headers],0),FALSE),"")</f>
        <v>0</v>
      </c>
      <c r="M121" s="96">
        <f>IFERROR(VLOOKUP($A121,SP_AcqTract_DB[],MATCH(M$2,SP_AcqTract_DB[#Headers],0),FALSE),"")</f>
        <v>0</v>
      </c>
      <c r="N121" s="115" t="str">
        <f>IFERROR(VLOOKUP($A121,SP_AcqTract_DB[],MATCH(N$2,SP_AcqTract_DB[#Headers],0),FALSE),"")</f>
        <v>715 CR 241</v>
      </c>
      <c r="O121" s="108">
        <f>IFERROR(VLOOKUP($A121,SP_AcqTract_DB[],MATCH(O$2,SP_AcqTract_DB[#Headers],0),FALSE),"")</f>
        <v>0</v>
      </c>
      <c r="P121" s="108">
        <f>IFERROR(VLOOKUP($A121,SP_AcqTract_DB[],MATCH(P$2,SP_AcqTract_DB[#Headers],0),FALSE),"")</f>
        <v>0</v>
      </c>
      <c r="Q121" s="96">
        <f>IFERROR(VLOOKUP($A121,SP_AcqTract_DB[],MATCH(Q$2,SP_AcqTract_DB[#Headers],0),FALSE),"")</f>
        <v>0</v>
      </c>
      <c r="R121" s="131" t="str">
        <f>IFERROR(IF(VLOOKUP(CONCATENATE($A121,"_",R$1),SP_ACQ_Lib[],MATCH(R$2,SP_ACQ_Lib[#Headers],0),FALSE)=0,"",VLOOKUP(CONCATENATE($A121,"_",R$1),SP_ACQ_Lib[],MATCH(R$2,SP_ACQ_Lib[#Headers],0),FALSE)),"")</f>
        <v/>
      </c>
      <c r="S121" s="134" t="str">
        <f>IFERROR(IF(VLOOKUP(CONCATENATE($A121,"_",S$1),SP_ACQ_Lib[],MATCH(S$2,SP_ACQ_Lib[#Headers],0),FALSE)=0,"",VLOOKUP(CONCATENATE($A121,"_",S$1),SP_ACQ_Lib[],MATCH(S$2,SP_ACQ_Lib[#Headers],0),FALSE)),"")</f>
        <v/>
      </c>
      <c r="T121" s="93">
        <f>IFERROR(VLOOKUP(CONCATENATE($A121,"_",T$1),SP_ACQ_Lib[],MATCH(T$2,SP_ACQ_Lib[#Headers],0),FALSE),0)</f>
        <v>0</v>
      </c>
      <c r="U121" s="131" t="str">
        <f>IFERROR(IF(VLOOKUP(CONCATENATE($A121,"_",U$1),SP_ACQ_Lib[],MATCH(U$2,SP_ACQ_Lib[#Headers],0),FALSE)=0,"",VLOOKUP(CONCATENATE($A121,"_",U$1),SP_ACQ_Lib[],MATCH(U$2,SP_ACQ_Lib[#Headers],0),FALSE)),"")</f>
        <v/>
      </c>
      <c r="V121" s="93" t="str">
        <f>IFERROR(VLOOKUP(CONCATENATE($A121,"_",V$1),SP_ACQ_Lib[],MATCH(V$2,SP_ACQ_Lib[#Headers],0),FALSE),0)</f>
        <v>Accepted</v>
      </c>
      <c r="W121" s="97">
        <f>IFERROR(VLOOKUP(CONCATENATE($A121,"_",W$1),SP_ACQ_Lib[],MATCH(W$2,SP_ACQ_Lib[#Headers],0),FALSE),0)</f>
        <v>0</v>
      </c>
      <c r="X121" s="131">
        <f>IFERROR(VLOOKUP($A121,SP_AcqTract_DB[],MATCH(X$2,SP_AcqTract_DB[#Headers],0),FALSE),"")</f>
        <v>0</v>
      </c>
      <c r="Y121" s="125">
        <f>IFERROR(VLOOKUP($A121,SP_AcqTract_DB[],MATCH(Y$2,SP_AcqTract_DB[#Headers],0),FALSE),"")</f>
        <v>0</v>
      </c>
      <c r="Z121" s="117">
        <f>IFERROR(VLOOKUP($A121,SP_AcqTract_DB[],MATCH(Z$2,SP_AcqTract_DB[#Headers],0),FALSE),"")</f>
        <v>0</v>
      </c>
      <c r="AA121" s="117">
        <f>IFERROR(VLOOKUP($A121,SP_AcqTract_DB[],MATCH(AA$2,SP_AcqTract_DB[#Headers],0),FALSE),"")</f>
        <v>0</v>
      </c>
      <c r="AB121" s="131" t="str">
        <f>IFERROR(IF(VLOOKUP(CONCATENATE($A121,"_",AB$1),SP_ACQ_Lib[],MATCH(AB$2,SP_ACQ_Lib[#Headers],0),FALSE)=0,"",VLOOKUP(CONCATENATE($A121,"_",AB$1),SP_ACQ_Lib[],MATCH(AB$2,SP_ACQ_Lib[#Headers],0),FALSE)),"")</f>
        <v/>
      </c>
      <c r="AC121" s="131" t="str">
        <f>IFERROR(IF(VLOOKUP(CONCATENATE($A121,"_",AC$1),SP_ACQ_Lib[],MATCH(AC$2,SP_ACQ_Lib[#Headers],0),FALSE)=0,"",VLOOKUP(CONCATENATE($A121,"_",AC$1),SP_ACQ_Lib[],MATCH(AC$2,SP_ACQ_Lib[#Headers],0),FALSE)),"")</f>
        <v/>
      </c>
      <c r="AD121" s="117">
        <f>IFERROR(VLOOKUP($A121,SP_AcqTract_DB[],MATCH(AD$2,SP_AcqTract_DB[#Headers],0),FALSE),"")</f>
        <v>0</v>
      </c>
      <c r="AE121" s="131" t="str">
        <f>IFERROR(IF(VLOOKUP(CONCATENATE($A121,"_",AE$1),SP_ACQ_Lib[],MATCH(AE$2,SP_ACQ_Lib[#Headers],0),FALSE)=0,"",VLOOKUP(CONCATENATE($A121,"_",AE$1),SP_ACQ_Lib[],MATCH(AE$2,SP_ACQ_Lib[#Headers],0),FALSE)),"")</f>
        <v/>
      </c>
      <c r="AF121" s="131" t="str">
        <f>IFERROR(IF(VLOOKUP(CONCATENATE($A121,"_",AF$1),SP_ACQ_Lib[],MATCH(AF$2,SP_ACQ_Lib[#Headers],0),FALSE)=0,"",VLOOKUP(CONCATENATE($A121,"_",AF$1),SP_ACQ_Lib[],MATCH(AF$2,SP_ACQ_Lib[#Headers],0),FALSE)),"")</f>
        <v/>
      </c>
      <c r="AG121" s="131" t="str">
        <f>IFERROR(IF(VLOOKUP(CONCATENATE($A121,"_",AG$1),SP_ACQ_Lib[],MATCH(AG$2,SP_ACQ_Lib[#Headers],0),FALSE)=0,"",VLOOKUP(CONCATENATE($A121,"_",AG$1),SP_ACQ_Lib[],MATCH(AG$2,SP_ACQ_Lib[#Headers],0),FALSE)),"")</f>
        <v/>
      </c>
      <c r="AH121" s="131" t="str">
        <f>IFERROR(IF(VLOOKUP(CONCATENATE($A121,"_",AH$1),SP_ACQ_Lib[],MATCH(AH$2,SP_ACQ_Lib[#Headers],0),FALSE)=0,"",VLOOKUP(CONCATENATE($A121,"_",AH$1),SP_ACQ_Lib[],MATCH(AH$2,SP_ACQ_Lib[#Headers],0),FALSE)),"")</f>
        <v/>
      </c>
      <c r="AI121" s="130" t="str">
        <f>IFERROR(IF(VLOOKUP(CONCATENATE($A121,"_",AI$1),SP_ACQ_Lib[],MATCH(AI$2,SP_ACQ_Lib[#Headers],0),FALSE)=0,"",VLOOKUP(CONCATENATE($A121,"_",AI$1),SP_ACQ_Lib[],MATCH(AI$2,SP_ACQ_Lib[#Headers],0),FALSE)),"")</f>
        <v/>
      </c>
      <c r="AJ121" s="130">
        <f>IFERROR(IF(VLOOKUP(CONCATENATE($A121,"_",AJ$1),SP_ACQ_Lib[],MATCH(AJ$2,SP_ACQ_Lib[#Headers],0),FALSE)=0,"",VLOOKUP(CONCATENATE($A121,"_",AJ$1),SP_ACQ_Lib[],MATCH(AJ$2,SP_ACQ_Lib[#Headers],0),FALSE)),"")</f>
        <v>43741</v>
      </c>
      <c r="AK121" s="130">
        <f>IFERROR(IF(VLOOKUP(CONCATENATE($A121,"_",AK$1),SP_ACQ_Lib[],MATCH(AK$2,SP_ACQ_Lib[#Headers],0),FALSE)=0,"",VLOOKUP(CONCATENATE($A121,"_",AK$1),SP_ACQ_Lib[],MATCH(AK$2,SP_ACQ_Lib[#Headers],0),FALSE)),"")</f>
        <v>44168</v>
      </c>
      <c r="AL121" s="130">
        <f>IFERROR(VLOOKUP($A121,SP_AcqTract_DB[],MATCH(AL$2,SP_AcqTract_DB[#Headers],0),FALSE),"")</f>
        <v>0</v>
      </c>
      <c r="AM121" s="115">
        <f>IFERROR(VLOOKUP($A121,SP_AcqTract_DB[],MATCH(AM$2,SP_AcqTract_DB[#Headers],0),FALSE),"")</f>
        <v>0</v>
      </c>
      <c r="AN121" s="115">
        <f>IFERROR(VLOOKUP($A121,SP_AcqTract_DB[],MATCH(AN$2,SP_AcqTract_DB[#Headers],0),FALSE),"")</f>
        <v>0</v>
      </c>
      <c r="AO121" s="116">
        <f>IFERROR(VLOOKUP($A121,SP_AcqTract_DB[],MATCH(AO$2,SP_AcqTract_DB[#Headers],0),FALSE),"")</f>
        <v>0</v>
      </c>
      <c r="AP121" s="98">
        <f>IFERROR(VLOOKUP($A121,SP_AcqTract_DB[],MATCH(AP$2,SP_AcqTract_DB[#Headers],0),FALSE),"")</f>
        <v>0</v>
      </c>
      <c r="AQ121" s="133" t="str">
        <f>IFERROR(IF(VLOOKUP(CONCATENATE($A121,"_",AQ$1),SP_ACQ_Lib[],MATCH(AQ$2,SP_ACQ_Lib[#Headers],0),FALSE)=0,"",VLOOKUP(CONCATENATE($A121,"_",AQ$1),SP_ACQ_Lib[],MATCH(AQ$2,SP_ACQ_Lib[#Headers],0),FALSE)),"")</f>
        <v/>
      </c>
      <c r="AR121" s="131" t="str">
        <f>IFERROR(IF(VLOOKUP(CONCATENATE($A121,"_",AR$1),SP_ACQ_Lib[],MATCH(AR$2,SP_ACQ_Lib[#Headers],0),FALSE)=0,"",VLOOKUP(CONCATENATE($A121,"_",AR$1),SP_ACQ_Lib[],MATCH(AR$2,SP_ACQ_Lib[#Headers],0),FALSE)),"")</f>
        <v/>
      </c>
      <c r="AS121" s="130" t="str">
        <f>IFERROR(IF(VLOOKUP(CONCATENATE($A121,"_",AS$1),SP_ACQ_Lib[],MATCH(AS$2,SP_ACQ_Lib[#Headers],0),FALSE)=0,"",VLOOKUP(CONCATENATE($A121,"_",AS$1),SP_ACQ_Lib[],MATCH(AS$2,SP_ACQ_Lib[#Headers],0),FALSE)),"")</f>
        <v/>
      </c>
      <c r="AT121" s="132" t="str">
        <f>IFERROR(IF(VLOOKUP(CONCATENATE($A121,"_",AT$1),SP_ACQ_Lib[],MATCH(AT$2,SP_ACQ_Lib[#Headers],0),FALSE)=0,"",VLOOKUP(CONCATENATE($A121,"_",AT$1),SP_ACQ_Lib[],MATCH(AT$2,SP_ACQ_Lib[#Headers],0),FALSE)),"")</f>
        <v/>
      </c>
      <c r="AU121" s="132" t="str">
        <f>IFERROR(IF(VLOOKUP(CONCATENATE($A121,"_",AU$1),SP_ACQ_Lib[],MATCH(AU$2,SP_ACQ_Lib[#Headers],0),FALSE)=0,"",VLOOKUP(CONCATENATE($A121,"_",AU$1),SP_ACQ_Lib[],MATCH(AU$2,SP_ACQ_Lib[#Headers],0),FALSE)),"")</f>
        <v/>
      </c>
      <c r="AV121" s="113" t="str">
        <f>IFERROR(IF(VLOOKUP(CONCATENATE($A121,"_",AV$1),SP_ACQ_Lib[],MATCH(AV$2,SP_ACQ_Lib[#Headers],0),FALSE)=0,"",VLOOKUP(CONCATENATE($A121,"_",AV$1),SP_ACQ_Lib[],MATCH(AV$2,SP_ACQ_Lib[#Headers],0),FALSE)),"")</f>
        <v/>
      </c>
      <c r="AW121" s="132" t="str">
        <f>IFERROR(IF(VLOOKUP(CONCATENATE($A121,"_",AW$1),SP_ACQ_Lib[],MATCH(AW$2,SP_ACQ_Lib[#Headers],0),FALSE)=0,"",VLOOKUP(CONCATENATE($A121,"_",AW$1),SP_ACQ_Lib[],MATCH(AW$2,SP_ACQ_Lib[#Headers],0),FALSE)),"")</f>
        <v/>
      </c>
      <c r="AX121" s="132" t="str">
        <f>IFERROR(IF(VLOOKUP(CONCATENATE($A121,"_",AX$1),SP_ACQ_Lib[],MATCH(AX$2,SP_ACQ_Lib[#Headers],0),FALSE)=0,"",VLOOKUP(CONCATENATE($A121,"_",AX$1),SP_ACQ_Lib[],MATCH(AX$2,SP_ACQ_Lib[#Headers],0),FALSE)),"")</f>
        <v/>
      </c>
      <c r="AY121" s="132" t="str">
        <f>IFERROR(IF(VLOOKUP(CONCATENATE($A121,"_",AY$1),SP_ACQ_Lib[],MATCH(AY$2,SP_ACQ_Lib[#Headers],0),FALSE)=0,"",VLOOKUP(CONCATENATE($A121,"_",AY$1),SP_ACQ_Lib[],MATCH(AY$2,SP_ACQ_Lib[#Headers],0),FALSE)),"")</f>
        <v/>
      </c>
      <c r="AZ121" s="132" t="str">
        <f>IFERROR(IF(VLOOKUP(CONCATENATE($A121,"_",AZ$1),SP_ACQ_Lib[],MATCH(AZ$2,SP_ACQ_Lib[#Headers],0),FALSE)=0,"",VLOOKUP(CONCATENATE($A121,"_",AZ$1),SP_ACQ_Lib[],MATCH(AZ$2,SP_ACQ_Lib[#Headers],0),FALSE)),"")</f>
        <v/>
      </c>
      <c r="BA121" s="132" t="str">
        <f>IFERROR(IF(VLOOKUP(CONCATENATE($A121,"_",BA$1),SP_ACQ_Lib[],MATCH(BA$2,SP_ACQ_Lib[#Headers],0),FALSE)=0,"",VLOOKUP(CONCATENATE($A121,"_",BA$1),SP_ACQ_Lib[],MATCH(BA$2,SP_ACQ_Lib[#Headers],0),FALSE)),"")</f>
        <v/>
      </c>
      <c r="BB121" s="112">
        <f>IFERROR(VLOOKUP(CONCATENATE($A121,"_",BB$1),SP_ACQ_Lib[],MATCH(BB$2,SP_ACQ_Lib[#Headers],0),FALSE),0)</f>
        <v>0</v>
      </c>
      <c r="BC121" s="119">
        <f>IFERROR(VLOOKUP($A121,SP_AcqTract_DB[],MATCH(BC$2,SP_AcqTract_DB[#Headers],0),FALSE),"")</f>
        <v>0</v>
      </c>
      <c r="BD121" s="119">
        <f>IFERROR(VLOOKUP($A121,SP_AcqTract_DB[],MATCH(BD$2,SP_AcqTract_DB[#Headers],0),FALSE),"")</f>
        <v>0</v>
      </c>
      <c r="BE121" s="130" t="str">
        <f>IFERROR(IF(VLOOKUP(CONCATENATE($A121,"_",BE$1),SP_ACQ_Lib[],MATCH(BE$2,SP_ACQ_Lib[#Headers],0),FALSE)=0,"",VLOOKUP(CONCATENATE($A121,"_",BE$1),SP_ACQ_Lib[],MATCH(BE$2,SP_ACQ_Lib[#Headers],0),FALSE)),"")</f>
        <v/>
      </c>
      <c r="BF121" s="130" t="str">
        <f>IFERROR(IF(VLOOKUP(CONCATENATE($A121,"_",BF$1),SP_ACQ_Lib[],MATCH(BF$2,SP_ACQ_Lib[#Headers],0),FALSE)=0,"",VLOOKUP(CONCATENATE($A121,"_",BF$1),SP_ACQ_Lib[],MATCH(BF$2,SP_ACQ_Lib[#Headers],0),FALSE)),"")</f>
        <v/>
      </c>
      <c r="BG121" s="130" t="str">
        <f>IFERROR(IF(VLOOKUP(CONCATENATE($A121,"_",BG$1),SP_ACQ_Lib[],MATCH(BG$2,SP_ACQ_Lib[#Headers],0),FALSE)=0,"",VLOOKUP(CONCATENATE($A121,"_",BG$1),SP_ACQ_Lib[],MATCH(BG$2,SP_ACQ_Lib[#Headers],0),FALSE)),"")</f>
        <v/>
      </c>
      <c r="BH121" s="130" t="str">
        <f>IFERROR(IF(VLOOKUP(CONCATENATE($A121,"_",BH$1),SP_ACQ_Lib[],MATCH(BH$2,SP_ACQ_Lib[#Headers],0),FALSE)=0,"",VLOOKUP(CONCATENATE($A121,"_",BH$1),SP_ACQ_Lib[],MATCH(BH$2,SP_ACQ_Lib[#Headers],0),FALSE)),"")</f>
        <v/>
      </c>
      <c r="BI121" s="130" t="str">
        <f>IFERROR(IF(VLOOKUP(CONCATENATE($A121,"_",BI$1),SP_ACQ_Lib[],MATCH(BI$2,SP_ACQ_Lib[#Headers],0),FALSE)=0,"",VLOOKUP(CONCATENATE($A121,"_",BI$1),SP_ACQ_Lib[],MATCH(BI$2,SP_ACQ_Lib[#Headers],0),FALSE)),"")</f>
        <v/>
      </c>
      <c r="BJ121" s="130" t="str">
        <f>IFERROR(IF(VLOOKUP(CONCATENATE($A121,"_",BJ$1),SP_ACQ_Lib[],MATCH(BJ$2,SP_ACQ_Lib[#Headers],0),FALSE)=0,"",VLOOKUP(CONCATENATE($A121,"_",BJ$1),SP_ACQ_Lib[],MATCH(BJ$2,SP_ACQ_Lib[#Headers],0),FALSE)),"")</f>
        <v/>
      </c>
      <c r="BK121" s="131" t="str">
        <f>IFERROR(IF(VLOOKUP(CONCATENATE($A121,"_",BK$1),SP_ACQ_Lib[],MATCH(BK$2,SP_ACQ_Lib[#Headers],0),FALSE)=0,"",VLOOKUP(CONCATENATE($A121,"_",BK$1),SP_ACQ_Lib[],MATCH(BK$2,SP_ACQ_Lib[#Headers],0),FALSE)),"")</f>
        <v/>
      </c>
      <c r="BL121" s="130" t="str">
        <f>IFERROR(IF(VLOOKUP(CONCATENATE($A121,"_",BL$1),SP_ACQ_Lib[],MATCH(BL$2,SP_ACQ_Lib[#Headers],0),FALSE)=0,"",VLOOKUP(CONCATENATE($A121,"_",BL$1),SP_ACQ_Lib[],MATCH(BL$2,SP_ACQ_Lib[#Headers],0),FALSE)),"")</f>
        <v/>
      </c>
      <c r="BM121" s="130" t="str">
        <f>IFERROR(IF(VLOOKUP(CONCATENATE($A121,"_",BM$1),SP_ACQ_Lib[],MATCH(BM$2,SP_ACQ_Lib[#Headers],0),FALSE)=0,"",VLOOKUP(CONCATENATE($A121,"_",BM$1),SP_ACQ_Lib[],MATCH(BM$2,SP_ACQ_Lib[#Headers],0),FALSE)),"")</f>
        <v/>
      </c>
      <c r="BN121" s="130" t="str">
        <f>IFERROR(IF(VLOOKUP(CONCATENATE($A121,"_",BN$1),SP_ACQ_Lib[],MATCH(BN$2,SP_ACQ_Lib[#Headers],0),FALSE)=0,"",VLOOKUP(CONCATENATE($A121,"_",BN$1),SP_ACQ_Lib[],MATCH(BN$2,SP_ACQ_Lib[#Headers],0),FALSE)),"")</f>
        <v/>
      </c>
    </row>
    <row r="122" spans="1:66" s="114" customFormat="1" ht="15.75" x14ac:dyDescent="0.2">
      <c r="A122" s="82" t="s">
        <v>2034</v>
      </c>
      <c r="B122" s="115" t="str">
        <f>IFERROR(VLOOKUP($A122,SP_AcqTract_DB[],MATCH(B$2,SP_AcqTract_DB[#Headers],0),FALSE),"")</f>
        <v>R070101</v>
      </c>
      <c r="C122" s="116" t="str">
        <f>IFERROR(VLOOKUP($A122,SP_AcqTract_DB[],MATCH(C$2,SP_AcqTract_DB[#Headers],0),FALSE),"")</f>
        <v>PH2</v>
      </c>
      <c r="D122" s="96" t="str">
        <f>IFERROR(VLOOKUP($A122,SP_AcqTract_DB[],MATCH(D$2,SP_AcqTract_DB[#Headers],0),FALSE),"")</f>
        <v>Active</v>
      </c>
      <c r="E122" s="96">
        <f>IFERROR(VLOOKUP($A122,SP_AcqTract_DB[],MATCH(E$2,SP_AcqTract_DB[#Headers],0),FALSE),"")</f>
        <v>0</v>
      </c>
      <c r="F122" s="115">
        <f>IFERROR(VLOOKUP($A122,SP_AcqTract_DB[],MATCH(F$2,SP_AcqTract_DB[#Headers],0),FALSE),"")</f>
        <v>0</v>
      </c>
      <c r="G122" s="115" t="str">
        <f>IFERROR(VLOOKUP($A122,SP_AcqTract_DB[],MATCH(G$2,SP_AcqTract_DB[#Headers],0),FALSE),"")</f>
        <v>Stateside</v>
      </c>
      <c r="H122" s="131" t="str">
        <f>IFERROR(IF(VLOOKUP(CONCATENATE($A122,"_",H$1),SP_ACQ_Lib[],MATCH(H$2,SP_ACQ_Lib[#Headers],0),FALSE)=0,"",VLOOKUP(CONCATENATE($A122,"_",H$1),SP_ACQ_Lib[],MATCH(H$2,SP_ACQ_Lib[#Headers],0),FALSE)),"")</f>
        <v/>
      </c>
      <c r="I122" s="115" t="str">
        <f>IFERROR(VLOOKUP($A122,SP_AcqTract_DB[],MATCH(I$2,SP_AcqTract_DB[#Headers],0),FALSE),"")</f>
        <v>David Hudlow</v>
      </c>
      <c r="J122" s="115">
        <f>IFERROR(VLOOKUP($A122,SP_AcqTract_DB[],MATCH(J$2,SP_AcqTract_DB[#Headers],0),FALSE),"")</f>
        <v>0</v>
      </c>
      <c r="K122" s="115">
        <f>IFERROR(VLOOKUP($A122,SP_AcqTract_DB[],MATCH(K$2,SP_AcqTract_DB[#Headers],0),FALSE),"")</f>
        <v>0</v>
      </c>
      <c r="L122" s="115">
        <f>IFERROR(VLOOKUP($A122,SP_AcqTract_DB[],MATCH(L$2,SP_AcqTract_DB[#Headers],0),FALSE),"")</f>
        <v>0</v>
      </c>
      <c r="M122" s="96">
        <f>IFERROR(VLOOKUP($A122,SP_AcqTract_DB[],MATCH(M$2,SP_AcqTract_DB[#Headers],0),FALSE),"")</f>
        <v>0</v>
      </c>
      <c r="N122" s="115" t="str">
        <f>IFERROR(VLOOKUP($A122,SP_AcqTract_DB[],MATCH(N$2,SP_AcqTract_DB[#Headers],0),FALSE),"")</f>
        <v>677 CR 241</v>
      </c>
      <c r="O122" s="108">
        <f>IFERROR(VLOOKUP($A122,SP_AcqTract_DB[],MATCH(O$2,SP_AcqTract_DB[#Headers],0),FALSE),"")</f>
        <v>0</v>
      </c>
      <c r="P122" s="108">
        <f>IFERROR(VLOOKUP($A122,SP_AcqTract_DB[],MATCH(P$2,SP_AcqTract_DB[#Headers],0),FALSE),"")</f>
        <v>0</v>
      </c>
      <c r="Q122" s="96">
        <f>IFERROR(VLOOKUP($A122,SP_AcqTract_DB[],MATCH(Q$2,SP_AcqTract_DB[#Headers],0),FALSE),"")</f>
        <v>0</v>
      </c>
      <c r="R122" s="131" t="str">
        <f>IFERROR(IF(VLOOKUP(CONCATENATE($A122,"_",R$1),SP_ACQ_Lib[],MATCH(R$2,SP_ACQ_Lib[#Headers],0),FALSE)=0,"",VLOOKUP(CONCATENATE($A122,"_",R$1),SP_ACQ_Lib[],MATCH(R$2,SP_ACQ_Lib[#Headers],0),FALSE)),"")</f>
        <v/>
      </c>
      <c r="S122" s="134" t="str">
        <f>IFERROR(IF(VLOOKUP(CONCATENATE($A122,"_",S$1),SP_ACQ_Lib[],MATCH(S$2,SP_ACQ_Lib[#Headers],0),FALSE)=0,"",VLOOKUP(CONCATENATE($A122,"_",S$1),SP_ACQ_Lib[],MATCH(S$2,SP_ACQ_Lib[#Headers],0),FALSE)),"")</f>
        <v/>
      </c>
      <c r="T122" s="93">
        <f>IFERROR(VLOOKUP(CONCATENATE($A122,"_",T$1),SP_ACQ_Lib[],MATCH(T$2,SP_ACQ_Lib[#Headers],0),FALSE),0)</f>
        <v>0</v>
      </c>
      <c r="U122" s="131" t="str">
        <f>IFERROR(IF(VLOOKUP(CONCATENATE($A122,"_",U$1),SP_ACQ_Lib[],MATCH(U$2,SP_ACQ_Lib[#Headers],0),FALSE)=0,"",VLOOKUP(CONCATENATE($A122,"_",U$1),SP_ACQ_Lib[],MATCH(U$2,SP_ACQ_Lib[#Headers],0),FALSE)),"")</f>
        <v/>
      </c>
      <c r="V122" s="93" t="str">
        <f>IFERROR(VLOOKUP(CONCATENATE($A122,"_",V$1),SP_ACQ_Lib[],MATCH(V$2,SP_ACQ_Lib[#Headers],0),FALSE),0)</f>
        <v>Accepted</v>
      </c>
      <c r="W122" s="97">
        <f>IFERROR(VLOOKUP(CONCATENATE($A122,"_",W$1),SP_ACQ_Lib[],MATCH(W$2,SP_ACQ_Lib[#Headers],0),FALSE),0)</f>
        <v>0</v>
      </c>
      <c r="X122" s="131">
        <f>IFERROR(VLOOKUP($A122,SP_AcqTract_DB[],MATCH(X$2,SP_AcqTract_DB[#Headers],0),FALSE),"")</f>
        <v>0</v>
      </c>
      <c r="Y122" s="125">
        <f>IFERROR(VLOOKUP($A122,SP_AcqTract_DB[],MATCH(Y$2,SP_AcqTract_DB[#Headers],0),FALSE),"")</f>
        <v>0</v>
      </c>
      <c r="Z122" s="117">
        <f>IFERROR(VLOOKUP($A122,SP_AcqTract_DB[],MATCH(Z$2,SP_AcqTract_DB[#Headers],0),FALSE),"")</f>
        <v>0</v>
      </c>
      <c r="AA122" s="117">
        <f>IFERROR(VLOOKUP($A122,SP_AcqTract_DB[],MATCH(AA$2,SP_AcqTract_DB[#Headers],0),FALSE),"")</f>
        <v>0</v>
      </c>
      <c r="AB122" s="131" t="str">
        <f>IFERROR(IF(VLOOKUP(CONCATENATE($A122,"_",AB$1),SP_ACQ_Lib[],MATCH(AB$2,SP_ACQ_Lib[#Headers],0),FALSE)=0,"",VLOOKUP(CONCATENATE($A122,"_",AB$1),SP_ACQ_Lib[],MATCH(AB$2,SP_ACQ_Lib[#Headers],0),FALSE)),"")</f>
        <v/>
      </c>
      <c r="AC122" s="131" t="str">
        <f>IFERROR(IF(VLOOKUP(CONCATENATE($A122,"_",AC$1),SP_ACQ_Lib[],MATCH(AC$2,SP_ACQ_Lib[#Headers],0),FALSE)=0,"",VLOOKUP(CONCATENATE($A122,"_",AC$1),SP_ACQ_Lib[],MATCH(AC$2,SP_ACQ_Lib[#Headers],0),FALSE)),"")</f>
        <v/>
      </c>
      <c r="AD122" s="117">
        <f>IFERROR(VLOOKUP($A122,SP_AcqTract_DB[],MATCH(AD$2,SP_AcqTract_DB[#Headers],0),FALSE),"")</f>
        <v>0</v>
      </c>
      <c r="AE122" s="131" t="str">
        <f>IFERROR(IF(VLOOKUP(CONCATENATE($A122,"_",AE$1),SP_ACQ_Lib[],MATCH(AE$2,SP_ACQ_Lib[#Headers],0),FALSE)=0,"",VLOOKUP(CONCATENATE($A122,"_",AE$1),SP_ACQ_Lib[],MATCH(AE$2,SP_ACQ_Lib[#Headers],0),FALSE)),"")</f>
        <v/>
      </c>
      <c r="AF122" s="131" t="str">
        <f>IFERROR(IF(VLOOKUP(CONCATENATE($A122,"_",AF$1),SP_ACQ_Lib[],MATCH(AF$2,SP_ACQ_Lib[#Headers],0),FALSE)=0,"",VLOOKUP(CONCATENATE($A122,"_",AF$1),SP_ACQ_Lib[],MATCH(AF$2,SP_ACQ_Lib[#Headers],0),FALSE)),"")</f>
        <v/>
      </c>
      <c r="AG122" s="131" t="str">
        <f>IFERROR(IF(VLOOKUP(CONCATENATE($A122,"_",AG$1),SP_ACQ_Lib[],MATCH(AG$2,SP_ACQ_Lib[#Headers],0),FALSE)=0,"",VLOOKUP(CONCATENATE($A122,"_",AG$1),SP_ACQ_Lib[],MATCH(AG$2,SP_ACQ_Lib[#Headers],0),FALSE)),"")</f>
        <v/>
      </c>
      <c r="AH122" s="131" t="str">
        <f>IFERROR(IF(VLOOKUP(CONCATENATE($A122,"_",AH$1),SP_ACQ_Lib[],MATCH(AH$2,SP_ACQ_Lib[#Headers],0),FALSE)=0,"",VLOOKUP(CONCATENATE($A122,"_",AH$1),SP_ACQ_Lib[],MATCH(AH$2,SP_ACQ_Lib[#Headers],0),FALSE)),"")</f>
        <v/>
      </c>
      <c r="AI122" s="130" t="str">
        <f>IFERROR(IF(VLOOKUP(CONCATENATE($A122,"_",AI$1),SP_ACQ_Lib[],MATCH(AI$2,SP_ACQ_Lib[#Headers],0),FALSE)=0,"",VLOOKUP(CONCATENATE($A122,"_",AI$1),SP_ACQ_Lib[],MATCH(AI$2,SP_ACQ_Lib[#Headers],0),FALSE)),"")</f>
        <v/>
      </c>
      <c r="AJ122" s="130">
        <f>IFERROR(IF(VLOOKUP(CONCATENATE($A122,"_",AJ$1),SP_ACQ_Lib[],MATCH(AJ$2,SP_ACQ_Lib[#Headers],0),FALSE)=0,"",VLOOKUP(CONCATENATE($A122,"_",AJ$1),SP_ACQ_Lib[],MATCH(AJ$2,SP_ACQ_Lib[#Headers],0),FALSE)),"")</f>
        <v>43517</v>
      </c>
      <c r="AK122" s="130">
        <f>IFERROR(IF(VLOOKUP(CONCATENATE($A122,"_",AK$1),SP_ACQ_Lib[],MATCH(AK$2,SP_ACQ_Lib[#Headers],0),FALSE)=0,"",VLOOKUP(CONCATENATE($A122,"_",AK$1),SP_ACQ_Lib[],MATCH(AK$2,SP_ACQ_Lib[#Headers],0),FALSE)),"")</f>
        <v>44248</v>
      </c>
      <c r="AL122" s="130">
        <f>IFERROR(VLOOKUP($A122,SP_AcqTract_DB[],MATCH(AL$2,SP_AcqTract_DB[#Headers],0),FALSE),"")</f>
        <v>0</v>
      </c>
      <c r="AM122" s="115">
        <f>IFERROR(VLOOKUP($A122,SP_AcqTract_DB[],MATCH(AM$2,SP_AcqTract_DB[#Headers],0),FALSE),"")</f>
        <v>0</v>
      </c>
      <c r="AN122" s="115">
        <f>IFERROR(VLOOKUP($A122,SP_AcqTract_DB[],MATCH(AN$2,SP_AcqTract_DB[#Headers],0),FALSE),"")</f>
        <v>0</v>
      </c>
      <c r="AO122" s="116">
        <f>IFERROR(VLOOKUP($A122,SP_AcqTract_DB[],MATCH(AO$2,SP_AcqTract_DB[#Headers],0),FALSE),"")</f>
        <v>0</v>
      </c>
      <c r="AP122" s="98">
        <f>IFERROR(VLOOKUP($A122,SP_AcqTract_DB[],MATCH(AP$2,SP_AcqTract_DB[#Headers],0),FALSE),"")</f>
        <v>0</v>
      </c>
      <c r="AQ122" s="133" t="str">
        <f>IFERROR(IF(VLOOKUP(CONCATENATE($A122,"_",AQ$1),SP_ACQ_Lib[],MATCH(AQ$2,SP_ACQ_Lib[#Headers],0),FALSE)=0,"",VLOOKUP(CONCATENATE($A122,"_",AQ$1),SP_ACQ_Lib[],MATCH(AQ$2,SP_ACQ_Lib[#Headers],0),FALSE)),"")</f>
        <v/>
      </c>
      <c r="AR122" s="131" t="str">
        <f>IFERROR(IF(VLOOKUP(CONCATENATE($A122,"_",AR$1),SP_ACQ_Lib[],MATCH(AR$2,SP_ACQ_Lib[#Headers],0),FALSE)=0,"",VLOOKUP(CONCATENATE($A122,"_",AR$1),SP_ACQ_Lib[],MATCH(AR$2,SP_ACQ_Lib[#Headers],0),FALSE)),"")</f>
        <v/>
      </c>
      <c r="AS122" s="130" t="str">
        <f>IFERROR(IF(VLOOKUP(CONCATENATE($A122,"_",AS$1),SP_ACQ_Lib[],MATCH(AS$2,SP_ACQ_Lib[#Headers],0),FALSE)=0,"",VLOOKUP(CONCATENATE($A122,"_",AS$1),SP_ACQ_Lib[],MATCH(AS$2,SP_ACQ_Lib[#Headers],0),FALSE)),"")</f>
        <v/>
      </c>
      <c r="AT122" s="132" t="str">
        <f>IFERROR(IF(VLOOKUP(CONCATENATE($A122,"_",AT$1),SP_ACQ_Lib[],MATCH(AT$2,SP_ACQ_Lib[#Headers],0),FALSE)=0,"",VLOOKUP(CONCATENATE($A122,"_",AT$1),SP_ACQ_Lib[],MATCH(AT$2,SP_ACQ_Lib[#Headers],0),FALSE)),"")</f>
        <v/>
      </c>
      <c r="AU122" s="132" t="str">
        <f>IFERROR(IF(VLOOKUP(CONCATENATE($A122,"_",AU$1),SP_ACQ_Lib[],MATCH(AU$2,SP_ACQ_Lib[#Headers],0),FALSE)=0,"",VLOOKUP(CONCATENATE($A122,"_",AU$1),SP_ACQ_Lib[],MATCH(AU$2,SP_ACQ_Lib[#Headers],0),FALSE)),"")</f>
        <v/>
      </c>
      <c r="AV122" s="113" t="str">
        <f>IFERROR(IF(VLOOKUP(CONCATENATE($A122,"_",AV$1),SP_ACQ_Lib[],MATCH(AV$2,SP_ACQ_Lib[#Headers],0),FALSE)=0,"",VLOOKUP(CONCATENATE($A122,"_",AV$1),SP_ACQ_Lib[],MATCH(AV$2,SP_ACQ_Lib[#Headers],0),FALSE)),"")</f>
        <v/>
      </c>
      <c r="AW122" s="132" t="str">
        <f>IFERROR(IF(VLOOKUP(CONCATENATE($A122,"_",AW$1),SP_ACQ_Lib[],MATCH(AW$2,SP_ACQ_Lib[#Headers],0),FALSE)=0,"",VLOOKUP(CONCATENATE($A122,"_",AW$1),SP_ACQ_Lib[],MATCH(AW$2,SP_ACQ_Lib[#Headers],0),FALSE)),"")</f>
        <v/>
      </c>
      <c r="AX122" s="132" t="str">
        <f>IFERROR(IF(VLOOKUP(CONCATENATE($A122,"_",AX$1),SP_ACQ_Lib[],MATCH(AX$2,SP_ACQ_Lib[#Headers],0),FALSE)=0,"",VLOOKUP(CONCATENATE($A122,"_",AX$1),SP_ACQ_Lib[],MATCH(AX$2,SP_ACQ_Lib[#Headers],0),FALSE)),"")</f>
        <v/>
      </c>
      <c r="AY122" s="132" t="str">
        <f>IFERROR(IF(VLOOKUP(CONCATENATE($A122,"_",AY$1),SP_ACQ_Lib[],MATCH(AY$2,SP_ACQ_Lib[#Headers],0),FALSE)=0,"",VLOOKUP(CONCATENATE($A122,"_",AY$1),SP_ACQ_Lib[],MATCH(AY$2,SP_ACQ_Lib[#Headers],0),FALSE)),"")</f>
        <v/>
      </c>
      <c r="AZ122" s="132" t="str">
        <f>IFERROR(IF(VLOOKUP(CONCATENATE($A122,"_",AZ$1),SP_ACQ_Lib[],MATCH(AZ$2,SP_ACQ_Lib[#Headers],0),FALSE)=0,"",VLOOKUP(CONCATENATE($A122,"_",AZ$1),SP_ACQ_Lib[],MATCH(AZ$2,SP_ACQ_Lib[#Headers],0),FALSE)),"")</f>
        <v/>
      </c>
      <c r="BA122" s="132" t="str">
        <f>IFERROR(IF(VLOOKUP(CONCATENATE($A122,"_",BA$1),SP_ACQ_Lib[],MATCH(BA$2,SP_ACQ_Lib[#Headers],0),FALSE)=0,"",VLOOKUP(CONCATENATE($A122,"_",BA$1),SP_ACQ_Lib[],MATCH(BA$2,SP_ACQ_Lib[#Headers],0),FALSE)),"")</f>
        <v/>
      </c>
      <c r="BB122" s="112">
        <f>IFERROR(VLOOKUP(CONCATENATE($A122,"_",BB$1),SP_ACQ_Lib[],MATCH(BB$2,SP_ACQ_Lib[#Headers],0),FALSE),0)</f>
        <v>0</v>
      </c>
      <c r="BC122" s="119">
        <f>IFERROR(VLOOKUP($A122,SP_AcqTract_DB[],MATCH(BC$2,SP_AcqTract_DB[#Headers],0),FALSE),"")</f>
        <v>0</v>
      </c>
      <c r="BD122" s="119">
        <f>IFERROR(VLOOKUP($A122,SP_AcqTract_DB[],MATCH(BD$2,SP_AcqTract_DB[#Headers],0),FALSE),"")</f>
        <v>0</v>
      </c>
      <c r="BE122" s="130" t="str">
        <f>IFERROR(IF(VLOOKUP(CONCATENATE($A122,"_",BE$1),SP_ACQ_Lib[],MATCH(BE$2,SP_ACQ_Lib[#Headers],0),FALSE)=0,"",VLOOKUP(CONCATENATE($A122,"_",BE$1),SP_ACQ_Lib[],MATCH(BE$2,SP_ACQ_Lib[#Headers],0),FALSE)),"")</f>
        <v/>
      </c>
      <c r="BF122" s="130" t="str">
        <f>IFERROR(IF(VLOOKUP(CONCATENATE($A122,"_",BF$1),SP_ACQ_Lib[],MATCH(BF$2,SP_ACQ_Lib[#Headers],0),FALSE)=0,"",VLOOKUP(CONCATENATE($A122,"_",BF$1),SP_ACQ_Lib[],MATCH(BF$2,SP_ACQ_Lib[#Headers],0),FALSE)),"")</f>
        <v/>
      </c>
      <c r="BG122" s="130" t="str">
        <f>IFERROR(IF(VLOOKUP(CONCATENATE($A122,"_",BG$1),SP_ACQ_Lib[],MATCH(BG$2,SP_ACQ_Lib[#Headers],0),FALSE)=0,"",VLOOKUP(CONCATENATE($A122,"_",BG$1),SP_ACQ_Lib[],MATCH(BG$2,SP_ACQ_Lib[#Headers],0),FALSE)),"")</f>
        <v/>
      </c>
      <c r="BH122" s="130" t="str">
        <f>IFERROR(IF(VLOOKUP(CONCATENATE($A122,"_",BH$1),SP_ACQ_Lib[],MATCH(BH$2,SP_ACQ_Lib[#Headers],0),FALSE)=0,"",VLOOKUP(CONCATENATE($A122,"_",BH$1),SP_ACQ_Lib[],MATCH(BH$2,SP_ACQ_Lib[#Headers],0),FALSE)),"")</f>
        <v/>
      </c>
      <c r="BI122" s="130" t="str">
        <f>IFERROR(IF(VLOOKUP(CONCATENATE($A122,"_",BI$1),SP_ACQ_Lib[],MATCH(BI$2,SP_ACQ_Lib[#Headers],0),FALSE)=0,"",VLOOKUP(CONCATENATE($A122,"_",BI$1),SP_ACQ_Lib[],MATCH(BI$2,SP_ACQ_Lib[#Headers],0),FALSE)),"")</f>
        <v/>
      </c>
      <c r="BJ122" s="130">
        <f>IFERROR(IF(VLOOKUP(CONCATENATE($A122,"_",BJ$1),SP_ACQ_Lib[],MATCH(BJ$2,SP_ACQ_Lib[#Headers],0),FALSE)=0,"",VLOOKUP(CONCATENATE($A122,"_",BJ$1),SP_ACQ_Lib[],MATCH(BJ$2,SP_ACQ_Lib[#Headers],0),FALSE)),"")</f>
        <v>43815</v>
      </c>
      <c r="BK122" s="131" t="str">
        <f>IFERROR(IF(VLOOKUP(CONCATENATE($A122,"_",BK$1),SP_ACQ_Lib[],MATCH(BK$2,SP_ACQ_Lib[#Headers],0),FALSE)=0,"",VLOOKUP(CONCATENATE($A122,"_",BK$1),SP_ACQ_Lib[],MATCH(BK$2,SP_ACQ_Lib[#Headers],0),FALSE)),"")</f>
        <v/>
      </c>
      <c r="BL122" s="130" t="str">
        <f>IFERROR(IF(VLOOKUP(CONCATENATE($A122,"_",BL$1),SP_ACQ_Lib[],MATCH(BL$2,SP_ACQ_Lib[#Headers],0),FALSE)=0,"",VLOOKUP(CONCATENATE($A122,"_",BL$1),SP_ACQ_Lib[],MATCH(BL$2,SP_ACQ_Lib[#Headers],0),FALSE)),"")</f>
        <v/>
      </c>
      <c r="BM122" s="130" t="str">
        <f>IFERROR(IF(VLOOKUP(CONCATENATE($A122,"_",BM$1),SP_ACQ_Lib[],MATCH(BM$2,SP_ACQ_Lib[#Headers],0),FALSE)=0,"",VLOOKUP(CONCATENATE($A122,"_",BM$1),SP_ACQ_Lib[],MATCH(BM$2,SP_ACQ_Lib[#Headers],0),FALSE)),"")</f>
        <v/>
      </c>
      <c r="BN122" s="130" t="str">
        <f>IFERROR(IF(VLOOKUP(CONCATENATE($A122,"_",BN$1),SP_ACQ_Lib[],MATCH(BN$2,SP_ACQ_Lib[#Headers],0),FALSE)=0,"",VLOOKUP(CONCATENATE($A122,"_",BN$1),SP_ACQ_Lib[],MATCH(BN$2,SP_ACQ_Lib[#Headers],0),FALSE)),"")</f>
        <v/>
      </c>
    </row>
    <row r="123" spans="1:66" s="114" customFormat="1" ht="15.75" x14ac:dyDescent="0.2">
      <c r="A123" s="82" t="s">
        <v>2139</v>
      </c>
      <c r="B123" s="115" t="str">
        <f>IFERROR(VLOOKUP($A123,SP_AcqTract_DB[],MATCH(B$2,SP_AcqTract_DB[#Headers],0),FALSE),"")</f>
        <v>R072725</v>
      </c>
      <c r="C123" s="116" t="str">
        <f>IFERROR(VLOOKUP($A123,SP_AcqTract_DB[],MATCH(C$2,SP_AcqTract_DB[#Headers],0),FALSE),"")</f>
        <v>PH2</v>
      </c>
      <c r="D123" s="96" t="str">
        <f>IFERROR(VLOOKUP($A123,SP_AcqTract_DB[],MATCH(D$2,SP_AcqTract_DB[#Headers],0),FALSE),"")</f>
        <v>Active</v>
      </c>
      <c r="E123" s="96">
        <f>IFERROR(VLOOKUP($A123,SP_AcqTract_DB[],MATCH(E$2,SP_AcqTract_DB[#Headers],0),FALSE),"")</f>
        <v>0</v>
      </c>
      <c r="F123" s="115">
        <f>IFERROR(VLOOKUP($A123,SP_AcqTract_DB[],MATCH(F$2,SP_AcqTract_DB[#Headers],0),FALSE),"")</f>
        <v>0</v>
      </c>
      <c r="G123" s="115" t="str">
        <f>IFERROR(VLOOKUP($A123,SP_AcqTract_DB[],MATCH(G$2,SP_AcqTract_DB[#Headers],0),FALSE),"")</f>
        <v>Darlene Snow</v>
      </c>
      <c r="H123" s="131">
        <f>IFERROR(IF(VLOOKUP(CONCATENATE($A123,"_",H$1),SP_ACQ_Lib[],MATCH(H$2,SP_ACQ_Lib[#Headers],0),FALSE)=0,"",VLOOKUP(CONCATENATE($A123,"_",H$1),SP_ACQ_Lib[],MATCH(H$2,SP_ACQ_Lib[#Headers],0),FALSE)),"")</f>
        <v>44007.880729166667</v>
      </c>
      <c r="I123" s="115" t="str">
        <f>IFERROR(VLOOKUP($A123,SP_AcqTract_DB[],MATCH(I$2,SP_AcqTract_DB[#Headers],0),FALSE),"")</f>
        <v>Sorrella Switch LLC</v>
      </c>
      <c r="J123" s="115">
        <f>IFERROR(VLOOKUP($A123,SP_AcqTract_DB[],MATCH(J$2,SP_AcqTract_DB[#Headers],0),FALSE),"")</f>
        <v>0</v>
      </c>
      <c r="K123" s="115">
        <f>IFERROR(VLOOKUP($A123,SP_AcqTract_DB[],MATCH(K$2,SP_AcqTract_DB[#Headers],0),FALSE),"")</f>
        <v>0</v>
      </c>
      <c r="L123" s="115">
        <f>IFERROR(VLOOKUP($A123,SP_AcqTract_DB[],MATCH(L$2,SP_AcqTract_DB[#Headers],0),FALSE),"")</f>
        <v>0</v>
      </c>
      <c r="M123" s="96">
        <f>IFERROR(VLOOKUP($A123,SP_AcqTract_DB[],MATCH(M$2,SP_AcqTract_DB[#Headers],0),FALSE),"")</f>
        <v>0</v>
      </c>
      <c r="N123" s="115" t="str">
        <f>IFERROR(VLOOKUP($A123,SP_AcqTract_DB[],MATCH(N$2,SP_AcqTract_DB[#Headers],0),FALSE),"")</f>
        <v>4814 FM 102</v>
      </c>
      <c r="O123" s="108">
        <f>IFERROR(VLOOKUP($A123,SP_AcqTract_DB[],MATCH(O$2,SP_AcqTract_DB[#Headers],0),FALSE),"")</f>
        <v>0</v>
      </c>
      <c r="P123" s="108">
        <f>IFERROR(VLOOKUP($A123,SP_AcqTract_DB[],MATCH(P$2,SP_AcqTract_DB[#Headers],0),FALSE),"")</f>
        <v>0</v>
      </c>
      <c r="Q123" s="96">
        <f>IFERROR(VLOOKUP($A123,SP_AcqTract_DB[],MATCH(Q$2,SP_AcqTract_DB[#Headers],0),FALSE),"")</f>
        <v>0</v>
      </c>
      <c r="R123" s="131" t="str">
        <f>IFERROR(IF(VLOOKUP(CONCATENATE($A123,"_",R$1),SP_ACQ_Lib[],MATCH(R$2,SP_ACQ_Lib[#Headers],0),FALSE)=0,"",VLOOKUP(CONCATENATE($A123,"_",R$1),SP_ACQ_Lib[],MATCH(R$2,SP_ACQ_Lib[#Headers],0),FALSE)),"")</f>
        <v/>
      </c>
      <c r="S123" s="134" t="str">
        <f>IFERROR(IF(VLOOKUP(CONCATENATE($A123,"_",S$1),SP_ACQ_Lib[],MATCH(S$2,SP_ACQ_Lib[#Headers],0),FALSE)=0,"",VLOOKUP(CONCATENATE($A123,"_",S$1),SP_ACQ_Lib[],MATCH(S$2,SP_ACQ_Lib[#Headers],0),FALSE)),"")</f>
        <v/>
      </c>
      <c r="T123" s="93">
        <f>IFERROR(VLOOKUP(CONCATENATE($A123,"_",T$1),SP_ACQ_Lib[],MATCH(T$2,SP_ACQ_Lib[#Headers],0),FALSE),0)</f>
        <v>0</v>
      </c>
      <c r="U123" s="131" t="str">
        <f>IFERROR(IF(VLOOKUP(CONCATENATE($A123,"_",U$1),SP_ACQ_Lib[],MATCH(U$2,SP_ACQ_Lib[#Headers],0),FALSE)=0,"",VLOOKUP(CONCATENATE($A123,"_",U$1),SP_ACQ_Lib[],MATCH(U$2,SP_ACQ_Lib[#Headers],0),FALSE)),"")</f>
        <v/>
      </c>
      <c r="V123" s="93" t="str">
        <f>IFERROR(VLOOKUP(CONCATENATE($A123,"_",V$1),SP_ACQ_Lib[],MATCH(V$2,SP_ACQ_Lib[#Headers],0),FALSE),0)</f>
        <v>Accepted</v>
      </c>
      <c r="W123" s="97">
        <f>IFERROR(VLOOKUP(CONCATENATE($A123,"_",W$1),SP_ACQ_Lib[],MATCH(W$2,SP_ACQ_Lib[#Headers],0),FALSE),0)</f>
        <v>0</v>
      </c>
      <c r="X123" s="131">
        <f>IFERROR(VLOOKUP($A123,SP_AcqTract_DB[],MATCH(X$2,SP_AcqTract_DB[#Headers],0),FALSE),"")</f>
        <v>0</v>
      </c>
      <c r="Y123" s="125">
        <f>IFERROR(VLOOKUP($A123,SP_AcqTract_DB[],MATCH(Y$2,SP_AcqTract_DB[#Headers],0),FALSE),"")</f>
        <v>0</v>
      </c>
      <c r="Z123" s="117">
        <f>IFERROR(VLOOKUP($A123,SP_AcqTract_DB[],MATCH(Z$2,SP_AcqTract_DB[#Headers],0),FALSE),"")</f>
        <v>0</v>
      </c>
      <c r="AA123" s="117">
        <f>IFERROR(VLOOKUP($A123,SP_AcqTract_DB[],MATCH(AA$2,SP_AcqTract_DB[#Headers],0),FALSE),"")</f>
        <v>0</v>
      </c>
      <c r="AB123" s="131" t="str">
        <f>IFERROR(IF(VLOOKUP(CONCATENATE($A123,"_",AB$1),SP_ACQ_Lib[],MATCH(AB$2,SP_ACQ_Lib[#Headers],0),FALSE)=0,"",VLOOKUP(CONCATENATE($A123,"_",AB$1),SP_ACQ_Lib[],MATCH(AB$2,SP_ACQ_Lib[#Headers],0),FALSE)),"")</f>
        <v/>
      </c>
      <c r="AC123" s="131" t="str">
        <f>IFERROR(IF(VLOOKUP(CONCATENATE($A123,"_",AC$1),SP_ACQ_Lib[],MATCH(AC$2,SP_ACQ_Lib[#Headers],0),FALSE)=0,"",VLOOKUP(CONCATENATE($A123,"_",AC$1),SP_ACQ_Lib[],MATCH(AC$2,SP_ACQ_Lib[#Headers],0),FALSE)),"")</f>
        <v/>
      </c>
      <c r="AD123" s="117">
        <f>IFERROR(VLOOKUP($A123,SP_AcqTract_DB[],MATCH(AD$2,SP_AcqTract_DB[#Headers],0),FALSE),"")</f>
        <v>0</v>
      </c>
      <c r="AE123" s="131" t="str">
        <f>IFERROR(IF(VLOOKUP(CONCATENATE($A123,"_",AE$1),SP_ACQ_Lib[],MATCH(AE$2,SP_ACQ_Lib[#Headers],0),FALSE)=0,"",VLOOKUP(CONCATENATE($A123,"_",AE$1),SP_ACQ_Lib[],MATCH(AE$2,SP_ACQ_Lib[#Headers],0),FALSE)),"")</f>
        <v/>
      </c>
      <c r="AF123" s="131" t="str">
        <f>IFERROR(IF(VLOOKUP(CONCATENATE($A123,"_",AF$1),SP_ACQ_Lib[],MATCH(AF$2,SP_ACQ_Lib[#Headers],0),FALSE)=0,"",VLOOKUP(CONCATENATE($A123,"_",AF$1),SP_ACQ_Lib[],MATCH(AF$2,SP_ACQ_Lib[#Headers],0),FALSE)),"")</f>
        <v/>
      </c>
      <c r="AG123" s="131" t="str">
        <f>IFERROR(IF(VLOOKUP(CONCATENATE($A123,"_",AG$1),SP_ACQ_Lib[],MATCH(AG$2,SP_ACQ_Lib[#Headers],0),FALSE)=0,"",VLOOKUP(CONCATENATE($A123,"_",AG$1),SP_ACQ_Lib[],MATCH(AG$2,SP_ACQ_Lib[#Headers],0),FALSE)),"")</f>
        <v/>
      </c>
      <c r="AH123" s="131" t="str">
        <f>IFERROR(IF(VLOOKUP(CONCATENATE($A123,"_",AH$1),SP_ACQ_Lib[],MATCH(AH$2,SP_ACQ_Lib[#Headers],0),FALSE)=0,"",VLOOKUP(CONCATENATE($A123,"_",AH$1),SP_ACQ_Lib[],MATCH(AH$2,SP_ACQ_Lib[#Headers],0),FALSE)),"")</f>
        <v/>
      </c>
      <c r="AI123" s="130">
        <f>IFERROR(IF(VLOOKUP(CONCATENATE($A123,"_",AI$1),SP_ACQ_Lib[],MATCH(AI$2,SP_ACQ_Lib[#Headers],0),FALSE)=0,"",VLOOKUP(CONCATENATE($A123,"_",AI$1),SP_ACQ_Lib[],MATCH(AI$2,SP_ACQ_Lib[#Headers],0),FALSE)),"")</f>
        <v>43985</v>
      </c>
      <c r="AJ123" s="130">
        <f>IFERROR(IF(VLOOKUP(CONCATENATE($A123,"_",AJ$1),SP_ACQ_Lib[],MATCH(AJ$2,SP_ACQ_Lib[#Headers],0),FALSE)=0,"",VLOOKUP(CONCATENATE($A123,"_",AJ$1),SP_ACQ_Lib[],MATCH(AJ$2,SP_ACQ_Lib[#Headers],0),FALSE)),"")</f>
        <v>44004</v>
      </c>
      <c r="AK123" s="130">
        <f>IFERROR(IF(VLOOKUP(CONCATENATE($A123,"_",AK$1),SP_ACQ_Lib[],MATCH(AK$2,SP_ACQ_Lib[#Headers],0),FALSE)=0,"",VLOOKUP(CONCATENATE($A123,"_",AK$1),SP_ACQ_Lib[],MATCH(AK$2,SP_ACQ_Lib[#Headers],0),FALSE)),"")</f>
        <v>44187</v>
      </c>
      <c r="AL123" s="130">
        <f>IFERROR(VLOOKUP($A123,SP_AcqTract_DB[],MATCH(AL$2,SP_AcqTract_DB[#Headers],0),FALSE),"")</f>
        <v>0</v>
      </c>
      <c r="AM123" s="115">
        <f>IFERROR(VLOOKUP($A123,SP_AcqTract_DB[],MATCH(AM$2,SP_AcqTract_DB[#Headers],0),FALSE),"")</f>
        <v>0</v>
      </c>
      <c r="AN123" s="115">
        <f>IFERROR(VLOOKUP($A123,SP_AcqTract_DB[],MATCH(AN$2,SP_AcqTract_DB[#Headers],0),FALSE),"")</f>
        <v>0</v>
      </c>
      <c r="AO123" s="116">
        <f>IFERROR(VLOOKUP($A123,SP_AcqTract_DB[],MATCH(AO$2,SP_AcqTract_DB[#Headers],0),FALSE),"")</f>
        <v>0</v>
      </c>
      <c r="AP123" s="98">
        <f>IFERROR(VLOOKUP($A123,SP_AcqTract_DB[],MATCH(AP$2,SP_AcqTract_DB[#Headers],0),FALSE),"")</f>
        <v>0</v>
      </c>
      <c r="AQ123" s="133" t="str">
        <f>IFERROR(IF(VLOOKUP(CONCATENATE($A123,"_",AQ$1),SP_ACQ_Lib[],MATCH(AQ$2,SP_ACQ_Lib[#Headers],0),FALSE)=0,"",VLOOKUP(CONCATENATE($A123,"_",AQ$1),SP_ACQ_Lib[],MATCH(AQ$2,SP_ACQ_Lib[#Headers],0),FALSE)),"")</f>
        <v/>
      </c>
      <c r="AR123" s="131" t="str">
        <f>IFERROR(IF(VLOOKUP(CONCATENATE($A123,"_",AR$1),SP_ACQ_Lib[],MATCH(AR$2,SP_ACQ_Lib[#Headers],0),FALSE)=0,"",VLOOKUP(CONCATENATE($A123,"_",AR$1),SP_ACQ_Lib[],MATCH(AR$2,SP_ACQ_Lib[#Headers],0),FALSE)),"")</f>
        <v/>
      </c>
      <c r="AS123" s="130" t="str">
        <f>IFERROR(IF(VLOOKUP(CONCATENATE($A123,"_",AS$1),SP_ACQ_Lib[],MATCH(AS$2,SP_ACQ_Lib[#Headers],0),FALSE)=0,"",VLOOKUP(CONCATENATE($A123,"_",AS$1),SP_ACQ_Lib[],MATCH(AS$2,SP_ACQ_Lib[#Headers],0),FALSE)),"")</f>
        <v/>
      </c>
      <c r="AT123" s="132" t="str">
        <f>IFERROR(IF(VLOOKUP(CONCATENATE($A123,"_",AT$1),SP_ACQ_Lib[],MATCH(AT$2,SP_ACQ_Lib[#Headers],0),FALSE)=0,"",VLOOKUP(CONCATENATE($A123,"_",AT$1),SP_ACQ_Lib[],MATCH(AT$2,SP_ACQ_Lib[#Headers],0),FALSE)),"")</f>
        <v/>
      </c>
      <c r="AU123" s="132" t="str">
        <f>IFERROR(IF(VLOOKUP(CONCATENATE($A123,"_",AU$1),SP_ACQ_Lib[],MATCH(AU$2,SP_ACQ_Lib[#Headers],0),FALSE)=0,"",VLOOKUP(CONCATENATE($A123,"_",AU$1),SP_ACQ_Lib[],MATCH(AU$2,SP_ACQ_Lib[#Headers],0),FALSE)),"")</f>
        <v/>
      </c>
      <c r="AV123" s="113" t="str">
        <f>IFERROR(IF(VLOOKUP(CONCATENATE($A123,"_",AV$1),SP_ACQ_Lib[],MATCH(AV$2,SP_ACQ_Lib[#Headers],0),FALSE)=0,"",VLOOKUP(CONCATENATE($A123,"_",AV$1),SP_ACQ_Lib[],MATCH(AV$2,SP_ACQ_Lib[#Headers],0),FALSE)),"")</f>
        <v/>
      </c>
      <c r="AW123" s="132" t="str">
        <f>IFERROR(IF(VLOOKUP(CONCATENATE($A123,"_",AW$1),SP_ACQ_Lib[],MATCH(AW$2,SP_ACQ_Lib[#Headers],0),FALSE)=0,"",VLOOKUP(CONCATENATE($A123,"_",AW$1),SP_ACQ_Lib[],MATCH(AW$2,SP_ACQ_Lib[#Headers],0),FALSE)),"")</f>
        <v/>
      </c>
      <c r="AX123" s="132" t="str">
        <f>IFERROR(IF(VLOOKUP(CONCATENATE($A123,"_",AX$1),SP_ACQ_Lib[],MATCH(AX$2,SP_ACQ_Lib[#Headers],0),FALSE)=0,"",VLOOKUP(CONCATENATE($A123,"_",AX$1),SP_ACQ_Lib[],MATCH(AX$2,SP_ACQ_Lib[#Headers],0),FALSE)),"")</f>
        <v/>
      </c>
      <c r="AY123" s="132" t="str">
        <f>IFERROR(IF(VLOOKUP(CONCATENATE($A123,"_",AY$1),SP_ACQ_Lib[],MATCH(AY$2,SP_ACQ_Lib[#Headers],0),FALSE)=0,"",VLOOKUP(CONCATENATE($A123,"_",AY$1),SP_ACQ_Lib[],MATCH(AY$2,SP_ACQ_Lib[#Headers],0),FALSE)),"")</f>
        <v/>
      </c>
      <c r="AZ123" s="132" t="str">
        <f>IFERROR(IF(VLOOKUP(CONCATENATE($A123,"_",AZ$1),SP_ACQ_Lib[],MATCH(AZ$2,SP_ACQ_Lib[#Headers],0),FALSE)=0,"",VLOOKUP(CONCATENATE($A123,"_",AZ$1),SP_ACQ_Lib[],MATCH(AZ$2,SP_ACQ_Lib[#Headers],0),FALSE)),"")</f>
        <v/>
      </c>
      <c r="BA123" s="132" t="str">
        <f>IFERROR(IF(VLOOKUP(CONCATENATE($A123,"_",BA$1),SP_ACQ_Lib[],MATCH(BA$2,SP_ACQ_Lib[#Headers],0),FALSE)=0,"",VLOOKUP(CONCATENATE($A123,"_",BA$1),SP_ACQ_Lib[],MATCH(BA$2,SP_ACQ_Lib[#Headers],0),FALSE)),"")</f>
        <v/>
      </c>
      <c r="BB123" s="112">
        <f>IFERROR(VLOOKUP(CONCATENATE($A123,"_",BB$1),SP_ACQ_Lib[],MATCH(BB$2,SP_ACQ_Lib[#Headers],0),FALSE),0)</f>
        <v>0</v>
      </c>
      <c r="BC123" s="119">
        <f>IFERROR(VLOOKUP($A123,SP_AcqTract_DB[],MATCH(BC$2,SP_AcqTract_DB[#Headers],0),FALSE),"")</f>
        <v>0</v>
      </c>
      <c r="BD123" s="119">
        <f>IFERROR(VLOOKUP($A123,SP_AcqTract_DB[],MATCH(BD$2,SP_AcqTract_DB[#Headers],0),FALSE),"")</f>
        <v>0</v>
      </c>
      <c r="BE123" s="130" t="str">
        <f>IFERROR(IF(VLOOKUP(CONCATENATE($A123,"_",BE$1),SP_ACQ_Lib[],MATCH(BE$2,SP_ACQ_Lib[#Headers],0),FALSE)=0,"",VLOOKUP(CONCATENATE($A123,"_",BE$1),SP_ACQ_Lib[],MATCH(BE$2,SP_ACQ_Lib[#Headers],0),FALSE)),"")</f>
        <v/>
      </c>
      <c r="BF123" s="130" t="str">
        <f>IFERROR(IF(VLOOKUP(CONCATENATE($A123,"_",BF$1),SP_ACQ_Lib[],MATCH(BF$2,SP_ACQ_Lib[#Headers],0),FALSE)=0,"",VLOOKUP(CONCATENATE($A123,"_",BF$1),SP_ACQ_Lib[],MATCH(BF$2,SP_ACQ_Lib[#Headers],0),FALSE)),"")</f>
        <v/>
      </c>
      <c r="BG123" s="130" t="str">
        <f>IFERROR(IF(VLOOKUP(CONCATENATE($A123,"_",BG$1),SP_ACQ_Lib[],MATCH(BG$2,SP_ACQ_Lib[#Headers],0),FALSE)=0,"",VLOOKUP(CONCATENATE($A123,"_",BG$1),SP_ACQ_Lib[],MATCH(BG$2,SP_ACQ_Lib[#Headers],0),FALSE)),"")</f>
        <v/>
      </c>
      <c r="BH123" s="130" t="str">
        <f>IFERROR(IF(VLOOKUP(CONCATENATE($A123,"_",BH$1),SP_ACQ_Lib[],MATCH(BH$2,SP_ACQ_Lib[#Headers],0),FALSE)=0,"",VLOOKUP(CONCATENATE($A123,"_",BH$1),SP_ACQ_Lib[],MATCH(BH$2,SP_ACQ_Lib[#Headers],0),FALSE)),"")</f>
        <v/>
      </c>
      <c r="BI123" s="130" t="str">
        <f>IFERROR(IF(VLOOKUP(CONCATENATE($A123,"_",BI$1),SP_ACQ_Lib[],MATCH(BI$2,SP_ACQ_Lib[#Headers],0),FALSE)=0,"",VLOOKUP(CONCATENATE($A123,"_",BI$1),SP_ACQ_Lib[],MATCH(BI$2,SP_ACQ_Lib[#Headers],0),FALSE)),"")</f>
        <v/>
      </c>
      <c r="BJ123" s="130" t="str">
        <f>IFERROR(IF(VLOOKUP(CONCATENATE($A123,"_",BJ$1),SP_ACQ_Lib[],MATCH(BJ$2,SP_ACQ_Lib[#Headers],0),FALSE)=0,"",VLOOKUP(CONCATENATE($A123,"_",BJ$1),SP_ACQ_Lib[],MATCH(BJ$2,SP_ACQ_Lib[#Headers],0),FALSE)),"")</f>
        <v/>
      </c>
      <c r="BK123" s="131" t="str">
        <f>IFERROR(IF(VLOOKUP(CONCATENATE($A123,"_",BK$1),SP_ACQ_Lib[],MATCH(BK$2,SP_ACQ_Lib[#Headers],0),FALSE)=0,"",VLOOKUP(CONCATENATE($A123,"_",BK$1),SP_ACQ_Lib[],MATCH(BK$2,SP_ACQ_Lib[#Headers],0),FALSE)),"")</f>
        <v/>
      </c>
      <c r="BL123" s="130" t="str">
        <f>IFERROR(IF(VLOOKUP(CONCATENATE($A123,"_",BL$1),SP_ACQ_Lib[],MATCH(BL$2,SP_ACQ_Lib[#Headers],0),FALSE)=0,"",VLOOKUP(CONCATENATE($A123,"_",BL$1),SP_ACQ_Lib[],MATCH(BL$2,SP_ACQ_Lib[#Headers],0),FALSE)),"")</f>
        <v/>
      </c>
      <c r="BM123" s="130" t="str">
        <f>IFERROR(IF(VLOOKUP(CONCATENATE($A123,"_",BM$1),SP_ACQ_Lib[],MATCH(BM$2,SP_ACQ_Lib[#Headers],0),FALSE)=0,"",VLOOKUP(CONCATENATE($A123,"_",BM$1),SP_ACQ_Lib[],MATCH(BM$2,SP_ACQ_Lib[#Headers],0),FALSE)),"")</f>
        <v/>
      </c>
      <c r="BN123" s="130" t="str">
        <f>IFERROR(IF(VLOOKUP(CONCATENATE($A123,"_",BN$1),SP_ACQ_Lib[],MATCH(BN$2,SP_ACQ_Lib[#Headers],0),FALSE)=0,"",VLOOKUP(CONCATENATE($A123,"_",BN$1),SP_ACQ_Lib[],MATCH(BN$2,SP_ACQ_Lib[#Headers],0),FALSE)),"")</f>
        <v/>
      </c>
    </row>
    <row r="124" spans="1:66" s="114" customFormat="1" ht="15.75" x14ac:dyDescent="0.2">
      <c r="A124" s="82" t="s">
        <v>2141</v>
      </c>
      <c r="B124" s="115" t="str">
        <f>IFERROR(VLOOKUP($A124,SP_AcqTract_DB[],MATCH(B$2,SP_AcqTract_DB[#Headers],0),FALSE),"")</f>
        <v>R073362</v>
      </c>
      <c r="C124" s="116" t="str">
        <f>IFERROR(VLOOKUP($A124,SP_AcqTract_DB[],MATCH(C$2,SP_AcqTract_DB[#Headers],0),FALSE),"")</f>
        <v>PH2</v>
      </c>
      <c r="D124" s="96" t="str">
        <f>IFERROR(VLOOKUP($A124,SP_AcqTract_DB[],MATCH(D$2,SP_AcqTract_DB[#Headers],0),FALSE),"")</f>
        <v>Active</v>
      </c>
      <c r="E124" s="96">
        <f>IFERROR(VLOOKUP($A124,SP_AcqTract_DB[],MATCH(E$2,SP_AcqTract_DB[#Headers],0),FALSE),"")</f>
        <v>0</v>
      </c>
      <c r="F124" s="115">
        <f>IFERROR(VLOOKUP($A124,SP_AcqTract_DB[],MATCH(F$2,SP_AcqTract_DB[#Headers],0),FALSE),"")</f>
        <v>0</v>
      </c>
      <c r="G124" s="115" t="str">
        <f>IFERROR(VLOOKUP($A124,SP_AcqTract_DB[],MATCH(G$2,SP_AcqTract_DB[#Headers],0),FALSE),"")</f>
        <v>Melissa DeLeon</v>
      </c>
      <c r="H124" s="131">
        <f>IFERROR(IF(VLOOKUP(CONCATENATE($A124,"_",H$1),SP_ACQ_Lib[],MATCH(H$2,SP_ACQ_Lib[#Headers],0),FALSE)=0,"",VLOOKUP(CONCATENATE($A124,"_",H$1),SP_ACQ_Lib[],MATCH(H$2,SP_ACQ_Lib[#Headers],0),FALSE)),"")</f>
        <v>44011.966064814813</v>
      </c>
      <c r="I124" s="115" t="str">
        <f>IFERROR(VLOOKUP($A124,SP_AcqTract_DB[],MATCH(I$2,SP_AcqTract_DB[#Headers],0),FALSE),"")</f>
        <v>Kocian Adam &amp; Kerry Jo</v>
      </c>
      <c r="J124" s="115">
        <f>IFERROR(VLOOKUP($A124,SP_AcqTract_DB[],MATCH(J$2,SP_AcqTract_DB[#Headers],0),FALSE),"")</f>
        <v>0</v>
      </c>
      <c r="K124" s="115">
        <f>IFERROR(VLOOKUP($A124,SP_AcqTract_DB[],MATCH(K$2,SP_AcqTract_DB[#Headers],0),FALSE),"")</f>
        <v>0</v>
      </c>
      <c r="L124" s="115">
        <f>IFERROR(VLOOKUP($A124,SP_AcqTract_DB[],MATCH(L$2,SP_AcqTract_DB[#Headers],0),FALSE),"")</f>
        <v>0</v>
      </c>
      <c r="M124" s="96">
        <f>IFERROR(VLOOKUP($A124,SP_AcqTract_DB[],MATCH(M$2,SP_AcqTract_DB[#Headers],0),FALSE),"")</f>
        <v>0</v>
      </c>
      <c r="N124" s="115" t="str">
        <f>IFERROR(VLOOKUP($A124,SP_AcqTract_DB[],MATCH(N$2,SP_AcqTract_DB[#Headers],0),FALSE),"")</f>
        <v>439 CR 150</v>
      </c>
      <c r="O124" s="108">
        <f>IFERROR(VLOOKUP($A124,SP_AcqTract_DB[],MATCH(O$2,SP_AcqTract_DB[#Headers],0),FALSE),"")</f>
        <v>0</v>
      </c>
      <c r="P124" s="108">
        <f>IFERROR(VLOOKUP($A124,SP_AcqTract_DB[],MATCH(P$2,SP_AcqTract_DB[#Headers],0),FALSE),"")</f>
        <v>0</v>
      </c>
      <c r="Q124" s="96">
        <f>IFERROR(VLOOKUP($A124,SP_AcqTract_DB[],MATCH(Q$2,SP_AcqTract_DB[#Headers],0),FALSE),"")</f>
        <v>0</v>
      </c>
      <c r="R124" s="131" t="str">
        <f>IFERROR(IF(VLOOKUP(CONCATENATE($A124,"_",R$1),SP_ACQ_Lib[],MATCH(R$2,SP_ACQ_Lib[#Headers],0),FALSE)=0,"",VLOOKUP(CONCATENATE($A124,"_",R$1),SP_ACQ_Lib[],MATCH(R$2,SP_ACQ_Lib[#Headers],0),FALSE)),"")</f>
        <v/>
      </c>
      <c r="S124" s="134" t="str">
        <f>IFERROR(IF(VLOOKUP(CONCATENATE($A124,"_",S$1),SP_ACQ_Lib[],MATCH(S$2,SP_ACQ_Lib[#Headers],0),FALSE)=0,"",VLOOKUP(CONCATENATE($A124,"_",S$1),SP_ACQ_Lib[],MATCH(S$2,SP_ACQ_Lib[#Headers],0),FALSE)),"")</f>
        <v/>
      </c>
      <c r="T124" s="93">
        <f>IFERROR(VLOOKUP(CONCATENATE($A124,"_",T$1),SP_ACQ_Lib[],MATCH(T$2,SP_ACQ_Lib[#Headers],0),FALSE),0)</f>
        <v>0</v>
      </c>
      <c r="U124" s="131" t="str">
        <f>IFERROR(IF(VLOOKUP(CONCATENATE($A124,"_",U$1),SP_ACQ_Lib[],MATCH(U$2,SP_ACQ_Lib[#Headers],0),FALSE)=0,"",VLOOKUP(CONCATENATE($A124,"_",U$1),SP_ACQ_Lib[],MATCH(U$2,SP_ACQ_Lib[#Headers],0),FALSE)),"")</f>
        <v/>
      </c>
      <c r="V124" s="93" t="str">
        <f>IFERROR(VLOOKUP(CONCATENATE($A124,"_",V$1),SP_ACQ_Lib[],MATCH(V$2,SP_ACQ_Lib[#Headers],0),FALSE),0)</f>
        <v>Accepted</v>
      </c>
      <c r="W124" s="97">
        <f>IFERROR(VLOOKUP(CONCATENATE($A124,"_",W$1),SP_ACQ_Lib[],MATCH(W$2,SP_ACQ_Lib[#Headers],0),FALSE),0)</f>
        <v>0</v>
      </c>
      <c r="X124" s="131">
        <f>IFERROR(VLOOKUP($A124,SP_AcqTract_DB[],MATCH(X$2,SP_AcqTract_DB[#Headers],0),FALSE),"")</f>
        <v>0</v>
      </c>
      <c r="Y124" s="125">
        <f>IFERROR(VLOOKUP($A124,SP_AcqTract_DB[],MATCH(Y$2,SP_AcqTract_DB[#Headers],0),FALSE),"")</f>
        <v>0</v>
      </c>
      <c r="Z124" s="117">
        <f>IFERROR(VLOOKUP($A124,SP_AcqTract_DB[],MATCH(Z$2,SP_AcqTract_DB[#Headers],0),FALSE),"")</f>
        <v>0</v>
      </c>
      <c r="AA124" s="117">
        <f>IFERROR(VLOOKUP($A124,SP_AcqTract_DB[],MATCH(AA$2,SP_AcqTract_DB[#Headers],0),FALSE),"")</f>
        <v>0</v>
      </c>
      <c r="AB124" s="131" t="str">
        <f>IFERROR(IF(VLOOKUP(CONCATENATE($A124,"_",AB$1),SP_ACQ_Lib[],MATCH(AB$2,SP_ACQ_Lib[#Headers],0),FALSE)=0,"",VLOOKUP(CONCATENATE($A124,"_",AB$1),SP_ACQ_Lib[],MATCH(AB$2,SP_ACQ_Lib[#Headers],0),FALSE)),"")</f>
        <v/>
      </c>
      <c r="AC124" s="131" t="str">
        <f>IFERROR(IF(VLOOKUP(CONCATENATE($A124,"_",AC$1),SP_ACQ_Lib[],MATCH(AC$2,SP_ACQ_Lib[#Headers],0),FALSE)=0,"",VLOOKUP(CONCATENATE($A124,"_",AC$1),SP_ACQ_Lib[],MATCH(AC$2,SP_ACQ_Lib[#Headers],0),FALSE)),"")</f>
        <v/>
      </c>
      <c r="AD124" s="117">
        <f>IFERROR(VLOOKUP($A124,SP_AcqTract_DB[],MATCH(AD$2,SP_AcqTract_DB[#Headers],0),FALSE),"")</f>
        <v>0</v>
      </c>
      <c r="AE124" s="131" t="str">
        <f>IFERROR(IF(VLOOKUP(CONCATENATE($A124,"_",AE$1),SP_ACQ_Lib[],MATCH(AE$2,SP_ACQ_Lib[#Headers],0),FALSE)=0,"",VLOOKUP(CONCATENATE($A124,"_",AE$1),SP_ACQ_Lib[],MATCH(AE$2,SP_ACQ_Lib[#Headers],0),FALSE)),"")</f>
        <v/>
      </c>
      <c r="AF124" s="131" t="str">
        <f>IFERROR(IF(VLOOKUP(CONCATENATE($A124,"_",AF$1),SP_ACQ_Lib[],MATCH(AF$2,SP_ACQ_Lib[#Headers],0),FALSE)=0,"",VLOOKUP(CONCATENATE($A124,"_",AF$1),SP_ACQ_Lib[],MATCH(AF$2,SP_ACQ_Lib[#Headers],0),FALSE)),"")</f>
        <v/>
      </c>
      <c r="AG124" s="131" t="str">
        <f>IFERROR(IF(VLOOKUP(CONCATENATE($A124,"_",AG$1),SP_ACQ_Lib[],MATCH(AG$2,SP_ACQ_Lib[#Headers],0),FALSE)=0,"",VLOOKUP(CONCATENATE($A124,"_",AG$1),SP_ACQ_Lib[],MATCH(AG$2,SP_ACQ_Lib[#Headers],0),FALSE)),"")</f>
        <v/>
      </c>
      <c r="AH124" s="131" t="str">
        <f>IFERROR(IF(VLOOKUP(CONCATENATE($A124,"_",AH$1),SP_ACQ_Lib[],MATCH(AH$2,SP_ACQ_Lib[#Headers],0),FALSE)=0,"",VLOOKUP(CONCATENATE($A124,"_",AH$1),SP_ACQ_Lib[],MATCH(AH$2,SP_ACQ_Lib[#Headers],0),FALSE)),"")</f>
        <v/>
      </c>
      <c r="AI124" s="130">
        <f>IFERROR(IF(VLOOKUP(CONCATENATE($A124,"_",AI$1),SP_ACQ_Lib[],MATCH(AI$2,SP_ACQ_Lib[#Headers],0),FALSE)=0,"",VLOOKUP(CONCATENATE($A124,"_",AI$1),SP_ACQ_Lib[],MATCH(AI$2,SP_ACQ_Lib[#Headers],0),FALSE)),"")</f>
        <v>43985</v>
      </c>
      <c r="AJ124" s="130" t="str">
        <f>IFERROR(IF(VLOOKUP(CONCATENATE($A124,"_",AJ$1),SP_ACQ_Lib[],MATCH(AJ$2,SP_ACQ_Lib[#Headers],0),FALSE)=0,"",VLOOKUP(CONCATENATE($A124,"_",AJ$1),SP_ACQ_Lib[],MATCH(AJ$2,SP_ACQ_Lib[#Headers],0),FALSE)),"")</f>
        <v/>
      </c>
      <c r="AK124" s="130" t="str">
        <f>IFERROR(IF(VLOOKUP(CONCATENATE($A124,"_",AK$1),SP_ACQ_Lib[],MATCH(AK$2,SP_ACQ_Lib[#Headers],0),FALSE)=0,"",VLOOKUP(CONCATENATE($A124,"_",AK$1),SP_ACQ_Lib[],MATCH(AK$2,SP_ACQ_Lib[#Headers],0),FALSE)),"")</f>
        <v/>
      </c>
      <c r="AL124" s="130">
        <f>IFERROR(VLOOKUP($A124,SP_AcqTract_DB[],MATCH(AL$2,SP_AcqTract_DB[#Headers],0),FALSE),"")</f>
        <v>0</v>
      </c>
      <c r="AM124" s="115">
        <f>IFERROR(VLOOKUP($A124,SP_AcqTract_DB[],MATCH(AM$2,SP_AcqTract_DB[#Headers],0),FALSE),"")</f>
        <v>0</v>
      </c>
      <c r="AN124" s="115">
        <f>IFERROR(VLOOKUP($A124,SP_AcqTract_DB[],MATCH(AN$2,SP_AcqTract_DB[#Headers],0),FALSE),"")</f>
        <v>0</v>
      </c>
      <c r="AO124" s="116">
        <f>IFERROR(VLOOKUP($A124,SP_AcqTract_DB[],MATCH(AO$2,SP_AcqTract_DB[#Headers],0),FALSE),"")</f>
        <v>0</v>
      </c>
      <c r="AP124" s="98">
        <f>IFERROR(VLOOKUP($A124,SP_AcqTract_DB[],MATCH(AP$2,SP_AcqTract_DB[#Headers],0),FALSE),"")</f>
        <v>0</v>
      </c>
      <c r="AQ124" s="133" t="str">
        <f>IFERROR(IF(VLOOKUP(CONCATENATE($A124,"_",AQ$1),SP_ACQ_Lib[],MATCH(AQ$2,SP_ACQ_Lib[#Headers],0),FALSE)=0,"",VLOOKUP(CONCATENATE($A124,"_",AQ$1),SP_ACQ_Lib[],MATCH(AQ$2,SP_ACQ_Lib[#Headers],0),FALSE)),"")</f>
        <v/>
      </c>
      <c r="AR124" s="131" t="str">
        <f>IFERROR(IF(VLOOKUP(CONCATENATE($A124,"_",AR$1),SP_ACQ_Lib[],MATCH(AR$2,SP_ACQ_Lib[#Headers],0),FALSE)=0,"",VLOOKUP(CONCATENATE($A124,"_",AR$1),SP_ACQ_Lib[],MATCH(AR$2,SP_ACQ_Lib[#Headers],0),FALSE)),"")</f>
        <v/>
      </c>
      <c r="AS124" s="130" t="str">
        <f>IFERROR(IF(VLOOKUP(CONCATENATE($A124,"_",AS$1),SP_ACQ_Lib[],MATCH(AS$2,SP_ACQ_Lib[#Headers],0),FALSE)=0,"",VLOOKUP(CONCATENATE($A124,"_",AS$1),SP_ACQ_Lib[],MATCH(AS$2,SP_ACQ_Lib[#Headers],0),FALSE)),"")</f>
        <v/>
      </c>
      <c r="AT124" s="132" t="str">
        <f>IFERROR(IF(VLOOKUP(CONCATENATE($A124,"_",AT$1),SP_ACQ_Lib[],MATCH(AT$2,SP_ACQ_Lib[#Headers],0),FALSE)=0,"",VLOOKUP(CONCATENATE($A124,"_",AT$1),SP_ACQ_Lib[],MATCH(AT$2,SP_ACQ_Lib[#Headers],0),FALSE)),"")</f>
        <v/>
      </c>
      <c r="AU124" s="132" t="str">
        <f>IFERROR(IF(VLOOKUP(CONCATENATE($A124,"_",AU$1),SP_ACQ_Lib[],MATCH(AU$2,SP_ACQ_Lib[#Headers],0),FALSE)=0,"",VLOOKUP(CONCATENATE($A124,"_",AU$1),SP_ACQ_Lib[],MATCH(AU$2,SP_ACQ_Lib[#Headers],0),FALSE)),"")</f>
        <v/>
      </c>
      <c r="AV124" s="113" t="str">
        <f>IFERROR(IF(VLOOKUP(CONCATENATE($A124,"_",AV$1),SP_ACQ_Lib[],MATCH(AV$2,SP_ACQ_Lib[#Headers],0),FALSE)=0,"",VLOOKUP(CONCATENATE($A124,"_",AV$1),SP_ACQ_Lib[],MATCH(AV$2,SP_ACQ_Lib[#Headers],0),FALSE)),"")</f>
        <v/>
      </c>
      <c r="AW124" s="132" t="str">
        <f>IFERROR(IF(VLOOKUP(CONCATENATE($A124,"_",AW$1),SP_ACQ_Lib[],MATCH(AW$2,SP_ACQ_Lib[#Headers],0),FALSE)=0,"",VLOOKUP(CONCATENATE($A124,"_",AW$1),SP_ACQ_Lib[],MATCH(AW$2,SP_ACQ_Lib[#Headers],0),FALSE)),"")</f>
        <v/>
      </c>
      <c r="AX124" s="132" t="str">
        <f>IFERROR(IF(VLOOKUP(CONCATENATE($A124,"_",AX$1),SP_ACQ_Lib[],MATCH(AX$2,SP_ACQ_Lib[#Headers],0),FALSE)=0,"",VLOOKUP(CONCATENATE($A124,"_",AX$1),SP_ACQ_Lib[],MATCH(AX$2,SP_ACQ_Lib[#Headers],0),FALSE)),"")</f>
        <v/>
      </c>
      <c r="AY124" s="132" t="str">
        <f>IFERROR(IF(VLOOKUP(CONCATENATE($A124,"_",AY$1),SP_ACQ_Lib[],MATCH(AY$2,SP_ACQ_Lib[#Headers],0),FALSE)=0,"",VLOOKUP(CONCATENATE($A124,"_",AY$1),SP_ACQ_Lib[],MATCH(AY$2,SP_ACQ_Lib[#Headers],0),FALSE)),"")</f>
        <v/>
      </c>
      <c r="AZ124" s="132" t="str">
        <f>IFERROR(IF(VLOOKUP(CONCATENATE($A124,"_",AZ$1),SP_ACQ_Lib[],MATCH(AZ$2,SP_ACQ_Lib[#Headers],0),FALSE)=0,"",VLOOKUP(CONCATENATE($A124,"_",AZ$1),SP_ACQ_Lib[],MATCH(AZ$2,SP_ACQ_Lib[#Headers],0),FALSE)),"")</f>
        <v/>
      </c>
      <c r="BA124" s="132" t="str">
        <f>IFERROR(IF(VLOOKUP(CONCATENATE($A124,"_",BA$1),SP_ACQ_Lib[],MATCH(BA$2,SP_ACQ_Lib[#Headers],0),FALSE)=0,"",VLOOKUP(CONCATENATE($A124,"_",BA$1),SP_ACQ_Lib[],MATCH(BA$2,SP_ACQ_Lib[#Headers],0),FALSE)),"")</f>
        <v/>
      </c>
      <c r="BB124" s="112">
        <f>IFERROR(VLOOKUP(CONCATENATE($A124,"_",BB$1),SP_ACQ_Lib[],MATCH(BB$2,SP_ACQ_Lib[#Headers],0),FALSE),0)</f>
        <v>0</v>
      </c>
      <c r="BC124" s="119">
        <f>IFERROR(VLOOKUP($A124,SP_AcqTract_DB[],MATCH(BC$2,SP_AcqTract_DB[#Headers],0),FALSE),"")</f>
        <v>0</v>
      </c>
      <c r="BD124" s="119">
        <f>IFERROR(VLOOKUP($A124,SP_AcqTract_DB[],MATCH(BD$2,SP_AcqTract_DB[#Headers],0),FALSE),"")</f>
        <v>0</v>
      </c>
      <c r="BE124" s="130" t="str">
        <f>IFERROR(IF(VLOOKUP(CONCATENATE($A124,"_",BE$1),SP_ACQ_Lib[],MATCH(BE$2,SP_ACQ_Lib[#Headers],0),FALSE)=0,"",VLOOKUP(CONCATENATE($A124,"_",BE$1),SP_ACQ_Lib[],MATCH(BE$2,SP_ACQ_Lib[#Headers],0),FALSE)),"")</f>
        <v/>
      </c>
      <c r="BF124" s="130" t="str">
        <f>IFERROR(IF(VLOOKUP(CONCATENATE($A124,"_",BF$1),SP_ACQ_Lib[],MATCH(BF$2,SP_ACQ_Lib[#Headers],0),FALSE)=0,"",VLOOKUP(CONCATENATE($A124,"_",BF$1),SP_ACQ_Lib[],MATCH(BF$2,SP_ACQ_Lib[#Headers],0),FALSE)),"")</f>
        <v/>
      </c>
      <c r="BG124" s="130" t="str">
        <f>IFERROR(IF(VLOOKUP(CONCATENATE($A124,"_",BG$1),SP_ACQ_Lib[],MATCH(BG$2,SP_ACQ_Lib[#Headers],0),FALSE)=0,"",VLOOKUP(CONCATENATE($A124,"_",BG$1),SP_ACQ_Lib[],MATCH(BG$2,SP_ACQ_Lib[#Headers],0),FALSE)),"")</f>
        <v/>
      </c>
      <c r="BH124" s="130" t="str">
        <f>IFERROR(IF(VLOOKUP(CONCATENATE($A124,"_",BH$1),SP_ACQ_Lib[],MATCH(BH$2,SP_ACQ_Lib[#Headers],0),FALSE)=0,"",VLOOKUP(CONCATENATE($A124,"_",BH$1),SP_ACQ_Lib[],MATCH(BH$2,SP_ACQ_Lib[#Headers],0),FALSE)),"")</f>
        <v/>
      </c>
      <c r="BI124" s="130" t="str">
        <f>IFERROR(IF(VLOOKUP(CONCATENATE($A124,"_",BI$1),SP_ACQ_Lib[],MATCH(BI$2,SP_ACQ_Lib[#Headers],0),FALSE)=0,"",VLOOKUP(CONCATENATE($A124,"_",BI$1),SP_ACQ_Lib[],MATCH(BI$2,SP_ACQ_Lib[#Headers],0),FALSE)),"")</f>
        <v/>
      </c>
      <c r="BJ124" s="130" t="str">
        <f>IFERROR(IF(VLOOKUP(CONCATENATE($A124,"_",BJ$1),SP_ACQ_Lib[],MATCH(BJ$2,SP_ACQ_Lib[#Headers],0),FALSE)=0,"",VLOOKUP(CONCATENATE($A124,"_",BJ$1),SP_ACQ_Lib[],MATCH(BJ$2,SP_ACQ_Lib[#Headers],0),FALSE)),"")</f>
        <v/>
      </c>
      <c r="BK124" s="131" t="str">
        <f>IFERROR(IF(VLOOKUP(CONCATENATE($A124,"_",BK$1),SP_ACQ_Lib[],MATCH(BK$2,SP_ACQ_Lib[#Headers],0),FALSE)=0,"",VLOOKUP(CONCATENATE($A124,"_",BK$1),SP_ACQ_Lib[],MATCH(BK$2,SP_ACQ_Lib[#Headers],0),FALSE)),"")</f>
        <v/>
      </c>
      <c r="BL124" s="130" t="str">
        <f>IFERROR(IF(VLOOKUP(CONCATENATE($A124,"_",BL$1),SP_ACQ_Lib[],MATCH(BL$2,SP_ACQ_Lib[#Headers],0),FALSE)=0,"",VLOOKUP(CONCATENATE($A124,"_",BL$1),SP_ACQ_Lib[],MATCH(BL$2,SP_ACQ_Lib[#Headers],0),FALSE)),"")</f>
        <v/>
      </c>
      <c r="BM124" s="130" t="str">
        <f>IFERROR(IF(VLOOKUP(CONCATENATE($A124,"_",BM$1),SP_ACQ_Lib[],MATCH(BM$2,SP_ACQ_Lib[#Headers],0),FALSE)=0,"",VLOOKUP(CONCATENATE($A124,"_",BM$1),SP_ACQ_Lib[],MATCH(BM$2,SP_ACQ_Lib[#Headers],0),FALSE)),"")</f>
        <v/>
      </c>
      <c r="BN124" s="130" t="str">
        <f>IFERROR(IF(VLOOKUP(CONCATENATE($A124,"_",BN$1),SP_ACQ_Lib[],MATCH(BN$2,SP_ACQ_Lib[#Headers],0),FALSE)=0,"",VLOOKUP(CONCATENATE($A124,"_",BN$1),SP_ACQ_Lib[],MATCH(BN$2,SP_ACQ_Lib[#Headers],0),FALSE)),"")</f>
        <v/>
      </c>
    </row>
    <row r="125" spans="1:66" s="114" customFormat="1" ht="38.25" x14ac:dyDescent="0.2">
      <c r="A125" s="82" t="s">
        <v>2143</v>
      </c>
      <c r="B125" s="115" t="str">
        <f>IFERROR(VLOOKUP($A125,SP_AcqTract_DB[],MATCH(B$2,SP_AcqTract_DB[#Headers],0),FALSE),"")</f>
        <v>R020854</v>
      </c>
      <c r="C125" s="116" t="str">
        <f>IFERROR(VLOOKUP($A125,SP_AcqTract_DB[],MATCH(C$2,SP_AcqTract_DB[#Headers],0),FALSE),"")</f>
        <v>PH2</v>
      </c>
      <c r="D125" s="96" t="str">
        <f>IFERROR(VLOOKUP($A125,SP_AcqTract_DB[],MATCH(D$2,SP_AcqTract_DB[#Headers],0),FALSE),"")</f>
        <v>Active</v>
      </c>
      <c r="E125" s="96">
        <f>IFERROR(VLOOKUP($A125,SP_AcqTract_DB[],MATCH(E$2,SP_AcqTract_DB[#Headers],0),FALSE),"")</f>
        <v>0</v>
      </c>
      <c r="F125" s="115" t="str">
        <f>IFERROR(VLOOKUP($A125,SP_AcqTract_DB[],MATCH(F$2,SP_AcqTract_DB[#Headers],0),FALSE),"")</f>
        <v>FEE / EASEMENT</v>
      </c>
      <c r="G125" s="115" t="str">
        <f>IFERROR(VLOOKUP($A125,SP_AcqTract_DB[],MATCH(G$2,SP_AcqTract_DB[#Headers],0),FALSE),"")</f>
        <v>Elizabeth Taylor</v>
      </c>
      <c r="H125" s="131">
        <f>IFERROR(IF(VLOOKUP(CONCATENATE($A125,"_",H$1),SP_ACQ_Lib[],MATCH(H$2,SP_ACQ_Lib[#Headers],0),FALSE)=0,"",VLOOKUP(CONCATENATE($A125,"_",H$1),SP_ACQ_Lib[],MATCH(H$2,SP_ACQ_Lib[#Headers],0),FALSE)),"")</f>
        <v>44019.680891203701</v>
      </c>
      <c r="I125" s="115" t="str">
        <f>IFERROR(VLOOKUP($A125,SP_AcqTract_DB[],MATCH(I$2,SP_AcqTract_DB[#Headers],0),FALSE),"")</f>
        <v>Rivera Natividad Guadalupe Rios &amp; Gutierrez Maria</v>
      </c>
      <c r="J125" s="115" t="str">
        <f>IFERROR(VLOOKUP($A125,SP_AcqTract_DB[],MATCH(J$2,SP_AcqTract_DB[#Headers],0),FALSE),"")</f>
        <v>IRWA</v>
      </c>
      <c r="K125" s="115" t="str">
        <f>IFERROR(VLOOKUP($A125,SP_AcqTract_DB[],MATCH(K$2,SP_AcqTract_DB[#Headers],0),FALSE),"")</f>
        <v>RIVERA NATIVIDAD GUADALUPE RIOS &amp; GUTIERREZ MARIA</v>
      </c>
      <c r="L125" s="115" t="str">
        <f>IFERROR(VLOOKUP($A125,SP_AcqTract_DB[],MATCH(L$2,SP_AcqTract_DB[#Headers],0),FALSE),"")</f>
        <v>634 MURPHY</v>
      </c>
      <c r="M125" s="96" t="str">
        <f>IFERROR(VLOOKUP($A125,SP_AcqTract_DB[],MATCH(M$2,SP_AcqTract_DB[#Headers],0),FALSE),"")</f>
        <v>WHARTON</v>
      </c>
      <c r="N125" s="115" t="str">
        <f>IFERROR(VLOOKUP($A125,SP_AcqTract_DB[],MATCH(N$2,SP_AcqTract_DB[#Headers],0),FALSE),"")</f>
        <v>634 MURPHY</v>
      </c>
      <c r="O125" s="108">
        <f>IFERROR(VLOOKUP($A125,SP_AcqTract_DB[],MATCH(O$2,SP_AcqTract_DB[#Headers],0),FALSE),"")</f>
        <v>0</v>
      </c>
      <c r="P125" s="108">
        <f>IFERROR(VLOOKUP($A125,SP_AcqTract_DB[],MATCH(P$2,SP_AcqTract_DB[#Headers],0),FALSE),"")</f>
        <v>0</v>
      </c>
      <c r="Q125" s="96">
        <f>IFERROR(VLOOKUP($A125,SP_AcqTract_DB[],MATCH(Q$2,SP_AcqTract_DB[#Headers],0),FALSE),"")</f>
        <v>0</v>
      </c>
      <c r="R125" s="131" t="str">
        <f>IFERROR(IF(VLOOKUP(CONCATENATE($A125,"_",R$1),SP_ACQ_Lib[],MATCH(R$2,SP_ACQ_Lib[#Headers],0),FALSE)=0,"",VLOOKUP(CONCATENATE($A125,"_",R$1),SP_ACQ_Lib[],MATCH(R$2,SP_ACQ_Lib[#Headers],0),FALSE)),"")</f>
        <v/>
      </c>
      <c r="S125" s="134" t="str">
        <f>IFERROR(IF(VLOOKUP(CONCATENATE($A125,"_",S$1),SP_ACQ_Lib[],MATCH(S$2,SP_ACQ_Lib[#Headers],0),FALSE)=0,"",VLOOKUP(CONCATENATE($A125,"_",S$1),SP_ACQ_Lib[],MATCH(S$2,SP_ACQ_Lib[#Headers],0),FALSE)),"")</f>
        <v/>
      </c>
      <c r="T125" s="93">
        <f>IFERROR(VLOOKUP(CONCATENATE($A125,"_",T$1),SP_ACQ_Lib[],MATCH(T$2,SP_ACQ_Lib[#Headers],0),FALSE),0)</f>
        <v>0</v>
      </c>
      <c r="U125" s="131" t="str">
        <f>IFERROR(IF(VLOOKUP(CONCATENATE($A125,"_",U$1),SP_ACQ_Lib[],MATCH(U$2,SP_ACQ_Lib[#Headers],0),FALSE)=0,"",VLOOKUP(CONCATENATE($A125,"_",U$1),SP_ACQ_Lib[],MATCH(U$2,SP_ACQ_Lib[#Headers],0),FALSE)),"")</f>
        <v/>
      </c>
      <c r="V125" s="93">
        <f>IFERROR(VLOOKUP(CONCATENATE($A125,"_",V$1),SP_ACQ_Lib[],MATCH(V$2,SP_ACQ_Lib[#Headers],0),FALSE),0)</f>
        <v>0</v>
      </c>
      <c r="W125" s="97">
        <f>IFERROR(VLOOKUP(CONCATENATE($A125,"_",W$1),SP_ACQ_Lib[],MATCH(W$2,SP_ACQ_Lib[#Headers],0),FALSE),0)</f>
        <v>0</v>
      </c>
      <c r="X125" s="131">
        <f>IFERROR(VLOOKUP($A125,SP_AcqTract_DB[],MATCH(X$2,SP_AcqTract_DB[#Headers],0),FALSE),"")</f>
        <v>0</v>
      </c>
      <c r="Y125" s="125">
        <f>IFERROR(VLOOKUP($A125,SP_AcqTract_DB[],MATCH(Y$2,SP_AcqTract_DB[#Headers],0),FALSE),"")</f>
        <v>0</v>
      </c>
      <c r="Z125" s="117">
        <f>IFERROR(VLOOKUP($A125,SP_AcqTract_DB[],MATCH(Z$2,SP_AcqTract_DB[#Headers],0),FALSE),"")</f>
        <v>0</v>
      </c>
      <c r="AA125" s="117">
        <f>IFERROR(VLOOKUP($A125,SP_AcqTract_DB[],MATCH(AA$2,SP_AcqTract_DB[#Headers],0),FALSE),"")</f>
        <v>0</v>
      </c>
      <c r="AB125" s="131" t="str">
        <f>IFERROR(IF(VLOOKUP(CONCATENATE($A125,"_",AB$1),SP_ACQ_Lib[],MATCH(AB$2,SP_ACQ_Lib[#Headers],0),FALSE)=0,"",VLOOKUP(CONCATENATE($A125,"_",AB$1),SP_ACQ_Lib[],MATCH(AB$2,SP_ACQ_Lib[#Headers],0),FALSE)),"")</f>
        <v/>
      </c>
      <c r="AC125" s="131" t="str">
        <f>IFERROR(IF(VLOOKUP(CONCATENATE($A125,"_",AC$1),SP_ACQ_Lib[],MATCH(AC$2,SP_ACQ_Lib[#Headers],0),FALSE)=0,"",VLOOKUP(CONCATENATE($A125,"_",AC$1),SP_ACQ_Lib[],MATCH(AC$2,SP_ACQ_Lib[#Headers],0),FALSE)),"")</f>
        <v/>
      </c>
      <c r="AD125" s="117">
        <f>IFERROR(VLOOKUP($A125,SP_AcqTract_DB[],MATCH(AD$2,SP_AcqTract_DB[#Headers],0),FALSE),"")</f>
        <v>0</v>
      </c>
      <c r="AE125" s="131" t="str">
        <f>IFERROR(IF(VLOOKUP(CONCATENATE($A125,"_",AE$1),SP_ACQ_Lib[],MATCH(AE$2,SP_ACQ_Lib[#Headers],0),FALSE)=0,"",VLOOKUP(CONCATENATE($A125,"_",AE$1),SP_ACQ_Lib[],MATCH(AE$2,SP_ACQ_Lib[#Headers],0),FALSE)),"")</f>
        <v/>
      </c>
      <c r="AF125" s="131" t="str">
        <f>IFERROR(IF(VLOOKUP(CONCATENATE($A125,"_",AF$1),SP_ACQ_Lib[],MATCH(AF$2,SP_ACQ_Lib[#Headers],0),FALSE)=0,"",VLOOKUP(CONCATENATE($A125,"_",AF$1),SP_ACQ_Lib[],MATCH(AF$2,SP_ACQ_Lib[#Headers],0),FALSE)),"")</f>
        <v/>
      </c>
      <c r="AG125" s="131" t="str">
        <f>IFERROR(IF(VLOOKUP(CONCATENATE($A125,"_",AG$1),SP_ACQ_Lib[],MATCH(AG$2,SP_ACQ_Lib[#Headers],0),FALSE)=0,"",VLOOKUP(CONCATENATE($A125,"_",AG$1),SP_ACQ_Lib[],MATCH(AG$2,SP_ACQ_Lib[#Headers],0),FALSE)),"")</f>
        <v/>
      </c>
      <c r="AH125" s="131" t="str">
        <f>IFERROR(IF(VLOOKUP(CONCATENATE($A125,"_",AH$1),SP_ACQ_Lib[],MATCH(AH$2,SP_ACQ_Lib[#Headers],0),FALSE)=0,"",VLOOKUP(CONCATENATE($A125,"_",AH$1),SP_ACQ_Lib[],MATCH(AH$2,SP_ACQ_Lib[#Headers],0),FALSE)),"")</f>
        <v/>
      </c>
      <c r="AI125" s="130">
        <f>IFERROR(IF(VLOOKUP(CONCATENATE($A125,"_",AI$1),SP_ACQ_Lib[],MATCH(AI$2,SP_ACQ_Lib[#Headers],0),FALSE)=0,"",VLOOKUP(CONCATENATE($A125,"_",AI$1),SP_ACQ_Lib[],MATCH(AI$2,SP_ACQ_Lib[#Headers],0),FALSE)),"")</f>
        <v>43985</v>
      </c>
      <c r="AJ125" s="130" t="str">
        <f>IFERROR(IF(VLOOKUP(CONCATENATE($A125,"_",AJ$1),SP_ACQ_Lib[],MATCH(AJ$2,SP_ACQ_Lib[#Headers],0),FALSE)=0,"",VLOOKUP(CONCATENATE($A125,"_",AJ$1),SP_ACQ_Lib[],MATCH(AJ$2,SP_ACQ_Lib[#Headers],0),FALSE)),"")</f>
        <v/>
      </c>
      <c r="AK125" s="130" t="str">
        <f>IFERROR(IF(VLOOKUP(CONCATENATE($A125,"_",AK$1),SP_ACQ_Lib[],MATCH(AK$2,SP_ACQ_Lib[#Headers],0),FALSE)=0,"",VLOOKUP(CONCATENATE($A125,"_",AK$1),SP_ACQ_Lib[],MATCH(AK$2,SP_ACQ_Lib[#Headers],0),FALSE)),"")</f>
        <v/>
      </c>
      <c r="AL125" s="130">
        <f>IFERROR(VLOOKUP($A125,SP_AcqTract_DB[],MATCH(AL$2,SP_AcqTract_DB[#Headers],0),FALSE),"")</f>
        <v>0</v>
      </c>
      <c r="AM125" s="115">
        <f>IFERROR(VLOOKUP($A125,SP_AcqTract_DB[],MATCH(AM$2,SP_AcqTract_DB[#Headers],0),FALSE),"")</f>
        <v>0</v>
      </c>
      <c r="AN125" s="115">
        <f>IFERROR(VLOOKUP($A125,SP_AcqTract_DB[],MATCH(AN$2,SP_AcqTract_DB[#Headers],0),FALSE),"")</f>
        <v>0</v>
      </c>
      <c r="AO125" s="116">
        <f>IFERROR(VLOOKUP($A125,SP_AcqTract_DB[],MATCH(AO$2,SP_AcqTract_DB[#Headers],0),FALSE),"")</f>
        <v>0</v>
      </c>
      <c r="AP125" s="98" t="str">
        <f>IFERROR(VLOOKUP($A125,SP_AcqTract_DB[],MATCH(AP$2,SP_AcqTract_DB[#Headers],0),FALSE),"")</f>
        <v>R</v>
      </c>
      <c r="AQ125" s="133" t="str">
        <f>IFERROR(IF(VLOOKUP(CONCATENATE($A125,"_",AQ$1),SP_ACQ_Lib[],MATCH(AQ$2,SP_ACQ_Lib[#Headers],0),FALSE)=0,"",VLOOKUP(CONCATENATE($A125,"_",AQ$1),SP_ACQ_Lib[],MATCH(AQ$2,SP_ACQ_Lib[#Headers],0),FALSE)),"")</f>
        <v/>
      </c>
      <c r="AR125" s="131" t="str">
        <f>IFERROR(IF(VLOOKUP(CONCATENATE($A125,"_",AR$1),SP_ACQ_Lib[],MATCH(AR$2,SP_ACQ_Lib[#Headers],0),FALSE)=0,"",VLOOKUP(CONCATENATE($A125,"_",AR$1),SP_ACQ_Lib[],MATCH(AR$2,SP_ACQ_Lib[#Headers],0),FALSE)),"")</f>
        <v/>
      </c>
      <c r="AS125" s="130" t="str">
        <f>IFERROR(IF(VLOOKUP(CONCATENATE($A125,"_",AS$1),SP_ACQ_Lib[],MATCH(AS$2,SP_ACQ_Lib[#Headers],0),FALSE)=0,"",VLOOKUP(CONCATENATE($A125,"_",AS$1),SP_ACQ_Lib[],MATCH(AS$2,SP_ACQ_Lib[#Headers],0),FALSE)),"")</f>
        <v/>
      </c>
      <c r="AT125" s="132" t="str">
        <f>IFERROR(IF(VLOOKUP(CONCATENATE($A125,"_",AT$1),SP_ACQ_Lib[],MATCH(AT$2,SP_ACQ_Lib[#Headers],0),FALSE)=0,"",VLOOKUP(CONCATENATE($A125,"_",AT$1),SP_ACQ_Lib[],MATCH(AT$2,SP_ACQ_Lib[#Headers],0),FALSE)),"")</f>
        <v/>
      </c>
      <c r="AU125" s="132" t="str">
        <f>IFERROR(IF(VLOOKUP(CONCATENATE($A125,"_",AU$1),SP_ACQ_Lib[],MATCH(AU$2,SP_ACQ_Lib[#Headers],0),FALSE)=0,"",VLOOKUP(CONCATENATE($A125,"_",AU$1),SP_ACQ_Lib[],MATCH(AU$2,SP_ACQ_Lib[#Headers],0),FALSE)),"")</f>
        <v/>
      </c>
      <c r="AV125" s="113" t="str">
        <f>IFERROR(IF(VLOOKUP(CONCATENATE($A125,"_",AV$1),SP_ACQ_Lib[],MATCH(AV$2,SP_ACQ_Lib[#Headers],0),FALSE)=0,"",VLOOKUP(CONCATENATE($A125,"_",AV$1),SP_ACQ_Lib[],MATCH(AV$2,SP_ACQ_Lib[#Headers],0),FALSE)),"")</f>
        <v/>
      </c>
      <c r="AW125" s="132" t="str">
        <f>IFERROR(IF(VLOOKUP(CONCATENATE($A125,"_",AW$1),SP_ACQ_Lib[],MATCH(AW$2,SP_ACQ_Lib[#Headers],0),FALSE)=0,"",VLOOKUP(CONCATENATE($A125,"_",AW$1),SP_ACQ_Lib[],MATCH(AW$2,SP_ACQ_Lib[#Headers],0),FALSE)),"")</f>
        <v/>
      </c>
      <c r="AX125" s="132" t="str">
        <f>IFERROR(IF(VLOOKUP(CONCATENATE($A125,"_",AX$1),SP_ACQ_Lib[],MATCH(AX$2,SP_ACQ_Lib[#Headers],0),FALSE)=0,"",VLOOKUP(CONCATENATE($A125,"_",AX$1),SP_ACQ_Lib[],MATCH(AX$2,SP_ACQ_Lib[#Headers],0),FALSE)),"")</f>
        <v/>
      </c>
      <c r="AY125" s="132" t="str">
        <f>IFERROR(IF(VLOOKUP(CONCATENATE($A125,"_",AY$1),SP_ACQ_Lib[],MATCH(AY$2,SP_ACQ_Lib[#Headers],0),FALSE)=0,"",VLOOKUP(CONCATENATE($A125,"_",AY$1),SP_ACQ_Lib[],MATCH(AY$2,SP_ACQ_Lib[#Headers],0),FALSE)),"")</f>
        <v/>
      </c>
      <c r="AZ125" s="132" t="str">
        <f>IFERROR(IF(VLOOKUP(CONCATENATE($A125,"_",AZ$1),SP_ACQ_Lib[],MATCH(AZ$2,SP_ACQ_Lib[#Headers],0),FALSE)=0,"",VLOOKUP(CONCATENATE($A125,"_",AZ$1),SP_ACQ_Lib[],MATCH(AZ$2,SP_ACQ_Lib[#Headers],0),FALSE)),"")</f>
        <v/>
      </c>
      <c r="BA125" s="132" t="str">
        <f>IFERROR(IF(VLOOKUP(CONCATENATE($A125,"_",BA$1),SP_ACQ_Lib[],MATCH(BA$2,SP_ACQ_Lib[#Headers],0),FALSE)=0,"",VLOOKUP(CONCATENATE($A125,"_",BA$1),SP_ACQ_Lib[],MATCH(BA$2,SP_ACQ_Lib[#Headers],0),FALSE)),"")</f>
        <v/>
      </c>
      <c r="BB125" s="112">
        <f>IFERROR(VLOOKUP(CONCATENATE($A125,"_",BB$1),SP_ACQ_Lib[],MATCH(BB$2,SP_ACQ_Lib[#Headers],0),FALSE),0)</f>
        <v>0</v>
      </c>
      <c r="BC125" s="119">
        <f>IFERROR(VLOOKUP($A125,SP_AcqTract_DB[],MATCH(BC$2,SP_AcqTract_DB[#Headers],0),FALSE),"")</f>
        <v>0</v>
      </c>
      <c r="BD125" s="119">
        <f>IFERROR(VLOOKUP($A125,SP_AcqTract_DB[],MATCH(BD$2,SP_AcqTract_DB[#Headers],0),FALSE),"")</f>
        <v>0</v>
      </c>
      <c r="BE125" s="130" t="str">
        <f>IFERROR(IF(VLOOKUP(CONCATENATE($A125,"_",BE$1),SP_ACQ_Lib[],MATCH(BE$2,SP_ACQ_Lib[#Headers],0),FALSE)=0,"",VLOOKUP(CONCATENATE($A125,"_",BE$1),SP_ACQ_Lib[],MATCH(BE$2,SP_ACQ_Lib[#Headers],0),FALSE)),"")</f>
        <v/>
      </c>
      <c r="BF125" s="130" t="str">
        <f>IFERROR(IF(VLOOKUP(CONCATENATE($A125,"_",BF$1),SP_ACQ_Lib[],MATCH(BF$2,SP_ACQ_Lib[#Headers],0),FALSE)=0,"",VLOOKUP(CONCATENATE($A125,"_",BF$1),SP_ACQ_Lib[],MATCH(BF$2,SP_ACQ_Lib[#Headers],0),FALSE)),"")</f>
        <v/>
      </c>
      <c r="BG125" s="130" t="str">
        <f>IFERROR(IF(VLOOKUP(CONCATENATE($A125,"_",BG$1),SP_ACQ_Lib[],MATCH(BG$2,SP_ACQ_Lib[#Headers],0),FALSE)=0,"",VLOOKUP(CONCATENATE($A125,"_",BG$1),SP_ACQ_Lib[],MATCH(BG$2,SP_ACQ_Lib[#Headers],0),FALSE)),"")</f>
        <v/>
      </c>
      <c r="BH125" s="130" t="str">
        <f>IFERROR(IF(VLOOKUP(CONCATENATE($A125,"_",BH$1),SP_ACQ_Lib[],MATCH(BH$2,SP_ACQ_Lib[#Headers],0),FALSE)=0,"",VLOOKUP(CONCATENATE($A125,"_",BH$1),SP_ACQ_Lib[],MATCH(BH$2,SP_ACQ_Lib[#Headers],0),FALSE)),"")</f>
        <v/>
      </c>
      <c r="BI125" s="130" t="str">
        <f>IFERROR(IF(VLOOKUP(CONCATENATE($A125,"_",BI$1),SP_ACQ_Lib[],MATCH(BI$2,SP_ACQ_Lib[#Headers],0),FALSE)=0,"",VLOOKUP(CONCATENATE($A125,"_",BI$1),SP_ACQ_Lib[],MATCH(BI$2,SP_ACQ_Lib[#Headers],0),FALSE)),"")</f>
        <v/>
      </c>
      <c r="BJ125" s="130" t="str">
        <f>IFERROR(IF(VLOOKUP(CONCATENATE($A125,"_",BJ$1),SP_ACQ_Lib[],MATCH(BJ$2,SP_ACQ_Lib[#Headers],0),FALSE)=0,"",VLOOKUP(CONCATENATE($A125,"_",BJ$1),SP_ACQ_Lib[],MATCH(BJ$2,SP_ACQ_Lib[#Headers],0),FALSE)),"")</f>
        <v/>
      </c>
      <c r="BK125" s="131" t="str">
        <f>IFERROR(IF(VLOOKUP(CONCATENATE($A125,"_",BK$1),SP_ACQ_Lib[],MATCH(BK$2,SP_ACQ_Lib[#Headers],0),FALSE)=0,"",VLOOKUP(CONCATENATE($A125,"_",BK$1),SP_ACQ_Lib[],MATCH(BK$2,SP_ACQ_Lib[#Headers],0),FALSE)),"")</f>
        <v/>
      </c>
      <c r="BL125" s="130" t="str">
        <f>IFERROR(IF(VLOOKUP(CONCATENATE($A125,"_",BL$1),SP_ACQ_Lib[],MATCH(BL$2,SP_ACQ_Lib[#Headers],0),FALSE)=0,"",VLOOKUP(CONCATENATE($A125,"_",BL$1),SP_ACQ_Lib[],MATCH(BL$2,SP_ACQ_Lib[#Headers],0),FALSE)),"")</f>
        <v/>
      </c>
      <c r="BM125" s="130" t="str">
        <f>IFERROR(IF(VLOOKUP(CONCATENATE($A125,"_",BM$1),SP_ACQ_Lib[],MATCH(BM$2,SP_ACQ_Lib[#Headers],0),FALSE)=0,"",VLOOKUP(CONCATENATE($A125,"_",BM$1),SP_ACQ_Lib[],MATCH(BM$2,SP_ACQ_Lib[#Headers],0),FALSE)),"")</f>
        <v/>
      </c>
      <c r="BN125" s="130" t="str">
        <f>IFERROR(IF(VLOOKUP(CONCATENATE($A125,"_",BN$1),SP_ACQ_Lib[],MATCH(BN$2,SP_ACQ_Lib[#Headers],0),FALSE)=0,"",VLOOKUP(CONCATENATE($A125,"_",BN$1),SP_ACQ_Lib[],MATCH(BN$2,SP_ACQ_Lib[#Headers],0),FALSE)),"")</f>
        <v/>
      </c>
    </row>
    <row r="126" spans="1:66" s="114" customFormat="1" ht="25.5" x14ac:dyDescent="0.2">
      <c r="A126" s="82" t="s">
        <v>2145</v>
      </c>
      <c r="B126" s="115" t="str">
        <f>IFERROR(VLOOKUP($A126,SP_AcqTract_DB[],MATCH(B$2,SP_AcqTract_DB[#Headers],0),FALSE),"")</f>
        <v>R020855</v>
      </c>
      <c r="C126" s="116" t="str">
        <f>IFERROR(VLOOKUP($A126,SP_AcqTract_DB[],MATCH(C$2,SP_AcqTract_DB[#Headers],0),FALSE),"")</f>
        <v>PH2</v>
      </c>
      <c r="D126" s="96" t="str">
        <f>IFERROR(VLOOKUP($A126,SP_AcqTract_DB[],MATCH(D$2,SP_AcqTract_DB[#Headers],0),FALSE),"")</f>
        <v>Active</v>
      </c>
      <c r="E126" s="96">
        <f>IFERROR(VLOOKUP($A126,SP_AcqTract_DB[],MATCH(E$2,SP_AcqTract_DB[#Headers],0),FALSE),"")</f>
        <v>0</v>
      </c>
      <c r="F126" s="115" t="str">
        <f>IFERROR(VLOOKUP($A126,SP_AcqTract_DB[],MATCH(F$2,SP_AcqTract_DB[#Headers],0),FALSE),"")</f>
        <v>FEE / EASEMENT</v>
      </c>
      <c r="G126" s="115" t="str">
        <f>IFERROR(VLOOKUP($A126,SP_AcqTract_DB[],MATCH(G$2,SP_AcqTract_DB[#Headers],0),FALSE),"")</f>
        <v>Elizabeth Taylor</v>
      </c>
      <c r="H126" s="131">
        <f>IFERROR(IF(VLOOKUP(CONCATENATE($A126,"_",H$1),SP_ACQ_Lib[],MATCH(H$2,SP_ACQ_Lib[#Headers],0),FALSE)=0,"",VLOOKUP(CONCATENATE($A126,"_",H$1),SP_ACQ_Lib[],MATCH(H$2,SP_ACQ_Lib[#Headers],0),FALSE)),"")</f>
        <v>44019.680775462963</v>
      </c>
      <c r="I126" s="115" t="str">
        <f>IFERROR(VLOOKUP($A126,SP_AcqTract_DB[],MATCH(I$2,SP_AcqTract_DB[#Headers],0),FALSE),"")</f>
        <v>Gutierrez Maria Griselda Garcia</v>
      </c>
      <c r="J126" s="115">
        <f>IFERROR(VLOOKUP($A126,SP_AcqTract_DB[],MATCH(J$2,SP_AcqTract_DB[#Headers],0),FALSE),"")</f>
        <v>0</v>
      </c>
      <c r="K126" s="115" t="str">
        <f>IFERROR(VLOOKUP($A126,SP_AcqTract_DB[],MATCH(K$2,SP_AcqTract_DB[#Headers],0),FALSE),"")</f>
        <v>GUTIERREZ MARIA GRISELDA GARCIA</v>
      </c>
      <c r="L126" s="115" t="str">
        <f>IFERROR(VLOOKUP($A126,SP_AcqTract_DB[],MATCH(L$2,SP_AcqTract_DB[#Headers],0),FALSE),"")</f>
        <v>628 MURPHY</v>
      </c>
      <c r="M126" s="96" t="str">
        <f>IFERROR(VLOOKUP($A126,SP_AcqTract_DB[],MATCH(M$2,SP_AcqTract_DB[#Headers],0),FALSE),"")</f>
        <v>WHARTON, TX 77488</v>
      </c>
      <c r="N126" s="115" t="str">
        <f>IFERROR(VLOOKUP($A126,SP_AcqTract_DB[],MATCH(N$2,SP_AcqTract_DB[#Headers],0),FALSE),"")</f>
        <v>628 MURPHY</v>
      </c>
      <c r="O126" s="108">
        <f>IFERROR(VLOOKUP($A126,SP_AcqTract_DB[],MATCH(O$2,SP_AcqTract_DB[#Headers],0),FALSE),"")</f>
        <v>0</v>
      </c>
      <c r="P126" s="108">
        <f>IFERROR(VLOOKUP($A126,SP_AcqTract_DB[],MATCH(P$2,SP_AcqTract_DB[#Headers],0),FALSE),"")</f>
        <v>0</v>
      </c>
      <c r="Q126" s="96">
        <f>IFERROR(VLOOKUP($A126,SP_AcqTract_DB[],MATCH(Q$2,SP_AcqTract_DB[#Headers],0),FALSE),"")</f>
        <v>0</v>
      </c>
      <c r="R126" s="131" t="str">
        <f>IFERROR(IF(VLOOKUP(CONCATENATE($A126,"_",R$1),SP_ACQ_Lib[],MATCH(R$2,SP_ACQ_Lib[#Headers],0),FALSE)=0,"",VLOOKUP(CONCATENATE($A126,"_",R$1),SP_ACQ_Lib[],MATCH(R$2,SP_ACQ_Lib[#Headers],0),FALSE)),"")</f>
        <v/>
      </c>
      <c r="S126" s="134" t="str">
        <f>IFERROR(IF(VLOOKUP(CONCATENATE($A126,"_",S$1),SP_ACQ_Lib[],MATCH(S$2,SP_ACQ_Lib[#Headers],0),FALSE)=0,"",VLOOKUP(CONCATENATE($A126,"_",S$1),SP_ACQ_Lib[],MATCH(S$2,SP_ACQ_Lib[#Headers],0),FALSE)),"")</f>
        <v/>
      </c>
      <c r="T126" s="93">
        <f>IFERROR(VLOOKUP(CONCATENATE($A126,"_",T$1),SP_ACQ_Lib[],MATCH(T$2,SP_ACQ_Lib[#Headers],0),FALSE),0)</f>
        <v>0</v>
      </c>
      <c r="U126" s="131" t="str">
        <f>IFERROR(IF(VLOOKUP(CONCATENATE($A126,"_",U$1),SP_ACQ_Lib[],MATCH(U$2,SP_ACQ_Lib[#Headers],0),FALSE)=0,"",VLOOKUP(CONCATENATE($A126,"_",U$1),SP_ACQ_Lib[],MATCH(U$2,SP_ACQ_Lib[#Headers],0),FALSE)),"")</f>
        <v/>
      </c>
      <c r="V126" s="93">
        <f>IFERROR(VLOOKUP(CONCATENATE($A126,"_",V$1),SP_ACQ_Lib[],MATCH(V$2,SP_ACQ_Lib[#Headers],0),FALSE),0)</f>
        <v>0</v>
      </c>
      <c r="W126" s="97">
        <f>IFERROR(VLOOKUP(CONCATENATE($A126,"_",W$1),SP_ACQ_Lib[],MATCH(W$2,SP_ACQ_Lib[#Headers],0),FALSE),0)</f>
        <v>0</v>
      </c>
      <c r="X126" s="131">
        <f>IFERROR(VLOOKUP($A126,SP_AcqTract_DB[],MATCH(X$2,SP_AcqTract_DB[#Headers],0),FALSE),"")</f>
        <v>0</v>
      </c>
      <c r="Y126" s="125">
        <f>IFERROR(VLOOKUP($A126,SP_AcqTract_DB[],MATCH(Y$2,SP_AcqTract_DB[#Headers],0),FALSE),"")</f>
        <v>0</v>
      </c>
      <c r="Z126" s="117">
        <f>IFERROR(VLOOKUP($A126,SP_AcqTract_DB[],MATCH(Z$2,SP_AcqTract_DB[#Headers],0),FALSE),"")</f>
        <v>0</v>
      </c>
      <c r="AA126" s="117">
        <f>IFERROR(VLOOKUP($A126,SP_AcqTract_DB[],MATCH(AA$2,SP_AcqTract_DB[#Headers],0),FALSE),"")</f>
        <v>0</v>
      </c>
      <c r="AB126" s="131" t="str">
        <f>IFERROR(IF(VLOOKUP(CONCATENATE($A126,"_",AB$1),SP_ACQ_Lib[],MATCH(AB$2,SP_ACQ_Lib[#Headers],0),FALSE)=0,"",VLOOKUP(CONCATENATE($A126,"_",AB$1),SP_ACQ_Lib[],MATCH(AB$2,SP_ACQ_Lib[#Headers],0),FALSE)),"")</f>
        <v/>
      </c>
      <c r="AC126" s="131" t="str">
        <f>IFERROR(IF(VLOOKUP(CONCATENATE($A126,"_",AC$1),SP_ACQ_Lib[],MATCH(AC$2,SP_ACQ_Lib[#Headers],0),FALSE)=0,"",VLOOKUP(CONCATENATE($A126,"_",AC$1),SP_ACQ_Lib[],MATCH(AC$2,SP_ACQ_Lib[#Headers],0),FALSE)),"")</f>
        <v/>
      </c>
      <c r="AD126" s="117">
        <f>IFERROR(VLOOKUP($A126,SP_AcqTract_DB[],MATCH(AD$2,SP_AcqTract_DB[#Headers],0),FALSE),"")</f>
        <v>0</v>
      </c>
      <c r="AE126" s="131" t="str">
        <f>IFERROR(IF(VLOOKUP(CONCATENATE($A126,"_",AE$1),SP_ACQ_Lib[],MATCH(AE$2,SP_ACQ_Lib[#Headers],0),FALSE)=0,"",VLOOKUP(CONCATENATE($A126,"_",AE$1),SP_ACQ_Lib[],MATCH(AE$2,SP_ACQ_Lib[#Headers],0),FALSE)),"")</f>
        <v/>
      </c>
      <c r="AF126" s="131" t="str">
        <f>IFERROR(IF(VLOOKUP(CONCATENATE($A126,"_",AF$1),SP_ACQ_Lib[],MATCH(AF$2,SP_ACQ_Lib[#Headers],0),FALSE)=0,"",VLOOKUP(CONCATENATE($A126,"_",AF$1),SP_ACQ_Lib[],MATCH(AF$2,SP_ACQ_Lib[#Headers],0),FALSE)),"")</f>
        <v/>
      </c>
      <c r="AG126" s="131" t="str">
        <f>IFERROR(IF(VLOOKUP(CONCATENATE($A126,"_",AG$1),SP_ACQ_Lib[],MATCH(AG$2,SP_ACQ_Lib[#Headers],0),FALSE)=0,"",VLOOKUP(CONCATENATE($A126,"_",AG$1),SP_ACQ_Lib[],MATCH(AG$2,SP_ACQ_Lib[#Headers],0),FALSE)),"")</f>
        <v/>
      </c>
      <c r="AH126" s="131" t="str">
        <f>IFERROR(IF(VLOOKUP(CONCATENATE($A126,"_",AH$1),SP_ACQ_Lib[],MATCH(AH$2,SP_ACQ_Lib[#Headers],0),FALSE)=0,"",VLOOKUP(CONCATENATE($A126,"_",AH$1),SP_ACQ_Lib[],MATCH(AH$2,SP_ACQ_Lib[#Headers],0),FALSE)),"")</f>
        <v/>
      </c>
      <c r="AI126" s="130">
        <f>IFERROR(IF(VLOOKUP(CONCATENATE($A126,"_",AI$1),SP_ACQ_Lib[],MATCH(AI$2,SP_ACQ_Lib[#Headers],0),FALSE)=0,"",VLOOKUP(CONCATENATE($A126,"_",AI$1),SP_ACQ_Lib[],MATCH(AI$2,SP_ACQ_Lib[#Headers],0),FALSE)),"")</f>
        <v>43985</v>
      </c>
      <c r="AJ126" s="130" t="str">
        <f>IFERROR(IF(VLOOKUP(CONCATENATE($A126,"_",AJ$1),SP_ACQ_Lib[],MATCH(AJ$2,SP_ACQ_Lib[#Headers],0),FALSE)=0,"",VLOOKUP(CONCATENATE($A126,"_",AJ$1),SP_ACQ_Lib[],MATCH(AJ$2,SP_ACQ_Lib[#Headers],0),FALSE)),"")</f>
        <v/>
      </c>
      <c r="AK126" s="130" t="str">
        <f>IFERROR(IF(VLOOKUP(CONCATENATE($A126,"_",AK$1),SP_ACQ_Lib[],MATCH(AK$2,SP_ACQ_Lib[#Headers],0),FALSE)=0,"",VLOOKUP(CONCATENATE($A126,"_",AK$1),SP_ACQ_Lib[],MATCH(AK$2,SP_ACQ_Lib[#Headers],0),FALSE)),"")</f>
        <v/>
      </c>
      <c r="AL126" s="130">
        <f>IFERROR(VLOOKUP($A126,SP_AcqTract_DB[],MATCH(AL$2,SP_AcqTract_DB[#Headers],0),FALSE),"")</f>
        <v>0</v>
      </c>
      <c r="AM126" s="115">
        <f>IFERROR(VLOOKUP($A126,SP_AcqTract_DB[],MATCH(AM$2,SP_AcqTract_DB[#Headers],0),FALSE),"")</f>
        <v>0</v>
      </c>
      <c r="AN126" s="115">
        <f>IFERROR(VLOOKUP($A126,SP_AcqTract_DB[],MATCH(AN$2,SP_AcqTract_DB[#Headers],0),FALSE),"")</f>
        <v>0</v>
      </c>
      <c r="AO126" s="116">
        <f>IFERROR(VLOOKUP($A126,SP_AcqTract_DB[],MATCH(AO$2,SP_AcqTract_DB[#Headers],0),FALSE),"")</f>
        <v>0</v>
      </c>
      <c r="AP126" s="98" t="str">
        <f>IFERROR(VLOOKUP($A126,SP_AcqTract_DB[],MATCH(AP$2,SP_AcqTract_DB[#Headers],0),FALSE),"")</f>
        <v>R</v>
      </c>
      <c r="AQ126" s="133" t="str">
        <f>IFERROR(IF(VLOOKUP(CONCATENATE($A126,"_",AQ$1),SP_ACQ_Lib[],MATCH(AQ$2,SP_ACQ_Lib[#Headers],0),FALSE)=0,"",VLOOKUP(CONCATENATE($A126,"_",AQ$1),SP_ACQ_Lib[],MATCH(AQ$2,SP_ACQ_Lib[#Headers],0),FALSE)),"")</f>
        <v/>
      </c>
      <c r="AR126" s="131" t="str">
        <f>IFERROR(IF(VLOOKUP(CONCATENATE($A126,"_",AR$1),SP_ACQ_Lib[],MATCH(AR$2,SP_ACQ_Lib[#Headers],0),FALSE)=0,"",VLOOKUP(CONCATENATE($A126,"_",AR$1),SP_ACQ_Lib[],MATCH(AR$2,SP_ACQ_Lib[#Headers],0),FALSE)),"")</f>
        <v/>
      </c>
      <c r="AS126" s="130" t="str">
        <f>IFERROR(IF(VLOOKUP(CONCATENATE($A126,"_",AS$1),SP_ACQ_Lib[],MATCH(AS$2,SP_ACQ_Lib[#Headers],0),FALSE)=0,"",VLOOKUP(CONCATENATE($A126,"_",AS$1),SP_ACQ_Lib[],MATCH(AS$2,SP_ACQ_Lib[#Headers],0),FALSE)),"")</f>
        <v/>
      </c>
      <c r="AT126" s="132" t="str">
        <f>IFERROR(IF(VLOOKUP(CONCATENATE($A126,"_",AT$1),SP_ACQ_Lib[],MATCH(AT$2,SP_ACQ_Lib[#Headers],0),FALSE)=0,"",VLOOKUP(CONCATENATE($A126,"_",AT$1),SP_ACQ_Lib[],MATCH(AT$2,SP_ACQ_Lib[#Headers],0),FALSE)),"")</f>
        <v/>
      </c>
      <c r="AU126" s="132" t="str">
        <f>IFERROR(IF(VLOOKUP(CONCATENATE($A126,"_",AU$1),SP_ACQ_Lib[],MATCH(AU$2,SP_ACQ_Lib[#Headers],0),FALSE)=0,"",VLOOKUP(CONCATENATE($A126,"_",AU$1),SP_ACQ_Lib[],MATCH(AU$2,SP_ACQ_Lib[#Headers],0),FALSE)),"")</f>
        <v/>
      </c>
      <c r="AV126" s="113" t="str">
        <f>IFERROR(IF(VLOOKUP(CONCATENATE($A126,"_",AV$1),SP_ACQ_Lib[],MATCH(AV$2,SP_ACQ_Lib[#Headers],0),FALSE)=0,"",VLOOKUP(CONCATENATE($A126,"_",AV$1),SP_ACQ_Lib[],MATCH(AV$2,SP_ACQ_Lib[#Headers],0),FALSE)),"")</f>
        <v/>
      </c>
      <c r="AW126" s="132" t="str">
        <f>IFERROR(IF(VLOOKUP(CONCATENATE($A126,"_",AW$1),SP_ACQ_Lib[],MATCH(AW$2,SP_ACQ_Lib[#Headers],0),FALSE)=0,"",VLOOKUP(CONCATENATE($A126,"_",AW$1),SP_ACQ_Lib[],MATCH(AW$2,SP_ACQ_Lib[#Headers],0),FALSE)),"")</f>
        <v/>
      </c>
      <c r="AX126" s="132" t="str">
        <f>IFERROR(IF(VLOOKUP(CONCATENATE($A126,"_",AX$1),SP_ACQ_Lib[],MATCH(AX$2,SP_ACQ_Lib[#Headers],0),FALSE)=0,"",VLOOKUP(CONCATENATE($A126,"_",AX$1),SP_ACQ_Lib[],MATCH(AX$2,SP_ACQ_Lib[#Headers],0),FALSE)),"")</f>
        <v/>
      </c>
      <c r="AY126" s="132" t="str">
        <f>IFERROR(IF(VLOOKUP(CONCATENATE($A126,"_",AY$1),SP_ACQ_Lib[],MATCH(AY$2,SP_ACQ_Lib[#Headers],0),FALSE)=0,"",VLOOKUP(CONCATENATE($A126,"_",AY$1),SP_ACQ_Lib[],MATCH(AY$2,SP_ACQ_Lib[#Headers],0),FALSE)),"")</f>
        <v/>
      </c>
      <c r="AZ126" s="132" t="str">
        <f>IFERROR(IF(VLOOKUP(CONCATENATE($A126,"_",AZ$1),SP_ACQ_Lib[],MATCH(AZ$2,SP_ACQ_Lib[#Headers],0),FALSE)=0,"",VLOOKUP(CONCATENATE($A126,"_",AZ$1),SP_ACQ_Lib[],MATCH(AZ$2,SP_ACQ_Lib[#Headers],0),FALSE)),"")</f>
        <v/>
      </c>
      <c r="BA126" s="132" t="str">
        <f>IFERROR(IF(VLOOKUP(CONCATENATE($A126,"_",BA$1),SP_ACQ_Lib[],MATCH(BA$2,SP_ACQ_Lib[#Headers],0),FALSE)=0,"",VLOOKUP(CONCATENATE($A126,"_",BA$1),SP_ACQ_Lib[],MATCH(BA$2,SP_ACQ_Lib[#Headers],0),FALSE)),"")</f>
        <v/>
      </c>
      <c r="BB126" s="112">
        <f>IFERROR(VLOOKUP(CONCATENATE($A126,"_",BB$1),SP_ACQ_Lib[],MATCH(BB$2,SP_ACQ_Lib[#Headers],0),FALSE),0)</f>
        <v>0</v>
      </c>
      <c r="BC126" s="119">
        <f>IFERROR(VLOOKUP($A126,SP_AcqTract_DB[],MATCH(BC$2,SP_AcqTract_DB[#Headers],0),FALSE),"")</f>
        <v>0</v>
      </c>
      <c r="BD126" s="119">
        <f>IFERROR(VLOOKUP($A126,SP_AcqTract_DB[],MATCH(BD$2,SP_AcqTract_DB[#Headers],0),FALSE),"")</f>
        <v>0</v>
      </c>
      <c r="BE126" s="130" t="str">
        <f>IFERROR(IF(VLOOKUP(CONCATENATE($A126,"_",BE$1),SP_ACQ_Lib[],MATCH(BE$2,SP_ACQ_Lib[#Headers],0),FALSE)=0,"",VLOOKUP(CONCATENATE($A126,"_",BE$1),SP_ACQ_Lib[],MATCH(BE$2,SP_ACQ_Lib[#Headers],0),FALSE)),"")</f>
        <v/>
      </c>
      <c r="BF126" s="130" t="str">
        <f>IFERROR(IF(VLOOKUP(CONCATENATE($A126,"_",BF$1),SP_ACQ_Lib[],MATCH(BF$2,SP_ACQ_Lib[#Headers],0),FALSE)=0,"",VLOOKUP(CONCATENATE($A126,"_",BF$1),SP_ACQ_Lib[],MATCH(BF$2,SP_ACQ_Lib[#Headers],0),FALSE)),"")</f>
        <v/>
      </c>
      <c r="BG126" s="130" t="str">
        <f>IFERROR(IF(VLOOKUP(CONCATENATE($A126,"_",BG$1),SP_ACQ_Lib[],MATCH(BG$2,SP_ACQ_Lib[#Headers],0),FALSE)=0,"",VLOOKUP(CONCATENATE($A126,"_",BG$1),SP_ACQ_Lib[],MATCH(BG$2,SP_ACQ_Lib[#Headers],0),FALSE)),"")</f>
        <v/>
      </c>
      <c r="BH126" s="130" t="str">
        <f>IFERROR(IF(VLOOKUP(CONCATENATE($A126,"_",BH$1),SP_ACQ_Lib[],MATCH(BH$2,SP_ACQ_Lib[#Headers],0),FALSE)=0,"",VLOOKUP(CONCATENATE($A126,"_",BH$1),SP_ACQ_Lib[],MATCH(BH$2,SP_ACQ_Lib[#Headers],0),FALSE)),"")</f>
        <v/>
      </c>
      <c r="BI126" s="130" t="str">
        <f>IFERROR(IF(VLOOKUP(CONCATENATE($A126,"_",BI$1),SP_ACQ_Lib[],MATCH(BI$2,SP_ACQ_Lib[#Headers],0),FALSE)=0,"",VLOOKUP(CONCATENATE($A126,"_",BI$1),SP_ACQ_Lib[],MATCH(BI$2,SP_ACQ_Lib[#Headers],0),FALSE)),"")</f>
        <v/>
      </c>
      <c r="BJ126" s="130" t="str">
        <f>IFERROR(IF(VLOOKUP(CONCATENATE($A126,"_",BJ$1),SP_ACQ_Lib[],MATCH(BJ$2,SP_ACQ_Lib[#Headers],0),FALSE)=0,"",VLOOKUP(CONCATENATE($A126,"_",BJ$1),SP_ACQ_Lib[],MATCH(BJ$2,SP_ACQ_Lib[#Headers],0),FALSE)),"")</f>
        <v/>
      </c>
      <c r="BK126" s="131" t="str">
        <f>IFERROR(IF(VLOOKUP(CONCATENATE($A126,"_",BK$1),SP_ACQ_Lib[],MATCH(BK$2,SP_ACQ_Lib[#Headers],0),FALSE)=0,"",VLOOKUP(CONCATENATE($A126,"_",BK$1),SP_ACQ_Lib[],MATCH(BK$2,SP_ACQ_Lib[#Headers],0),FALSE)),"")</f>
        <v/>
      </c>
      <c r="BL126" s="130" t="str">
        <f>IFERROR(IF(VLOOKUP(CONCATENATE($A126,"_",BL$1),SP_ACQ_Lib[],MATCH(BL$2,SP_ACQ_Lib[#Headers],0),FALSE)=0,"",VLOOKUP(CONCATENATE($A126,"_",BL$1),SP_ACQ_Lib[],MATCH(BL$2,SP_ACQ_Lib[#Headers],0),FALSE)),"")</f>
        <v/>
      </c>
      <c r="BM126" s="130" t="str">
        <f>IFERROR(IF(VLOOKUP(CONCATENATE($A126,"_",BM$1),SP_ACQ_Lib[],MATCH(BM$2,SP_ACQ_Lib[#Headers],0),FALSE)=0,"",VLOOKUP(CONCATENATE($A126,"_",BM$1),SP_ACQ_Lib[],MATCH(BM$2,SP_ACQ_Lib[#Headers],0),FALSE)),"")</f>
        <v/>
      </c>
      <c r="BN126" s="130" t="str">
        <f>IFERROR(IF(VLOOKUP(CONCATENATE($A126,"_",BN$1),SP_ACQ_Lib[],MATCH(BN$2,SP_ACQ_Lib[#Headers],0),FALSE)=0,"",VLOOKUP(CONCATENATE($A126,"_",BN$1),SP_ACQ_Lib[],MATCH(BN$2,SP_ACQ_Lib[#Headers],0),FALSE)),"")</f>
        <v/>
      </c>
    </row>
    <row r="127" spans="1:66" s="114" customFormat="1" ht="25.5" x14ac:dyDescent="0.2">
      <c r="A127" s="82" t="s">
        <v>2147</v>
      </c>
      <c r="B127" s="115" t="str">
        <f>IFERROR(VLOOKUP($A127,SP_AcqTract_DB[],MATCH(B$2,SP_AcqTract_DB[#Headers],0),FALSE),"")</f>
        <v>R020856</v>
      </c>
      <c r="C127" s="116" t="str">
        <f>IFERROR(VLOOKUP($A127,SP_AcqTract_DB[],MATCH(C$2,SP_AcqTract_DB[#Headers],0),FALSE),"")</f>
        <v>PH2</v>
      </c>
      <c r="D127" s="96" t="str">
        <f>IFERROR(VLOOKUP($A127,SP_AcqTract_DB[],MATCH(D$2,SP_AcqTract_DB[#Headers],0),FALSE),"")</f>
        <v>Active</v>
      </c>
      <c r="E127" s="96">
        <f>IFERROR(VLOOKUP($A127,SP_AcqTract_DB[],MATCH(E$2,SP_AcqTract_DB[#Headers],0),FALSE),"")</f>
        <v>0</v>
      </c>
      <c r="F127" s="115" t="str">
        <f>IFERROR(VLOOKUP($A127,SP_AcqTract_DB[],MATCH(F$2,SP_AcqTract_DB[#Headers],0),FALSE),"")</f>
        <v>FEE / EASEMENT</v>
      </c>
      <c r="G127" s="115" t="str">
        <f>IFERROR(VLOOKUP($A127,SP_AcqTract_DB[],MATCH(G$2,SP_AcqTract_DB[#Headers],0),FALSE),"")</f>
        <v>Melissa DeLeon</v>
      </c>
      <c r="H127" s="131">
        <f>IFERROR(IF(VLOOKUP(CONCATENATE($A127,"_",H$1),SP_ACQ_Lib[],MATCH(H$2,SP_ACQ_Lib[#Headers],0),FALSE)=0,"",VLOOKUP(CONCATENATE($A127,"_",H$1),SP_ACQ_Lib[],MATCH(H$2,SP_ACQ_Lib[#Headers],0),FALSE)),"")</f>
        <v>44011.97415509259</v>
      </c>
      <c r="I127" s="115" t="str">
        <f>IFERROR(VLOOKUP($A127,SP_AcqTract_DB[],MATCH(I$2,SP_AcqTract_DB[#Headers],0),FALSE),"")</f>
        <v>Rodriguez Amelia</v>
      </c>
      <c r="J127" s="115">
        <f>IFERROR(VLOOKUP($A127,SP_AcqTract_DB[],MATCH(J$2,SP_AcqTract_DB[#Headers],0),FALSE),"")</f>
        <v>0</v>
      </c>
      <c r="K127" s="115">
        <f>IFERROR(VLOOKUP($A127,SP_AcqTract_DB[],MATCH(K$2,SP_AcqTract_DB[#Headers],0),FALSE),"")</f>
        <v>0</v>
      </c>
      <c r="L127" s="115" t="str">
        <f>IFERROR(VLOOKUP($A127,SP_AcqTract_DB[],MATCH(L$2,SP_AcqTract_DB[#Headers],0),FALSE),"")</f>
        <v>624 MURPHY</v>
      </c>
      <c r="M127" s="96" t="str">
        <f>IFERROR(VLOOKUP($A127,SP_AcqTract_DB[],MATCH(M$2,SP_AcqTract_DB[#Headers],0),FALSE),"")</f>
        <v>WHARTON, TX 77488</v>
      </c>
      <c r="N127" s="115" t="str">
        <f>IFERROR(VLOOKUP($A127,SP_AcqTract_DB[],MATCH(N$2,SP_AcqTract_DB[#Headers],0),FALSE),"")</f>
        <v>624 MURPHY</v>
      </c>
      <c r="O127" s="108">
        <f>IFERROR(VLOOKUP($A127,SP_AcqTract_DB[],MATCH(O$2,SP_AcqTract_DB[#Headers],0),FALSE),"")</f>
        <v>0</v>
      </c>
      <c r="P127" s="108">
        <f>IFERROR(VLOOKUP($A127,SP_AcqTract_DB[],MATCH(P$2,SP_AcqTract_DB[#Headers],0),FALSE),"")</f>
        <v>0</v>
      </c>
      <c r="Q127" s="96">
        <f>IFERROR(VLOOKUP($A127,SP_AcqTract_DB[],MATCH(Q$2,SP_AcqTract_DB[#Headers],0),FALSE),"")</f>
        <v>0</v>
      </c>
      <c r="R127" s="131" t="str">
        <f>IFERROR(IF(VLOOKUP(CONCATENATE($A127,"_",R$1),SP_ACQ_Lib[],MATCH(R$2,SP_ACQ_Lib[#Headers],0),FALSE)=0,"",VLOOKUP(CONCATENATE($A127,"_",R$1),SP_ACQ_Lib[],MATCH(R$2,SP_ACQ_Lib[#Headers],0),FALSE)),"")</f>
        <v/>
      </c>
      <c r="S127" s="134" t="str">
        <f>IFERROR(IF(VLOOKUP(CONCATENATE($A127,"_",S$1),SP_ACQ_Lib[],MATCH(S$2,SP_ACQ_Lib[#Headers],0),FALSE)=0,"",VLOOKUP(CONCATENATE($A127,"_",S$1),SP_ACQ_Lib[],MATCH(S$2,SP_ACQ_Lib[#Headers],0),FALSE)),"")</f>
        <v/>
      </c>
      <c r="T127" s="93">
        <f>IFERROR(VLOOKUP(CONCATENATE($A127,"_",T$1),SP_ACQ_Lib[],MATCH(T$2,SP_ACQ_Lib[#Headers],0),FALSE),0)</f>
        <v>0</v>
      </c>
      <c r="U127" s="131" t="str">
        <f>IFERROR(IF(VLOOKUP(CONCATENATE($A127,"_",U$1),SP_ACQ_Lib[],MATCH(U$2,SP_ACQ_Lib[#Headers],0),FALSE)=0,"",VLOOKUP(CONCATENATE($A127,"_",U$1),SP_ACQ_Lib[],MATCH(U$2,SP_ACQ_Lib[#Headers],0),FALSE)),"")</f>
        <v/>
      </c>
      <c r="V127" s="93">
        <f>IFERROR(VLOOKUP(CONCATENATE($A127,"_",V$1),SP_ACQ_Lib[],MATCH(V$2,SP_ACQ_Lib[#Headers],0),FALSE),0)</f>
        <v>0</v>
      </c>
      <c r="W127" s="97">
        <f>IFERROR(VLOOKUP(CONCATENATE($A127,"_",W$1),SP_ACQ_Lib[],MATCH(W$2,SP_ACQ_Lib[#Headers],0),FALSE),0)</f>
        <v>0</v>
      </c>
      <c r="X127" s="131">
        <f>IFERROR(VLOOKUP($A127,SP_AcqTract_DB[],MATCH(X$2,SP_AcqTract_DB[#Headers],0),FALSE),"")</f>
        <v>0</v>
      </c>
      <c r="Y127" s="125">
        <f>IFERROR(VLOOKUP($A127,SP_AcqTract_DB[],MATCH(Y$2,SP_AcqTract_DB[#Headers],0),FALSE),"")</f>
        <v>0</v>
      </c>
      <c r="Z127" s="117">
        <f>IFERROR(VLOOKUP($A127,SP_AcqTract_DB[],MATCH(Z$2,SP_AcqTract_DB[#Headers],0),FALSE),"")</f>
        <v>0</v>
      </c>
      <c r="AA127" s="117">
        <f>IFERROR(VLOOKUP($A127,SP_AcqTract_DB[],MATCH(AA$2,SP_AcqTract_DB[#Headers],0),FALSE),"")</f>
        <v>0</v>
      </c>
      <c r="AB127" s="131" t="str">
        <f>IFERROR(IF(VLOOKUP(CONCATENATE($A127,"_",AB$1),SP_ACQ_Lib[],MATCH(AB$2,SP_ACQ_Lib[#Headers],0),FALSE)=0,"",VLOOKUP(CONCATENATE($A127,"_",AB$1),SP_ACQ_Lib[],MATCH(AB$2,SP_ACQ_Lib[#Headers],0),FALSE)),"")</f>
        <v/>
      </c>
      <c r="AC127" s="131" t="str">
        <f>IFERROR(IF(VLOOKUP(CONCATENATE($A127,"_",AC$1),SP_ACQ_Lib[],MATCH(AC$2,SP_ACQ_Lib[#Headers],0),FALSE)=0,"",VLOOKUP(CONCATENATE($A127,"_",AC$1),SP_ACQ_Lib[],MATCH(AC$2,SP_ACQ_Lib[#Headers],0),FALSE)),"")</f>
        <v/>
      </c>
      <c r="AD127" s="117">
        <f>IFERROR(VLOOKUP($A127,SP_AcqTract_DB[],MATCH(AD$2,SP_AcqTract_DB[#Headers],0),FALSE),"")</f>
        <v>0</v>
      </c>
      <c r="AE127" s="131" t="str">
        <f>IFERROR(IF(VLOOKUP(CONCATENATE($A127,"_",AE$1),SP_ACQ_Lib[],MATCH(AE$2,SP_ACQ_Lib[#Headers],0),FALSE)=0,"",VLOOKUP(CONCATENATE($A127,"_",AE$1),SP_ACQ_Lib[],MATCH(AE$2,SP_ACQ_Lib[#Headers],0),FALSE)),"")</f>
        <v/>
      </c>
      <c r="AF127" s="131" t="str">
        <f>IFERROR(IF(VLOOKUP(CONCATENATE($A127,"_",AF$1),SP_ACQ_Lib[],MATCH(AF$2,SP_ACQ_Lib[#Headers],0),FALSE)=0,"",VLOOKUP(CONCATENATE($A127,"_",AF$1),SP_ACQ_Lib[],MATCH(AF$2,SP_ACQ_Lib[#Headers],0),FALSE)),"")</f>
        <v/>
      </c>
      <c r="AG127" s="131" t="str">
        <f>IFERROR(IF(VLOOKUP(CONCATENATE($A127,"_",AG$1),SP_ACQ_Lib[],MATCH(AG$2,SP_ACQ_Lib[#Headers],0),FALSE)=0,"",VLOOKUP(CONCATENATE($A127,"_",AG$1),SP_ACQ_Lib[],MATCH(AG$2,SP_ACQ_Lib[#Headers],0),FALSE)),"")</f>
        <v/>
      </c>
      <c r="AH127" s="131" t="str">
        <f>IFERROR(IF(VLOOKUP(CONCATENATE($A127,"_",AH$1),SP_ACQ_Lib[],MATCH(AH$2,SP_ACQ_Lib[#Headers],0),FALSE)=0,"",VLOOKUP(CONCATENATE($A127,"_",AH$1),SP_ACQ_Lib[],MATCH(AH$2,SP_ACQ_Lib[#Headers],0),FALSE)),"")</f>
        <v/>
      </c>
      <c r="AI127" s="130">
        <f>IFERROR(IF(VLOOKUP(CONCATENATE($A127,"_",AI$1),SP_ACQ_Lib[],MATCH(AI$2,SP_ACQ_Lib[#Headers],0),FALSE)=0,"",VLOOKUP(CONCATENATE($A127,"_",AI$1),SP_ACQ_Lib[],MATCH(AI$2,SP_ACQ_Lib[#Headers],0),FALSE)),"")</f>
        <v>43985</v>
      </c>
      <c r="AJ127" s="130">
        <f>IFERROR(IF(VLOOKUP(CONCATENATE($A127,"_",AJ$1),SP_ACQ_Lib[],MATCH(AJ$2,SP_ACQ_Lib[#Headers],0),FALSE)=0,"",VLOOKUP(CONCATENATE($A127,"_",AJ$1),SP_ACQ_Lib[],MATCH(AJ$2,SP_ACQ_Lib[#Headers],0),FALSE)),"")</f>
        <v>43998</v>
      </c>
      <c r="AK127" s="130">
        <f>IFERROR(IF(VLOOKUP(CONCATENATE($A127,"_",AK$1),SP_ACQ_Lib[],MATCH(AK$2,SP_ACQ_Lib[#Headers],0),FALSE)=0,"",VLOOKUP(CONCATENATE($A127,"_",AK$1),SP_ACQ_Lib[],MATCH(AK$2,SP_ACQ_Lib[#Headers],0),FALSE)),"")</f>
        <v>44181</v>
      </c>
      <c r="AL127" s="130">
        <f>IFERROR(VLOOKUP($A127,SP_AcqTract_DB[],MATCH(AL$2,SP_AcqTract_DB[#Headers],0),FALSE),"")</f>
        <v>0</v>
      </c>
      <c r="AM127" s="115">
        <f>IFERROR(VLOOKUP($A127,SP_AcqTract_DB[],MATCH(AM$2,SP_AcqTract_DB[#Headers],0),FALSE),"")</f>
        <v>0</v>
      </c>
      <c r="AN127" s="115">
        <f>IFERROR(VLOOKUP($A127,SP_AcqTract_DB[],MATCH(AN$2,SP_AcqTract_DB[#Headers],0),FALSE),"")</f>
        <v>0</v>
      </c>
      <c r="AO127" s="116">
        <f>IFERROR(VLOOKUP($A127,SP_AcqTract_DB[],MATCH(AO$2,SP_AcqTract_DB[#Headers],0),FALSE),"")</f>
        <v>0</v>
      </c>
      <c r="AP127" s="98" t="str">
        <f>IFERROR(VLOOKUP($A127,SP_AcqTract_DB[],MATCH(AP$2,SP_AcqTract_DB[#Headers],0),FALSE),"")</f>
        <v>R</v>
      </c>
      <c r="AQ127" s="133" t="str">
        <f>IFERROR(IF(VLOOKUP(CONCATENATE($A127,"_",AQ$1),SP_ACQ_Lib[],MATCH(AQ$2,SP_ACQ_Lib[#Headers],0),FALSE)=0,"",VLOOKUP(CONCATENATE($A127,"_",AQ$1),SP_ACQ_Lib[],MATCH(AQ$2,SP_ACQ_Lib[#Headers],0),FALSE)),"")</f>
        <v/>
      </c>
      <c r="AR127" s="131" t="str">
        <f>IFERROR(IF(VLOOKUP(CONCATENATE($A127,"_",AR$1),SP_ACQ_Lib[],MATCH(AR$2,SP_ACQ_Lib[#Headers],0),FALSE)=0,"",VLOOKUP(CONCATENATE($A127,"_",AR$1),SP_ACQ_Lib[],MATCH(AR$2,SP_ACQ_Lib[#Headers],0),FALSE)),"")</f>
        <v/>
      </c>
      <c r="AS127" s="130" t="str">
        <f>IFERROR(IF(VLOOKUP(CONCATENATE($A127,"_",AS$1),SP_ACQ_Lib[],MATCH(AS$2,SP_ACQ_Lib[#Headers],0),FALSE)=0,"",VLOOKUP(CONCATENATE($A127,"_",AS$1),SP_ACQ_Lib[],MATCH(AS$2,SP_ACQ_Lib[#Headers],0),FALSE)),"")</f>
        <v/>
      </c>
      <c r="AT127" s="132" t="str">
        <f>IFERROR(IF(VLOOKUP(CONCATENATE($A127,"_",AT$1),SP_ACQ_Lib[],MATCH(AT$2,SP_ACQ_Lib[#Headers],0),FALSE)=0,"",VLOOKUP(CONCATENATE($A127,"_",AT$1),SP_ACQ_Lib[],MATCH(AT$2,SP_ACQ_Lib[#Headers],0),FALSE)),"")</f>
        <v/>
      </c>
      <c r="AU127" s="132" t="str">
        <f>IFERROR(IF(VLOOKUP(CONCATENATE($A127,"_",AU$1),SP_ACQ_Lib[],MATCH(AU$2,SP_ACQ_Lib[#Headers],0),FALSE)=0,"",VLOOKUP(CONCATENATE($A127,"_",AU$1),SP_ACQ_Lib[],MATCH(AU$2,SP_ACQ_Lib[#Headers],0),FALSE)),"")</f>
        <v/>
      </c>
      <c r="AV127" s="113" t="str">
        <f>IFERROR(IF(VLOOKUP(CONCATENATE($A127,"_",AV$1),SP_ACQ_Lib[],MATCH(AV$2,SP_ACQ_Lib[#Headers],0),FALSE)=0,"",VLOOKUP(CONCATENATE($A127,"_",AV$1),SP_ACQ_Lib[],MATCH(AV$2,SP_ACQ_Lib[#Headers],0),FALSE)),"")</f>
        <v/>
      </c>
      <c r="AW127" s="132" t="str">
        <f>IFERROR(IF(VLOOKUP(CONCATENATE($A127,"_",AW$1),SP_ACQ_Lib[],MATCH(AW$2,SP_ACQ_Lib[#Headers],0),FALSE)=0,"",VLOOKUP(CONCATENATE($A127,"_",AW$1),SP_ACQ_Lib[],MATCH(AW$2,SP_ACQ_Lib[#Headers],0),FALSE)),"")</f>
        <v/>
      </c>
      <c r="AX127" s="132" t="str">
        <f>IFERROR(IF(VLOOKUP(CONCATENATE($A127,"_",AX$1),SP_ACQ_Lib[],MATCH(AX$2,SP_ACQ_Lib[#Headers],0),FALSE)=0,"",VLOOKUP(CONCATENATE($A127,"_",AX$1),SP_ACQ_Lib[],MATCH(AX$2,SP_ACQ_Lib[#Headers],0),FALSE)),"")</f>
        <v/>
      </c>
      <c r="AY127" s="132" t="str">
        <f>IFERROR(IF(VLOOKUP(CONCATENATE($A127,"_",AY$1),SP_ACQ_Lib[],MATCH(AY$2,SP_ACQ_Lib[#Headers],0),FALSE)=0,"",VLOOKUP(CONCATENATE($A127,"_",AY$1),SP_ACQ_Lib[],MATCH(AY$2,SP_ACQ_Lib[#Headers],0),FALSE)),"")</f>
        <v/>
      </c>
      <c r="AZ127" s="132" t="str">
        <f>IFERROR(IF(VLOOKUP(CONCATENATE($A127,"_",AZ$1),SP_ACQ_Lib[],MATCH(AZ$2,SP_ACQ_Lib[#Headers],0),FALSE)=0,"",VLOOKUP(CONCATENATE($A127,"_",AZ$1),SP_ACQ_Lib[],MATCH(AZ$2,SP_ACQ_Lib[#Headers],0),FALSE)),"")</f>
        <v/>
      </c>
      <c r="BA127" s="132" t="str">
        <f>IFERROR(IF(VLOOKUP(CONCATENATE($A127,"_",BA$1),SP_ACQ_Lib[],MATCH(BA$2,SP_ACQ_Lib[#Headers],0),FALSE)=0,"",VLOOKUP(CONCATENATE($A127,"_",BA$1),SP_ACQ_Lib[],MATCH(BA$2,SP_ACQ_Lib[#Headers],0),FALSE)),"")</f>
        <v/>
      </c>
      <c r="BB127" s="112">
        <f>IFERROR(VLOOKUP(CONCATENATE($A127,"_",BB$1),SP_ACQ_Lib[],MATCH(BB$2,SP_ACQ_Lib[#Headers],0),FALSE),0)</f>
        <v>0</v>
      </c>
      <c r="BC127" s="119">
        <f>IFERROR(VLOOKUP($A127,SP_AcqTract_DB[],MATCH(BC$2,SP_AcqTract_DB[#Headers],0),FALSE),"")</f>
        <v>0</v>
      </c>
      <c r="BD127" s="119">
        <f>IFERROR(VLOOKUP($A127,SP_AcqTract_DB[],MATCH(BD$2,SP_AcqTract_DB[#Headers],0),FALSE),"")</f>
        <v>0</v>
      </c>
      <c r="BE127" s="130" t="str">
        <f>IFERROR(IF(VLOOKUP(CONCATENATE($A127,"_",BE$1),SP_ACQ_Lib[],MATCH(BE$2,SP_ACQ_Lib[#Headers],0),FALSE)=0,"",VLOOKUP(CONCATENATE($A127,"_",BE$1),SP_ACQ_Lib[],MATCH(BE$2,SP_ACQ_Lib[#Headers],0),FALSE)),"")</f>
        <v/>
      </c>
      <c r="BF127" s="130" t="str">
        <f>IFERROR(IF(VLOOKUP(CONCATENATE($A127,"_",BF$1),SP_ACQ_Lib[],MATCH(BF$2,SP_ACQ_Lib[#Headers],0),FALSE)=0,"",VLOOKUP(CONCATENATE($A127,"_",BF$1),SP_ACQ_Lib[],MATCH(BF$2,SP_ACQ_Lib[#Headers],0),FALSE)),"")</f>
        <v/>
      </c>
      <c r="BG127" s="130" t="str">
        <f>IFERROR(IF(VLOOKUP(CONCATENATE($A127,"_",BG$1),SP_ACQ_Lib[],MATCH(BG$2,SP_ACQ_Lib[#Headers],0),FALSE)=0,"",VLOOKUP(CONCATENATE($A127,"_",BG$1),SP_ACQ_Lib[],MATCH(BG$2,SP_ACQ_Lib[#Headers],0),FALSE)),"")</f>
        <v/>
      </c>
      <c r="BH127" s="130" t="str">
        <f>IFERROR(IF(VLOOKUP(CONCATENATE($A127,"_",BH$1),SP_ACQ_Lib[],MATCH(BH$2,SP_ACQ_Lib[#Headers],0),FALSE)=0,"",VLOOKUP(CONCATENATE($A127,"_",BH$1),SP_ACQ_Lib[],MATCH(BH$2,SP_ACQ_Lib[#Headers],0),FALSE)),"")</f>
        <v/>
      </c>
      <c r="BI127" s="130" t="str">
        <f>IFERROR(IF(VLOOKUP(CONCATENATE($A127,"_",BI$1),SP_ACQ_Lib[],MATCH(BI$2,SP_ACQ_Lib[#Headers],0),FALSE)=0,"",VLOOKUP(CONCATENATE($A127,"_",BI$1),SP_ACQ_Lib[],MATCH(BI$2,SP_ACQ_Lib[#Headers],0),FALSE)),"")</f>
        <v/>
      </c>
      <c r="BJ127" s="130" t="str">
        <f>IFERROR(IF(VLOOKUP(CONCATENATE($A127,"_",BJ$1),SP_ACQ_Lib[],MATCH(BJ$2,SP_ACQ_Lib[#Headers],0),FALSE)=0,"",VLOOKUP(CONCATENATE($A127,"_",BJ$1),SP_ACQ_Lib[],MATCH(BJ$2,SP_ACQ_Lib[#Headers],0),FALSE)),"")</f>
        <v/>
      </c>
      <c r="BK127" s="131" t="str">
        <f>IFERROR(IF(VLOOKUP(CONCATENATE($A127,"_",BK$1),SP_ACQ_Lib[],MATCH(BK$2,SP_ACQ_Lib[#Headers],0),FALSE)=0,"",VLOOKUP(CONCATENATE($A127,"_",BK$1),SP_ACQ_Lib[],MATCH(BK$2,SP_ACQ_Lib[#Headers],0),FALSE)),"")</f>
        <v/>
      </c>
      <c r="BL127" s="130" t="str">
        <f>IFERROR(IF(VLOOKUP(CONCATENATE($A127,"_",BL$1),SP_ACQ_Lib[],MATCH(BL$2,SP_ACQ_Lib[#Headers],0),FALSE)=0,"",VLOOKUP(CONCATENATE($A127,"_",BL$1),SP_ACQ_Lib[],MATCH(BL$2,SP_ACQ_Lib[#Headers],0),FALSE)),"")</f>
        <v/>
      </c>
      <c r="BM127" s="130" t="str">
        <f>IFERROR(IF(VLOOKUP(CONCATENATE($A127,"_",BM$1),SP_ACQ_Lib[],MATCH(BM$2,SP_ACQ_Lib[#Headers],0),FALSE)=0,"",VLOOKUP(CONCATENATE($A127,"_",BM$1),SP_ACQ_Lib[],MATCH(BM$2,SP_ACQ_Lib[#Headers],0),FALSE)),"")</f>
        <v/>
      </c>
      <c r="BN127" s="130" t="str">
        <f>IFERROR(IF(VLOOKUP(CONCATENATE($A127,"_",BN$1),SP_ACQ_Lib[],MATCH(BN$2,SP_ACQ_Lib[#Headers],0),FALSE)=0,"",VLOOKUP(CONCATENATE($A127,"_",BN$1),SP_ACQ_Lib[],MATCH(BN$2,SP_ACQ_Lib[#Headers],0),FALSE)),"")</f>
        <v/>
      </c>
    </row>
    <row r="128" spans="1:66" s="114" customFormat="1" ht="38.25" x14ac:dyDescent="0.2">
      <c r="A128" s="82" t="s">
        <v>2149</v>
      </c>
      <c r="B128" s="115" t="str">
        <f>IFERROR(VLOOKUP($A128,SP_AcqTract_DB[],MATCH(B$2,SP_AcqTract_DB[#Headers],0),FALSE),"")</f>
        <v>R031201</v>
      </c>
      <c r="C128" s="116" t="str">
        <f>IFERROR(VLOOKUP($A128,SP_AcqTract_DB[],MATCH(C$2,SP_AcqTract_DB[#Headers],0),FALSE),"")</f>
        <v>PH2</v>
      </c>
      <c r="D128" s="96" t="str">
        <f>IFERROR(VLOOKUP($A128,SP_AcqTract_DB[],MATCH(D$2,SP_AcqTract_DB[#Headers],0),FALSE),"")</f>
        <v>Active</v>
      </c>
      <c r="E128" s="96">
        <f>IFERROR(VLOOKUP($A128,SP_AcqTract_DB[],MATCH(E$2,SP_AcqTract_DB[#Headers],0),FALSE),"")</f>
        <v>0</v>
      </c>
      <c r="F128" s="115" t="str">
        <f>IFERROR(VLOOKUP($A128,SP_AcqTract_DB[],MATCH(F$2,SP_AcqTract_DB[#Headers],0),FALSE),"")</f>
        <v>FEE / EASEMENT</v>
      </c>
      <c r="G128" s="115">
        <f>IFERROR(VLOOKUP($A128,SP_AcqTract_DB[],MATCH(G$2,SP_AcqTract_DB[#Headers],0),FALSE),"")</f>
        <v>0</v>
      </c>
      <c r="H128" s="131" t="str">
        <f>IFERROR(IF(VLOOKUP(CONCATENATE($A128,"_",H$1),SP_ACQ_Lib[],MATCH(H$2,SP_ACQ_Lib[#Headers],0),FALSE)=0,"",VLOOKUP(CONCATENATE($A128,"_",H$1),SP_ACQ_Lib[],MATCH(H$2,SP_ACQ_Lib[#Headers],0),FALSE)),"")</f>
        <v/>
      </c>
      <c r="I128" s="115" t="str">
        <f>IFERROR(VLOOKUP($A128,SP_AcqTract_DB[],MATCH(I$2,SP_AcqTract_DB[#Headers],0),FALSE),"")</f>
        <v>Harrison Agriculture LTD</v>
      </c>
      <c r="J128" s="115" t="str">
        <f>IFERROR(VLOOKUP($A128,SP_AcqTract_DB[],MATCH(J$2,SP_AcqTract_DB[#Headers],0),FALSE),"")</f>
        <v>HARRISON AGRICULTURE LTD</v>
      </c>
      <c r="K128" s="115">
        <f>IFERROR(VLOOKUP($A128,SP_AcqTract_DB[],MATCH(K$2,SP_AcqTract_DB[#Headers],0),FALSE),"")</f>
        <v>0</v>
      </c>
      <c r="L128" s="115" t="str">
        <f>IFERROR(VLOOKUP($A128,SP_AcqTract_DB[],MATCH(L$2,SP_AcqTract_DB[#Headers],0),FALSE),"")</f>
        <v>5318 INWOOD</v>
      </c>
      <c r="M128" s="96" t="str">
        <f>IFERROR(VLOOKUP($A128,SP_AcqTract_DB[],MATCH(M$2,SP_AcqTract_DB[#Headers],0),FALSE),"")</f>
        <v>HOUSTON, TX 77056-0000</v>
      </c>
      <c r="N128" s="115" t="str">
        <f>IFERROR(VLOOKUP($A128,SP_AcqTract_DB[],MATCH(N$2,SP_AcqTract_DB[#Headers],0),FALSE),"")</f>
        <v>FM 102</v>
      </c>
      <c r="O128" s="108">
        <f>IFERROR(VLOOKUP($A128,SP_AcqTract_DB[],MATCH(O$2,SP_AcqTract_DB[#Headers],0),FALSE),"")</f>
        <v>0</v>
      </c>
      <c r="P128" s="108">
        <f>IFERROR(VLOOKUP($A128,SP_AcqTract_DB[],MATCH(P$2,SP_AcqTract_DB[#Headers],0),FALSE),"")</f>
        <v>0</v>
      </c>
      <c r="Q128" s="96">
        <f>IFERROR(VLOOKUP($A128,SP_AcqTract_DB[],MATCH(Q$2,SP_AcqTract_DB[#Headers],0),FALSE),"")</f>
        <v>0</v>
      </c>
      <c r="R128" s="131" t="str">
        <f>IFERROR(IF(VLOOKUP(CONCATENATE($A128,"_",R$1),SP_ACQ_Lib[],MATCH(R$2,SP_ACQ_Lib[#Headers],0),FALSE)=0,"",VLOOKUP(CONCATENATE($A128,"_",R$1),SP_ACQ_Lib[],MATCH(R$2,SP_ACQ_Lib[#Headers],0),FALSE)),"")</f>
        <v/>
      </c>
      <c r="S128" s="134" t="str">
        <f>IFERROR(IF(VLOOKUP(CONCATENATE($A128,"_",S$1),SP_ACQ_Lib[],MATCH(S$2,SP_ACQ_Lib[#Headers],0),FALSE)=0,"",VLOOKUP(CONCATENATE($A128,"_",S$1),SP_ACQ_Lib[],MATCH(S$2,SP_ACQ_Lib[#Headers],0),FALSE)),"")</f>
        <v/>
      </c>
      <c r="T128" s="93">
        <f>IFERROR(VLOOKUP(CONCATENATE($A128,"_",T$1),SP_ACQ_Lib[],MATCH(T$2,SP_ACQ_Lib[#Headers],0),FALSE),0)</f>
        <v>0</v>
      </c>
      <c r="U128" s="131" t="str">
        <f>IFERROR(IF(VLOOKUP(CONCATENATE($A128,"_",U$1),SP_ACQ_Lib[],MATCH(U$2,SP_ACQ_Lib[#Headers],0),FALSE)=0,"",VLOOKUP(CONCATENATE($A128,"_",U$1),SP_ACQ_Lib[],MATCH(U$2,SP_ACQ_Lib[#Headers],0),FALSE)),"")</f>
        <v/>
      </c>
      <c r="V128" s="93">
        <f>IFERROR(VLOOKUP(CONCATENATE($A128,"_",V$1),SP_ACQ_Lib[],MATCH(V$2,SP_ACQ_Lib[#Headers],0),FALSE),0)</f>
        <v>0</v>
      </c>
      <c r="W128" s="97">
        <f>IFERROR(VLOOKUP(CONCATENATE($A128,"_",W$1),SP_ACQ_Lib[],MATCH(W$2,SP_ACQ_Lib[#Headers],0),FALSE),0)</f>
        <v>0</v>
      </c>
      <c r="X128" s="131">
        <f>IFERROR(VLOOKUP($A128,SP_AcqTract_DB[],MATCH(X$2,SP_AcqTract_DB[#Headers],0),FALSE),"")</f>
        <v>0</v>
      </c>
      <c r="Y128" s="125">
        <f>IFERROR(VLOOKUP($A128,SP_AcqTract_DB[],MATCH(Y$2,SP_AcqTract_DB[#Headers],0),FALSE),"")</f>
        <v>0</v>
      </c>
      <c r="Z128" s="117">
        <f>IFERROR(VLOOKUP($A128,SP_AcqTract_DB[],MATCH(Z$2,SP_AcqTract_DB[#Headers],0),FALSE),"")</f>
        <v>0</v>
      </c>
      <c r="AA128" s="117">
        <f>IFERROR(VLOOKUP($A128,SP_AcqTract_DB[],MATCH(AA$2,SP_AcqTract_DB[#Headers],0),FALSE),"")</f>
        <v>0</v>
      </c>
      <c r="AB128" s="131" t="str">
        <f>IFERROR(IF(VLOOKUP(CONCATENATE($A128,"_",AB$1),SP_ACQ_Lib[],MATCH(AB$2,SP_ACQ_Lib[#Headers],0),FALSE)=0,"",VLOOKUP(CONCATENATE($A128,"_",AB$1),SP_ACQ_Lib[],MATCH(AB$2,SP_ACQ_Lib[#Headers],0),FALSE)),"")</f>
        <v/>
      </c>
      <c r="AC128" s="131" t="str">
        <f>IFERROR(IF(VLOOKUP(CONCATENATE($A128,"_",AC$1),SP_ACQ_Lib[],MATCH(AC$2,SP_ACQ_Lib[#Headers],0),FALSE)=0,"",VLOOKUP(CONCATENATE($A128,"_",AC$1),SP_ACQ_Lib[],MATCH(AC$2,SP_ACQ_Lib[#Headers],0),FALSE)),"")</f>
        <v/>
      </c>
      <c r="AD128" s="117">
        <f>IFERROR(VLOOKUP($A128,SP_AcqTract_DB[],MATCH(AD$2,SP_AcqTract_DB[#Headers],0),FALSE),"")</f>
        <v>0</v>
      </c>
      <c r="AE128" s="131" t="str">
        <f>IFERROR(IF(VLOOKUP(CONCATENATE($A128,"_",AE$1),SP_ACQ_Lib[],MATCH(AE$2,SP_ACQ_Lib[#Headers],0),FALSE)=0,"",VLOOKUP(CONCATENATE($A128,"_",AE$1),SP_ACQ_Lib[],MATCH(AE$2,SP_ACQ_Lib[#Headers],0),FALSE)),"")</f>
        <v/>
      </c>
      <c r="AF128" s="131" t="str">
        <f>IFERROR(IF(VLOOKUP(CONCATENATE($A128,"_",AF$1),SP_ACQ_Lib[],MATCH(AF$2,SP_ACQ_Lib[#Headers],0),FALSE)=0,"",VLOOKUP(CONCATENATE($A128,"_",AF$1),SP_ACQ_Lib[],MATCH(AF$2,SP_ACQ_Lib[#Headers],0),FALSE)),"")</f>
        <v/>
      </c>
      <c r="AG128" s="131" t="str">
        <f>IFERROR(IF(VLOOKUP(CONCATENATE($A128,"_",AG$1),SP_ACQ_Lib[],MATCH(AG$2,SP_ACQ_Lib[#Headers],0),FALSE)=0,"",VLOOKUP(CONCATENATE($A128,"_",AG$1),SP_ACQ_Lib[],MATCH(AG$2,SP_ACQ_Lib[#Headers],0),FALSE)),"")</f>
        <v/>
      </c>
      <c r="AH128" s="131" t="str">
        <f>IFERROR(IF(VLOOKUP(CONCATENATE($A128,"_",AH$1),SP_ACQ_Lib[],MATCH(AH$2,SP_ACQ_Lib[#Headers],0),FALSE)=0,"",VLOOKUP(CONCATENATE($A128,"_",AH$1),SP_ACQ_Lib[],MATCH(AH$2,SP_ACQ_Lib[#Headers],0),FALSE)),"")</f>
        <v/>
      </c>
      <c r="AI128" s="130" t="str">
        <f>IFERROR(IF(VLOOKUP(CONCATENATE($A128,"_",AI$1),SP_ACQ_Lib[],MATCH(AI$2,SP_ACQ_Lib[#Headers],0),FALSE)=0,"",VLOOKUP(CONCATENATE($A128,"_",AI$1),SP_ACQ_Lib[],MATCH(AI$2,SP_ACQ_Lib[#Headers],0),FALSE)),"")</f>
        <v/>
      </c>
      <c r="AJ128" s="130" t="str">
        <f>IFERROR(IF(VLOOKUP(CONCATENATE($A128,"_",AJ$1),SP_ACQ_Lib[],MATCH(AJ$2,SP_ACQ_Lib[#Headers],0),FALSE)=0,"",VLOOKUP(CONCATENATE($A128,"_",AJ$1),SP_ACQ_Lib[],MATCH(AJ$2,SP_ACQ_Lib[#Headers],0),FALSE)),"")</f>
        <v/>
      </c>
      <c r="AK128" s="130" t="str">
        <f>IFERROR(IF(VLOOKUP(CONCATENATE($A128,"_",AK$1),SP_ACQ_Lib[],MATCH(AK$2,SP_ACQ_Lib[#Headers],0),FALSE)=0,"",VLOOKUP(CONCATENATE($A128,"_",AK$1),SP_ACQ_Lib[],MATCH(AK$2,SP_ACQ_Lib[#Headers],0),FALSE)),"")</f>
        <v/>
      </c>
      <c r="AL128" s="130">
        <f>IFERROR(VLOOKUP($A128,SP_AcqTract_DB[],MATCH(AL$2,SP_AcqTract_DB[#Headers],0),FALSE),"")</f>
        <v>0</v>
      </c>
      <c r="AM128" s="115">
        <f>IFERROR(VLOOKUP($A128,SP_AcqTract_DB[],MATCH(AM$2,SP_AcqTract_DB[#Headers],0),FALSE),"")</f>
        <v>0</v>
      </c>
      <c r="AN128" s="115">
        <f>IFERROR(VLOOKUP($A128,SP_AcqTract_DB[],MATCH(AN$2,SP_AcqTract_DB[#Headers],0),FALSE),"")</f>
        <v>0</v>
      </c>
      <c r="AO128" s="116">
        <f>IFERROR(VLOOKUP($A128,SP_AcqTract_DB[],MATCH(AO$2,SP_AcqTract_DB[#Headers],0),FALSE),"")</f>
        <v>0</v>
      </c>
      <c r="AP128" s="98" t="str">
        <f>IFERROR(VLOOKUP($A128,SP_AcqTract_DB[],MATCH(AP$2,SP_AcqTract_DB[#Headers],0),FALSE),"")</f>
        <v>A</v>
      </c>
      <c r="AQ128" s="133" t="str">
        <f>IFERROR(IF(VLOOKUP(CONCATENATE($A128,"_",AQ$1),SP_ACQ_Lib[],MATCH(AQ$2,SP_ACQ_Lib[#Headers],0),FALSE)=0,"",VLOOKUP(CONCATENATE($A128,"_",AQ$1),SP_ACQ_Lib[],MATCH(AQ$2,SP_ACQ_Lib[#Headers],0),FALSE)),"")</f>
        <v/>
      </c>
      <c r="AR128" s="131" t="str">
        <f>IFERROR(IF(VLOOKUP(CONCATENATE($A128,"_",AR$1),SP_ACQ_Lib[],MATCH(AR$2,SP_ACQ_Lib[#Headers],0),FALSE)=0,"",VLOOKUP(CONCATENATE($A128,"_",AR$1),SP_ACQ_Lib[],MATCH(AR$2,SP_ACQ_Lib[#Headers],0),FALSE)),"")</f>
        <v/>
      </c>
      <c r="AS128" s="130" t="str">
        <f>IFERROR(IF(VLOOKUP(CONCATENATE($A128,"_",AS$1),SP_ACQ_Lib[],MATCH(AS$2,SP_ACQ_Lib[#Headers],0),FALSE)=0,"",VLOOKUP(CONCATENATE($A128,"_",AS$1),SP_ACQ_Lib[],MATCH(AS$2,SP_ACQ_Lib[#Headers],0),FALSE)),"")</f>
        <v/>
      </c>
      <c r="AT128" s="132" t="str">
        <f>IFERROR(IF(VLOOKUP(CONCATENATE($A128,"_",AT$1),SP_ACQ_Lib[],MATCH(AT$2,SP_ACQ_Lib[#Headers],0),FALSE)=0,"",VLOOKUP(CONCATENATE($A128,"_",AT$1),SP_ACQ_Lib[],MATCH(AT$2,SP_ACQ_Lib[#Headers],0),FALSE)),"")</f>
        <v/>
      </c>
      <c r="AU128" s="132" t="str">
        <f>IFERROR(IF(VLOOKUP(CONCATENATE($A128,"_",AU$1),SP_ACQ_Lib[],MATCH(AU$2,SP_ACQ_Lib[#Headers],0),FALSE)=0,"",VLOOKUP(CONCATENATE($A128,"_",AU$1),SP_ACQ_Lib[],MATCH(AU$2,SP_ACQ_Lib[#Headers],0),FALSE)),"")</f>
        <v/>
      </c>
      <c r="AV128" s="113" t="str">
        <f>IFERROR(IF(VLOOKUP(CONCATENATE($A128,"_",AV$1),SP_ACQ_Lib[],MATCH(AV$2,SP_ACQ_Lib[#Headers],0),FALSE)=0,"",VLOOKUP(CONCATENATE($A128,"_",AV$1),SP_ACQ_Lib[],MATCH(AV$2,SP_ACQ_Lib[#Headers],0),FALSE)),"")</f>
        <v/>
      </c>
      <c r="AW128" s="132" t="str">
        <f>IFERROR(IF(VLOOKUP(CONCATENATE($A128,"_",AW$1),SP_ACQ_Lib[],MATCH(AW$2,SP_ACQ_Lib[#Headers],0),FALSE)=0,"",VLOOKUP(CONCATENATE($A128,"_",AW$1),SP_ACQ_Lib[],MATCH(AW$2,SP_ACQ_Lib[#Headers],0),FALSE)),"")</f>
        <v/>
      </c>
      <c r="AX128" s="132" t="str">
        <f>IFERROR(IF(VLOOKUP(CONCATENATE($A128,"_",AX$1),SP_ACQ_Lib[],MATCH(AX$2,SP_ACQ_Lib[#Headers],0),FALSE)=0,"",VLOOKUP(CONCATENATE($A128,"_",AX$1),SP_ACQ_Lib[],MATCH(AX$2,SP_ACQ_Lib[#Headers],0),FALSE)),"")</f>
        <v/>
      </c>
      <c r="AY128" s="132" t="str">
        <f>IFERROR(IF(VLOOKUP(CONCATENATE($A128,"_",AY$1),SP_ACQ_Lib[],MATCH(AY$2,SP_ACQ_Lib[#Headers],0),FALSE)=0,"",VLOOKUP(CONCATENATE($A128,"_",AY$1),SP_ACQ_Lib[],MATCH(AY$2,SP_ACQ_Lib[#Headers],0),FALSE)),"")</f>
        <v/>
      </c>
      <c r="AZ128" s="132" t="str">
        <f>IFERROR(IF(VLOOKUP(CONCATENATE($A128,"_",AZ$1),SP_ACQ_Lib[],MATCH(AZ$2,SP_ACQ_Lib[#Headers],0),FALSE)=0,"",VLOOKUP(CONCATENATE($A128,"_",AZ$1),SP_ACQ_Lib[],MATCH(AZ$2,SP_ACQ_Lib[#Headers],0),FALSE)),"")</f>
        <v/>
      </c>
      <c r="BA128" s="132" t="str">
        <f>IFERROR(IF(VLOOKUP(CONCATENATE($A128,"_",BA$1),SP_ACQ_Lib[],MATCH(BA$2,SP_ACQ_Lib[#Headers],0),FALSE)=0,"",VLOOKUP(CONCATENATE($A128,"_",BA$1),SP_ACQ_Lib[],MATCH(BA$2,SP_ACQ_Lib[#Headers],0),FALSE)),"")</f>
        <v/>
      </c>
      <c r="BB128" s="112">
        <f>IFERROR(VLOOKUP(CONCATENATE($A128,"_",BB$1),SP_ACQ_Lib[],MATCH(BB$2,SP_ACQ_Lib[#Headers],0),FALSE),0)</f>
        <v>0</v>
      </c>
      <c r="BC128" s="119">
        <f>IFERROR(VLOOKUP($A128,SP_AcqTract_DB[],MATCH(BC$2,SP_AcqTract_DB[#Headers],0),FALSE),"")</f>
        <v>0</v>
      </c>
      <c r="BD128" s="119">
        <f>IFERROR(VLOOKUP($A128,SP_AcqTract_DB[],MATCH(BD$2,SP_AcqTract_DB[#Headers],0),FALSE),"")</f>
        <v>0</v>
      </c>
      <c r="BE128" s="130" t="str">
        <f>IFERROR(IF(VLOOKUP(CONCATENATE($A128,"_",BE$1),SP_ACQ_Lib[],MATCH(BE$2,SP_ACQ_Lib[#Headers],0),FALSE)=0,"",VLOOKUP(CONCATENATE($A128,"_",BE$1),SP_ACQ_Lib[],MATCH(BE$2,SP_ACQ_Lib[#Headers],0),FALSE)),"")</f>
        <v/>
      </c>
      <c r="BF128" s="130" t="str">
        <f>IFERROR(IF(VLOOKUP(CONCATENATE($A128,"_",BF$1),SP_ACQ_Lib[],MATCH(BF$2,SP_ACQ_Lib[#Headers],0),FALSE)=0,"",VLOOKUP(CONCATENATE($A128,"_",BF$1),SP_ACQ_Lib[],MATCH(BF$2,SP_ACQ_Lib[#Headers],0),FALSE)),"")</f>
        <v/>
      </c>
      <c r="BG128" s="130" t="str">
        <f>IFERROR(IF(VLOOKUP(CONCATENATE($A128,"_",BG$1),SP_ACQ_Lib[],MATCH(BG$2,SP_ACQ_Lib[#Headers],0),FALSE)=0,"",VLOOKUP(CONCATENATE($A128,"_",BG$1),SP_ACQ_Lib[],MATCH(BG$2,SP_ACQ_Lib[#Headers],0),FALSE)),"")</f>
        <v/>
      </c>
      <c r="BH128" s="130" t="str">
        <f>IFERROR(IF(VLOOKUP(CONCATENATE($A128,"_",BH$1),SP_ACQ_Lib[],MATCH(BH$2,SP_ACQ_Lib[#Headers],0),FALSE)=0,"",VLOOKUP(CONCATENATE($A128,"_",BH$1),SP_ACQ_Lib[],MATCH(BH$2,SP_ACQ_Lib[#Headers],0),FALSE)),"")</f>
        <v/>
      </c>
      <c r="BI128" s="130" t="str">
        <f>IFERROR(IF(VLOOKUP(CONCATENATE($A128,"_",BI$1),SP_ACQ_Lib[],MATCH(BI$2,SP_ACQ_Lib[#Headers],0),FALSE)=0,"",VLOOKUP(CONCATENATE($A128,"_",BI$1),SP_ACQ_Lib[],MATCH(BI$2,SP_ACQ_Lib[#Headers],0),FALSE)),"")</f>
        <v/>
      </c>
      <c r="BJ128" s="130" t="str">
        <f>IFERROR(IF(VLOOKUP(CONCATENATE($A128,"_",BJ$1),SP_ACQ_Lib[],MATCH(BJ$2,SP_ACQ_Lib[#Headers],0),FALSE)=0,"",VLOOKUP(CONCATENATE($A128,"_",BJ$1),SP_ACQ_Lib[],MATCH(BJ$2,SP_ACQ_Lib[#Headers],0),FALSE)),"")</f>
        <v/>
      </c>
      <c r="BK128" s="131" t="str">
        <f>IFERROR(IF(VLOOKUP(CONCATENATE($A128,"_",BK$1),SP_ACQ_Lib[],MATCH(BK$2,SP_ACQ_Lib[#Headers],0),FALSE)=0,"",VLOOKUP(CONCATENATE($A128,"_",BK$1),SP_ACQ_Lib[],MATCH(BK$2,SP_ACQ_Lib[#Headers],0),FALSE)),"")</f>
        <v/>
      </c>
      <c r="BL128" s="130" t="str">
        <f>IFERROR(IF(VLOOKUP(CONCATENATE($A128,"_",BL$1),SP_ACQ_Lib[],MATCH(BL$2,SP_ACQ_Lib[#Headers],0),FALSE)=0,"",VLOOKUP(CONCATENATE($A128,"_",BL$1),SP_ACQ_Lib[],MATCH(BL$2,SP_ACQ_Lib[#Headers],0),FALSE)),"")</f>
        <v/>
      </c>
      <c r="BM128" s="130" t="str">
        <f>IFERROR(IF(VLOOKUP(CONCATENATE($A128,"_",BM$1),SP_ACQ_Lib[],MATCH(BM$2,SP_ACQ_Lib[#Headers],0),FALSE)=0,"",VLOOKUP(CONCATENATE($A128,"_",BM$1),SP_ACQ_Lib[],MATCH(BM$2,SP_ACQ_Lib[#Headers],0),FALSE)),"")</f>
        <v/>
      </c>
      <c r="BN128" s="130" t="str">
        <f>IFERROR(IF(VLOOKUP(CONCATENATE($A128,"_",BN$1),SP_ACQ_Lib[],MATCH(BN$2,SP_ACQ_Lib[#Headers],0),FALSE)=0,"",VLOOKUP(CONCATENATE($A128,"_",BN$1),SP_ACQ_Lib[],MATCH(BN$2,SP_ACQ_Lib[#Headers],0),FALSE)),"")</f>
        <v/>
      </c>
    </row>
    <row r="129" spans="1:66" s="114" customFormat="1" ht="38.25" x14ac:dyDescent="0.2">
      <c r="A129" s="82" t="s">
        <v>2151</v>
      </c>
      <c r="B129" s="115" t="str">
        <f>IFERROR(VLOOKUP($A129,SP_AcqTract_DB[],MATCH(B$2,SP_AcqTract_DB[#Headers],0),FALSE),"")</f>
        <v>R032035</v>
      </c>
      <c r="C129" s="116" t="str">
        <f>IFERROR(VLOOKUP($A129,SP_AcqTract_DB[],MATCH(C$2,SP_AcqTract_DB[#Headers],0),FALSE),"")</f>
        <v>PH2</v>
      </c>
      <c r="D129" s="96" t="str">
        <f>IFERROR(VLOOKUP($A129,SP_AcqTract_DB[],MATCH(D$2,SP_AcqTract_DB[#Headers],0),FALSE),"")</f>
        <v>Active</v>
      </c>
      <c r="E129" s="96">
        <f>IFERROR(VLOOKUP($A129,SP_AcqTract_DB[],MATCH(E$2,SP_AcqTract_DB[#Headers],0),FALSE),"")</f>
        <v>0</v>
      </c>
      <c r="F129" s="115" t="str">
        <f>IFERROR(VLOOKUP($A129,SP_AcqTract_DB[],MATCH(F$2,SP_AcqTract_DB[#Headers],0),FALSE),"")</f>
        <v>FEE / EASEMENT</v>
      </c>
      <c r="G129" s="115">
        <f>IFERROR(VLOOKUP($A129,SP_AcqTract_DB[],MATCH(G$2,SP_AcqTract_DB[#Headers],0),FALSE),"")</f>
        <v>0</v>
      </c>
      <c r="H129" s="131" t="str">
        <f>IFERROR(IF(VLOOKUP(CONCATENATE($A129,"_",H$1),SP_ACQ_Lib[],MATCH(H$2,SP_ACQ_Lib[#Headers],0),FALSE)=0,"",VLOOKUP(CONCATENATE($A129,"_",H$1),SP_ACQ_Lib[],MATCH(H$2,SP_ACQ_Lib[#Headers],0),FALSE)),"")</f>
        <v/>
      </c>
      <c r="I129" s="115" t="str">
        <f>IFERROR(VLOOKUP($A129,SP_AcqTract_DB[],MATCH(I$2,SP_AcqTract_DB[#Headers],0),FALSE),"")</f>
        <v>Harrison Agriculture LTD</v>
      </c>
      <c r="J129" s="115" t="str">
        <f>IFERROR(VLOOKUP($A129,SP_AcqTract_DB[],MATCH(J$2,SP_AcqTract_DB[#Headers],0),FALSE),"")</f>
        <v>HARRISON AGRICULTURE LTD</v>
      </c>
      <c r="K129" s="115">
        <f>IFERROR(VLOOKUP($A129,SP_AcqTract_DB[],MATCH(K$2,SP_AcqTract_DB[#Headers],0),FALSE),"")</f>
        <v>0</v>
      </c>
      <c r="L129" s="115" t="str">
        <f>IFERROR(VLOOKUP($A129,SP_AcqTract_DB[],MATCH(L$2,SP_AcqTract_DB[#Headers],0),FALSE),"")</f>
        <v>5318 INWOOD</v>
      </c>
      <c r="M129" s="96" t="str">
        <f>IFERROR(VLOOKUP($A129,SP_AcqTract_DB[],MATCH(M$2,SP_AcqTract_DB[#Headers],0),FALSE),"")</f>
        <v>HOUSTON, TX 77056-0000</v>
      </c>
      <c r="N129" s="115" t="str">
        <f>IFERROR(VLOOKUP($A129,SP_AcqTract_DB[],MATCH(N$2,SP_AcqTract_DB[#Headers],0),FALSE),"")</f>
        <v>1219 FM 102</v>
      </c>
      <c r="O129" s="108">
        <f>IFERROR(VLOOKUP($A129,SP_AcqTract_DB[],MATCH(O$2,SP_AcqTract_DB[#Headers],0),FALSE),"")</f>
        <v>0</v>
      </c>
      <c r="P129" s="108">
        <f>IFERROR(VLOOKUP($A129,SP_AcqTract_DB[],MATCH(P$2,SP_AcqTract_DB[#Headers],0),FALSE),"")</f>
        <v>0</v>
      </c>
      <c r="Q129" s="96">
        <f>IFERROR(VLOOKUP($A129,SP_AcqTract_DB[],MATCH(Q$2,SP_AcqTract_DB[#Headers],0),FALSE),"")</f>
        <v>0</v>
      </c>
      <c r="R129" s="131" t="str">
        <f>IFERROR(IF(VLOOKUP(CONCATENATE($A129,"_",R$1),SP_ACQ_Lib[],MATCH(R$2,SP_ACQ_Lib[#Headers],0),FALSE)=0,"",VLOOKUP(CONCATENATE($A129,"_",R$1),SP_ACQ_Lib[],MATCH(R$2,SP_ACQ_Lib[#Headers],0),FALSE)),"")</f>
        <v/>
      </c>
      <c r="S129" s="134" t="str">
        <f>IFERROR(IF(VLOOKUP(CONCATENATE($A129,"_",S$1),SP_ACQ_Lib[],MATCH(S$2,SP_ACQ_Lib[#Headers],0),FALSE)=0,"",VLOOKUP(CONCATENATE($A129,"_",S$1),SP_ACQ_Lib[],MATCH(S$2,SP_ACQ_Lib[#Headers],0),FALSE)),"")</f>
        <v/>
      </c>
      <c r="T129" s="93">
        <f>IFERROR(VLOOKUP(CONCATENATE($A129,"_",T$1),SP_ACQ_Lib[],MATCH(T$2,SP_ACQ_Lib[#Headers],0),FALSE),0)</f>
        <v>0</v>
      </c>
      <c r="U129" s="131" t="str">
        <f>IFERROR(IF(VLOOKUP(CONCATENATE($A129,"_",U$1),SP_ACQ_Lib[],MATCH(U$2,SP_ACQ_Lib[#Headers],0),FALSE)=0,"",VLOOKUP(CONCATENATE($A129,"_",U$1),SP_ACQ_Lib[],MATCH(U$2,SP_ACQ_Lib[#Headers],0),FALSE)),"")</f>
        <v/>
      </c>
      <c r="V129" s="93">
        <f>IFERROR(VLOOKUP(CONCATENATE($A129,"_",V$1),SP_ACQ_Lib[],MATCH(V$2,SP_ACQ_Lib[#Headers],0),FALSE),0)</f>
        <v>0</v>
      </c>
      <c r="W129" s="97">
        <f>IFERROR(VLOOKUP(CONCATENATE($A129,"_",W$1),SP_ACQ_Lib[],MATCH(W$2,SP_ACQ_Lib[#Headers],0),FALSE),0)</f>
        <v>0</v>
      </c>
      <c r="X129" s="131">
        <f>IFERROR(VLOOKUP($A129,SP_AcqTract_DB[],MATCH(X$2,SP_AcqTract_DB[#Headers],0),FALSE),"")</f>
        <v>0</v>
      </c>
      <c r="Y129" s="125">
        <f>IFERROR(VLOOKUP($A129,SP_AcqTract_DB[],MATCH(Y$2,SP_AcqTract_DB[#Headers],0),FALSE),"")</f>
        <v>0</v>
      </c>
      <c r="Z129" s="117">
        <f>IFERROR(VLOOKUP($A129,SP_AcqTract_DB[],MATCH(Z$2,SP_AcqTract_DB[#Headers],0),FALSE),"")</f>
        <v>0</v>
      </c>
      <c r="AA129" s="117">
        <f>IFERROR(VLOOKUP($A129,SP_AcqTract_DB[],MATCH(AA$2,SP_AcqTract_DB[#Headers],0),FALSE),"")</f>
        <v>0</v>
      </c>
      <c r="AB129" s="131" t="str">
        <f>IFERROR(IF(VLOOKUP(CONCATENATE($A129,"_",AB$1),SP_ACQ_Lib[],MATCH(AB$2,SP_ACQ_Lib[#Headers],0),FALSE)=0,"",VLOOKUP(CONCATENATE($A129,"_",AB$1),SP_ACQ_Lib[],MATCH(AB$2,SP_ACQ_Lib[#Headers],0),FALSE)),"")</f>
        <v/>
      </c>
      <c r="AC129" s="131" t="str">
        <f>IFERROR(IF(VLOOKUP(CONCATENATE($A129,"_",AC$1),SP_ACQ_Lib[],MATCH(AC$2,SP_ACQ_Lib[#Headers],0),FALSE)=0,"",VLOOKUP(CONCATENATE($A129,"_",AC$1),SP_ACQ_Lib[],MATCH(AC$2,SP_ACQ_Lib[#Headers],0),FALSE)),"")</f>
        <v/>
      </c>
      <c r="AD129" s="117">
        <f>IFERROR(VLOOKUP($A129,SP_AcqTract_DB[],MATCH(AD$2,SP_AcqTract_DB[#Headers],0),FALSE),"")</f>
        <v>0</v>
      </c>
      <c r="AE129" s="131" t="str">
        <f>IFERROR(IF(VLOOKUP(CONCATENATE($A129,"_",AE$1),SP_ACQ_Lib[],MATCH(AE$2,SP_ACQ_Lib[#Headers],0),FALSE)=0,"",VLOOKUP(CONCATENATE($A129,"_",AE$1),SP_ACQ_Lib[],MATCH(AE$2,SP_ACQ_Lib[#Headers],0),FALSE)),"")</f>
        <v/>
      </c>
      <c r="AF129" s="131" t="str">
        <f>IFERROR(IF(VLOOKUP(CONCATENATE($A129,"_",AF$1),SP_ACQ_Lib[],MATCH(AF$2,SP_ACQ_Lib[#Headers],0),FALSE)=0,"",VLOOKUP(CONCATENATE($A129,"_",AF$1),SP_ACQ_Lib[],MATCH(AF$2,SP_ACQ_Lib[#Headers],0),FALSE)),"")</f>
        <v/>
      </c>
      <c r="AG129" s="131" t="str">
        <f>IFERROR(IF(VLOOKUP(CONCATENATE($A129,"_",AG$1),SP_ACQ_Lib[],MATCH(AG$2,SP_ACQ_Lib[#Headers],0),FALSE)=0,"",VLOOKUP(CONCATENATE($A129,"_",AG$1),SP_ACQ_Lib[],MATCH(AG$2,SP_ACQ_Lib[#Headers],0),FALSE)),"")</f>
        <v/>
      </c>
      <c r="AH129" s="131" t="str">
        <f>IFERROR(IF(VLOOKUP(CONCATENATE($A129,"_",AH$1),SP_ACQ_Lib[],MATCH(AH$2,SP_ACQ_Lib[#Headers],0),FALSE)=0,"",VLOOKUP(CONCATENATE($A129,"_",AH$1),SP_ACQ_Lib[],MATCH(AH$2,SP_ACQ_Lib[#Headers],0),FALSE)),"")</f>
        <v/>
      </c>
      <c r="AI129" s="130" t="str">
        <f>IFERROR(IF(VLOOKUP(CONCATENATE($A129,"_",AI$1),SP_ACQ_Lib[],MATCH(AI$2,SP_ACQ_Lib[#Headers],0),FALSE)=0,"",VLOOKUP(CONCATENATE($A129,"_",AI$1),SP_ACQ_Lib[],MATCH(AI$2,SP_ACQ_Lib[#Headers],0),FALSE)),"")</f>
        <v/>
      </c>
      <c r="AJ129" s="130" t="str">
        <f>IFERROR(IF(VLOOKUP(CONCATENATE($A129,"_",AJ$1),SP_ACQ_Lib[],MATCH(AJ$2,SP_ACQ_Lib[#Headers],0),FALSE)=0,"",VLOOKUP(CONCATENATE($A129,"_",AJ$1),SP_ACQ_Lib[],MATCH(AJ$2,SP_ACQ_Lib[#Headers],0),FALSE)),"")</f>
        <v/>
      </c>
      <c r="AK129" s="130" t="str">
        <f>IFERROR(IF(VLOOKUP(CONCATENATE($A129,"_",AK$1),SP_ACQ_Lib[],MATCH(AK$2,SP_ACQ_Lib[#Headers],0),FALSE)=0,"",VLOOKUP(CONCATENATE($A129,"_",AK$1),SP_ACQ_Lib[],MATCH(AK$2,SP_ACQ_Lib[#Headers],0),FALSE)),"")</f>
        <v/>
      </c>
      <c r="AL129" s="130">
        <f>IFERROR(VLOOKUP($A129,SP_AcqTract_DB[],MATCH(AL$2,SP_AcqTract_DB[#Headers],0),FALSE),"")</f>
        <v>0</v>
      </c>
      <c r="AM129" s="115">
        <f>IFERROR(VLOOKUP($A129,SP_AcqTract_DB[],MATCH(AM$2,SP_AcqTract_DB[#Headers],0),FALSE),"")</f>
        <v>0</v>
      </c>
      <c r="AN129" s="115">
        <f>IFERROR(VLOOKUP($A129,SP_AcqTract_DB[],MATCH(AN$2,SP_AcqTract_DB[#Headers],0),FALSE),"")</f>
        <v>0</v>
      </c>
      <c r="AO129" s="116">
        <f>IFERROR(VLOOKUP($A129,SP_AcqTract_DB[],MATCH(AO$2,SP_AcqTract_DB[#Headers],0),FALSE),"")</f>
        <v>0</v>
      </c>
      <c r="AP129" s="98" t="str">
        <f>IFERROR(VLOOKUP($A129,SP_AcqTract_DB[],MATCH(AP$2,SP_AcqTract_DB[#Headers],0),FALSE),"")</f>
        <v>A</v>
      </c>
      <c r="AQ129" s="133" t="str">
        <f>IFERROR(IF(VLOOKUP(CONCATENATE($A129,"_",AQ$1),SP_ACQ_Lib[],MATCH(AQ$2,SP_ACQ_Lib[#Headers],0),FALSE)=0,"",VLOOKUP(CONCATENATE($A129,"_",AQ$1),SP_ACQ_Lib[],MATCH(AQ$2,SP_ACQ_Lib[#Headers],0),FALSE)),"")</f>
        <v/>
      </c>
      <c r="AR129" s="131" t="str">
        <f>IFERROR(IF(VLOOKUP(CONCATENATE($A129,"_",AR$1),SP_ACQ_Lib[],MATCH(AR$2,SP_ACQ_Lib[#Headers],0),FALSE)=0,"",VLOOKUP(CONCATENATE($A129,"_",AR$1),SP_ACQ_Lib[],MATCH(AR$2,SP_ACQ_Lib[#Headers],0),FALSE)),"")</f>
        <v/>
      </c>
      <c r="AS129" s="130" t="str">
        <f>IFERROR(IF(VLOOKUP(CONCATENATE($A129,"_",AS$1),SP_ACQ_Lib[],MATCH(AS$2,SP_ACQ_Lib[#Headers],0),FALSE)=0,"",VLOOKUP(CONCATENATE($A129,"_",AS$1),SP_ACQ_Lib[],MATCH(AS$2,SP_ACQ_Lib[#Headers],0),FALSE)),"")</f>
        <v/>
      </c>
      <c r="AT129" s="132" t="str">
        <f>IFERROR(IF(VLOOKUP(CONCATENATE($A129,"_",AT$1),SP_ACQ_Lib[],MATCH(AT$2,SP_ACQ_Lib[#Headers],0),FALSE)=0,"",VLOOKUP(CONCATENATE($A129,"_",AT$1),SP_ACQ_Lib[],MATCH(AT$2,SP_ACQ_Lib[#Headers],0),FALSE)),"")</f>
        <v/>
      </c>
      <c r="AU129" s="132" t="str">
        <f>IFERROR(IF(VLOOKUP(CONCATENATE($A129,"_",AU$1),SP_ACQ_Lib[],MATCH(AU$2,SP_ACQ_Lib[#Headers],0),FALSE)=0,"",VLOOKUP(CONCATENATE($A129,"_",AU$1),SP_ACQ_Lib[],MATCH(AU$2,SP_ACQ_Lib[#Headers],0),FALSE)),"")</f>
        <v/>
      </c>
      <c r="AV129" s="113" t="str">
        <f>IFERROR(IF(VLOOKUP(CONCATENATE($A129,"_",AV$1),SP_ACQ_Lib[],MATCH(AV$2,SP_ACQ_Lib[#Headers],0),FALSE)=0,"",VLOOKUP(CONCATENATE($A129,"_",AV$1),SP_ACQ_Lib[],MATCH(AV$2,SP_ACQ_Lib[#Headers],0),FALSE)),"")</f>
        <v/>
      </c>
      <c r="AW129" s="132" t="str">
        <f>IFERROR(IF(VLOOKUP(CONCATENATE($A129,"_",AW$1),SP_ACQ_Lib[],MATCH(AW$2,SP_ACQ_Lib[#Headers],0),FALSE)=0,"",VLOOKUP(CONCATENATE($A129,"_",AW$1),SP_ACQ_Lib[],MATCH(AW$2,SP_ACQ_Lib[#Headers],0),FALSE)),"")</f>
        <v/>
      </c>
      <c r="AX129" s="132" t="str">
        <f>IFERROR(IF(VLOOKUP(CONCATENATE($A129,"_",AX$1),SP_ACQ_Lib[],MATCH(AX$2,SP_ACQ_Lib[#Headers],0),FALSE)=0,"",VLOOKUP(CONCATENATE($A129,"_",AX$1),SP_ACQ_Lib[],MATCH(AX$2,SP_ACQ_Lib[#Headers],0),FALSE)),"")</f>
        <v/>
      </c>
      <c r="AY129" s="132" t="str">
        <f>IFERROR(IF(VLOOKUP(CONCATENATE($A129,"_",AY$1),SP_ACQ_Lib[],MATCH(AY$2,SP_ACQ_Lib[#Headers],0),FALSE)=0,"",VLOOKUP(CONCATENATE($A129,"_",AY$1),SP_ACQ_Lib[],MATCH(AY$2,SP_ACQ_Lib[#Headers],0),FALSE)),"")</f>
        <v/>
      </c>
      <c r="AZ129" s="132" t="str">
        <f>IFERROR(IF(VLOOKUP(CONCATENATE($A129,"_",AZ$1),SP_ACQ_Lib[],MATCH(AZ$2,SP_ACQ_Lib[#Headers],0),FALSE)=0,"",VLOOKUP(CONCATENATE($A129,"_",AZ$1),SP_ACQ_Lib[],MATCH(AZ$2,SP_ACQ_Lib[#Headers],0),FALSE)),"")</f>
        <v/>
      </c>
      <c r="BA129" s="132" t="str">
        <f>IFERROR(IF(VLOOKUP(CONCATENATE($A129,"_",BA$1),SP_ACQ_Lib[],MATCH(BA$2,SP_ACQ_Lib[#Headers],0),FALSE)=0,"",VLOOKUP(CONCATENATE($A129,"_",BA$1),SP_ACQ_Lib[],MATCH(BA$2,SP_ACQ_Lib[#Headers],0),FALSE)),"")</f>
        <v/>
      </c>
      <c r="BB129" s="112">
        <f>IFERROR(VLOOKUP(CONCATENATE($A129,"_",BB$1),SP_ACQ_Lib[],MATCH(BB$2,SP_ACQ_Lib[#Headers],0),FALSE),0)</f>
        <v>0</v>
      </c>
      <c r="BC129" s="119">
        <f>IFERROR(VLOOKUP($A129,SP_AcqTract_DB[],MATCH(BC$2,SP_AcqTract_DB[#Headers],0),FALSE),"")</f>
        <v>0</v>
      </c>
      <c r="BD129" s="119">
        <f>IFERROR(VLOOKUP($A129,SP_AcqTract_DB[],MATCH(BD$2,SP_AcqTract_DB[#Headers],0),FALSE),"")</f>
        <v>0</v>
      </c>
      <c r="BE129" s="130" t="str">
        <f>IFERROR(IF(VLOOKUP(CONCATENATE($A129,"_",BE$1),SP_ACQ_Lib[],MATCH(BE$2,SP_ACQ_Lib[#Headers],0),FALSE)=0,"",VLOOKUP(CONCATENATE($A129,"_",BE$1),SP_ACQ_Lib[],MATCH(BE$2,SP_ACQ_Lib[#Headers],0),FALSE)),"")</f>
        <v/>
      </c>
      <c r="BF129" s="130" t="str">
        <f>IFERROR(IF(VLOOKUP(CONCATENATE($A129,"_",BF$1),SP_ACQ_Lib[],MATCH(BF$2,SP_ACQ_Lib[#Headers],0),FALSE)=0,"",VLOOKUP(CONCATENATE($A129,"_",BF$1),SP_ACQ_Lib[],MATCH(BF$2,SP_ACQ_Lib[#Headers],0),FALSE)),"")</f>
        <v/>
      </c>
      <c r="BG129" s="130" t="str">
        <f>IFERROR(IF(VLOOKUP(CONCATENATE($A129,"_",BG$1),SP_ACQ_Lib[],MATCH(BG$2,SP_ACQ_Lib[#Headers],0),FALSE)=0,"",VLOOKUP(CONCATENATE($A129,"_",BG$1),SP_ACQ_Lib[],MATCH(BG$2,SP_ACQ_Lib[#Headers],0),FALSE)),"")</f>
        <v/>
      </c>
      <c r="BH129" s="130" t="str">
        <f>IFERROR(IF(VLOOKUP(CONCATENATE($A129,"_",BH$1),SP_ACQ_Lib[],MATCH(BH$2,SP_ACQ_Lib[#Headers],0),FALSE)=0,"",VLOOKUP(CONCATENATE($A129,"_",BH$1),SP_ACQ_Lib[],MATCH(BH$2,SP_ACQ_Lib[#Headers],0),FALSE)),"")</f>
        <v/>
      </c>
      <c r="BI129" s="130" t="str">
        <f>IFERROR(IF(VLOOKUP(CONCATENATE($A129,"_",BI$1),SP_ACQ_Lib[],MATCH(BI$2,SP_ACQ_Lib[#Headers],0),FALSE)=0,"",VLOOKUP(CONCATENATE($A129,"_",BI$1),SP_ACQ_Lib[],MATCH(BI$2,SP_ACQ_Lib[#Headers],0),FALSE)),"")</f>
        <v/>
      </c>
      <c r="BJ129" s="130" t="str">
        <f>IFERROR(IF(VLOOKUP(CONCATENATE($A129,"_",BJ$1),SP_ACQ_Lib[],MATCH(BJ$2,SP_ACQ_Lib[#Headers],0),FALSE)=0,"",VLOOKUP(CONCATENATE($A129,"_",BJ$1),SP_ACQ_Lib[],MATCH(BJ$2,SP_ACQ_Lib[#Headers],0),FALSE)),"")</f>
        <v/>
      </c>
      <c r="BK129" s="131" t="str">
        <f>IFERROR(IF(VLOOKUP(CONCATENATE($A129,"_",BK$1),SP_ACQ_Lib[],MATCH(BK$2,SP_ACQ_Lib[#Headers],0),FALSE)=0,"",VLOOKUP(CONCATENATE($A129,"_",BK$1),SP_ACQ_Lib[],MATCH(BK$2,SP_ACQ_Lib[#Headers],0),FALSE)),"")</f>
        <v/>
      </c>
      <c r="BL129" s="130" t="str">
        <f>IFERROR(IF(VLOOKUP(CONCATENATE($A129,"_",BL$1),SP_ACQ_Lib[],MATCH(BL$2,SP_ACQ_Lib[#Headers],0),FALSE)=0,"",VLOOKUP(CONCATENATE($A129,"_",BL$1),SP_ACQ_Lib[],MATCH(BL$2,SP_ACQ_Lib[#Headers],0),FALSE)),"")</f>
        <v/>
      </c>
      <c r="BM129" s="130" t="str">
        <f>IFERROR(IF(VLOOKUP(CONCATENATE($A129,"_",BM$1),SP_ACQ_Lib[],MATCH(BM$2,SP_ACQ_Lib[#Headers],0),FALSE)=0,"",VLOOKUP(CONCATENATE($A129,"_",BM$1),SP_ACQ_Lib[],MATCH(BM$2,SP_ACQ_Lib[#Headers],0),FALSE)),"")</f>
        <v/>
      </c>
      <c r="BN129" s="130" t="str">
        <f>IFERROR(IF(VLOOKUP(CONCATENATE($A129,"_",BN$1),SP_ACQ_Lib[],MATCH(BN$2,SP_ACQ_Lib[#Headers],0),FALSE)=0,"",VLOOKUP(CONCATENATE($A129,"_",BN$1),SP_ACQ_Lib[],MATCH(BN$2,SP_ACQ_Lib[#Headers],0),FALSE)),"")</f>
        <v/>
      </c>
    </row>
    <row r="130" spans="1:66" s="114" customFormat="1" ht="25.5" x14ac:dyDescent="0.2">
      <c r="A130" s="82" t="s">
        <v>2153</v>
      </c>
      <c r="B130" s="115" t="str">
        <f>IFERROR(VLOOKUP($A130,SP_AcqTract_DB[],MATCH(B$2,SP_AcqTract_DB[#Headers],0),FALSE),"")</f>
        <v>R032147</v>
      </c>
      <c r="C130" s="116" t="str">
        <f>IFERROR(VLOOKUP($A130,SP_AcqTract_DB[],MATCH(C$2,SP_AcqTract_DB[#Headers],0),FALSE),"")</f>
        <v>PH2</v>
      </c>
      <c r="D130" s="96" t="str">
        <f>IFERROR(VLOOKUP($A130,SP_AcqTract_DB[],MATCH(D$2,SP_AcqTract_DB[#Headers],0),FALSE),"")</f>
        <v>Active</v>
      </c>
      <c r="E130" s="96">
        <f>IFERROR(VLOOKUP($A130,SP_AcqTract_DB[],MATCH(E$2,SP_AcqTract_DB[#Headers],0),FALSE),"")</f>
        <v>0</v>
      </c>
      <c r="F130" s="115" t="str">
        <f>IFERROR(VLOOKUP($A130,SP_AcqTract_DB[],MATCH(F$2,SP_AcqTract_DB[#Headers],0),FALSE),"")</f>
        <v>FEE / EASEMENT</v>
      </c>
      <c r="G130" s="115" t="str">
        <f>IFERROR(VLOOKUP($A130,SP_AcqTract_DB[],MATCH(G$2,SP_AcqTract_DB[#Headers],0),FALSE),"")</f>
        <v>Darlene Snow</v>
      </c>
      <c r="H130" s="131">
        <f>IFERROR(IF(VLOOKUP(CONCATENATE($A130,"_",H$1),SP_ACQ_Lib[],MATCH(H$2,SP_ACQ_Lib[#Headers],0),FALSE)=0,"",VLOOKUP(CONCATENATE($A130,"_",H$1),SP_ACQ_Lib[],MATCH(H$2,SP_ACQ_Lib[#Headers],0),FALSE)),"")</f>
        <v>44014.483020833337</v>
      </c>
      <c r="I130" s="115" t="str">
        <f>IFERROR(VLOOKUP($A130,SP_AcqTract_DB[],MATCH(I$2,SP_AcqTract_DB[#Headers],0),FALSE),"")</f>
        <v>Torres Curtis M</v>
      </c>
      <c r="J130" s="115">
        <f>IFERROR(VLOOKUP($A130,SP_AcqTract_DB[],MATCH(J$2,SP_AcqTract_DB[#Headers],0),FALSE),"")</f>
        <v>0</v>
      </c>
      <c r="K130" s="115">
        <f>IFERROR(VLOOKUP($A130,SP_AcqTract_DB[],MATCH(K$2,SP_AcqTract_DB[#Headers],0),FALSE),"")</f>
        <v>0</v>
      </c>
      <c r="L130" s="115" t="str">
        <f>IFERROR(VLOOKUP($A130,SP_AcqTract_DB[],MATCH(L$2,SP_AcqTract_DB[#Headers],0),FALSE),"")</f>
        <v>3618 N FULTON</v>
      </c>
      <c r="M130" s="96" t="str">
        <f>IFERROR(VLOOKUP($A130,SP_AcqTract_DB[],MATCH(M$2,SP_AcqTract_DB[#Headers],0),FALSE),"")</f>
        <v>WHARTON, TX 77488</v>
      </c>
      <c r="N130" s="115" t="str">
        <f>IFERROR(VLOOKUP($A130,SP_AcqTract_DB[],MATCH(N$2,SP_AcqTract_DB[#Headers],0),FALSE),"")</f>
        <v>3618 N FULTON</v>
      </c>
      <c r="O130" s="108">
        <f>IFERROR(VLOOKUP($A130,SP_AcqTract_DB[],MATCH(O$2,SP_AcqTract_DB[#Headers],0),FALSE),"")</f>
        <v>0</v>
      </c>
      <c r="P130" s="108">
        <f>IFERROR(VLOOKUP($A130,SP_AcqTract_DB[],MATCH(P$2,SP_AcqTract_DB[#Headers],0),FALSE),"")</f>
        <v>0</v>
      </c>
      <c r="Q130" s="96">
        <f>IFERROR(VLOOKUP($A130,SP_AcqTract_DB[],MATCH(Q$2,SP_AcqTract_DB[#Headers],0),FALSE),"")</f>
        <v>0</v>
      </c>
      <c r="R130" s="131" t="str">
        <f>IFERROR(IF(VLOOKUP(CONCATENATE($A130,"_",R$1),SP_ACQ_Lib[],MATCH(R$2,SP_ACQ_Lib[#Headers],0),FALSE)=0,"",VLOOKUP(CONCATENATE($A130,"_",R$1),SP_ACQ_Lib[],MATCH(R$2,SP_ACQ_Lib[#Headers],0),FALSE)),"")</f>
        <v/>
      </c>
      <c r="S130" s="134" t="str">
        <f>IFERROR(IF(VLOOKUP(CONCATENATE($A130,"_",S$1),SP_ACQ_Lib[],MATCH(S$2,SP_ACQ_Lib[#Headers],0),FALSE)=0,"",VLOOKUP(CONCATENATE($A130,"_",S$1),SP_ACQ_Lib[],MATCH(S$2,SP_ACQ_Lib[#Headers],0),FALSE)),"")</f>
        <v/>
      </c>
      <c r="T130" s="93">
        <f>IFERROR(VLOOKUP(CONCATENATE($A130,"_",T$1),SP_ACQ_Lib[],MATCH(T$2,SP_ACQ_Lib[#Headers],0),FALSE),0)</f>
        <v>0</v>
      </c>
      <c r="U130" s="131" t="str">
        <f>IFERROR(IF(VLOOKUP(CONCATENATE($A130,"_",U$1),SP_ACQ_Lib[],MATCH(U$2,SP_ACQ_Lib[#Headers],0),FALSE)=0,"",VLOOKUP(CONCATENATE($A130,"_",U$1),SP_ACQ_Lib[],MATCH(U$2,SP_ACQ_Lib[#Headers],0),FALSE)),"")</f>
        <v/>
      </c>
      <c r="V130" s="93">
        <f>IFERROR(VLOOKUP(CONCATENATE($A130,"_",V$1),SP_ACQ_Lib[],MATCH(V$2,SP_ACQ_Lib[#Headers],0),FALSE),0)</f>
        <v>0</v>
      </c>
      <c r="W130" s="97">
        <f>IFERROR(VLOOKUP(CONCATENATE($A130,"_",W$1),SP_ACQ_Lib[],MATCH(W$2,SP_ACQ_Lib[#Headers],0),FALSE),0)</f>
        <v>0</v>
      </c>
      <c r="X130" s="131">
        <f>IFERROR(VLOOKUP($A130,SP_AcqTract_DB[],MATCH(X$2,SP_AcqTract_DB[#Headers],0),FALSE),"")</f>
        <v>0</v>
      </c>
      <c r="Y130" s="125">
        <f>IFERROR(VLOOKUP($A130,SP_AcqTract_DB[],MATCH(Y$2,SP_AcqTract_DB[#Headers],0),FALSE),"")</f>
        <v>0</v>
      </c>
      <c r="Z130" s="117">
        <f>IFERROR(VLOOKUP($A130,SP_AcqTract_DB[],MATCH(Z$2,SP_AcqTract_DB[#Headers],0),FALSE),"")</f>
        <v>0</v>
      </c>
      <c r="AA130" s="117">
        <f>IFERROR(VLOOKUP($A130,SP_AcqTract_DB[],MATCH(AA$2,SP_AcqTract_DB[#Headers],0),FALSE),"")</f>
        <v>0</v>
      </c>
      <c r="AB130" s="131" t="str">
        <f>IFERROR(IF(VLOOKUP(CONCATENATE($A130,"_",AB$1),SP_ACQ_Lib[],MATCH(AB$2,SP_ACQ_Lib[#Headers],0),FALSE)=0,"",VLOOKUP(CONCATENATE($A130,"_",AB$1),SP_ACQ_Lib[],MATCH(AB$2,SP_ACQ_Lib[#Headers],0),FALSE)),"")</f>
        <v/>
      </c>
      <c r="AC130" s="131" t="str">
        <f>IFERROR(IF(VLOOKUP(CONCATENATE($A130,"_",AC$1),SP_ACQ_Lib[],MATCH(AC$2,SP_ACQ_Lib[#Headers],0),FALSE)=0,"",VLOOKUP(CONCATENATE($A130,"_",AC$1),SP_ACQ_Lib[],MATCH(AC$2,SP_ACQ_Lib[#Headers],0),FALSE)),"")</f>
        <v/>
      </c>
      <c r="AD130" s="117">
        <f>IFERROR(VLOOKUP($A130,SP_AcqTract_DB[],MATCH(AD$2,SP_AcqTract_DB[#Headers],0),FALSE),"")</f>
        <v>0</v>
      </c>
      <c r="AE130" s="131" t="str">
        <f>IFERROR(IF(VLOOKUP(CONCATENATE($A130,"_",AE$1),SP_ACQ_Lib[],MATCH(AE$2,SP_ACQ_Lib[#Headers],0),FALSE)=0,"",VLOOKUP(CONCATENATE($A130,"_",AE$1),SP_ACQ_Lib[],MATCH(AE$2,SP_ACQ_Lib[#Headers],0),FALSE)),"")</f>
        <v/>
      </c>
      <c r="AF130" s="131" t="str">
        <f>IFERROR(IF(VLOOKUP(CONCATENATE($A130,"_",AF$1),SP_ACQ_Lib[],MATCH(AF$2,SP_ACQ_Lib[#Headers],0),FALSE)=0,"",VLOOKUP(CONCATENATE($A130,"_",AF$1),SP_ACQ_Lib[],MATCH(AF$2,SP_ACQ_Lib[#Headers],0),FALSE)),"")</f>
        <v/>
      </c>
      <c r="AG130" s="131" t="str">
        <f>IFERROR(IF(VLOOKUP(CONCATENATE($A130,"_",AG$1),SP_ACQ_Lib[],MATCH(AG$2,SP_ACQ_Lib[#Headers],0),FALSE)=0,"",VLOOKUP(CONCATENATE($A130,"_",AG$1),SP_ACQ_Lib[],MATCH(AG$2,SP_ACQ_Lib[#Headers],0),FALSE)),"")</f>
        <v/>
      </c>
      <c r="AH130" s="131" t="str">
        <f>IFERROR(IF(VLOOKUP(CONCATENATE($A130,"_",AH$1),SP_ACQ_Lib[],MATCH(AH$2,SP_ACQ_Lib[#Headers],0),FALSE)=0,"",VLOOKUP(CONCATENATE($A130,"_",AH$1),SP_ACQ_Lib[],MATCH(AH$2,SP_ACQ_Lib[#Headers],0),FALSE)),"")</f>
        <v/>
      </c>
      <c r="AI130" s="130">
        <f>IFERROR(IF(VLOOKUP(CONCATENATE($A130,"_",AI$1),SP_ACQ_Lib[],MATCH(AI$2,SP_ACQ_Lib[#Headers],0),FALSE)=0,"",VLOOKUP(CONCATENATE($A130,"_",AI$1),SP_ACQ_Lib[],MATCH(AI$2,SP_ACQ_Lib[#Headers],0),FALSE)),"")</f>
        <v>43985</v>
      </c>
      <c r="AJ130" s="130">
        <f>IFERROR(IF(VLOOKUP(CONCATENATE($A130,"_",AJ$1),SP_ACQ_Lib[],MATCH(AJ$2,SP_ACQ_Lib[#Headers],0),FALSE)=0,"",VLOOKUP(CONCATENATE($A130,"_",AJ$1),SP_ACQ_Lib[],MATCH(AJ$2,SP_ACQ_Lib[#Headers],0),FALSE)),"")</f>
        <v>44014</v>
      </c>
      <c r="AK130" s="130">
        <f>IFERROR(IF(VLOOKUP(CONCATENATE($A130,"_",AK$1),SP_ACQ_Lib[],MATCH(AK$2,SP_ACQ_Lib[#Headers],0),FALSE)=0,"",VLOOKUP(CONCATENATE($A130,"_",AK$1),SP_ACQ_Lib[],MATCH(AK$2,SP_ACQ_Lib[#Headers],0),FALSE)),"")</f>
        <v>44198</v>
      </c>
      <c r="AL130" s="130">
        <f>IFERROR(VLOOKUP($A130,SP_AcqTract_DB[],MATCH(AL$2,SP_AcqTract_DB[#Headers],0),FALSE),"")</f>
        <v>0</v>
      </c>
      <c r="AM130" s="115">
        <f>IFERROR(VLOOKUP($A130,SP_AcqTract_DB[],MATCH(AM$2,SP_AcqTract_DB[#Headers],0),FALSE),"")</f>
        <v>0</v>
      </c>
      <c r="AN130" s="115">
        <f>IFERROR(VLOOKUP($A130,SP_AcqTract_DB[],MATCH(AN$2,SP_AcqTract_DB[#Headers],0),FALSE),"")</f>
        <v>0</v>
      </c>
      <c r="AO130" s="116">
        <f>IFERROR(VLOOKUP($A130,SP_AcqTract_DB[],MATCH(AO$2,SP_AcqTract_DB[#Headers],0),FALSE),"")</f>
        <v>0</v>
      </c>
      <c r="AP130" s="98" t="str">
        <f>IFERROR(VLOOKUP($A130,SP_AcqTract_DB[],MATCH(AP$2,SP_AcqTract_DB[#Headers],0),FALSE),"")</f>
        <v>R</v>
      </c>
      <c r="AQ130" s="133" t="str">
        <f>IFERROR(IF(VLOOKUP(CONCATENATE($A130,"_",AQ$1),SP_ACQ_Lib[],MATCH(AQ$2,SP_ACQ_Lib[#Headers],0),FALSE)=0,"",VLOOKUP(CONCATENATE($A130,"_",AQ$1),SP_ACQ_Lib[],MATCH(AQ$2,SP_ACQ_Lib[#Headers],0),FALSE)),"")</f>
        <v/>
      </c>
      <c r="AR130" s="131" t="str">
        <f>IFERROR(IF(VLOOKUP(CONCATENATE($A130,"_",AR$1),SP_ACQ_Lib[],MATCH(AR$2,SP_ACQ_Lib[#Headers],0),FALSE)=0,"",VLOOKUP(CONCATENATE($A130,"_",AR$1),SP_ACQ_Lib[],MATCH(AR$2,SP_ACQ_Lib[#Headers],0),FALSE)),"")</f>
        <v/>
      </c>
      <c r="AS130" s="130" t="str">
        <f>IFERROR(IF(VLOOKUP(CONCATENATE($A130,"_",AS$1),SP_ACQ_Lib[],MATCH(AS$2,SP_ACQ_Lib[#Headers],0),FALSE)=0,"",VLOOKUP(CONCATENATE($A130,"_",AS$1),SP_ACQ_Lib[],MATCH(AS$2,SP_ACQ_Lib[#Headers],0),FALSE)),"")</f>
        <v/>
      </c>
      <c r="AT130" s="132" t="str">
        <f>IFERROR(IF(VLOOKUP(CONCATENATE($A130,"_",AT$1),SP_ACQ_Lib[],MATCH(AT$2,SP_ACQ_Lib[#Headers],0),FALSE)=0,"",VLOOKUP(CONCATENATE($A130,"_",AT$1),SP_ACQ_Lib[],MATCH(AT$2,SP_ACQ_Lib[#Headers],0),FALSE)),"")</f>
        <v/>
      </c>
      <c r="AU130" s="132" t="str">
        <f>IFERROR(IF(VLOOKUP(CONCATENATE($A130,"_",AU$1),SP_ACQ_Lib[],MATCH(AU$2,SP_ACQ_Lib[#Headers],0),FALSE)=0,"",VLOOKUP(CONCATENATE($A130,"_",AU$1),SP_ACQ_Lib[],MATCH(AU$2,SP_ACQ_Lib[#Headers],0),FALSE)),"")</f>
        <v/>
      </c>
      <c r="AV130" s="113" t="str">
        <f>IFERROR(IF(VLOOKUP(CONCATENATE($A130,"_",AV$1),SP_ACQ_Lib[],MATCH(AV$2,SP_ACQ_Lib[#Headers],0),FALSE)=0,"",VLOOKUP(CONCATENATE($A130,"_",AV$1),SP_ACQ_Lib[],MATCH(AV$2,SP_ACQ_Lib[#Headers],0),FALSE)),"")</f>
        <v/>
      </c>
      <c r="AW130" s="132" t="str">
        <f>IFERROR(IF(VLOOKUP(CONCATENATE($A130,"_",AW$1),SP_ACQ_Lib[],MATCH(AW$2,SP_ACQ_Lib[#Headers],0),FALSE)=0,"",VLOOKUP(CONCATENATE($A130,"_",AW$1),SP_ACQ_Lib[],MATCH(AW$2,SP_ACQ_Lib[#Headers],0),FALSE)),"")</f>
        <v/>
      </c>
      <c r="AX130" s="132" t="str">
        <f>IFERROR(IF(VLOOKUP(CONCATENATE($A130,"_",AX$1),SP_ACQ_Lib[],MATCH(AX$2,SP_ACQ_Lib[#Headers],0),FALSE)=0,"",VLOOKUP(CONCATENATE($A130,"_",AX$1),SP_ACQ_Lib[],MATCH(AX$2,SP_ACQ_Lib[#Headers],0),FALSE)),"")</f>
        <v/>
      </c>
      <c r="AY130" s="132" t="str">
        <f>IFERROR(IF(VLOOKUP(CONCATENATE($A130,"_",AY$1),SP_ACQ_Lib[],MATCH(AY$2,SP_ACQ_Lib[#Headers],0),FALSE)=0,"",VLOOKUP(CONCATENATE($A130,"_",AY$1),SP_ACQ_Lib[],MATCH(AY$2,SP_ACQ_Lib[#Headers],0),FALSE)),"")</f>
        <v/>
      </c>
      <c r="AZ130" s="132" t="str">
        <f>IFERROR(IF(VLOOKUP(CONCATENATE($A130,"_",AZ$1),SP_ACQ_Lib[],MATCH(AZ$2,SP_ACQ_Lib[#Headers],0),FALSE)=0,"",VLOOKUP(CONCATENATE($A130,"_",AZ$1),SP_ACQ_Lib[],MATCH(AZ$2,SP_ACQ_Lib[#Headers],0),FALSE)),"")</f>
        <v/>
      </c>
      <c r="BA130" s="132" t="str">
        <f>IFERROR(IF(VLOOKUP(CONCATENATE($A130,"_",BA$1),SP_ACQ_Lib[],MATCH(BA$2,SP_ACQ_Lib[#Headers],0),FALSE)=0,"",VLOOKUP(CONCATENATE($A130,"_",BA$1),SP_ACQ_Lib[],MATCH(BA$2,SP_ACQ_Lib[#Headers],0),FALSE)),"")</f>
        <v/>
      </c>
      <c r="BB130" s="112">
        <f>IFERROR(VLOOKUP(CONCATENATE($A130,"_",BB$1),SP_ACQ_Lib[],MATCH(BB$2,SP_ACQ_Lib[#Headers],0),FALSE),0)</f>
        <v>0</v>
      </c>
      <c r="BC130" s="119">
        <f>IFERROR(VLOOKUP($A130,SP_AcqTract_DB[],MATCH(BC$2,SP_AcqTract_DB[#Headers],0),FALSE),"")</f>
        <v>0</v>
      </c>
      <c r="BD130" s="119">
        <f>IFERROR(VLOOKUP($A130,SP_AcqTract_DB[],MATCH(BD$2,SP_AcqTract_DB[#Headers],0),FALSE),"")</f>
        <v>0</v>
      </c>
      <c r="BE130" s="130" t="str">
        <f>IFERROR(IF(VLOOKUP(CONCATENATE($A130,"_",BE$1),SP_ACQ_Lib[],MATCH(BE$2,SP_ACQ_Lib[#Headers],0),FALSE)=0,"",VLOOKUP(CONCATENATE($A130,"_",BE$1),SP_ACQ_Lib[],MATCH(BE$2,SP_ACQ_Lib[#Headers],0),FALSE)),"")</f>
        <v/>
      </c>
      <c r="BF130" s="130" t="str">
        <f>IFERROR(IF(VLOOKUP(CONCATENATE($A130,"_",BF$1),SP_ACQ_Lib[],MATCH(BF$2,SP_ACQ_Lib[#Headers],0),FALSE)=0,"",VLOOKUP(CONCATENATE($A130,"_",BF$1),SP_ACQ_Lib[],MATCH(BF$2,SP_ACQ_Lib[#Headers],0),FALSE)),"")</f>
        <v/>
      </c>
      <c r="BG130" s="130" t="str">
        <f>IFERROR(IF(VLOOKUP(CONCATENATE($A130,"_",BG$1),SP_ACQ_Lib[],MATCH(BG$2,SP_ACQ_Lib[#Headers],0),FALSE)=0,"",VLOOKUP(CONCATENATE($A130,"_",BG$1),SP_ACQ_Lib[],MATCH(BG$2,SP_ACQ_Lib[#Headers],0),FALSE)),"")</f>
        <v/>
      </c>
      <c r="BH130" s="130" t="str">
        <f>IFERROR(IF(VLOOKUP(CONCATENATE($A130,"_",BH$1),SP_ACQ_Lib[],MATCH(BH$2,SP_ACQ_Lib[#Headers],0),FALSE)=0,"",VLOOKUP(CONCATENATE($A130,"_",BH$1),SP_ACQ_Lib[],MATCH(BH$2,SP_ACQ_Lib[#Headers],0),FALSE)),"")</f>
        <v/>
      </c>
      <c r="BI130" s="130" t="str">
        <f>IFERROR(IF(VLOOKUP(CONCATENATE($A130,"_",BI$1),SP_ACQ_Lib[],MATCH(BI$2,SP_ACQ_Lib[#Headers],0),FALSE)=0,"",VLOOKUP(CONCATENATE($A130,"_",BI$1),SP_ACQ_Lib[],MATCH(BI$2,SP_ACQ_Lib[#Headers],0),FALSE)),"")</f>
        <v/>
      </c>
      <c r="BJ130" s="130" t="str">
        <f>IFERROR(IF(VLOOKUP(CONCATENATE($A130,"_",BJ$1),SP_ACQ_Lib[],MATCH(BJ$2,SP_ACQ_Lib[#Headers],0),FALSE)=0,"",VLOOKUP(CONCATENATE($A130,"_",BJ$1),SP_ACQ_Lib[],MATCH(BJ$2,SP_ACQ_Lib[#Headers],0),FALSE)),"")</f>
        <v/>
      </c>
      <c r="BK130" s="131" t="str">
        <f>IFERROR(IF(VLOOKUP(CONCATENATE($A130,"_",BK$1),SP_ACQ_Lib[],MATCH(BK$2,SP_ACQ_Lib[#Headers],0),FALSE)=0,"",VLOOKUP(CONCATENATE($A130,"_",BK$1),SP_ACQ_Lib[],MATCH(BK$2,SP_ACQ_Lib[#Headers],0),FALSE)),"")</f>
        <v/>
      </c>
      <c r="BL130" s="130" t="str">
        <f>IFERROR(IF(VLOOKUP(CONCATENATE($A130,"_",BL$1),SP_ACQ_Lib[],MATCH(BL$2,SP_ACQ_Lib[#Headers],0),FALSE)=0,"",VLOOKUP(CONCATENATE($A130,"_",BL$1),SP_ACQ_Lib[],MATCH(BL$2,SP_ACQ_Lib[#Headers],0),FALSE)),"")</f>
        <v/>
      </c>
      <c r="BM130" s="130" t="str">
        <f>IFERROR(IF(VLOOKUP(CONCATENATE($A130,"_",BM$1),SP_ACQ_Lib[],MATCH(BM$2,SP_ACQ_Lib[#Headers],0),FALSE)=0,"",VLOOKUP(CONCATENATE($A130,"_",BM$1),SP_ACQ_Lib[],MATCH(BM$2,SP_ACQ_Lib[#Headers],0),FALSE)),"")</f>
        <v/>
      </c>
      <c r="BN130" s="130" t="str">
        <f>IFERROR(IF(VLOOKUP(CONCATENATE($A130,"_",BN$1),SP_ACQ_Lib[],MATCH(BN$2,SP_ACQ_Lib[#Headers],0),FALSE)=0,"",VLOOKUP(CONCATENATE($A130,"_",BN$1),SP_ACQ_Lib[],MATCH(BN$2,SP_ACQ_Lib[#Headers],0),FALSE)),"")</f>
        <v/>
      </c>
    </row>
    <row r="131" spans="1:66" s="114" customFormat="1" ht="25.5" x14ac:dyDescent="0.2">
      <c r="A131" s="82" t="s">
        <v>2155</v>
      </c>
      <c r="B131" s="115" t="str">
        <f>IFERROR(VLOOKUP($A131,SP_AcqTract_DB[],MATCH(B$2,SP_AcqTract_DB[#Headers],0),FALSE),"")</f>
        <v>R032148</v>
      </c>
      <c r="C131" s="116" t="str">
        <f>IFERROR(VLOOKUP($A131,SP_AcqTract_DB[],MATCH(C$2,SP_AcqTract_DB[#Headers],0),FALSE),"")</f>
        <v>PH2</v>
      </c>
      <c r="D131" s="96" t="str">
        <f>IFERROR(VLOOKUP($A131,SP_AcqTract_DB[],MATCH(D$2,SP_AcqTract_DB[#Headers],0),FALSE),"")</f>
        <v>Active</v>
      </c>
      <c r="E131" s="96">
        <f>IFERROR(VLOOKUP($A131,SP_AcqTract_DB[],MATCH(E$2,SP_AcqTract_DB[#Headers],0),FALSE),"")</f>
        <v>0</v>
      </c>
      <c r="F131" s="115" t="str">
        <f>IFERROR(VLOOKUP($A131,SP_AcqTract_DB[],MATCH(F$2,SP_AcqTract_DB[#Headers],0),FALSE),"")</f>
        <v>FEE / EASEMENT</v>
      </c>
      <c r="G131" s="115" t="str">
        <f>IFERROR(VLOOKUP($A131,SP_AcqTract_DB[],MATCH(G$2,SP_AcqTract_DB[#Headers],0),FALSE),"")</f>
        <v>Darlene Snow</v>
      </c>
      <c r="H131" s="131">
        <f>IFERROR(IF(VLOOKUP(CONCATENATE($A131,"_",H$1),SP_ACQ_Lib[],MATCH(H$2,SP_ACQ_Lib[#Headers],0),FALSE)=0,"",VLOOKUP(CONCATENATE($A131,"_",H$1),SP_ACQ_Lib[],MATCH(H$2,SP_ACQ_Lib[#Headers],0),FALSE)),"")</f>
        <v>44013.335636574076</v>
      </c>
      <c r="I131" s="115" t="str">
        <f>IFERROR(VLOOKUP($A131,SP_AcqTract_DB[],MATCH(I$2,SP_AcqTract_DB[#Headers],0),FALSE),"")</f>
        <v>Garcia Lionel Jr &amp; Rachel M</v>
      </c>
      <c r="J131" s="115">
        <f>IFERROR(VLOOKUP($A131,SP_AcqTract_DB[],MATCH(J$2,SP_AcqTract_DB[#Headers],0),FALSE),"")</f>
        <v>0</v>
      </c>
      <c r="K131" s="115">
        <f>IFERROR(VLOOKUP($A131,SP_AcqTract_DB[],MATCH(K$2,SP_AcqTract_DB[#Headers],0),FALSE),"")</f>
        <v>0</v>
      </c>
      <c r="L131" s="115" t="str">
        <f>IFERROR(VLOOKUP($A131,SP_AcqTract_DB[],MATCH(L$2,SP_AcqTract_DB[#Headers],0),FALSE),"")</f>
        <v>3702 N FULTON</v>
      </c>
      <c r="M131" s="96" t="str">
        <f>IFERROR(VLOOKUP($A131,SP_AcqTract_DB[],MATCH(M$2,SP_AcqTract_DB[#Headers],0),FALSE),"")</f>
        <v>WHARTON, TX 77488</v>
      </c>
      <c r="N131" s="115" t="str">
        <f>IFERROR(VLOOKUP($A131,SP_AcqTract_DB[],MATCH(N$2,SP_AcqTract_DB[#Headers],0),FALSE),"")</f>
        <v>3702 N FULTON</v>
      </c>
      <c r="O131" s="108">
        <f>IFERROR(VLOOKUP($A131,SP_AcqTract_DB[],MATCH(O$2,SP_AcqTract_DB[#Headers],0),FALSE),"")</f>
        <v>0</v>
      </c>
      <c r="P131" s="108">
        <f>IFERROR(VLOOKUP($A131,SP_AcqTract_DB[],MATCH(P$2,SP_AcqTract_DB[#Headers],0),FALSE),"")</f>
        <v>0</v>
      </c>
      <c r="Q131" s="96">
        <f>IFERROR(VLOOKUP($A131,SP_AcqTract_DB[],MATCH(Q$2,SP_AcqTract_DB[#Headers],0),FALSE),"")</f>
        <v>0</v>
      </c>
      <c r="R131" s="131" t="str">
        <f>IFERROR(IF(VLOOKUP(CONCATENATE($A131,"_",R$1),SP_ACQ_Lib[],MATCH(R$2,SP_ACQ_Lib[#Headers],0),FALSE)=0,"",VLOOKUP(CONCATENATE($A131,"_",R$1),SP_ACQ_Lib[],MATCH(R$2,SP_ACQ_Lib[#Headers],0),FALSE)),"")</f>
        <v/>
      </c>
      <c r="S131" s="134" t="str">
        <f>IFERROR(IF(VLOOKUP(CONCATENATE($A131,"_",S$1),SP_ACQ_Lib[],MATCH(S$2,SP_ACQ_Lib[#Headers],0),FALSE)=0,"",VLOOKUP(CONCATENATE($A131,"_",S$1),SP_ACQ_Lib[],MATCH(S$2,SP_ACQ_Lib[#Headers],0),FALSE)),"")</f>
        <v/>
      </c>
      <c r="T131" s="93">
        <f>IFERROR(VLOOKUP(CONCATENATE($A131,"_",T$1),SP_ACQ_Lib[],MATCH(T$2,SP_ACQ_Lib[#Headers],0),FALSE),0)</f>
        <v>0</v>
      </c>
      <c r="U131" s="131" t="str">
        <f>IFERROR(IF(VLOOKUP(CONCATENATE($A131,"_",U$1),SP_ACQ_Lib[],MATCH(U$2,SP_ACQ_Lib[#Headers],0),FALSE)=0,"",VLOOKUP(CONCATENATE($A131,"_",U$1),SP_ACQ_Lib[],MATCH(U$2,SP_ACQ_Lib[#Headers],0),FALSE)),"")</f>
        <v/>
      </c>
      <c r="V131" s="93">
        <f>IFERROR(VLOOKUP(CONCATENATE($A131,"_",V$1),SP_ACQ_Lib[],MATCH(V$2,SP_ACQ_Lib[#Headers],0),FALSE),0)</f>
        <v>0</v>
      </c>
      <c r="W131" s="97">
        <f>IFERROR(VLOOKUP(CONCATENATE($A131,"_",W$1),SP_ACQ_Lib[],MATCH(W$2,SP_ACQ_Lib[#Headers],0),FALSE),0)</f>
        <v>0</v>
      </c>
      <c r="X131" s="131">
        <f>IFERROR(VLOOKUP($A131,SP_AcqTract_DB[],MATCH(X$2,SP_AcqTract_DB[#Headers],0),FALSE),"")</f>
        <v>0</v>
      </c>
      <c r="Y131" s="125">
        <f>IFERROR(VLOOKUP($A131,SP_AcqTract_DB[],MATCH(Y$2,SP_AcqTract_DB[#Headers],0),FALSE),"")</f>
        <v>0</v>
      </c>
      <c r="Z131" s="117">
        <f>IFERROR(VLOOKUP($A131,SP_AcqTract_DB[],MATCH(Z$2,SP_AcqTract_DB[#Headers],0),FALSE),"")</f>
        <v>0</v>
      </c>
      <c r="AA131" s="117">
        <f>IFERROR(VLOOKUP($A131,SP_AcqTract_DB[],MATCH(AA$2,SP_AcqTract_DB[#Headers],0),FALSE),"")</f>
        <v>0</v>
      </c>
      <c r="AB131" s="131" t="str">
        <f>IFERROR(IF(VLOOKUP(CONCATENATE($A131,"_",AB$1),SP_ACQ_Lib[],MATCH(AB$2,SP_ACQ_Lib[#Headers],0),FALSE)=0,"",VLOOKUP(CONCATENATE($A131,"_",AB$1),SP_ACQ_Lib[],MATCH(AB$2,SP_ACQ_Lib[#Headers],0),FALSE)),"")</f>
        <v/>
      </c>
      <c r="AC131" s="131" t="str">
        <f>IFERROR(IF(VLOOKUP(CONCATENATE($A131,"_",AC$1),SP_ACQ_Lib[],MATCH(AC$2,SP_ACQ_Lib[#Headers],0),FALSE)=0,"",VLOOKUP(CONCATENATE($A131,"_",AC$1),SP_ACQ_Lib[],MATCH(AC$2,SP_ACQ_Lib[#Headers],0),FALSE)),"")</f>
        <v/>
      </c>
      <c r="AD131" s="117">
        <f>IFERROR(VLOOKUP($A131,SP_AcqTract_DB[],MATCH(AD$2,SP_AcqTract_DB[#Headers],0),FALSE),"")</f>
        <v>0</v>
      </c>
      <c r="AE131" s="131" t="str">
        <f>IFERROR(IF(VLOOKUP(CONCATENATE($A131,"_",AE$1),SP_ACQ_Lib[],MATCH(AE$2,SP_ACQ_Lib[#Headers],0),FALSE)=0,"",VLOOKUP(CONCATENATE($A131,"_",AE$1),SP_ACQ_Lib[],MATCH(AE$2,SP_ACQ_Lib[#Headers],0),FALSE)),"")</f>
        <v/>
      </c>
      <c r="AF131" s="131" t="str">
        <f>IFERROR(IF(VLOOKUP(CONCATENATE($A131,"_",AF$1),SP_ACQ_Lib[],MATCH(AF$2,SP_ACQ_Lib[#Headers],0),FALSE)=0,"",VLOOKUP(CONCATENATE($A131,"_",AF$1),SP_ACQ_Lib[],MATCH(AF$2,SP_ACQ_Lib[#Headers],0),FALSE)),"")</f>
        <v/>
      </c>
      <c r="AG131" s="131" t="str">
        <f>IFERROR(IF(VLOOKUP(CONCATENATE($A131,"_",AG$1),SP_ACQ_Lib[],MATCH(AG$2,SP_ACQ_Lib[#Headers],0),FALSE)=0,"",VLOOKUP(CONCATENATE($A131,"_",AG$1),SP_ACQ_Lib[],MATCH(AG$2,SP_ACQ_Lib[#Headers],0),FALSE)),"")</f>
        <v/>
      </c>
      <c r="AH131" s="131" t="str">
        <f>IFERROR(IF(VLOOKUP(CONCATENATE($A131,"_",AH$1),SP_ACQ_Lib[],MATCH(AH$2,SP_ACQ_Lib[#Headers],0),FALSE)=0,"",VLOOKUP(CONCATENATE($A131,"_",AH$1),SP_ACQ_Lib[],MATCH(AH$2,SP_ACQ_Lib[#Headers],0),FALSE)),"")</f>
        <v/>
      </c>
      <c r="AI131" s="130">
        <f>IFERROR(IF(VLOOKUP(CONCATENATE($A131,"_",AI$1),SP_ACQ_Lib[],MATCH(AI$2,SP_ACQ_Lib[#Headers],0),FALSE)=0,"",VLOOKUP(CONCATENATE($A131,"_",AI$1),SP_ACQ_Lib[],MATCH(AI$2,SP_ACQ_Lib[#Headers],0),FALSE)),"")</f>
        <v>43985</v>
      </c>
      <c r="AJ131" s="130">
        <f>IFERROR(IF(VLOOKUP(CONCATENATE($A131,"_",AJ$1),SP_ACQ_Lib[],MATCH(AJ$2,SP_ACQ_Lib[#Headers],0),FALSE)=0,"",VLOOKUP(CONCATENATE($A131,"_",AJ$1),SP_ACQ_Lib[],MATCH(AJ$2,SP_ACQ_Lib[#Headers],0),FALSE)),"")</f>
        <v>44014</v>
      </c>
      <c r="AK131" s="130">
        <f>IFERROR(IF(VLOOKUP(CONCATENATE($A131,"_",AK$1),SP_ACQ_Lib[],MATCH(AK$2,SP_ACQ_Lib[#Headers],0),FALSE)=0,"",VLOOKUP(CONCATENATE($A131,"_",AK$1),SP_ACQ_Lib[],MATCH(AK$2,SP_ACQ_Lib[#Headers],0),FALSE)),"")</f>
        <v>44198</v>
      </c>
      <c r="AL131" s="130">
        <f>IFERROR(VLOOKUP($A131,SP_AcqTract_DB[],MATCH(AL$2,SP_AcqTract_DB[#Headers],0),FALSE),"")</f>
        <v>0</v>
      </c>
      <c r="AM131" s="115">
        <f>IFERROR(VLOOKUP($A131,SP_AcqTract_DB[],MATCH(AM$2,SP_AcqTract_DB[#Headers],0),FALSE),"")</f>
        <v>0</v>
      </c>
      <c r="AN131" s="115">
        <f>IFERROR(VLOOKUP($A131,SP_AcqTract_DB[],MATCH(AN$2,SP_AcqTract_DB[#Headers],0),FALSE),"")</f>
        <v>0</v>
      </c>
      <c r="AO131" s="116">
        <f>IFERROR(VLOOKUP($A131,SP_AcqTract_DB[],MATCH(AO$2,SP_AcqTract_DB[#Headers],0),FALSE),"")</f>
        <v>0</v>
      </c>
      <c r="AP131" s="98" t="str">
        <f>IFERROR(VLOOKUP($A131,SP_AcqTract_DB[],MATCH(AP$2,SP_AcqTract_DB[#Headers],0),FALSE),"")</f>
        <v>R</v>
      </c>
      <c r="AQ131" s="133" t="str">
        <f>IFERROR(IF(VLOOKUP(CONCATENATE($A131,"_",AQ$1),SP_ACQ_Lib[],MATCH(AQ$2,SP_ACQ_Lib[#Headers],0),FALSE)=0,"",VLOOKUP(CONCATENATE($A131,"_",AQ$1),SP_ACQ_Lib[],MATCH(AQ$2,SP_ACQ_Lib[#Headers],0),FALSE)),"")</f>
        <v/>
      </c>
      <c r="AR131" s="131" t="str">
        <f>IFERROR(IF(VLOOKUP(CONCATENATE($A131,"_",AR$1),SP_ACQ_Lib[],MATCH(AR$2,SP_ACQ_Lib[#Headers],0),FALSE)=0,"",VLOOKUP(CONCATENATE($A131,"_",AR$1),SP_ACQ_Lib[],MATCH(AR$2,SP_ACQ_Lib[#Headers],0),FALSE)),"")</f>
        <v/>
      </c>
      <c r="AS131" s="130" t="str">
        <f>IFERROR(IF(VLOOKUP(CONCATENATE($A131,"_",AS$1),SP_ACQ_Lib[],MATCH(AS$2,SP_ACQ_Lib[#Headers],0),FALSE)=0,"",VLOOKUP(CONCATENATE($A131,"_",AS$1),SP_ACQ_Lib[],MATCH(AS$2,SP_ACQ_Lib[#Headers],0),FALSE)),"")</f>
        <v/>
      </c>
      <c r="AT131" s="132" t="str">
        <f>IFERROR(IF(VLOOKUP(CONCATENATE($A131,"_",AT$1),SP_ACQ_Lib[],MATCH(AT$2,SP_ACQ_Lib[#Headers],0),FALSE)=0,"",VLOOKUP(CONCATENATE($A131,"_",AT$1),SP_ACQ_Lib[],MATCH(AT$2,SP_ACQ_Lib[#Headers],0),FALSE)),"")</f>
        <v/>
      </c>
      <c r="AU131" s="132" t="str">
        <f>IFERROR(IF(VLOOKUP(CONCATENATE($A131,"_",AU$1),SP_ACQ_Lib[],MATCH(AU$2,SP_ACQ_Lib[#Headers],0),FALSE)=0,"",VLOOKUP(CONCATENATE($A131,"_",AU$1),SP_ACQ_Lib[],MATCH(AU$2,SP_ACQ_Lib[#Headers],0),FALSE)),"")</f>
        <v/>
      </c>
      <c r="AV131" s="113" t="str">
        <f>IFERROR(IF(VLOOKUP(CONCATENATE($A131,"_",AV$1),SP_ACQ_Lib[],MATCH(AV$2,SP_ACQ_Lib[#Headers],0),FALSE)=0,"",VLOOKUP(CONCATENATE($A131,"_",AV$1),SP_ACQ_Lib[],MATCH(AV$2,SP_ACQ_Lib[#Headers],0),FALSE)),"")</f>
        <v/>
      </c>
      <c r="AW131" s="132" t="str">
        <f>IFERROR(IF(VLOOKUP(CONCATENATE($A131,"_",AW$1),SP_ACQ_Lib[],MATCH(AW$2,SP_ACQ_Lib[#Headers],0),FALSE)=0,"",VLOOKUP(CONCATENATE($A131,"_",AW$1),SP_ACQ_Lib[],MATCH(AW$2,SP_ACQ_Lib[#Headers],0),FALSE)),"")</f>
        <v/>
      </c>
      <c r="AX131" s="132" t="str">
        <f>IFERROR(IF(VLOOKUP(CONCATENATE($A131,"_",AX$1),SP_ACQ_Lib[],MATCH(AX$2,SP_ACQ_Lib[#Headers],0),FALSE)=0,"",VLOOKUP(CONCATENATE($A131,"_",AX$1),SP_ACQ_Lib[],MATCH(AX$2,SP_ACQ_Lib[#Headers],0),FALSE)),"")</f>
        <v/>
      </c>
      <c r="AY131" s="132" t="str">
        <f>IFERROR(IF(VLOOKUP(CONCATENATE($A131,"_",AY$1),SP_ACQ_Lib[],MATCH(AY$2,SP_ACQ_Lib[#Headers],0),FALSE)=0,"",VLOOKUP(CONCATENATE($A131,"_",AY$1),SP_ACQ_Lib[],MATCH(AY$2,SP_ACQ_Lib[#Headers],0),FALSE)),"")</f>
        <v/>
      </c>
      <c r="AZ131" s="132" t="str">
        <f>IFERROR(IF(VLOOKUP(CONCATENATE($A131,"_",AZ$1),SP_ACQ_Lib[],MATCH(AZ$2,SP_ACQ_Lib[#Headers],0),FALSE)=0,"",VLOOKUP(CONCATENATE($A131,"_",AZ$1),SP_ACQ_Lib[],MATCH(AZ$2,SP_ACQ_Lib[#Headers],0),FALSE)),"")</f>
        <v/>
      </c>
      <c r="BA131" s="132" t="str">
        <f>IFERROR(IF(VLOOKUP(CONCATENATE($A131,"_",BA$1),SP_ACQ_Lib[],MATCH(BA$2,SP_ACQ_Lib[#Headers],0),FALSE)=0,"",VLOOKUP(CONCATENATE($A131,"_",BA$1),SP_ACQ_Lib[],MATCH(BA$2,SP_ACQ_Lib[#Headers],0),FALSE)),"")</f>
        <v/>
      </c>
      <c r="BB131" s="112">
        <f>IFERROR(VLOOKUP(CONCATENATE($A131,"_",BB$1),SP_ACQ_Lib[],MATCH(BB$2,SP_ACQ_Lib[#Headers],0),FALSE),0)</f>
        <v>0</v>
      </c>
      <c r="BC131" s="119">
        <f>IFERROR(VLOOKUP($A131,SP_AcqTract_DB[],MATCH(BC$2,SP_AcqTract_DB[#Headers],0),FALSE),"")</f>
        <v>0</v>
      </c>
      <c r="BD131" s="119">
        <f>IFERROR(VLOOKUP($A131,SP_AcqTract_DB[],MATCH(BD$2,SP_AcqTract_DB[#Headers],0),FALSE),"")</f>
        <v>0</v>
      </c>
      <c r="BE131" s="130" t="str">
        <f>IFERROR(IF(VLOOKUP(CONCATENATE($A131,"_",BE$1),SP_ACQ_Lib[],MATCH(BE$2,SP_ACQ_Lib[#Headers],0),FALSE)=0,"",VLOOKUP(CONCATENATE($A131,"_",BE$1),SP_ACQ_Lib[],MATCH(BE$2,SP_ACQ_Lib[#Headers],0),FALSE)),"")</f>
        <v/>
      </c>
      <c r="BF131" s="130" t="str">
        <f>IFERROR(IF(VLOOKUP(CONCATENATE($A131,"_",BF$1),SP_ACQ_Lib[],MATCH(BF$2,SP_ACQ_Lib[#Headers],0),FALSE)=0,"",VLOOKUP(CONCATENATE($A131,"_",BF$1),SP_ACQ_Lib[],MATCH(BF$2,SP_ACQ_Lib[#Headers],0),FALSE)),"")</f>
        <v/>
      </c>
      <c r="BG131" s="130" t="str">
        <f>IFERROR(IF(VLOOKUP(CONCATENATE($A131,"_",BG$1),SP_ACQ_Lib[],MATCH(BG$2,SP_ACQ_Lib[#Headers],0),FALSE)=0,"",VLOOKUP(CONCATENATE($A131,"_",BG$1),SP_ACQ_Lib[],MATCH(BG$2,SP_ACQ_Lib[#Headers],0),FALSE)),"")</f>
        <v/>
      </c>
      <c r="BH131" s="130" t="str">
        <f>IFERROR(IF(VLOOKUP(CONCATENATE($A131,"_",BH$1),SP_ACQ_Lib[],MATCH(BH$2,SP_ACQ_Lib[#Headers],0),FALSE)=0,"",VLOOKUP(CONCATENATE($A131,"_",BH$1),SP_ACQ_Lib[],MATCH(BH$2,SP_ACQ_Lib[#Headers],0),FALSE)),"")</f>
        <v/>
      </c>
      <c r="BI131" s="130" t="str">
        <f>IFERROR(IF(VLOOKUP(CONCATENATE($A131,"_",BI$1),SP_ACQ_Lib[],MATCH(BI$2,SP_ACQ_Lib[#Headers],0),FALSE)=0,"",VLOOKUP(CONCATENATE($A131,"_",BI$1),SP_ACQ_Lib[],MATCH(BI$2,SP_ACQ_Lib[#Headers],0),FALSE)),"")</f>
        <v/>
      </c>
      <c r="BJ131" s="130" t="str">
        <f>IFERROR(IF(VLOOKUP(CONCATENATE($A131,"_",BJ$1),SP_ACQ_Lib[],MATCH(BJ$2,SP_ACQ_Lib[#Headers],0),FALSE)=0,"",VLOOKUP(CONCATENATE($A131,"_",BJ$1),SP_ACQ_Lib[],MATCH(BJ$2,SP_ACQ_Lib[#Headers],0),FALSE)),"")</f>
        <v/>
      </c>
      <c r="BK131" s="131" t="str">
        <f>IFERROR(IF(VLOOKUP(CONCATENATE($A131,"_",BK$1),SP_ACQ_Lib[],MATCH(BK$2,SP_ACQ_Lib[#Headers],0),FALSE)=0,"",VLOOKUP(CONCATENATE($A131,"_",BK$1),SP_ACQ_Lib[],MATCH(BK$2,SP_ACQ_Lib[#Headers],0),FALSE)),"")</f>
        <v/>
      </c>
      <c r="BL131" s="130" t="str">
        <f>IFERROR(IF(VLOOKUP(CONCATENATE($A131,"_",BL$1),SP_ACQ_Lib[],MATCH(BL$2,SP_ACQ_Lib[#Headers],0),FALSE)=0,"",VLOOKUP(CONCATENATE($A131,"_",BL$1),SP_ACQ_Lib[],MATCH(BL$2,SP_ACQ_Lib[#Headers],0),FALSE)),"")</f>
        <v/>
      </c>
      <c r="BM131" s="130" t="str">
        <f>IFERROR(IF(VLOOKUP(CONCATENATE($A131,"_",BM$1),SP_ACQ_Lib[],MATCH(BM$2,SP_ACQ_Lib[#Headers],0),FALSE)=0,"",VLOOKUP(CONCATENATE($A131,"_",BM$1),SP_ACQ_Lib[],MATCH(BM$2,SP_ACQ_Lib[#Headers],0),FALSE)),"")</f>
        <v/>
      </c>
      <c r="BN131" s="130" t="str">
        <f>IFERROR(IF(VLOOKUP(CONCATENATE($A131,"_",BN$1),SP_ACQ_Lib[],MATCH(BN$2,SP_ACQ_Lib[#Headers],0),FALSE)=0,"",VLOOKUP(CONCATENATE($A131,"_",BN$1),SP_ACQ_Lib[],MATCH(BN$2,SP_ACQ_Lib[#Headers],0),FALSE)),"")</f>
        <v/>
      </c>
    </row>
    <row r="132" spans="1:66" s="114" customFormat="1" ht="25.5" x14ac:dyDescent="0.2">
      <c r="A132" s="82" t="s">
        <v>2157</v>
      </c>
      <c r="B132" s="115" t="str">
        <f>IFERROR(VLOOKUP($A132,SP_AcqTract_DB[],MATCH(B$2,SP_AcqTract_DB[#Headers],0),FALSE),"")</f>
        <v>R032149</v>
      </c>
      <c r="C132" s="116" t="str">
        <f>IFERROR(VLOOKUP($A132,SP_AcqTract_DB[],MATCH(C$2,SP_AcqTract_DB[#Headers],0),FALSE),"")</f>
        <v>PH2</v>
      </c>
      <c r="D132" s="96" t="str">
        <f>IFERROR(VLOOKUP($A132,SP_AcqTract_DB[],MATCH(D$2,SP_AcqTract_DB[#Headers],0),FALSE),"")</f>
        <v>Active</v>
      </c>
      <c r="E132" s="96">
        <f>IFERROR(VLOOKUP($A132,SP_AcqTract_DB[],MATCH(E$2,SP_AcqTract_DB[#Headers],0),FALSE),"")</f>
        <v>0</v>
      </c>
      <c r="F132" s="115" t="str">
        <f>IFERROR(VLOOKUP($A132,SP_AcqTract_DB[],MATCH(F$2,SP_AcqTract_DB[#Headers],0),FALSE),"")</f>
        <v>FEE / EASEMENT</v>
      </c>
      <c r="G132" s="115" t="str">
        <f>IFERROR(VLOOKUP($A132,SP_AcqTract_DB[],MATCH(G$2,SP_AcqTract_DB[#Headers],0),FALSE),"")</f>
        <v>Darlene Snow</v>
      </c>
      <c r="H132" s="131">
        <f>IFERROR(IF(VLOOKUP(CONCATENATE($A132,"_",H$1),SP_ACQ_Lib[],MATCH(H$2,SP_ACQ_Lib[#Headers],0),FALSE)=0,"",VLOOKUP(CONCATENATE($A132,"_",H$1),SP_ACQ_Lib[],MATCH(H$2,SP_ACQ_Lib[#Headers],0),FALSE)),"")</f>
        <v>44000.453379629631</v>
      </c>
      <c r="I132" s="115" t="str">
        <f>IFERROR(VLOOKUP($A132,SP_AcqTract_DB[],MATCH(I$2,SP_AcqTract_DB[#Headers],0),FALSE),"")</f>
        <v>Canales Frank</v>
      </c>
      <c r="J132" s="115">
        <f>IFERROR(VLOOKUP($A132,SP_AcqTract_DB[],MATCH(J$2,SP_AcqTract_DB[#Headers],0),FALSE),"")</f>
        <v>0</v>
      </c>
      <c r="K132" s="115">
        <f>IFERROR(VLOOKUP($A132,SP_AcqTract_DB[],MATCH(K$2,SP_AcqTract_DB[#Headers],0),FALSE),"")</f>
        <v>0</v>
      </c>
      <c r="L132" s="115" t="str">
        <f>IFERROR(VLOOKUP($A132,SP_AcqTract_DB[],MATCH(L$2,SP_AcqTract_DB[#Headers],0),FALSE),"")</f>
        <v>3710 N FULTON</v>
      </c>
      <c r="M132" s="96" t="str">
        <f>IFERROR(VLOOKUP($A132,SP_AcqTract_DB[],MATCH(M$2,SP_AcqTract_DB[#Headers],0),FALSE),"")</f>
        <v>WHARTON, TX 77488</v>
      </c>
      <c r="N132" s="115" t="str">
        <f>IFERROR(VLOOKUP($A132,SP_AcqTract_DB[],MATCH(N$2,SP_AcqTract_DB[#Headers],0),FALSE),"")</f>
        <v>3710 N FULTON</v>
      </c>
      <c r="O132" s="108">
        <f>IFERROR(VLOOKUP($A132,SP_AcqTract_DB[],MATCH(O$2,SP_AcqTract_DB[#Headers],0),FALSE),"")</f>
        <v>0</v>
      </c>
      <c r="P132" s="108">
        <f>IFERROR(VLOOKUP($A132,SP_AcqTract_DB[],MATCH(P$2,SP_AcqTract_DB[#Headers],0),FALSE),"")</f>
        <v>0</v>
      </c>
      <c r="Q132" s="96">
        <f>IFERROR(VLOOKUP($A132,SP_AcqTract_DB[],MATCH(Q$2,SP_AcqTract_DB[#Headers],0),FALSE),"")</f>
        <v>0</v>
      </c>
      <c r="R132" s="131" t="str">
        <f>IFERROR(IF(VLOOKUP(CONCATENATE($A132,"_",R$1),SP_ACQ_Lib[],MATCH(R$2,SP_ACQ_Lib[#Headers],0),FALSE)=0,"",VLOOKUP(CONCATENATE($A132,"_",R$1),SP_ACQ_Lib[],MATCH(R$2,SP_ACQ_Lib[#Headers],0),FALSE)),"")</f>
        <v/>
      </c>
      <c r="S132" s="134" t="str">
        <f>IFERROR(IF(VLOOKUP(CONCATENATE($A132,"_",S$1),SP_ACQ_Lib[],MATCH(S$2,SP_ACQ_Lib[#Headers],0),FALSE)=0,"",VLOOKUP(CONCATENATE($A132,"_",S$1),SP_ACQ_Lib[],MATCH(S$2,SP_ACQ_Lib[#Headers],0),FALSE)),"")</f>
        <v/>
      </c>
      <c r="T132" s="93">
        <f>IFERROR(VLOOKUP(CONCATENATE($A132,"_",T$1),SP_ACQ_Lib[],MATCH(T$2,SP_ACQ_Lib[#Headers],0),FALSE),0)</f>
        <v>0</v>
      </c>
      <c r="U132" s="131" t="str">
        <f>IFERROR(IF(VLOOKUP(CONCATENATE($A132,"_",U$1),SP_ACQ_Lib[],MATCH(U$2,SP_ACQ_Lib[#Headers],0),FALSE)=0,"",VLOOKUP(CONCATENATE($A132,"_",U$1),SP_ACQ_Lib[],MATCH(U$2,SP_ACQ_Lib[#Headers],0),FALSE)),"")</f>
        <v/>
      </c>
      <c r="V132" s="93">
        <f>IFERROR(VLOOKUP(CONCATENATE($A132,"_",V$1),SP_ACQ_Lib[],MATCH(V$2,SP_ACQ_Lib[#Headers],0),FALSE),0)</f>
        <v>0</v>
      </c>
      <c r="W132" s="97">
        <f>IFERROR(VLOOKUP(CONCATENATE($A132,"_",W$1),SP_ACQ_Lib[],MATCH(W$2,SP_ACQ_Lib[#Headers],0),FALSE),0)</f>
        <v>0</v>
      </c>
      <c r="X132" s="131">
        <f>IFERROR(VLOOKUP($A132,SP_AcqTract_DB[],MATCH(X$2,SP_AcqTract_DB[#Headers],0),FALSE),"")</f>
        <v>0</v>
      </c>
      <c r="Y132" s="125">
        <f>IFERROR(VLOOKUP($A132,SP_AcqTract_DB[],MATCH(Y$2,SP_AcqTract_DB[#Headers],0),FALSE),"")</f>
        <v>0</v>
      </c>
      <c r="Z132" s="117">
        <f>IFERROR(VLOOKUP($A132,SP_AcqTract_DB[],MATCH(Z$2,SP_AcqTract_DB[#Headers],0),FALSE),"")</f>
        <v>0</v>
      </c>
      <c r="AA132" s="117">
        <f>IFERROR(VLOOKUP($A132,SP_AcqTract_DB[],MATCH(AA$2,SP_AcqTract_DB[#Headers],0),FALSE),"")</f>
        <v>0</v>
      </c>
      <c r="AB132" s="131" t="str">
        <f>IFERROR(IF(VLOOKUP(CONCATENATE($A132,"_",AB$1),SP_ACQ_Lib[],MATCH(AB$2,SP_ACQ_Lib[#Headers],0),FALSE)=0,"",VLOOKUP(CONCATENATE($A132,"_",AB$1),SP_ACQ_Lib[],MATCH(AB$2,SP_ACQ_Lib[#Headers],0),FALSE)),"")</f>
        <v/>
      </c>
      <c r="AC132" s="131" t="str">
        <f>IFERROR(IF(VLOOKUP(CONCATENATE($A132,"_",AC$1),SP_ACQ_Lib[],MATCH(AC$2,SP_ACQ_Lib[#Headers],0),FALSE)=0,"",VLOOKUP(CONCATENATE($A132,"_",AC$1),SP_ACQ_Lib[],MATCH(AC$2,SP_ACQ_Lib[#Headers],0),FALSE)),"")</f>
        <v/>
      </c>
      <c r="AD132" s="117">
        <f>IFERROR(VLOOKUP($A132,SP_AcqTract_DB[],MATCH(AD$2,SP_AcqTract_DB[#Headers],0),FALSE),"")</f>
        <v>0</v>
      </c>
      <c r="AE132" s="131" t="str">
        <f>IFERROR(IF(VLOOKUP(CONCATENATE($A132,"_",AE$1),SP_ACQ_Lib[],MATCH(AE$2,SP_ACQ_Lib[#Headers],0),FALSE)=0,"",VLOOKUP(CONCATENATE($A132,"_",AE$1),SP_ACQ_Lib[],MATCH(AE$2,SP_ACQ_Lib[#Headers],0),FALSE)),"")</f>
        <v/>
      </c>
      <c r="AF132" s="131" t="str">
        <f>IFERROR(IF(VLOOKUP(CONCATENATE($A132,"_",AF$1),SP_ACQ_Lib[],MATCH(AF$2,SP_ACQ_Lib[#Headers],0),FALSE)=0,"",VLOOKUP(CONCATENATE($A132,"_",AF$1),SP_ACQ_Lib[],MATCH(AF$2,SP_ACQ_Lib[#Headers],0),FALSE)),"")</f>
        <v/>
      </c>
      <c r="AG132" s="131" t="str">
        <f>IFERROR(IF(VLOOKUP(CONCATENATE($A132,"_",AG$1),SP_ACQ_Lib[],MATCH(AG$2,SP_ACQ_Lib[#Headers],0),FALSE)=0,"",VLOOKUP(CONCATENATE($A132,"_",AG$1),SP_ACQ_Lib[],MATCH(AG$2,SP_ACQ_Lib[#Headers],0),FALSE)),"")</f>
        <v/>
      </c>
      <c r="AH132" s="131" t="str">
        <f>IFERROR(IF(VLOOKUP(CONCATENATE($A132,"_",AH$1),SP_ACQ_Lib[],MATCH(AH$2,SP_ACQ_Lib[#Headers],0),FALSE)=0,"",VLOOKUP(CONCATENATE($A132,"_",AH$1),SP_ACQ_Lib[],MATCH(AH$2,SP_ACQ_Lib[#Headers],0),FALSE)),"")</f>
        <v/>
      </c>
      <c r="AI132" s="130">
        <f>IFERROR(IF(VLOOKUP(CONCATENATE($A132,"_",AI$1),SP_ACQ_Lib[],MATCH(AI$2,SP_ACQ_Lib[#Headers],0),FALSE)=0,"",VLOOKUP(CONCATENATE($A132,"_",AI$1),SP_ACQ_Lib[],MATCH(AI$2,SP_ACQ_Lib[#Headers],0),FALSE)),"")</f>
        <v>43985</v>
      </c>
      <c r="AJ132" s="130">
        <f>IFERROR(IF(VLOOKUP(CONCATENATE($A132,"_",AJ$1),SP_ACQ_Lib[],MATCH(AJ$2,SP_ACQ_Lib[#Headers],0),FALSE)=0,"",VLOOKUP(CONCATENATE($A132,"_",AJ$1),SP_ACQ_Lib[],MATCH(AJ$2,SP_ACQ_Lib[#Headers],0),FALSE)),"")</f>
        <v>43992</v>
      </c>
      <c r="AK132" s="130">
        <f>IFERROR(IF(VLOOKUP(CONCATENATE($A132,"_",AK$1),SP_ACQ_Lib[],MATCH(AK$2,SP_ACQ_Lib[#Headers],0),FALSE)=0,"",VLOOKUP(CONCATENATE($A132,"_",AK$1),SP_ACQ_Lib[],MATCH(AK$2,SP_ACQ_Lib[#Headers],0),FALSE)),"")</f>
        <v>43992</v>
      </c>
      <c r="AL132" s="130">
        <f>IFERROR(VLOOKUP($A132,SP_AcqTract_DB[],MATCH(AL$2,SP_AcqTract_DB[#Headers],0),FALSE),"")</f>
        <v>0</v>
      </c>
      <c r="AM132" s="115">
        <f>IFERROR(VLOOKUP($A132,SP_AcqTract_DB[],MATCH(AM$2,SP_AcqTract_DB[#Headers],0),FALSE),"")</f>
        <v>0</v>
      </c>
      <c r="AN132" s="115">
        <f>IFERROR(VLOOKUP($A132,SP_AcqTract_DB[],MATCH(AN$2,SP_AcqTract_DB[#Headers],0),FALSE),"")</f>
        <v>0</v>
      </c>
      <c r="AO132" s="116">
        <f>IFERROR(VLOOKUP($A132,SP_AcqTract_DB[],MATCH(AO$2,SP_AcqTract_DB[#Headers],0),FALSE),"")</f>
        <v>0</v>
      </c>
      <c r="AP132" s="98" t="str">
        <f>IFERROR(VLOOKUP($A132,SP_AcqTract_DB[],MATCH(AP$2,SP_AcqTract_DB[#Headers],0),FALSE),"")</f>
        <v>R</v>
      </c>
      <c r="AQ132" s="133" t="str">
        <f>IFERROR(IF(VLOOKUP(CONCATENATE($A132,"_",AQ$1),SP_ACQ_Lib[],MATCH(AQ$2,SP_ACQ_Lib[#Headers],0),FALSE)=0,"",VLOOKUP(CONCATENATE($A132,"_",AQ$1),SP_ACQ_Lib[],MATCH(AQ$2,SP_ACQ_Lib[#Headers],0),FALSE)),"")</f>
        <v/>
      </c>
      <c r="AR132" s="131" t="str">
        <f>IFERROR(IF(VLOOKUP(CONCATENATE($A132,"_",AR$1),SP_ACQ_Lib[],MATCH(AR$2,SP_ACQ_Lib[#Headers],0),FALSE)=0,"",VLOOKUP(CONCATENATE($A132,"_",AR$1),SP_ACQ_Lib[],MATCH(AR$2,SP_ACQ_Lib[#Headers],0),FALSE)),"")</f>
        <v/>
      </c>
      <c r="AS132" s="130" t="str">
        <f>IFERROR(IF(VLOOKUP(CONCATENATE($A132,"_",AS$1),SP_ACQ_Lib[],MATCH(AS$2,SP_ACQ_Lib[#Headers],0),FALSE)=0,"",VLOOKUP(CONCATENATE($A132,"_",AS$1),SP_ACQ_Lib[],MATCH(AS$2,SP_ACQ_Lib[#Headers],0),FALSE)),"")</f>
        <v/>
      </c>
      <c r="AT132" s="132" t="str">
        <f>IFERROR(IF(VLOOKUP(CONCATENATE($A132,"_",AT$1),SP_ACQ_Lib[],MATCH(AT$2,SP_ACQ_Lib[#Headers],0),FALSE)=0,"",VLOOKUP(CONCATENATE($A132,"_",AT$1),SP_ACQ_Lib[],MATCH(AT$2,SP_ACQ_Lib[#Headers],0),FALSE)),"")</f>
        <v/>
      </c>
      <c r="AU132" s="132" t="str">
        <f>IFERROR(IF(VLOOKUP(CONCATENATE($A132,"_",AU$1),SP_ACQ_Lib[],MATCH(AU$2,SP_ACQ_Lib[#Headers],0),FALSE)=0,"",VLOOKUP(CONCATENATE($A132,"_",AU$1),SP_ACQ_Lib[],MATCH(AU$2,SP_ACQ_Lib[#Headers],0),FALSE)),"")</f>
        <v/>
      </c>
      <c r="AV132" s="113" t="str">
        <f>IFERROR(IF(VLOOKUP(CONCATENATE($A132,"_",AV$1),SP_ACQ_Lib[],MATCH(AV$2,SP_ACQ_Lib[#Headers],0),FALSE)=0,"",VLOOKUP(CONCATENATE($A132,"_",AV$1),SP_ACQ_Lib[],MATCH(AV$2,SP_ACQ_Lib[#Headers],0),FALSE)),"")</f>
        <v/>
      </c>
      <c r="AW132" s="132" t="str">
        <f>IFERROR(IF(VLOOKUP(CONCATENATE($A132,"_",AW$1),SP_ACQ_Lib[],MATCH(AW$2,SP_ACQ_Lib[#Headers],0),FALSE)=0,"",VLOOKUP(CONCATENATE($A132,"_",AW$1),SP_ACQ_Lib[],MATCH(AW$2,SP_ACQ_Lib[#Headers],0),FALSE)),"")</f>
        <v/>
      </c>
      <c r="AX132" s="132" t="str">
        <f>IFERROR(IF(VLOOKUP(CONCATENATE($A132,"_",AX$1),SP_ACQ_Lib[],MATCH(AX$2,SP_ACQ_Lib[#Headers],0),FALSE)=0,"",VLOOKUP(CONCATENATE($A132,"_",AX$1),SP_ACQ_Lib[],MATCH(AX$2,SP_ACQ_Lib[#Headers],0),FALSE)),"")</f>
        <v/>
      </c>
      <c r="AY132" s="132" t="str">
        <f>IFERROR(IF(VLOOKUP(CONCATENATE($A132,"_",AY$1),SP_ACQ_Lib[],MATCH(AY$2,SP_ACQ_Lib[#Headers],0),FALSE)=0,"",VLOOKUP(CONCATENATE($A132,"_",AY$1),SP_ACQ_Lib[],MATCH(AY$2,SP_ACQ_Lib[#Headers],0),FALSE)),"")</f>
        <v/>
      </c>
      <c r="AZ132" s="132" t="str">
        <f>IFERROR(IF(VLOOKUP(CONCATENATE($A132,"_",AZ$1),SP_ACQ_Lib[],MATCH(AZ$2,SP_ACQ_Lib[#Headers],0),FALSE)=0,"",VLOOKUP(CONCATENATE($A132,"_",AZ$1),SP_ACQ_Lib[],MATCH(AZ$2,SP_ACQ_Lib[#Headers],0),FALSE)),"")</f>
        <v/>
      </c>
      <c r="BA132" s="132" t="str">
        <f>IFERROR(IF(VLOOKUP(CONCATENATE($A132,"_",BA$1),SP_ACQ_Lib[],MATCH(BA$2,SP_ACQ_Lib[#Headers],0),FALSE)=0,"",VLOOKUP(CONCATENATE($A132,"_",BA$1),SP_ACQ_Lib[],MATCH(BA$2,SP_ACQ_Lib[#Headers],0),FALSE)),"")</f>
        <v/>
      </c>
      <c r="BB132" s="112">
        <f>IFERROR(VLOOKUP(CONCATENATE($A132,"_",BB$1),SP_ACQ_Lib[],MATCH(BB$2,SP_ACQ_Lib[#Headers],0),FALSE),0)</f>
        <v>0</v>
      </c>
      <c r="BC132" s="119">
        <f>IFERROR(VLOOKUP($A132,SP_AcqTract_DB[],MATCH(BC$2,SP_AcqTract_DB[#Headers],0),FALSE),"")</f>
        <v>0</v>
      </c>
      <c r="BD132" s="119">
        <f>IFERROR(VLOOKUP($A132,SP_AcqTract_DB[],MATCH(BD$2,SP_AcqTract_DB[#Headers],0),FALSE),"")</f>
        <v>0</v>
      </c>
      <c r="BE132" s="130" t="str">
        <f>IFERROR(IF(VLOOKUP(CONCATENATE($A132,"_",BE$1),SP_ACQ_Lib[],MATCH(BE$2,SP_ACQ_Lib[#Headers],0),FALSE)=0,"",VLOOKUP(CONCATENATE($A132,"_",BE$1),SP_ACQ_Lib[],MATCH(BE$2,SP_ACQ_Lib[#Headers],0),FALSE)),"")</f>
        <v/>
      </c>
      <c r="BF132" s="130" t="str">
        <f>IFERROR(IF(VLOOKUP(CONCATENATE($A132,"_",BF$1),SP_ACQ_Lib[],MATCH(BF$2,SP_ACQ_Lib[#Headers],0),FALSE)=0,"",VLOOKUP(CONCATENATE($A132,"_",BF$1),SP_ACQ_Lib[],MATCH(BF$2,SP_ACQ_Lib[#Headers],0),FALSE)),"")</f>
        <v/>
      </c>
      <c r="BG132" s="130" t="str">
        <f>IFERROR(IF(VLOOKUP(CONCATENATE($A132,"_",BG$1),SP_ACQ_Lib[],MATCH(BG$2,SP_ACQ_Lib[#Headers],0),FALSE)=0,"",VLOOKUP(CONCATENATE($A132,"_",BG$1),SP_ACQ_Lib[],MATCH(BG$2,SP_ACQ_Lib[#Headers],0),FALSE)),"")</f>
        <v/>
      </c>
      <c r="BH132" s="130" t="str">
        <f>IFERROR(IF(VLOOKUP(CONCATENATE($A132,"_",BH$1),SP_ACQ_Lib[],MATCH(BH$2,SP_ACQ_Lib[#Headers],0),FALSE)=0,"",VLOOKUP(CONCATENATE($A132,"_",BH$1),SP_ACQ_Lib[],MATCH(BH$2,SP_ACQ_Lib[#Headers],0),FALSE)),"")</f>
        <v/>
      </c>
      <c r="BI132" s="130" t="str">
        <f>IFERROR(IF(VLOOKUP(CONCATENATE($A132,"_",BI$1),SP_ACQ_Lib[],MATCH(BI$2,SP_ACQ_Lib[#Headers],0),FALSE)=0,"",VLOOKUP(CONCATENATE($A132,"_",BI$1),SP_ACQ_Lib[],MATCH(BI$2,SP_ACQ_Lib[#Headers],0),FALSE)),"")</f>
        <v/>
      </c>
      <c r="BJ132" s="130" t="str">
        <f>IFERROR(IF(VLOOKUP(CONCATENATE($A132,"_",BJ$1),SP_ACQ_Lib[],MATCH(BJ$2,SP_ACQ_Lib[#Headers],0),FALSE)=0,"",VLOOKUP(CONCATENATE($A132,"_",BJ$1),SP_ACQ_Lib[],MATCH(BJ$2,SP_ACQ_Lib[#Headers],0),FALSE)),"")</f>
        <v/>
      </c>
      <c r="BK132" s="131" t="str">
        <f>IFERROR(IF(VLOOKUP(CONCATENATE($A132,"_",BK$1),SP_ACQ_Lib[],MATCH(BK$2,SP_ACQ_Lib[#Headers],0),FALSE)=0,"",VLOOKUP(CONCATENATE($A132,"_",BK$1),SP_ACQ_Lib[],MATCH(BK$2,SP_ACQ_Lib[#Headers],0),FALSE)),"")</f>
        <v/>
      </c>
      <c r="BL132" s="130" t="str">
        <f>IFERROR(IF(VLOOKUP(CONCATENATE($A132,"_",BL$1),SP_ACQ_Lib[],MATCH(BL$2,SP_ACQ_Lib[#Headers],0),FALSE)=0,"",VLOOKUP(CONCATENATE($A132,"_",BL$1),SP_ACQ_Lib[],MATCH(BL$2,SP_ACQ_Lib[#Headers],0),FALSE)),"")</f>
        <v/>
      </c>
      <c r="BM132" s="130" t="str">
        <f>IFERROR(IF(VLOOKUP(CONCATENATE($A132,"_",BM$1),SP_ACQ_Lib[],MATCH(BM$2,SP_ACQ_Lib[#Headers],0),FALSE)=0,"",VLOOKUP(CONCATENATE($A132,"_",BM$1),SP_ACQ_Lib[],MATCH(BM$2,SP_ACQ_Lib[#Headers],0),FALSE)),"")</f>
        <v/>
      </c>
      <c r="BN132" s="130" t="str">
        <f>IFERROR(IF(VLOOKUP(CONCATENATE($A132,"_",BN$1),SP_ACQ_Lib[],MATCH(BN$2,SP_ACQ_Lib[#Headers],0),FALSE)=0,"",VLOOKUP(CONCATENATE($A132,"_",BN$1),SP_ACQ_Lib[],MATCH(BN$2,SP_ACQ_Lib[#Headers],0),FALSE)),"")</f>
        <v/>
      </c>
    </row>
    <row r="133" spans="1:66" s="114" customFormat="1" ht="25.5" x14ac:dyDescent="0.2">
      <c r="A133" s="82" t="s">
        <v>2159</v>
      </c>
      <c r="B133" s="115" t="str">
        <f>IFERROR(VLOOKUP($A133,SP_AcqTract_DB[],MATCH(B$2,SP_AcqTract_DB[#Headers],0),FALSE),"")</f>
        <v>R058366</v>
      </c>
      <c r="C133" s="116" t="str">
        <f>IFERROR(VLOOKUP($A133,SP_AcqTract_DB[],MATCH(C$2,SP_AcqTract_DB[#Headers],0),FALSE),"")</f>
        <v>PH2</v>
      </c>
      <c r="D133" s="96" t="str">
        <f>IFERROR(VLOOKUP($A133,SP_AcqTract_DB[],MATCH(D$2,SP_AcqTract_DB[#Headers],0),FALSE),"")</f>
        <v>Active</v>
      </c>
      <c r="E133" s="96">
        <f>IFERROR(VLOOKUP($A133,SP_AcqTract_DB[],MATCH(E$2,SP_AcqTract_DB[#Headers],0),FALSE),"")</f>
        <v>0</v>
      </c>
      <c r="F133" s="115" t="str">
        <f>IFERROR(VLOOKUP($A133,SP_AcqTract_DB[],MATCH(F$2,SP_AcqTract_DB[#Headers],0),FALSE),"")</f>
        <v>FEE / EASEMENT</v>
      </c>
      <c r="G133" s="115">
        <f>IFERROR(VLOOKUP($A133,SP_AcqTract_DB[],MATCH(G$2,SP_AcqTract_DB[#Headers],0),FALSE),"")</f>
        <v>0</v>
      </c>
      <c r="H133" s="131" t="str">
        <f>IFERROR(IF(VLOOKUP(CONCATENATE($A133,"_",H$1),SP_ACQ_Lib[],MATCH(H$2,SP_ACQ_Lib[#Headers],0),FALSE)=0,"",VLOOKUP(CONCATENATE($A133,"_",H$1),SP_ACQ_Lib[],MATCH(H$2,SP_ACQ_Lib[#Headers],0),FALSE)),"")</f>
        <v/>
      </c>
      <c r="I133" s="115" t="str">
        <f>IFERROR(VLOOKUP($A133,SP_AcqTract_DB[],MATCH(I$2,SP_AcqTract_DB[#Headers],0),FALSE),"")</f>
        <v>Harrison Agriculture LTD</v>
      </c>
      <c r="J133" s="115">
        <f>IFERROR(VLOOKUP($A133,SP_AcqTract_DB[],MATCH(J$2,SP_AcqTract_DB[#Headers],0),FALSE),"")</f>
        <v>0</v>
      </c>
      <c r="K133" s="115">
        <f>IFERROR(VLOOKUP($A133,SP_AcqTract_DB[],MATCH(K$2,SP_AcqTract_DB[#Headers],0),FALSE),"")</f>
        <v>0</v>
      </c>
      <c r="L133" s="115" t="str">
        <f>IFERROR(VLOOKUP($A133,SP_AcqTract_DB[],MATCH(L$2,SP_AcqTract_DB[#Headers],0),FALSE),"")</f>
        <v>5318 INWOOD</v>
      </c>
      <c r="M133" s="96" t="str">
        <f>IFERROR(VLOOKUP($A133,SP_AcqTract_DB[],MATCH(M$2,SP_AcqTract_DB[#Headers],0),FALSE),"")</f>
        <v>HOUSTON, TX 77056-0000</v>
      </c>
      <c r="N133" s="115" t="str">
        <f>IFERROR(VLOOKUP($A133,SP_AcqTract_DB[],MATCH(N$2,SP_AcqTract_DB[#Headers],0),FALSE),"")</f>
        <v>CR 231</v>
      </c>
      <c r="O133" s="108">
        <f>IFERROR(VLOOKUP($A133,SP_AcqTract_DB[],MATCH(O$2,SP_AcqTract_DB[#Headers],0),FALSE),"")</f>
        <v>0</v>
      </c>
      <c r="P133" s="108">
        <f>IFERROR(VLOOKUP($A133,SP_AcqTract_DB[],MATCH(P$2,SP_AcqTract_DB[#Headers],0),FALSE),"")</f>
        <v>0</v>
      </c>
      <c r="Q133" s="96">
        <f>IFERROR(VLOOKUP($A133,SP_AcqTract_DB[],MATCH(Q$2,SP_AcqTract_DB[#Headers],0),FALSE),"")</f>
        <v>0</v>
      </c>
      <c r="R133" s="131" t="str">
        <f>IFERROR(IF(VLOOKUP(CONCATENATE($A133,"_",R$1),SP_ACQ_Lib[],MATCH(R$2,SP_ACQ_Lib[#Headers],0),FALSE)=0,"",VLOOKUP(CONCATENATE($A133,"_",R$1),SP_ACQ_Lib[],MATCH(R$2,SP_ACQ_Lib[#Headers],0),FALSE)),"")</f>
        <v/>
      </c>
      <c r="S133" s="134" t="str">
        <f>IFERROR(IF(VLOOKUP(CONCATENATE($A133,"_",S$1),SP_ACQ_Lib[],MATCH(S$2,SP_ACQ_Lib[#Headers],0),FALSE)=0,"",VLOOKUP(CONCATENATE($A133,"_",S$1),SP_ACQ_Lib[],MATCH(S$2,SP_ACQ_Lib[#Headers],0),FALSE)),"")</f>
        <v/>
      </c>
      <c r="T133" s="93">
        <f>IFERROR(VLOOKUP(CONCATENATE($A133,"_",T$1),SP_ACQ_Lib[],MATCH(T$2,SP_ACQ_Lib[#Headers],0),FALSE),0)</f>
        <v>0</v>
      </c>
      <c r="U133" s="131" t="str">
        <f>IFERROR(IF(VLOOKUP(CONCATENATE($A133,"_",U$1),SP_ACQ_Lib[],MATCH(U$2,SP_ACQ_Lib[#Headers],0),FALSE)=0,"",VLOOKUP(CONCATENATE($A133,"_",U$1),SP_ACQ_Lib[],MATCH(U$2,SP_ACQ_Lib[#Headers],0),FALSE)),"")</f>
        <v/>
      </c>
      <c r="V133" s="93">
        <f>IFERROR(VLOOKUP(CONCATENATE($A133,"_",V$1),SP_ACQ_Lib[],MATCH(V$2,SP_ACQ_Lib[#Headers],0),FALSE),0)</f>
        <v>0</v>
      </c>
      <c r="W133" s="97">
        <f>IFERROR(VLOOKUP(CONCATENATE($A133,"_",W$1),SP_ACQ_Lib[],MATCH(W$2,SP_ACQ_Lib[#Headers],0),FALSE),0)</f>
        <v>0</v>
      </c>
      <c r="X133" s="131">
        <f>IFERROR(VLOOKUP($A133,SP_AcqTract_DB[],MATCH(X$2,SP_AcqTract_DB[#Headers],0),FALSE),"")</f>
        <v>0</v>
      </c>
      <c r="Y133" s="125">
        <f>IFERROR(VLOOKUP($A133,SP_AcqTract_DB[],MATCH(Y$2,SP_AcqTract_DB[#Headers],0),FALSE),"")</f>
        <v>0</v>
      </c>
      <c r="Z133" s="117">
        <f>IFERROR(VLOOKUP($A133,SP_AcqTract_DB[],MATCH(Z$2,SP_AcqTract_DB[#Headers],0),FALSE),"")</f>
        <v>0</v>
      </c>
      <c r="AA133" s="117">
        <f>IFERROR(VLOOKUP($A133,SP_AcqTract_DB[],MATCH(AA$2,SP_AcqTract_DB[#Headers],0),FALSE),"")</f>
        <v>0</v>
      </c>
      <c r="AB133" s="131" t="str">
        <f>IFERROR(IF(VLOOKUP(CONCATENATE($A133,"_",AB$1),SP_ACQ_Lib[],MATCH(AB$2,SP_ACQ_Lib[#Headers],0),FALSE)=0,"",VLOOKUP(CONCATENATE($A133,"_",AB$1),SP_ACQ_Lib[],MATCH(AB$2,SP_ACQ_Lib[#Headers],0),FALSE)),"")</f>
        <v/>
      </c>
      <c r="AC133" s="131" t="str">
        <f>IFERROR(IF(VLOOKUP(CONCATENATE($A133,"_",AC$1),SP_ACQ_Lib[],MATCH(AC$2,SP_ACQ_Lib[#Headers],0),FALSE)=0,"",VLOOKUP(CONCATENATE($A133,"_",AC$1),SP_ACQ_Lib[],MATCH(AC$2,SP_ACQ_Lib[#Headers],0),FALSE)),"")</f>
        <v/>
      </c>
      <c r="AD133" s="117">
        <f>IFERROR(VLOOKUP($A133,SP_AcqTract_DB[],MATCH(AD$2,SP_AcqTract_DB[#Headers],0),FALSE),"")</f>
        <v>0</v>
      </c>
      <c r="AE133" s="131" t="str">
        <f>IFERROR(IF(VLOOKUP(CONCATENATE($A133,"_",AE$1),SP_ACQ_Lib[],MATCH(AE$2,SP_ACQ_Lib[#Headers],0),FALSE)=0,"",VLOOKUP(CONCATENATE($A133,"_",AE$1),SP_ACQ_Lib[],MATCH(AE$2,SP_ACQ_Lib[#Headers],0),FALSE)),"")</f>
        <v/>
      </c>
      <c r="AF133" s="131" t="str">
        <f>IFERROR(IF(VLOOKUP(CONCATENATE($A133,"_",AF$1),SP_ACQ_Lib[],MATCH(AF$2,SP_ACQ_Lib[#Headers],0),FALSE)=0,"",VLOOKUP(CONCATENATE($A133,"_",AF$1),SP_ACQ_Lib[],MATCH(AF$2,SP_ACQ_Lib[#Headers],0),FALSE)),"")</f>
        <v/>
      </c>
      <c r="AG133" s="131" t="str">
        <f>IFERROR(IF(VLOOKUP(CONCATENATE($A133,"_",AG$1),SP_ACQ_Lib[],MATCH(AG$2,SP_ACQ_Lib[#Headers],0),FALSE)=0,"",VLOOKUP(CONCATENATE($A133,"_",AG$1),SP_ACQ_Lib[],MATCH(AG$2,SP_ACQ_Lib[#Headers],0),FALSE)),"")</f>
        <v/>
      </c>
      <c r="AH133" s="131" t="str">
        <f>IFERROR(IF(VLOOKUP(CONCATENATE($A133,"_",AH$1),SP_ACQ_Lib[],MATCH(AH$2,SP_ACQ_Lib[#Headers],0),FALSE)=0,"",VLOOKUP(CONCATENATE($A133,"_",AH$1),SP_ACQ_Lib[],MATCH(AH$2,SP_ACQ_Lib[#Headers],0),FALSE)),"")</f>
        <v/>
      </c>
      <c r="AI133" s="130" t="str">
        <f>IFERROR(IF(VLOOKUP(CONCATENATE($A133,"_",AI$1),SP_ACQ_Lib[],MATCH(AI$2,SP_ACQ_Lib[#Headers],0),FALSE)=0,"",VLOOKUP(CONCATENATE($A133,"_",AI$1),SP_ACQ_Lib[],MATCH(AI$2,SP_ACQ_Lib[#Headers],0),FALSE)),"")</f>
        <v/>
      </c>
      <c r="AJ133" s="130" t="str">
        <f>IFERROR(IF(VLOOKUP(CONCATENATE($A133,"_",AJ$1),SP_ACQ_Lib[],MATCH(AJ$2,SP_ACQ_Lib[#Headers],0),FALSE)=0,"",VLOOKUP(CONCATENATE($A133,"_",AJ$1),SP_ACQ_Lib[],MATCH(AJ$2,SP_ACQ_Lib[#Headers],0),FALSE)),"")</f>
        <v/>
      </c>
      <c r="AK133" s="130" t="str">
        <f>IFERROR(IF(VLOOKUP(CONCATENATE($A133,"_",AK$1),SP_ACQ_Lib[],MATCH(AK$2,SP_ACQ_Lib[#Headers],0),FALSE)=0,"",VLOOKUP(CONCATENATE($A133,"_",AK$1),SP_ACQ_Lib[],MATCH(AK$2,SP_ACQ_Lib[#Headers],0),FALSE)),"")</f>
        <v/>
      </c>
      <c r="AL133" s="130">
        <f>IFERROR(VLOOKUP($A133,SP_AcqTract_DB[],MATCH(AL$2,SP_AcqTract_DB[#Headers],0),FALSE),"")</f>
        <v>0</v>
      </c>
      <c r="AM133" s="115">
        <f>IFERROR(VLOOKUP($A133,SP_AcqTract_DB[],MATCH(AM$2,SP_AcqTract_DB[#Headers],0),FALSE),"")</f>
        <v>0</v>
      </c>
      <c r="AN133" s="115">
        <f>IFERROR(VLOOKUP($A133,SP_AcqTract_DB[],MATCH(AN$2,SP_AcqTract_DB[#Headers],0),FALSE),"")</f>
        <v>0</v>
      </c>
      <c r="AO133" s="116">
        <f>IFERROR(VLOOKUP($A133,SP_AcqTract_DB[],MATCH(AO$2,SP_AcqTract_DB[#Headers],0),FALSE),"")</f>
        <v>0</v>
      </c>
      <c r="AP133" s="98" t="str">
        <f>IFERROR(VLOOKUP($A133,SP_AcqTract_DB[],MATCH(AP$2,SP_AcqTract_DB[#Headers],0),FALSE),"")</f>
        <v>A</v>
      </c>
      <c r="AQ133" s="133" t="str">
        <f>IFERROR(IF(VLOOKUP(CONCATENATE($A133,"_",AQ$1),SP_ACQ_Lib[],MATCH(AQ$2,SP_ACQ_Lib[#Headers],0),FALSE)=0,"",VLOOKUP(CONCATENATE($A133,"_",AQ$1),SP_ACQ_Lib[],MATCH(AQ$2,SP_ACQ_Lib[#Headers],0),FALSE)),"")</f>
        <v/>
      </c>
      <c r="AR133" s="131" t="str">
        <f>IFERROR(IF(VLOOKUP(CONCATENATE($A133,"_",AR$1),SP_ACQ_Lib[],MATCH(AR$2,SP_ACQ_Lib[#Headers],0),FALSE)=0,"",VLOOKUP(CONCATENATE($A133,"_",AR$1),SP_ACQ_Lib[],MATCH(AR$2,SP_ACQ_Lib[#Headers],0),FALSE)),"")</f>
        <v/>
      </c>
      <c r="AS133" s="130" t="str">
        <f>IFERROR(IF(VLOOKUP(CONCATENATE($A133,"_",AS$1),SP_ACQ_Lib[],MATCH(AS$2,SP_ACQ_Lib[#Headers],0),FALSE)=0,"",VLOOKUP(CONCATENATE($A133,"_",AS$1),SP_ACQ_Lib[],MATCH(AS$2,SP_ACQ_Lib[#Headers],0),FALSE)),"")</f>
        <v/>
      </c>
      <c r="AT133" s="132" t="str">
        <f>IFERROR(IF(VLOOKUP(CONCATENATE($A133,"_",AT$1),SP_ACQ_Lib[],MATCH(AT$2,SP_ACQ_Lib[#Headers],0),FALSE)=0,"",VLOOKUP(CONCATENATE($A133,"_",AT$1),SP_ACQ_Lib[],MATCH(AT$2,SP_ACQ_Lib[#Headers],0),FALSE)),"")</f>
        <v/>
      </c>
      <c r="AU133" s="132" t="str">
        <f>IFERROR(IF(VLOOKUP(CONCATENATE($A133,"_",AU$1),SP_ACQ_Lib[],MATCH(AU$2,SP_ACQ_Lib[#Headers],0),FALSE)=0,"",VLOOKUP(CONCATENATE($A133,"_",AU$1),SP_ACQ_Lib[],MATCH(AU$2,SP_ACQ_Lib[#Headers],0),FALSE)),"")</f>
        <v/>
      </c>
      <c r="AV133" s="113" t="str">
        <f>IFERROR(IF(VLOOKUP(CONCATENATE($A133,"_",AV$1),SP_ACQ_Lib[],MATCH(AV$2,SP_ACQ_Lib[#Headers],0),FALSE)=0,"",VLOOKUP(CONCATENATE($A133,"_",AV$1),SP_ACQ_Lib[],MATCH(AV$2,SP_ACQ_Lib[#Headers],0),FALSE)),"")</f>
        <v/>
      </c>
      <c r="AW133" s="132" t="str">
        <f>IFERROR(IF(VLOOKUP(CONCATENATE($A133,"_",AW$1),SP_ACQ_Lib[],MATCH(AW$2,SP_ACQ_Lib[#Headers],0),FALSE)=0,"",VLOOKUP(CONCATENATE($A133,"_",AW$1),SP_ACQ_Lib[],MATCH(AW$2,SP_ACQ_Lib[#Headers],0),FALSE)),"")</f>
        <v/>
      </c>
      <c r="AX133" s="132" t="str">
        <f>IFERROR(IF(VLOOKUP(CONCATENATE($A133,"_",AX$1),SP_ACQ_Lib[],MATCH(AX$2,SP_ACQ_Lib[#Headers],0),FALSE)=0,"",VLOOKUP(CONCATENATE($A133,"_",AX$1),SP_ACQ_Lib[],MATCH(AX$2,SP_ACQ_Lib[#Headers],0),FALSE)),"")</f>
        <v/>
      </c>
      <c r="AY133" s="132" t="str">
        <f>IFERROR(IF(VLOOKUP(CONCATENATE($A133,"_",AY$1),SP_ACQ_Lib[],MATCH(AY$2,SP_ACQ_Lib[#Headers],0),FALSE)=0,"",VLOOKUP(CONCATENATE($A133,"_",AY$1),SP_ACQ_Lib[],MATCH(AY$2,SP_ACQ_Lib[#Headers],0),FALSE)),"")</f>
        <v/>
      </c>
      <c r="AZ133" s="132" t="str">
        <f>IFERROR(IF(VLOOKUP(CONCATENATE($A133,"_",AZ$1),SP_ACQ_Lib[],MATCH(AZ$2,SP_ACQ_Lib[#Headers],0),FALSE)=0,"",VLOOKUP(CONCATENATE($A133,"_",AZ$1),SP_ACQ_Lib[],MATCH(AZ$2,SP_ACQ_Lib[#Headers],0),FALSE)),"")</f>
        <v/>
      </c>
      <c r="BA133" s="132" t="str">
        <f>IFERROR(IF(VLOOKUP(CONCATENATE($A133,"_",BA$1),SP_ACQ_Lib[],MATCH(BA$2,SP_ACQ_Lib[#Headers],0),FALSE)=0,"",VLOOKUP(CONCATENATE($A133,"_",BA$1),SP_ACQ_Lib[],MATCH(BA$2,SP_ACQ_Lib[#Headers],0),FALSE)),"")</f>
        <v/>
      </c>
      <c r="BB133" s="112">
        <f>IFERROR(VLOOKUP(CONCATENATE($A133,"_",BB$1),SP_ACQ_Lib[],MATCH(BB$2,SP_ACQ_Lib[#Headers],0),FALSE),0)</f>
        <v>0</v>
      </c>
      <c r="BC133" s="119">
        <f>IFERROR(VLOOKUP($A133,SP_AcqTract_DB[],MATCH(BC$2,SP_AcqTract_DB[#Headers],0),FALSE),"")</f>
        <v>0</v>
      </c>
      <c r="BD133" s="119">
        <f>IFERROR(VLOOKUP($A133,SP_AcqTract_DB[],MATCH(BD$2,SP_AcqTract_DB[#Headers],0),FALSE),"")</f>
        <v>0</v>
      </c>
      <c r="BE133" s="130" t="str">
        <f>IFERROR(IF(VLOOKUP(CONCATENATE($A133,"_",BE$1),SP_ACQ_Lib[],MATCH(BE$2,SP_ACQ_Lib[#Headers],0),FALSE)=0,"",VLOOKUP(CONCATENATE($A133,"_",BE$1),SP_ACQ_Lib[],MATCH(BE$2,SP_ACQ_Lib[#Headers],0),FALSE)),"")</f>
        <v/>
      </c>
      <c r="BF133" s="130" t="str">
        <f>IFERROR(IF(VLOOKUP(CONCATENATE($A133,"_",BF$1),SP_ACQ_Lib[],MATCH(BF$2,SP_ACQ_Lib[#Headers],0),FALSE)=0,"",VLOOKUP(CONCATENATE($A133,"_",BF$1),SP_ACQ_Lib[],MATCH(BF$2,SP_ACQ_Lib[#Headers],0),FALSE)),"")</f>
        <v/>
      </c>
      <c r="BG133" s="130" t="str">
        <f>IFERROR(IF(VLOOKUP(CONCATENATE($A133,"_",BG$1),SP_ACQ_Lib[],MATCH(BG$2,SP_ACQ_Lib[#Headers],0),FALSE)=0,"",VLOOKUP(CONCATENATE($A133,"_",BG$1),SP_ACQ_Lib[],MATCH(BG$2,SP_ACQ_Lib[#Headers],0),FALSE)),"")</f>
        <v/>
      </c>
      <c r="BH133" s="130" t="str">
        <f>IFERROR(IF(VLOOKUP(CONCATENATE($A133,"_",BH$1),SP_ACQ_Lib[],MATCH(BH$2,SP_ACQ_Lib[#Headers],0),FALSE)=0,"",VLOOKUP(CONCATENATE($A133,"_",BH$1),SP_ACQ_Lib[],MATCH(BH$2,SP_ACQ_Lib[#Headers],0),FALSE)),"")</f>
        <v/>
      </c>
      <c r="BI133" s="130" t="str">
        <f>IFERROR(IF(VLOOKUP(CONCATENATE($A133,"_",BI$1),SP_ACQ_Lib[],MATCH(BI$2,SP_ACQ_Lib[#Headers],0),FALSE)=0,"",VLOOKUP(CONCATENATE($A133,"_",BI$1),SP_ACQ_Lib[],MATCH(BI$2,SP_ACQ_Lib[#Headers],0),FALSE)),"")</f>
        <v/>
      </c>
      <c r="BJ133" s="130" t="str">
        <f>IFERROR(IF(VLOOKUP(CONCATENATE($A133,"_",BJ$1),SP_ACQ_Lib[],MATCH(BJ$2,SP_ACQ_Lib[#Headers],0),FALSE)=0,"",VLOOKUP(CONCATENATE($A133,"_",BJ$1),SP_ACQ_Lib[],MATCH(BJ$2,SP_ACQ_Lib[#Headers],0),FALSE)),"")</f>
        <v/>
      </c>
      <c r="BK133" s="131" t="str">
        <f>IFERROR(IF(VLOOKUP(CONCATENATE($A133,"_",BK$1),SP_ACQ_Lib[],MATCH(BK$2,SP_ACQ_Lib[#Headers],0),FALSE)=0,"",VLOOKUP(CONCATENATE($A133,"_",BK$1),SP_ACQ_Lib[],MATCH(BK$2,SP_ACQ_Lib[#Headers],0),FALSE)),"")</f>
        <v/>
      </c>
      <c r="BL133" s="130" t="str">
        <f>IFERROR(IF(VLOOKUP(CONCATENATE($A133,"_",BL$1),SP_ACQ_Lib[],MATCH(BL$2,SP_ACQ_Lib[#Headers],0),FALSE)=0,"",VLOOKUP(CONCATENATE($A133,"_",BL$1),SP_ACQ_Lib[],MATCH(BL$2,SP_ACQ_Lib[#Headers],0),FALSE)),"")</f>
        <v/>
      </c>
      <c r="BM133" s="130" t="str">
        <f>IFERROR(IF(VLOOKUP(CONCATENATE($A133,"_",BM$1),SP_ACQ_Lib[],MATCH(BM$2,SP_ACQ_Lib[#Headers],0),FALSE)=0,"",VLOOKUP(CONCATENATE($A133,"_",BM$1),SP_ACQ_Lib[],MATCH(BM$2,SP_ACQ_Lib[#Headers],0),FALSE)),"")</f>
        <v/>
      </c>
      <c r="BN133" s="130" t="str">
        <f>IFERROR(IF(VLOOKUP(CONCATENATE($A133,"_",BN$1),SP_ACQ_Lib[],MATCH(BN$2,SP_ACQ_Lib[#Headers],0),FALSE)=0,"",VLOOKUP(CONCATENATE($A133,"_",BN$1),SP_ACQ_Lib[],MATCH(BN$2,SP_ACQ_Lib[#Headers],0),FALSE)),"")</f>
        <v/>
      </c>
    </row>
    <row r="134" spans="1:66" s="114" customFormat="1" ht="38.25" x14ac:dyDescent="0.2">
      <c r="A134" s="82" t="s">
        <v>2161</v>
      </c>
      <c r="B134" s="115" t="str">
        <f>IFERROR(VLOOKUP($A134,SP_AcqTract_DB[],MATCH(B$2,SP_AcqTract_DB[#Headers],0),FALSE),"")</f>
        <v>Ro68875</v>
      </c>
      <c r="C134" s="116" t="str">
        <f>IFERROR(VLOOKUP($A134,SP_AcqTract_DB[],MATCH(C$2,SP_AcqTract_DB[#Headers],0),FALSE),"")</f>
        <v>PH2</v>
      </c>
      <c r="D134" s="96" t="str">
        <f>IFERROR(VLOOKUP($A134,SP_AcqTract_DB[],MATCH(D$2,SP_AcqTract_DB[#Headers],0),FALSE),"")</f>
        <v>Active</v>
      </c>
      <c r="E134" s="96">
        <f>IFERROR(VLOOKUP($A134,SP_AcqTract_DB[],MATCH(E$2,SP_AcqTract_DB[#Headers],0),FALSE),"")</f>
        <v>0</v>
      </c>
      <c r="F134" s="115">
        <f>IFERROR(VLOOKUP($A134,SP_AcqTract_DB[],MATCH(F$2,SP_AcqTract_DB[#Headers],0),FALSE),"")</f>
        <v>0</v>
      </c>
      <c r="G134" s="115">
        <f>IFERROR(VLOOKUP($A134,SP_AcqTract_DB[],MATCH(G$2,SP_AcqTract_DB[#Headers],0),FALSE),"")</f>
        <v>0</v>
      </c>
      <c r="H134" s="131" t="str">
        <f>IFERROR(IF(VLOOKUP(CONCATENATE($A134,"_",H$1),SP_ACQ_Lib[],MATCH(H$2,SP_ACQ_Lib[#Headers],0),FALSE)=0,"",VLOOKUP(CONCATENATE($A134,"_",H$1),SP_ACQ_Lib[],MATCH(H$2,SP_ACQ_Lib[#Headers],0),FALSE)),"")</f>
        <v/>
      </c>
      <c r="I134" s="115" t="str">
        <f>IFERROR(VLOOKUP($A134,SP_AcqTract_DB[],MATCH(I$2,SP_AcqTract_DB[#Headers],0),FALSE),"")</f>
        <v>Lloyd Rust Family Limited Partnership &amp; Rust TMLLC % Rosemary Rust</v>
      </c>
      <c r="J134" s="115">
        <f>IFERROR(VLOOKUP($A134,SP_AcqTract_DB[],MATCH(J$2,SP_AcqTract_DB[#Headers],0),FALSE),"")</f>
        <v>0</v>
      </c>
      <c r="K134" s="115">
        <f>IFERROR(VLOOKUP($A134,SP_AcqTract_DB[],MATCH(K$2,SP_AcqTract_DB[#Headers],0),FALSE),"")</f>
        <v>0</v>
      </c>
      <c r="L134" s="115">
        <f>IFERROR(VLOOKUP($A134,SP_AcqTract_DB[],MATCH(L$2,SP_AcqTract_DB[#Headers],0),FALSE),"")</f>
        <v>0</v>
      </c>
      <c r="M134" s="96">
        <f>IFERROR(VLOOKUP($A134,SP_AcqTract_DB[],MATCH(M$2,SP_AcqTract_DB[#Headers],0),FALSE),"")</f>
        <v>0</v>
      </c>
      <c r="N134" s="115" t="str">
        <f>IFERROR(VLOOKUP($A134,SP_AcqTract_DB[],MATCH(N$2,SP_AcqTract_DB[#Headers],0),FALSE),"")</f>
        <v>FM 102</v>
      </c>
      <c r="O134" s="108">
        <f>IFERROR(VLOOKUP($A134,SP_AcqTract_DB[],MATCH(O$2,SP_AcqTract_DB[#Headers],0),FALSE),"")</f>
        <v>0</v>
      </c>
      <c r="P134" s="108">
        <f>IFERROR(VLOOKUP($A134,SP_AcqTract_DB[],MATCH(P$2,SP_AcqTract_DB[#Headers],0),FALSE),"")</f>
        <v>0</v>
      </c>
      <c r="Q134" s="96">
        <f>IFERROR(VLOOKUP($A134,SP_AcqTract_DB[],MATCH(Q$2,SP_AcqTract_DB[#Headers],0),FALSE),"")</f>
        <v>0</v>
      </c>
      <c r="R134" s="131" t="str">
        <f>IFERROR(IF(VLOOKUP(CONCATENATE($A134,"_",R$1),SP_ACQ_Lib[],MATCH(R$2,SP_ACQ_Lib[#Headers],0),FALSE)=0,"",VLOOKUP(CONCATENATE($A134,"_",R$1),SP_ACQ_Lib[],MATCH(R$2,SP_ACQ_Lib[#Headers],0),FALSE)),"")</f>
        <v/>
      </c>
      <c r="S134" s="134" t="str">
        <f>IFERROR(IF(VLOOKUP(CONCATENATE($A134,"_",S$1),SP_ACQ_Lib[],MATCH(S$2,SP_ACQ_Lib[#Headers],0),FALSE)=0,"",VLOOKUP(CONCATENATE($A134,"_",S$1),SP_ACQ_Lib[],MATCH(S$2,SP_ACQ_Lib[#Headers],0),FALSE)),"")</f>
        <v/>
      </c>
      <c r="T134" s="93">
        <f>IFERROR(VLOOKUP(CONCATENATE($A134,"_",T$1),SP_ACQ_Lib[],MATCH(T$2,SP_ACQ_Lib[#Headers],0),FALSE),0)</f>
        <v>0</v>
      </c>
      <c r="U134" s="131" t="str">
        <f>IFERROR(IF(VLOOKUP(CONCATENATE($A134,"_",U$1),SP_ACQ_Lib[],MATCH(U$2,SP_ACQ_Lib[#Headers],0),FALSE)=0,"",VLOOKUP(CONCATENATE($A134,"_",U$1),SP_ACQ_Lib[],MATCH(U$2,SP_ACQ_Lib[#Headers],0),FALSE)),"")</f>
        <v/>
      </c>
      <c r="V134" s="93">
        <f>IFERROR(VLOOKUP(CONCATENATE($A134,"_",V$1),SP_ACQ_Lib[],MATCH(V$2,SP_ACQ_Lib[#Headers],0),FALSE),0)</f>
        <v>0</v>
      </c>
      <c r="W134" s="97">
        <f>IFERROR(VLOOKUP(CONCATENATE($A134,"_",W$1),SP_ACQ_Lib[],MATCH(W$2,SP_ACQ_Lib[#Headers],0),FALSE),0)</f>
        <v>0</v>
      </c>
      <c r="X134" s="131">
        <f>IFERROR(VLOOKUP($A134,SP_AcqTract_DB[],MATCH(X$2,SP_AcqTract_DB[#Headers],0),FALSE),"")</f>
        <v>0</v>
      </c>
      <c r="Y134" s="125">
        <f>IFERROR(VLOOKUP($A134,SP_AcqTract_DB[],MATCH(Y$2,SP_AcqTract_DB[#Headers],0),FALSE),"")</f>
        <v>0</v>
      </c>
      <c r="Z134" s="117">
        <f>IFERROR(VLOOKUP($A134,SP_AcqTract_DB[],MATCH(Z$2,SP_AcqTract_DB[#Headers],0),FALSE),"")</f>
        <v>0</v>
      </c>
      <c r="AA134" s="117">
        <f>IFERROR(VLOOKUP($A134,SP_AcqTract_DB[],MATCH(AA$2,SP_AcqTract_DB[#Headers],0),FALSE),"")</f>
        <v>0</v>
      </c>
      <c r="AB134" s="131" t="str">
        <f>IFERROR(IF(VLOOKUP(CONCATENATE($A134,"_",AB$1),SP_ACQ_Lib[],MATCH(AB$2,SP_ACQ_Lib[#Headers],0),FALSE)=0,"",VLOOKUP(CONCATENATE($A134,"_",AB$1),SP_ACQ_Lib[],MATCH(AB$2,SP_ACQ_Lib[#Headers],0),FALSE)),"")</f>
        <v/>
      </c>
      <c r="AC134" s="131" t="str">
        <f>IFERROR(IF(VLOOKUP(CONCATENATE($A134,"_",AC$1),SP_ACQ_Lib[],MATCH(AC$2,SP_ACQ_Lib[#Headers],0),FALSE)=0,"",VLOOKUP(CONCATENATE($A134,"_",AC$1),SP_ACQ_Lib[],MATCH(AC$2,SP_ACQ_Lib[#Headers],0),FALSE)),"")</f>
        <v/>
      </c>
      <c r="AD134" s="117">
        <f>IFERROR(VLOOKUP($A134,SP_AcqTract_DB[],MATCH(AD$2,SP_AcqTract_DB[#Headers],0),FALSE),"")</f>
        <v>0</v>
      </c>
      <c r="AE134" s="131" t="str">
        <f>IFERROR(IF(VLOOKUP(CONCATENATE($A134,"_",AE$1),SP_ACQ_Lib[],MATCH(AE$2,SP_ACQ_Lib[#Headers],0),FALSE)=0,"",VLOOKUP(CONCATENATE($A134,"_",AE$1),SP_ACQ_Lib[],MATCH(AE$2,SP_ACQ_Lib[#Headers],0),FALSE)),"")</f>
        <v/>
      </c>
      <c r="AF134" s="131" t="str">
        <f>IFERROR(IF(VLOOKUP(CONCATENATE($A134,"_",AF$1),SP_ACQ_Lib[],MATCH(AF$2,SP_ACQ_Lib[#Headers],0),FALSE)=0,"",VLOOKUP(CONCATENATE($A134,"_",AF$1),SP_ACQ_Lib[],MATCH(AF$2,SP_ACQ_Lib[#Headers],0),FALSE)),"")</f>
        <v/>
      </c>
      <c r="AG134" s="131" t="str">
        <f>IFERROR(IF(VLOOKUP(CONCATENATE($A134,"_",AG$1),SP_ACQ_Lib[],MATCH(AG$2,SP_ACQ_Lib[#Headers],0),FALSE)=0,"",VLOOKUP(CONCATENATE($A134,"_",AG$1),SP_ACQ_Lib[],MATCH(AG$2,SP_ACQ_Lib[#Headers],0),FALSE)),"")</f>
        <v/>
      </c>
      <c r="AH134" s="131" t="str">
        <f>IFERROR(IF(VLOOKUP(CONCATENATE($A134,"_",AH$1),SP_ACQ_Lib[],MATCH(AH$2,SP_ACQ_Lib[#Headers],0),FALSE)=0,"",VLOOKUP(CONCATENATE($A134,"_",AH$1),SP_ACQ_Lib[],MATCH(AH$2,SP_ACQ_Lib[#Headers],0),FALSE)),"")</f>
        <v/>
      </c>
      <c r="AI134" s="130" t="str">
        <f>IFERROR(IF(VLOOKUP(CONCATENATE($A134,"_",AI$1),SP_ACQ_Lib[],MATCH(AI$2,SP_ACQ_Lib[#Headers],0),FALSE)=0,"",VLOOKUP(CONCATENATE($A134,"_",AI$1),SP_ACQ_Lib[],MATCH(AI$2,SP_ACQ_Lib[#Headers],0),FALSE)),"")</f>
        <v/>
      </c>
      <c r="AJ134" s="130">
        <f>IFERROR(IF(VLOOKUP(CONCATENATE($A134,"_",AJ$1),SP_ACQ_Lib[],MATCH(AJ$2,SP_ACQ_Lib[#Headers],0),FALSE)=0,"",VLOOKUP(CONCATENATE($A134,"_",AJ$1),SP_ACQ_Lib[],MATCH(AJ$2,SP_ACQ_Lib[#Headers],0),FALSE)),"")</f>
        <v>43600</v>
      </c>
      <c r="AK134" s="130">
        <f>IFERROR(IF(VLOOKUP(CONCATENATE($A134,"_",AK$1),SP_ACQ_Lib[],MATCH(AK$2,SP_ACQ_Lib[#Headers],0),FALSE)=0,"",VLOOKUP(CONCATENATE($A134,"_",AK$1),SP_ACQ_Lib[],MATCH(AK$2,SP_ACQ_Lib[#Headers],0),FALSE)),"")</f>
        <v>44168</v>
      </c>
      <c r="AL134" s="130">
        <f>IFERROR(VLOOKUP($A134,SP_AcqTract_DB[],MATCH(AL$2,SP_AcqTract_DB[#Headers],0),FALSE),"")</f>
        <v>0</v>
      </c>
      <c r="AM134" s="115">
        <f>IFERROR(VLOOKUP($A134,SP_AcqTract_DB[],MATCH(AM$2,SP_AcqTract_DB[#Headers],0),FALSE),"")</f>
        <v>0</v>
      </c>
      <c r="AN134" s="115">
        <f>IFERROR(VLOOKUP($A134,SP_AcqTract_DB[],MATCH(AN$2,SP_AcqTract_DB[#Headers],0),FALSE),"")</f>
        <v>0</v>
      </c>
      <c r="AO134" s="116">
        <f>IFERROR(VLOOKUP($A134,SP_AcqTract_DB[],MATCH(AO$2,SP_AcqTract_DB[#Headers],0),FALSE),"")</f>
        <v>0</v>
      </c>
      <c r="AP134" s="98">
        <f>IFERROR(VLOOKUP($A134,SP_AcqTract_DB[],MATCH(AP$2,SP_AcqTract_DB[#Headers],0),FALSE),"")</f>
        <v>0</v>
      </c>
      <c r="AQ134" s="133" t="str">
        <f>IFERROR(IF(VLOOKUP(CONCATENATE($A134,"_",AQ$1),SP_ACQ_Lib[],MATCH(AQ$2,SP_ACQ_Lib[#Headers],0),FALSE)=0,"",VLOOKUP(CONCATENATE($A134,"_",AQ$1),SP_ACQ_Lib[],MATCH(AQ$2,SP_ACQ_Lib[#Headers],0),FALSE)),"")</f>
        <v/>
      </c>
      <c r="AR134" s="131" t="str">
        <f>IFERROR(IF(VLOOKUP(CONCATENATE($A134,"_",AR$1),SP_ACQ_Lib[],MATCH(AR$2,SP_ACQ_Lib[#Headers],0),FALSE)=0,"",VLOOKUP(CONCATENATE($A134,"_",AR$1),SP_ACQ_Lib[],MATCH(AR$2,SP_ACQ_Lib[#Headers],0),FALSE)),"")</f>
        <v/>
      </c>
      <c r="AS134" s="130" t="str">
        <f>IFERROR(IF(VLOOKUP(CONCATENATE($A134,"_",AS$1),SP_ACQ_Lib[],MATCH(AS$2,SP_ACQ_Lib[#Headers],0),FALSE)=0,"",VLOOKUP(CONCATENATE($A134,"_",AS$1),SP_ACQ_Lib[],MATCH(AS$2,SP_ACQ_Lib[#Headers],0),FALSE)),"")</f>
        <v/>
      </c>
      <c r="AT134" s="132" t="str">
        <f>IFERROR(IF(VLOOKUP(CONCATENATE($A134,"_",AT$1),SP_ACQ_Lib[],MATCH(AT$2,SP_ACQ_Lib[#Headers],0),FALSE)=0,"",VLOOKUP(CONCATENATE($A134,"_",AT$1),SP_ACQ_Lib[],MATCH(AT$2,SP_ACQ_Lib[#Headers],0),FALSE)),"")</f>
        <v/>
      </c>
      <c r="AU134" s="132" t="str">
        <f>IFERROR(IF(VLOOKUP(CONCATENATE($A134,"_",AU$1),SP_ACQ_Lib[],MATCH(AU$2,SP_ACQ_Lib[#Headers],0),FALSE)=0,"",VLOOKUP(CONCATENATE($A134,"_",AU$1),SP_ACQ_Lib[],MATCH(AU$2,SP_ACQ_Lib[#Headers],0),FALSE)),"")</f>
        <v/>
      </c>
      <c r="AV134" s="113" t="str">
        <f>IFERROR(IF(VLOOKUP(CONCATENATE($A134,"_",AV$1),SP_ACQ_Lib[],MATCH(AV$2,SP_ACQ_Lib[#Headers],0),FALSE)=0,"",VLOOKUP(CONCATENATE($A134,"_",AV$1),SP_ACQ_Lib[],MATCH(AV$2,SP_ACQ_Lib[#Headers],0),FALSE)),"")</f>
        <v/>
      </c>
      <c r="AW134" s="132" t="str">
        <f>IFERROR(IF(VLOOKUP(CONCATENATE($A134,"_",AW$1),SP_ACQ_Lib[],MATCH(AW$2,SP_ACQ_Lib[#Headers],0),FALSE)=0,"",VLOOKUP(CONCATENATE($A134,"_",AW$1),SP_ACQ_Lib[],MATCH(AW$2,SP_ACQ_Lib[#Headers],0),FALSE)),"")</f>
        <v/>
      </c>
      <c r="AX134" s="132" t="str">
        <f>IFERROR(IF(VLOOKUP(CONCATENATE($A134,"_",AX$1),SP_ACQ_Lib[],MATCH(AX$2,SP_ACQ_Lib[#Headers],0),FALSE)=0,"",VLOOKUP(CONCATENATE($A134,"_",AX$1),SP_ACQ_Lib[],MATCH(AX$2,SP_ACQ_Lib[#Headers],0),FALSE)),"")</f>
        <v/>
      </c>
      <c r="AY134" s="132" t="str">
        <f>IFERROR(IF(VLOOKUP(CONCATENATE($A134,"_",AY$1),SP_ACQ_Lib[],MATCH(AY$2,SP_ACQ_Lib[#Headers],0),FALSE)=0,"",VLOOKUP(CONCATENATE($A134,"_",AY$1),SP_ACQ_Lib[],MATCH(AY$2,SP_ACQ_Lib[#Headers],0),FALSE)),"")</f>
        <v/>
      </c>
      <c r="AZ134" s="132" t="str">
        <f>IFERROR(IF(VLOOKUP(CONCATENATE($A134,"_",AZ$1),SP_ACQ_Lib[],MATCH(AZ$2,SP_ACQ_Lib[#Headers],0),FALSE)=0,"",VLOOKUP(CONCATENATE($A134,"_",AZ$1),SP_ACQ_Lib[],MATCH(AZ$2,SP_ACQ_Lib[#Headers],0),FALSE)),"")</f>
        <v/>
      </c>
      <c r="BA134" s="132" t="str">
        <f>IFERROR(IF(VLOOKUP(CONCATENATE($A134,"_",BA$1),SP_ACQ_Lib[],MATCH(BA$2,SP_ACQ_Lib[#Headers],0),FALSE)=0,"",VLOOKUP(CONCATENATE($A134,"_",BA$1),SP_ACQ_Lib[],MATCH(BA$2,SP_ACQ_Lib[#Headers],0),FALSE)),"")</f>
        <v/>
      </c>
      <c r="BB134" s="112">
        <f>IFERROR(VLOOKUP(CONCATENATE($A134,"_",BB$1),SP_ACQ_Lib[],MATCH(BB$2,SP_ACQ_Lib[#Headers],0),FALSE),0)</f>
        <v>0</v>
      </c>
      <c r="BC134" s="119">
        <f>IFERROR(VLOOKUP($A134,SP_AcqTract_DB[],MATCH(BC$2,SP_AcqTract_DB[#Headers],0),FALSE),"")</f>
        <v>0</v>
      </c>
      <c r="BD134" s="119">
        <f>IFERROR(VLOOKUP($A134,SP_AcqTract_DB[],MATCH(BD$2,SP_AcqTract_DB[#Headers],0),FALSE),"")</f>
        <v>0</v>
      </c>
      <c r="BE134" s="130" t="str">
        <f>IFERROR(IF(VLOOKUP(CONCATENATE($A134,"_",BE$1),SP_ACQ_Lib[],MATCH(BE$2,SP_ACQ_Lib[#Headers],0),FALSE)=0,"",VLOOKUP(CONCATENATE($A134,"_",BE$1),SP_ACQ_Lib[],MATCH(BE$2,SP_ACQ_Lib[#Headers],0),FALSE)),"")</f>
        <v/>
      </c>
      <c r="BF134" s="130" t="str">
        <f>IFERROR(IF(VLOOKUP(CONCATENATE($A134,"_",BF$1),SP_ACQ_Lib[],MATCH(BF$2,SP_ACQ_Lib[#Headers],0),FALSE)=0,"",VLOOKUP(CONCATENATE($A134,"_",BF$1),SP_ACQ_Lib[],MATCH(BF$2,SP_ACQ_Lib[#Headers],0),FALSE)),"")</f>
        <v/>
      </c>
      <c r="BG134" s="130" t="str">
        <f>IFERROR(IF(VLOOKUP(CONCATENATE($A134,"_",BG$1),SP_ACQ_Lib[],MATCH(BG$2,SP_ACQ_Lib[#Headers],0),FALSE)=0,"",VLOOKUP(CONCATENATE($A134,"_",BG$1),SP_ACQ_Lib[],MATCH(BG$2,SP_ACQ_Lib[#Headers],0),FALSE)),"")</f>
        <v/>
      </c>
      <c r="BH134" s="130" t="str">
        <f>IFERROR(IF(VLOOKUP(CONCATENATE($A134,"_",BH$1),SP_ACQ_Lib[],MATCH(BH$2,SP_ACQ_Lib[#Headers],0),FALSE)=0,"",VLOOKUP(CONCATENATE($A134,"_",BH$1),SP_ACQ_Lib[],MATCH(BH$2,SP_ACQ_Lib[#Headers],0),FALSE)),"")</f>
        <v/>
      </c>
      <c r="BI134" s="130" t="str">
        <f>IFERROR(IF(VLOOKUP(CONCATENATE($A134,"_",BI$1),SP_ACQ_Lib[],MATCH(BI$2,SP_ACQ_Lib[#Headers],0),FALSE)=0,"",VLOOKUP(CONCATENATE($A134,"_",BI$1),SP_ACQ_Lib[],MATCH(BI$2,SP_ACQ_Lib[#Headers],0),FALSE)),"")</f>
        <v/>
      </c>
      <c r="BJ134" s="130" t="str">
        <f>IFERROR(IF(VLOOKUP(CONCATENATE($A134,"_",BJ$1),SP_ACQ_Lib[],MATCH(BJ$2,SP_ACQ_Lib[#Headers],0),FALSE)=0,"",VLOOKUP(CONCATENATE($A134,"_",BJ$1),SP_ACQ_Lib[],MATCH(BJ$2,SP_ACQ_Lib[#Headers],0),FALSE)),"")</f>
        <v/>
      </c>
      <c r="BK134" s="131" t="str">
        <f>IFERROR(IF(VLOOKUP(CONCATENATE($A134,"_",BK$1),SP_ACQ_Lib[],MATCH(BK$2,SP_ACQ_Lib[#Headers],0),FALSE)=0,"",VLOOKUP(CONCATENATE($A134,"_",BK$1),SP_ACQ_Lib[],MATCH(BK$2,SP_ACQ_Lib[#Headers],0),FALSE)),"")</f>
        <v/>
      </c>
      <c r="BL134" s="130" t="str">
        <f>IFERROR(IF(VLOOKUP(CONCATENATE($A134,"_",BL$1),SP_ACQ_Lib[],MATCH(BL$2,SP_ACQ_Lib[#Headers],0),FALSE)=0,"",VLOOKUP(CONCATENATE($A134,"_",BL$1),SP_ACQ_Lib[],MATCH(BL$2,SP_ACQ_Lib[#Headers],0),FALSE)),"")</f>
        <v/>
      </c>
      <c r="BM134" s="130" t="str">
        <f>IFERROR(IF(VLOOKUP(CONCATENATE($A134,"_",BM$1),SP_ACQ_Lib[],MATCH(BM$2,SP_ACQ_Lib[#Headers],0),FALSE)=0,"",VLOOKUP(CONCATENATE($A134,"_",BM$1),SP_ACQ_Lib[],MATCH(BM$2,SP_ACQ_Lib[#Headers],0),FALSE)),"")</f>
        <v/>
      </c>
      <c r="BN134" s="130" t="str">
        <f>IFERROR(IF(VLOOKUP(CONCATENATE($A134,"_",BN$1),SP_ACQ_Lib[],MATCH(BN$2,SP_ACQ_Lib[#Headers],0),FALSE)=0,"",VLOOKUP(CONCATENATE($A134,"_",BN$1),SP_ACQ_Lib[],MATCH(BN$2,SP_ACQ_Lib[#Headers],0),FALSE)),"")</f>
        <v/>
      </c>
    </row>
    <row r="135" spans="1:66" s="114" customFormat="1" ht="25.5" x14ac:dyDescent="0.2">
      <c r="A135" s="82" t="s">
        <v>2477</v>
      </c>
      <c r="B135" s="115" t="str">
        <f>IFERROR(VLOOKUP($A135,SP_AcqTract_DB[],MATCH(B$2,SP_AcqTract_DB[#Headers],0),FALSE),"")</f>
        <v>R068877</v>
      </c>
      <c r="C135" s="116" t="str">
        <f>IFERROR(VLOOKUP($A135,SP_AcqTract_DB[],MATCH(C$2,SP_AcqTract_DB[#Headers],0),FALSE),"")</f>
        <v>PH2</v>
      </c>
      <c r="D135" s="96" t="str">
        <f>IFERROR(VLOOKUP($A135,SP_AcqTract_DB[],MATCH(D$2,SP_AcqTract_DB[#Headers],0),FALSE),"")</f>
        <v>Active</v>
      </c>
      <c r="E135" s="96">
        <f>IFERROR(VLOOKUP($A135,SP_AcqTract_DB[],MATCH(E$2,SP_AcqTract_DB[#Headers],0),FALSE),"")</f>
        <v>0</v>
      </c>
      <c r="F135" s="115">
        <f>IFERROR(VLOOKUP($A135,SP_AcqTract_DB[],MATCH(F$2,SP_AcqTract_DB[#Headers],0),FALSE),"")</f>
        <v>0</v>
      </c>
      <c r="G135" s="115">
        <f>IFERROR(VLOOKUP($A135,SP_AcqTract_DB[],MATCH(G$2,SP_AcqTract_DB[#Headers],0),FALSE),"")</f>
        <v>0</v>
      </c>
      <c r="H135" s="131" t="str">
        <f>IFERROR(IF(VLOOKUP(CONCATENATE($A135,"_",H$1),SP_ACQ_Lib[],MATCH(H$2,SP_ACQ_Lib[#Headers],0),FALSE)=0,"",VLOOKUP(CONCATENATE($A135,"_",H$1),SP_ACQ_Lib[],MATCH(H$2,SP_ACQ_Lib[#Headers],0),FALSE)),"")</f>
        <v/>
      </c>
      <c r="I135" s="115" t="str">
        <f>IFERROR(VLOOKUP($A135,SP_AcqTract_DB[],MATCH(I$2,SP_AcqTract_DB[#Headers],0),FALSE),"")</f>
        <v>Rust Lloyd Family Lmt Prnshp &amp; Rust Tm Family LLC</v>
      </c>
      <c r="J135" s="115">
        <f>IFERROR(VLOOKUP($A135,SP_AcqTract_DB[],MATCH(J$2,SP_AcqTract_DB[#Headers],0),FALSE),"")</f>
        <v>0</v>
      </c>
      <c r="K135" s="115">
        <f>IFERROR(VLOOKUP($A135,SP_AcqTract_DB[],MATCH(K$2,SP_AcqTract_DB[#Headers],0),FALSE),"")</f>
        <v>0</v>
      </c>
      <c r="L135" s="115">
        <f>IFERROR(VLOOKUP($A135,SP_AcqTract_DB[],MATCH(L$2,SP_AcqTract_DB[#Headers],0),FALSE),"")</f>
        <v>0</v>
      </c>
      <c r="M135" s="96">
        <f>IFERROR(VLOOKUP($A135,SP_AcqTract_DB[],MATCH(M$2,SP_AcqTract_DB[#Headers],0),FALSE),"")</f>
        <v>0</v>
      </c>
      <c r="N135" s="115" t="str">
        <f>IFERROR(VLOOKUP($A135,SP_AcqTract_DB[],MATCH(N$2,SP_AcqTract_DB[#Headers],0),FALSE),"")</f>
        <v>0 HWY 59</v>
      </c>
      <c r="O135" s="108">
        <f>IFERROR(VLOOKUP($A135,SP_AcqTract_DB[],MATCH(O$2,SP_AcqTract_DB[#Headers],0),FALSE),"")</f>
        <v>0</v>
      </c>
      <c r="P135" s="108">
        <f>IFERROR(VLOOKUP($A135,SP_AcqTract_DB[],MATCH(P$2,SP_AcqTract_DB[#Headers],0),FALSE),"")</f>
        <v>0</v>
      </c>
      <c r="Q135" s="96">
        <f>IFERROR(VLOOKUP($A135,SP_AcqTract_DB[],MATCH(Q$2,SP_AcqTract_DB[#Headers],0),FALSE),"")</f>
        <v>0</v>
      </c>
      <c r="R135" s="131" t="str">
        <f>IFERROR(IF(VLOOKUP(CONCATENATE($A135,"_",R$1),SP_ACQ_Lib[],MATCH(R$2,SP_ACQ_Lib[#Headers],0),FALSE)=0,"",VLOOKUP(CONCATENATE($A135,"_",R$1),SP_ACQ_Lib[],MATCH(R$2,SP_ACQ_Lib[#Headers],0),FALSE)),"")</f>
        <v/>
      </c>
      <c r="S135" s="134" t="str">
        <f>IFERROR(IF(VLOOKUP(CONCATENATE($A135,"_",S$1),SP_ACQ_Lib[],MATCH(S$2,SP_ACQ_Lib[#Headers],0),FALSE)=0,"",VLOOKUP(CONCATENATE($A135,"_",S$1),SP_ACQ_Lib[],MATCH(S$2,SP_ACQ_Lib[#Headers],0),FALSE)),"")</f>
        <v/>
      </c>
      <c r="T135" s="93">
        <f>IFERROR(VLOOKUP(CONCATENATE($A135,"_",T$1),SP_ACQ_Lib[],MATCH(T$2,SP_ACQ_Lib[#Headers],0),FALSE),0)</f>
        <v>0</v>
      </c>
      <c r="U135" s="131" t="str">
        <f>IFERROR(IF(VLOOKUP(CONCATENATE($A135,"_",U$1),SP_ACQ_Lib[],MATCH(U$2,SP_ACQ_Lib[#Headers],0),FALSE)=0,"",VLOOKUP(CONCATENATE($A135,"_",U$1),SP_ACQ_Lib[],MATCH(U$2,SP_ACQ_Lib[#Headers],0),FALSE)),"")</f>
        <v/>
      </c>
      <c r="V135" s="93">
        <f>IFERROR(VLOOKUP(CONCATENATE($A135,"_",V$1),SP_ACQ_Lib[],MATCH(V$2,SP_ACQ_Lib[#Headers],0),FALSE),0)</f>
        <v>0</v>
      </c>
      <c r="W135" s="97">
        <f>IFERROR(VLOOKUP(CONCATENATE($A135,"_",W$1),SP_ACQ_Lib[],MATCH(W$2,SP_ACQ_Lib[#Headers],0),FALSE),0)</f>
        <v>0</v>
      </c>
      <c r="X135" s="131">
        <f>IFERROR(VLOOKUP($A135,SP_AcqTract_DB[],MATCH(X$2,SP_AcqTract_DB[#Headers],0),FALSE),"")</f>
        <v>0</v>
      </c>
      <c r="Y135" s="125">
        <f>IFERROR(VLOOKUP($A135,SP_AcqTract_DB[],MATCH(Y$2,SP_AcqTract_DB[#Headers],0),FALSE),"")</f>
        <v>0</v>
      </c>
      <c r="Z135" s="117">
        <f>IFERROR(VLOOKUP($A135,SP_AcqTract_DB[],MATCH(Z$2,SP_AcqTract_DB[#Headers],0),FALSE),"")</f>
        <v>0</v>
      </c>
      <c r="AA135" s="117">
        <f>IFERROR(VLOOKUP($A135,SP_AcqTract_DB[],MATCH(AA$2,SP_AcqTract_DB[#Headers],0),FALSE),"")</f>
        <v>0</v>
      </c>
      <c r="AB135" s="131" t="str">
        <f>IFERROR(IF(VLOOKUP(CONCATENATE($A135,"_",AB$1),SP_ACQ_Lib[],MATCH(AB$2,SP_ACQ_Lib[#Headers],0),FALSE)=0,"",VLOOKUP(CONCATENATE($A135,"_",AB$1),SP_ACQ_Lib[],MATCH(AB$2,SP_ACQ_Lib[#Headers],0),FALSE)),"")</f>
        <v/>
      </c>
      <c r="AC135" s="131" t="str">
        <f>IFERROR(IF(VLOOKUP(CONCATENATE($A135,"_",AC$1),SP_ACQ_Lib[],MATCH(AC$2,SP_ACQ_Lib[#Headers],0),FALSE)=0,"",VLOOKUP(CONCATENATE($A135,"_",AC$1),SP_ACQ_Lib[],MATCH(AC$2,SP_ACQ_Lib[#Headers],0),FALSE)),"")</f>
        <v/>
      </c>
      <c r="AD135" s="117">
        <f>IFERROR(VLOOKUP($A135,SP_AcqTract_DB[],MATCH(AD$2,SP_AcqTract_DB[#Headers],0),FALSE),"")</f>
        <v>0</v>
      </c>
      <c r="AE135" s="131" t="str">
        <f>IFERROR(IF(VLOOKUP(CONCATENATE($A135,"_",AE$1),SP_ACQ_Lib[],MATCH(AE$2,SP_ACQ_Lib[#Headers],0),FALSE)=0,"",VLOOKUP(CONCATENATE($A135,"_",AE$1),SP_ACQ_Lib[],MATCH(AE$2,SP_ACQ_Lib[#Headers],0),FALSE)),"")</f>
        <v/>
      </c>
      <c r="AF135" s="131" t="str">
        <f>IFERROR(IF(VLOOKUP(CONCATENATE($A135,"_",AF$1),SP_ACQ_Lib[],MATCH(AF$2,SP_ACQ_Lib[#Headers],0),FALSE)=0,"",VLOOKUP(CONCATENATE($A135,"_",AF$1),SP_ACQ_Lib[],MATCH(AF$2,SP_ACQ_Lib[#Headers],0),FALSE)),"")</f>
        <v/>
      </c>
      <c r="AG135" s="131" t="str">
        <f>IFERROR(IF(VLOOKUP(CONCATENATE($A135,"_",AG$1),SP_ACQ_Lib[],MATCH(AG$2,SP_ACQ_Lib[#Headers],0),FALSE)=0,"",VLOOKUP(CONCATENATE($A135,"_",AG$1),SP_ACQ_Lib[],MATCH(AG$2,SP_ACQ_Lib[#Headers],0),FALSE)),"")</f>
        <v/>
      </c>
      <c r="AH135" s="131" t="str">
        <f>IFERROR(IF(VLOOKUP(CONCATENATE($A135,"_",AH$1),SP_ACQ_Lib[],MATCH(AH$2,SP_ACQ_Lib[#Headers],0),FALSE)=0,"",VLOOKUP(CONCATENATE($A135,"_",AH$1),SP_ACQ_Lib[],MATCH(AH$2,SP_ACQ_Lib[#Headers],0),FALSE)),"")</f>
        <v/>
      </c>
      <c r="AI135" s="130" t="str">
        <f>IFERROR(IF(VLOOKUP(CONCATENATE($A135,"_",AI$1),SP_ACQ_Lib[],MATCH(AI$2,SP_ACQ_Lib[#Headers],0),FALSE)=0,"",VLOOKUP(CONCATENATE($A135,"_",AI$1),SP_ACQ_Lib[],MATCH(AI$2,SP_ACQ_Lib[#Headers],0),FALSE)),"")</f>
        <v/>
      </c>
      <c r="AJ135" s="130">
        <f>IFERROR(IF(VLOOKUP(CONCATENATE($A135,"_",AJ$1),SP_ACQ_Lib[],MATCH(AJ$2,SP_ACQ_Lib[#Headers],0),FALSE)=0,"",VLOOKUP(CONCATENATE($A135,"_",AJ$1),SP_ACQ_Lib[],MATCH(AJ$2,SP_ACQ_Lib[#Headers],0),FALSE)),"")</f>
        <v>43600</v>
      </c>
      <c r="AK135" s="130">
        <f>IFERROR(IF(VLOOKUP(CONCATENATE($A135,"_",AK$1),SP_ACQ_Lib[],MATCH(AK$2,SP_ACQ_Lib[#Headers],0),FALSE)=0,"",VLOOKUP(CONCATENATE($A135,"_",AK$1),SP_ACQ_Lib[],MATCH(AK$2,SP_ACQ_Lib[#Headers],0),FALSE)),"")</f>
        <v>44168</v>
      </c>
      <c r="AL135" s="130">
        <f>IFERROR(VLOOKUP($A135,SP_AcqTract_DB[],MATCH(AL$2,SP_AcqTract_DB[#Headers],0),FALSE),"")</f>
        <v>0</v>
      </c>
      <c r="AM135" s="115">
        <f>IFERROR(VLOOKUP($A135,SP_AcqTract_DB[],MATCH(AM$2,SP_AcqTract_DB[#Headers],0),FALSE),"")</f>
        <v>0</v>
      </c>
      <c r="AN135" s="115">
        <f>IFERROR(VLOOKUP($A135,SP_AcqTract_DB[],MATCH(AN$2,SP_AcqTract_DB[#Headers],0),FALSE),"")</f>
        <v>0</v>
      </c>
      <c r="AO135" s="116">
        <f>IFERROR(VLOOKUP($A135,SP_AcqTract_DB[],MATCH(AO$2,SP_AcqTract_DB[#Headers],0),FALSE),"")</f>
        <v>0</v>
      </c>
      <c r="AP135" s="98">
        <f>IFERROR(VLOOKUP($A135,SP_AcqTract_DB[],MATCH(AP$2,SP_AcqTract_DB[#Headers],0),FALSE),"")</f>
        <v>0</v>
      </c>
      <c r="AQ135" s="133" t="str">
        <f>IFERROR(IF(VLOOKUP(CONCATENATE($A135,"_",AQ$1),SP_ACQ_Lib[],MATCH(AQ$2,SP_ACQ_Lib[#Headers],0),FALSE)=0,"",VLOOKUP(CONCATENATE($A135,"_",AQ$1),SP_ACQ_Lib[],MATCH(AQ$2,SP_ACQ_Lib[#Headers],0),FALSE)),"")</f>
        <v/>
      </c>
      <c r="AR135" s="131" t="str">
        <f>IFERROR(IF(VLOOKUP(CONCATENATE($A135,"_",AR$1),SP_ACQ_Lib[],MATCH(AR$2,SP_ACQ_Lib[#Headers],0),FALSE)=0,"",VLOOKUP(CONCATENATE($A135,"_",AR$1),SP_ACQ_Lib[],MATCH(AR$2,SP_ACQ_Lib[#Headers],0),FALSE)),"")</f>
        <v/>
      </c>
      <c r="AS135" s="130" t="str">
        <f>IFERROR(IF(VLOOKUP(CONCATENATE($A135,"_",AS$1),SP_ACQ_Lib[],MATCH(AS$2,SP_ACQ_Lib[#Headers],0),FALSE)=0,"",VLOOKUP(CONCATENATE($A135,"_",AS$1),SP_ACQ_Lib[],MATCH(AS$2,SP_ACQ_Lib[#Headers],0),FALSE)),"")</f>
        <v/>
      </c>
      <c r="AT135" s="132" t="str">
        <f>IFERROR(IF(VLOOKUP(CONCATENATE($A135,"_",AT$1),SP_ACQ_Lib[],MATCH(AT$2,SP_ACQ_Lib[#Headers],0),FALSE)=0,"",VLOOKUP(CONCATENATE($A135,"_",AT$1),SP_ACQ_Lib[],MATCH(AT$2,SP_ACQ_Lib[#Headers],0),FALSE)),"")</f>
        <v/>
      </c>
      <c r="AU135" s="132" t="str">
        <f>IFERROR(IF(VLOOKUP(CONCATENATE($A135,"_",AU$1),SP_ACQ_Lib[],MATCH(AU$2,SP_ACQ_Lib[#Headers],0),FALSE)=0,"",VLOOKUP(CONCATENATE($A135,"_",AU$1),SP_ACQ_Lib[],MATCH(AU$2,SP_ACQ_Lib[#Headers],0),FALSE)),"")</f>
        <v/>
      </c>
      <c r="AV135" s="113" t="str">
        <f>IFERROR(IF(VLOOKUP(CONCATENATE($A135,"_",AV$1),SP_ACQ_Lib[],MATCH(AV$2,SP_ACQ_Lib[#Headers],0),FALSE)=0,"",VLOOKUP(CONCATENATE($A135,"_",AV$1),SP_ACQ_Lib[],MATCH(AV$2,SP_ACQ_Lib[#Headers],0),FALSE)),"")</f>
        <v/>
      </c>
      <c r="AW135" s="132" t="str">
        <f>IFERROR(IF(VLOOKUP(CONCATENATE($A135,"_",AW$1),SP_ACQ_Lib[],MATCH(AW$2,SP_ACQ_Lib[#Headers],0),FALSE)=0,"",VLOOKUP(CONCATENATE($A135,"_",AW$1),SP_ACQ_Lib[],MATCH(AW$2,SP_ACQ_Lib[#Headers],0),FALSE)),"")</f>
        <v/>
      </c>
      <c r="AX135" s="132" t="str">
        <f>IFERROR(IF(VLOOKUP(CONCATENATE($A135,"_",AX$1),SP_ACQ_Lib[],MATCH(AX$2,SP_ACQ_Lib[#Headers],0),FALSE)=0,"",VLOOKUP(CONCATENATE($A135,"_",AX$1),SP_ACQ_Lib[],MATCH(AX$2,SP_ACQ_Lib[#Headers],0),FALSE)),"")</f>
        <v/>
      </c>
      <c r="AY135" s="132" t="str">
        <f>IFERROR(IF(VLOOKUP(CONCATENATE($A135,"_",AY$1),SP_ACQ_Lib[],MATCH(AY$2,SP_ACQ_Lib[#Headers],0),FALSE)=0,"",VLOOKUP(CONCATENATE($A135,"_",AY$1),SP_ACQ_Lib[],MATCH(AY$2,SP_ACQ_Lib[#Headers],0),FALSE)),"")</f>
        <v/>
      </c>
      <c r="AZ135" s="132" t="str">
        <f>IFERROR(IF(VLOOKUP(CONCATENATE($A135,"_",AZ$1),SP_ACQ_Lib[],MATCH(AZ$2,SP_ACQ_Lib[#Headers],0),FALSE)=0,"",VLOOKUP(CONCATENATE($A135,"_",AZ$1),SP_ACQ_Lib[],MATCH(AZ$2,SP_ACQ_Lib[#Headers],0),FALSE)),"")</f>
        <v/>
      </c>
      <c r="BA135" s="132" t="str">
        <f>IFERROR(IF(VLOOKUP(CONCATENATE($A135,"_",BA$1),SP_ACQ_Lib[],MATCH(BA$2,SP_ACQ_Lib[#Headers],0),FALSE)=0,"",VLOOKUP(CONCATENATE($A135,"_",BA$1),SP_ACQ_Lib[],MATCH(BA$2,SP_ACQ_Lib[#Headers],0),FALSE)),"")</f>
        <v/>
      </c>
      <c r="BB135" s="112">
        <f>IFERROR(VLOOKUP(CONCATENATE($A135,"_",BB$1),SP_ACQ_Lib[],MATCH(BB$2,SP_ACQ_Lib[#Headers],0),FALSE),0)</f>
        <v>0</v>
      </c>
      <c r="BC135" s="119">
        <f>IFERROR(VLOOKUP($A135,SP_AcqTract_DB[],MATCH(BC$2,SP_AcqTract_DB[#Headers],0),FALSE),"")</f>
        <v>0</v>
      </c>
      <c r="BD135" s="119">
        <f>IFERROR(VLOOKUP($A135,SP_AcqTract_DB[],MATCH(BD$2,SP_AcqTract_DB[#Headers],0),FALSE),"")</f>
        <v>0</v>
      </c>
      <c r="BE135" s="130" t="str">
        <f>IFERROR(IF(VLOOKUP(CONCATENATE($A135,"_",BE$1),SP_ACQ_Lib[],MATCH(BE$2,SP_ACQ_Lib[#Headers],0),FALSE)=0,"",VLOOKUP(CONCATENATE($A135,"_",BE$1),SP_ACQ_Lib[],MATCH(BE$2,SP_ACQ_Lib[#Headers],0),FALSE)),"")</f>
        <v/>
      </c>
      <c r="BF135" s="130" t="str">
        <f>IFERROR(IF(VLOOKUP(CONCATENATE($A135,"_",BF$1),SP_ACQ_Lib[],MATCH(BF$2,SP_ACQ_Lib[#Headers],0),FALSE)=0,"",VLOOKUP(CONCATENATE($A135,"_",BF$1),SP_ACQ_Lib[],MATCH(BF$2,SP_ACQ_Lib[#Headers],0),FALSE)),"")</f>
        <v/>
      </c>
      <c r="BG135" s="130" t="str">
        <f>IFERROR(IF(VLOOKUP(CONCATENATE($A135,"_",BG$1),SP_ACQ_Lib[],MATCH(BG$2,SP_ACQ_Lib[#Headers],0),FALSE)=0,"",VLOOKUP(CONCATENATE($A135,"_",BG$1),SP_ACQ_Lib[],MATCH(BG$2,SP_ACQ_Lib[#Headers],0),FALSE)),"")</f>
        <v/>
      </c>
      <c r="BH135" s="130" t="str">
        <f>IFERROR(IF(VLOOKUP(CONCATENATE($A135,"_",BH$1),SP_ACQ_Lib[],MATCH(BH$2,SP_ACQ_Lib[#Headers],0),FALSE)=0,"",VLOOKUP(CONCATENATE($A135,"_",BH$1),SP_ACQ_Lib[],MATCH(BH$2,SP_ACQ_Lib[#Headers],0),FALSE)),"")</f>
        <v/>
      </c>
      <c r="BI135" s="130" t="str">
        <f>IFERROR(IF(VLOOKUP(CONCATENATE($A135,"_",BI$1),SP_ACQ_Lib[],MATCH(BI$2,SP_ACQ_Lib[#Headers],0),FALSE)=0,"",VLOOKUP(CONCATENATE($A135,"_",BI$1),SP_ACQ_Lib[],MATCH(BI$2,SP_ACQ_Lib[#Headers],0),FALSE)),"")</f>
        <v/>
      </c>
      <c r="BJ135" s="130" t="str">
        <f>IFERROR(IF(VLOOKUP(CONCATENATE($A135,"_",BJ$1),SP_ACQ_Lib[],MATCH(BJ$2,SP_ACQ_Lib[#Headers],0),FALSE)=0,"",VLOOKUP(CONCATENATE($A135,"_",BJ$1),SP_ACQ_Lib[],MATCH(BJ$2,SP_ACQ_Lib[#Headers],0),FALSE)),"")</f>
        <v/>
      </c>
      <c r="BK135" s="131" t="str">
        <f>IFERROR(IF(VLOOKUP(CONCATENATE($A135,"_",BK$1),SP_ACQ_Lib[],MATCH(BK$2,SP_ACQ_Lib[#Headers],0),FALSE)=0,"",VLOOKUP(CONCATENATE($A135,"_",BK$1),SP_ACQ_Lib[],MATCH(BK$2,SP_ACQ_Lib[#Headers],0),FALSE)),"")</f>
        <v/>
      </c>
      <c r="BL135" s="130" t="str">
        <f>IFERROR(IF(VLOOKUP(CONCATENATE($A135,"_",BL$1),SP_ACQ_Lib[],MATCH(BL$2,SP_ACQ_Lib[#Headers],0),FALSE)=0,"",VLOOKUP(CONCATENATE($A135,"_",BL$1),SP_ACQ_Lib[],MATCH(BL$2,SP_ACQ_Lib[#Headers],0),FALSE)),"")</f>
        <v/>
      </c>
      <c r="BM135" s="130" t="str">
        <f>IFERROR(IF(VLOOKUP(CONCATENATE($A135,"_",BM$1),SP_ACQ_Lib[],MATCH(BM$2,SP_ACQ_Lib[#Headers],0),FALSE)=0,"",VLOOKUP(CONCATENATE($A135,"_",BM$1),SP_ACQ_Lib[],MATCH(BM$2,SP_ACQ_Lib[#Headers],0),FALSE)),"")</f>
        <v/>
      </c>
      <c r="BN135" s="130" t="str">
        <f>IFERROR(IF(VLOOKUP(CONCATENATE($A135,"_",BN$1),SP_ACQ_Lib[],MATCH(BN$2,SP_ACQ_Lib[#Headers],0),FALSE)=0,"",VLOOKUP(CONCATENATE($A135,"_",BN$1),SP_ACQ_Lib[],MATCH(BN$2,SP_ACQ_Lib[#Headers],0),FALSE)),"")</f>
        <v/>
      </c>
    </row>
    <row r="136" spans="1:66" s="114" customFormat="1" ht="15.75" x14ac:dyDescent="0.2">
      <c r="A136" s="82" t="s">
        <v>2481</v>
      </c>
      <c r="B136" s="115" t="str">
        <f>IFERROR(VLOOKUP($A136,SP_AcqTract_DB[],MATCH(B$2,SP_AcqTract_DB[#Headers],0),FALSE),"")</f>
        <v>R020858</v>
      </c>
      <c r="C136" s="116" t="str">
        <f>IFERROR(VLOOKUP($A136,SP_AcqTract_DB[],MATCH(C$2,SP_AcqTract_DB[#Headers],0),FALSE),"")</f>
        <v>PH2</v>
      </c>
      <c r="D136" s="96" t="str">
        <f>IFERROR(VLOOKUP($A136,SP_AcqTract_DB[],MATCH(D$2,SP_AcqTract_DB[#Headers],0),FALSE),"")</f>
        <v>Active</v>
      </c>
      <c r="E136" s="96">
        <f>IFERROR(VLOOKUP($A136,SP_AcqTract_DB[],MATCH(E$2,SP_AcqTract_DB[#Headers],0),FALSE),"")</f>
        <v>0</v>
      </c>
      <c r="F136" s="115">
        <f>IFERROR(VLOOKUP($A136,SP_AcqTract_DB[],MATCH(F$2,SP_AcqTract_DB[#Headers],0),FALSE),"")</f>
        <v>0</v>
      </c>
      <c r="G136" s="115">
        <f>IFERROR(VLOOKUP($A136,SP_AcqTract_DB[],MATCH(G$2,SP_AcqTract_DB[#Headers],0),FALSE),"")</f>
        <v>0</v>
      </c>
      <c r="H136" s="131" t="str">
        <f>IFERROR(IF(VLOOKUP(CONCATENATE($A136,"_",H$1),SP_ACQ_Lib[],MATCH(H$2,SP_ACQ_Lib[#Headers],0),FALSE)=0,"",VLOOKUP(CONCATENATE($A136,"_",H$1),SP_ACQ_Lib[],MATCH(H$2,SP_ACQ_Lib[#Headers],0),FALSE)),"")</f>
        <v/>
      </c>
      <c r="I136" s="115" t="str">
        <f>IFERROR(VLOOKUP($A136,SP_AcqTract_DB[],MATCH(I$2,SP_AcqTract_DB[#Headers],0),FALSE),"")</f>
        <v>City Of Wharton</v>
      </c>
      <c r="J136" s="115">
        <f>IFERROR(VLOOKUP($A136,SP_AcqTract_DB[],MATCH(J$2,SP_AcqTract_DB[#Headers],0),FALSE),"")</f>
        <v>0</v>
      </c>
      <c r="K136" s="115">
        <f>IFERROR(VLOOKUP($A136,SP_AcqTract_DB[],MATCH(K$2,SP_AcqTract_DB[#Headers],0),FALSE),"")</f>
        <v>0</v>
      </c>
      <c r="L136" s="115">
        <f>IFERROR(VLOOKUP($A136,SP_AcqTract_DB[],MATCH(L$2,SP_AcqTract_DB[#Headers],0),FALSE),"")</f>
        <v>0</v>
      </c>
      <c r="M136" s="96">
        <f>IFERROR(VLOOKUP($A136,SP_AcqTract_DB[],MATCH(M$2,SP_AcqTract_DB[#Headers],0),FALSE),"")</f>
        <v>0</v>
      </c>
      <c r="N136" s="115" t="str">
        <f>IFERROR(VLOOKUP($A136,SP_AcqTract_DB[],MATCH(N$2,SP_AcqTract_DB[#Headers],0),FALSE),"")</f>
        <v>0 COLLINS</v>
      </c>
      <c r="O136" s="108">
        <f>IFERROR(VLOOKUP($A136,SP_AcqTract_DB[],MATCH(O$2,SP_AcqTract_DB[#Headers],0),FALSE),"")</f>
        <v>0</v>
      </c>
      <c r="P136" s="108">
        <f>IFERROR(VLOOKUP($A136,SP_AcqTract_DB[],MATCH(P$2,SP_AcqTract_DB[#Headers],0),FALSE),"")</f>
        <v>0</v>
      </c>
      <c r="Q136" s="96">
        <f>IFERROR(VLOOKUP($A136,SP_AcqTract_DB[],MATCH(Q$2,SP_AcqTract_DB[#Headers],0),FALSE),"")</f>
        <v>0</v>
      </c>
      <c r="R136" s="131" t="str">
        <f>IFERROR(IF(VLOOKUP(CONCATENATE($A136,"_",R$1),SP_ACQ_Lib[],MATCH(R$2,SP_ACQ_Lib[#Headers],0),FALSE)=0,"",VLOOKUP(CONCATENATE($A136,"_",R$1),SP_ACQ_Lib[],MATCH(R$2,SP_ACQ_Lib[#Headers],0),FALSE)),"")</f>
        <v/>
      </c>
      <c r="S136" s="134" t="str">
        <f>IFERROR(IF(VLOOKUP(CONCATENATE($A136,"_",S$1),SP_ACQ_Lib[],MATCH(S$2,SP_ACQ_Lib[#Headers],0),FALSE)=0,"",VLOOKUP(CONCATENATE($A136,"_",S$1),SP_ACQ_Lib[],MATCH(S$2,SP_ACQ_Lib[#Headers],0),FALSE)),"")</f>
        <v/>
      </c>
      <c r="T136" s="93">
        <f>IFERROR(VLOOKUP(CONCATENATE($A136,"_",T$1),SP_ACQ_Lib[],MATCH(T$2,SP_ACQ_Lib[#Headers],0),FALSE),0)</f>
        <v>0</v>
      </c>
      <c r="U136" s="131" t="str">
        <f>IFERROR(IF(VLOOKUP(CONCATENATE($A136,"_",U$1),SP_ACQ_Lib[],MATCH(U$2,SP_ACQ_Lib[#Headers],0),FALSE)=0,"",VLOOKUP(CONCATENATE($A136,"_",U$1),SP_ACQ_Lib[],MATCH(U$2,SP_ACQ_Lib[#Headers],0),FALSE)),"")</f>
        <v/>
      </c>
      <c r="V136" s="93">
        <f>IFERROR(VLOOKUP(CONCATENATE($A136,"_",V$1),SP_ACQ_Lib[],MATCH(V$2,SP_ACQ_Lib[#Headers],0),FALSE),0)</f>
        <v>0</v>
      </c>
      <c r="W136" s="97">
        <f>IFERROR(VLOOKUP(CONCATENATE($A136,"_",W$1),SP_ACQ_Lib[],MATCH(W$2,SP_ACQ_Lib[#Headers],0),FALSE),0)</f>
        <v>0</v>
      </c>
      <c r="X136" s="131">
        <f>IFERROR(VLOOKUP($A136,SP_AcqTract_DB[],MATCH(X$2,SP_AcqTract_DB[#Headers],0),FALSE),"")</f>
        <v>0</v>
      </c>
      <c r="Y136" s="125">
        <f>IFERROR(VLOOKUP($A136,SP_AcqTract_DB[],MATCH(Y$2,SP_AcqTract_DB[#Headers],0),FALSE),"")</f>
        <v>0</v>
      </c>
      <c r="Z136" s="117">
        <f>IFERROR(VLOOKUP($A136,SP_AcqTract_DB[],MATCH(Z$2,SP_AcqTract_DB[#Headers],0),FALSE),"")</f>
        <v>0</v>
      </c>
      <c r="AA136" s="117">
        <f>IFERROR(VLOOKUP($A136,SP_AcqTract_DB[],MATCH(AA$2,SP_AcqTract_DB[#Headers],0),FALSE),"")</f>
        <v>0</v>
      </c>
      <c r="AB136" s="131" t="str">
        <f>IFERROR(IF(VLOOKUP(CONCATENATE($A136,"_",AB$1),SP_ACQ_Lib[],MATCH(AB$2,SP_ACQ_Lib[#Headers],0),FALSE)=0,"",VLOOKUP(CONCATENATE($A136,"_",AB$1),SP_ACQ_Lib[],MATCH(AB$2,SP_ACQ_Lib[#Headers],0),FALSE)),"")</f>
        <v/>
      </c>
      <c r="AC136" s="131" t="str">
        <f>IFERROR(IF(VLOOKUP(CONCATENATE($A136,"_",AC$1),SP_ACQ_Lib[],MATCH(AC$2,SP_ACQ_Lib[#Headers],0),FALSE)=0,"",VLOOKUP(CONCATENATE($A136,"_",AC$1),SP_ACQ_Lib[],MATCH(AC$2,SP_ACQ_Lib[#Headers],0),FALSE)),"")</f>
        <v/>
      </c>
      <c r="AD136" s="117">
        <f>IFERROR(VLOOKUP($A136,SP_AcqTract_DB[],MATCH(AD$2,SP_AcqTract_DB[#Headers],0),FALSE),"")</f>
        <v>0</v>
      </c>
      <c r="AE136" s="131" t="str">
        <f>IFERROR(IF(VLOOKUP(CONCATENATE($A136,"_",AE$1),SP_ACQ_Lib[],MATCH(AE$2,SP_ACQ_Lib[#Headers],0),FALSE)=0,"",VLOOKUP(CONCATENATE($A136,"_",AE$1),SP_ACQ_Lib[],MATCH(AE$2,SP_ACQ_Lib[#Headers],0),FALSE)),"")</f>
        <v/>
      </c>
      <c r="AF136" s="131" t="str">
        <f>IFERROR(IF(VLOOKUP(CONCATENATE($A136,"_",AF$1),SP_ACQ_Lib[],MATCH(AF$2,SP_ACQ_Lib[#Headers],0),FALSE)=0,"",VLOOKUP(CONCATENATE($A136,"_",AF$1),SP_ACQ_Lib[],MATCH(AF$2,SP_ACQ_Lib[#Headers],0),FALSE)),"")</f>
        <v/>
      </c>
      <c r="AG136" s="131" t="str">
        <f>IFERROR(IF(VLOOKUP(CONCATENATE($A136,"_",AG$1),SP_ACQ_Lib[],MATCH(AG$2,SP_ACQ_Lib[#Headers],0),FALSE)=0,"",VLOOKUP(CONCATENATE($A136,"_",AG$1),SP_ACQ_Lib[],MATCH(AG$2,SP_ACQ_Lib[#Headers],0),FALSE)),"")</f>
        <v/>
      </c>
      <c r="AH136" s="131" t="str">
        <f>IFERROR(IF(VLOOKUP(CONCATENATE($A136,"_",AH$1),SP_ACQ_Lib[],MATCH(AH$2,SP_ACQ_Lib[#Headers],0),FALSE)=0,"",VLOOKUP(CONCATENATE($A136,"_",AH$1),SP_ACQ_Lib[],MATCH(AH$2,SP_ACQ_Lib[#Headers],0),FALSE)),"")</f>
        <v/>
      </c>
      <c r="AI136" s="130" t="str">
        <f>IFERROR(IF(VLOOKUP(CONCATENATE($A136,"_",AI$1),SP_ACQ_Lib[],MATCH(AI$2,SP_ACQ_Lib[#Headers],0),FALSE)=0,"",VLOOKUP(CONCATENATE($A136,"_",AI$1),SP_ACQ_Lib[],MATCH(AI$2,SP_ACQ_Lib[#Headers],0),FALSE)),"")</f>
        <v/>
      </c>
      <c r="AJ136" s="130">
        <f>IFERROR(IF(VLOOKUP(CONCATENATE($A136,"_",AJ$1),SP_ACQ_Lib[],MATCH(AJ$2,SP_ACQ_Lib[#Headers],0),FALSE)=0,"",VLOOKUP(CONCATENATE($A136,"_",AJ$1),SP_ACQ_Lib[],MATCH(AJ$2,SP_ACQ_Lib[#Headers],0),FALSE)),"")</f>
        <v>43976</v>
      </c>
      <c r="AK136" s="130">
        <f>IFERROR(IF(VLOOKUP(CONCATENATE($A136,"_",AK$1),SP_ACQ_Lib[],MATCH(AK$2,SP_ACQ_Lib[#Headers],0),FALSE)=0,"",VLOOKUP(CONCATENATE($A136,"_",AK$1),SP_ACQ_Lib[],MATCH(AK$2,SP_ACQ_Lib[#Headers],0),FALSE)),"")</f>
        <v>44160</v>
      </c>
      <c r="AL136" s="130">
        <f>IFERROR(VLOOKUP($A136,SP_AcqTract_DB[],MATCH(AL$2,SP_AcqTract_DB[#Headers],0),FALSE),"")</f>
        <v>0</v>
      </c>
      <c r="AM136" s="115">
        <f>IFERROR(VLOOKUP($A136,SP_AcqTract_DB[],MATCH(AM$2,SP_AcqTract_DB[#Headers],0),FALSE),"")</f>
        <v>0</v>
      </c>
      <c r="AN136" s="115">
        <f>IFERROR(VLOOKUP($A136,SP_AcqTract_DB[],MATCH(AN$2,SP_AcqTract_DB[#Headers],0),FALSE),"")</f>
        <v>0</v>
      </c>
      <c r="AO136" s="116">
        <f>IFERROR(VLOOKUP($A136,SP_AcqTract_DB[],MATCH(AO$2,SP_AcqTract_DB[#Headers],0),FALSE),"")</f>
        <v>0</v>
      </c>
      <c r="AP136" s="98">
        <f>IFERROR(VLOOKUP($A136,SP_AcqTract_DB[],MATCH(AP$2,SP_AcqTract_DB[#Headers],0),FALSE),"")</f>
        <v>0</v>
      </c>
      <c r="AQ136" s="133" t="str">
        <f>IFERROR(IF(VLOOKUP(CONCATENATE($A136,"_",AQ$1),SP_ACQ_Lib[],MATCH(AQ$2,SP_ACQ_Lib[#Headers],0),FALSE)=0,"",VLOOKUP(CONCATENATE($A136,"_",AQ$1),SP_ACQ_Lib[],MATCH(AQ$2,SP_ACQ_Lib[#Headers],0),FALSE)),"")</f>
        <v/>
      </c>
      <c r="AR136" s="131" t="str">
        <f>IFERROR(IF(VLOOKUP(CONCATENATE($A136,"_",AR$1),SP_ACQ_Lib[],MATCH(AR$2,SP_ACQ_Lib[#Headers],0),FALSE)=0,"",VLOOKUP(CONCATENATE($A136,"_",AR$1),SP_ACQ_Lib[],MATCH(AR$2,SP_ACQ_Lib[#Headers],0),FALSE)),"")</f>
        <v/>
      </c>
      <c r="AS136" s="130" t="str">
        <f>IFERROR(IF(VLOOKUP(CONCATENATE($A136,"_",AS$1),SP_ACQ_Lib[],MATCH(AS$2,SP_ACQ_Lib[#Headers],0),FALSE)=0,"",VLOOKUP(CONCATENATE($A136,"_",AS$1),SP_ACQ_Lib[],MATCH(AS$2,SP_ACQ_Lib[#Headers],0),FALSE)),"")</f>
        <v/>
      </c>
      <c r="AT136" s="132" t="str">
        <f>IFERROR(IF(VLOOKUP(CONCATENATE($A136,"_",AT$1),SP_ACQ_Lib[],MATCH(AT$2,SP_ACQ_Lib[#Headers],0),FALSE)=0,"",VLOOKUP(CONCATENATE($A136,"_",AT$1),SP_ACQ_Lib[],MATCH(AT$2,SP_ACQ_Lib[#Headers],0),FALSE)),"")</f>
        <v/>
      </c>
      <c r="AU136" s="132" t="str">
        <f>IFERROR(IF(VLOOKUP(CONCATENATE($A136,"_",AU$1),SP_ACQ_Lib[],MATCH(AU$2,SP_ACQ_Lib[#Headers],0),FALSE)=0,"",VLOOKUP(CONCATENATE($A136,"_",AU$1),SP_ACQ_Lib[],MATCH(AU$2,SP_ACQ_Lib[#Headers],0),FALSE)),"")</f>
        <v/>
      </c>
      <c r="AV136" s="113" t="str">
        <f>IFERROR(IF(VLOOKUP(CONCATENATE($A136,"_",AV$1),SP_ACQ_Lib[],MATCH(AV$2,SP_ACQ_Lib[#Headers],0),FALSE)=0,"",VLOOKUP(CONCATENATE($A136,"_",AV$1),SP_ACQ_Lib[],MATCH(AV$2,SP_ACQ_Lib[#Headers],0),FALSE)),"")</f>
        <v/>
      </c>
      <c r="AW136" s="132" t="str">
        <f>IFERROR(IF(VLOOKUP(CONCATENATE($A136,"_",AW$1),SP_ACQ_Lib[],MATCH(AW$2,SP_ACQ_Lib[#Headers],0),FALSE)=0,"",VLOOKUP(CONCATENATE($A136,"_",AW$1),SP_ACQ_Lib[],MATCH(AW$2,SP_ACQ_Lib[#Headers],0),FALSE)),"")</f>
        <v/>
      </c>
      <c r="AX136" s="132" t="str">
        <f>IFERROR(IF(VLOOKUP(CONCATENATE($A136,"_",AX$1),SP_ACQ_Lib[],MATCH(AX$2,SP_ACQ_Lib[#Headers],0),FALSE)=0,"",VLOOKUP(CONCATENATE($A136,"_",AX$1),SP_ACQ_Lib[],MATCH(AX$2,SP_ACQ_Lib[#Headers],0),FALSE)),"")</f>
        <v/>
      </c>
      <c r="AY136" s="132" t="str">
        <f>IFERROR(IF(VLOOKUP(CONCATENATE($A136,"_",AY$1),SP_ACQ_Lib[],MATCH(AY$2,SP_ACQ_Lib[#Headers],0),FALSE)=0,"",VLOOKUP(CONCATENATE($A136,"_",AY$1),SP_ACQ_Lib[],MATCH(AY$2,SP_ACQ_Lib[#Headers],0),FALSE)),"")</f>
        <v/>
      </c>
      <c r="AZ136" s="132" t="str">
        <f>IFERROR(IF(VLOOKUP(CONCATENATE($A136,"_",AZ$1),SP_ACQ_Lib[],MATCH(AZ$2,SP_ACQ_Lib[#Headers],0),FALSE)=0,"",VLOOKUP(CONCATENATE($A136,"_",AZ$1),SP_ACQ_Lib[],MATCH(AZ$2,SP_ACQ_Lib[#Headers],0),FALSE)),"")</f>
        <v/>
      </c>
      <c r="BA136" s="132" t="str">
        <f>IFERROR(IF(VLOOKUP(CONCATENATE($A136,"_",BA$1),SP_ACQ_Lib[],MATCH(BA$2,SP_ACQ_Lib[#Headers],0),FALSE)=0,"",VLOOKUP(CONCATENATE($A136,"_",BA$1),SP_ACQ_Lib[],MATCH(BA$2,SP_ACQ_Lib[#Headers],0),FALSE)),"")</f>
        <v/>
      </c>
      <c r="BB136" s="112">
        <f>IFERROR(VLOOKUP(CONCATENATE($A136,"_",BB$1),SP_ACQ_Lib[],MATCH(BB$2,SP_ACQ_Lib[#Headers],0),FALSE),0)</f>
        <v>0</v>
      </c>
      <c r="BC136" s="119">
        <f>IFERROR(VLOOKUP($A136,SP_AcqTract_DB[],MATCH(BC$2,SP_AcqTract_DB[#Headers],0),FALSE),"")</f>
        <v>0</v>
      </c>
      <c r="BD136" s="119">
        <f>IFERROR(VLOOKUP($A136,SP_AcqTract_DB[],MATCH(BD$2,SP_AcqTract_DB[#Headers],0),FALSE),"")</f>
        <v>0</v>
      </c>
      <c r="BE136" s="130" t="str">
        <f>IFERROR(IF(VLOOKUP(CONCATENATE($A136,"_",BE$1),SP_ACQ_Lib[],MATCH(BE$2,SP_ACQ_Lib[#Headers],0),FALSE)=0,"",VLOOKUP(CONCATENATE($A136,"_",BE$1),SP_ACQ_Lib[],MATCH(BE$2,SP_ACQ_Lib[#Headers],0),FALSE)),"")</f>
        <v/>
      </c>
      <c r="BF136" s="130" t="str">
        <f>IFERROR(IF(VLOOKUP(CONCATENATE($A136,"_",BF$1),SP_ACQ_Lib[],MATCH(BF$2,SP_ACQ_Lib[#Headers],0),FALSE)=0,"",VLOOKUP(CONCATENATE($A136,"_",BF$1),SP_ACQ_Lib[],MATCH(BF$2,SP_ACQ_Lib[#Headers],0),FALSE)),"")</f>
        <v/>
      </c>
      <c r="BG136" s="130" t="str">
        <f>IFERROR(IF(VLOOKUP(CONCATENATE($A136,"_",BG$1),SP_ACQ_Lib[],MATCH(BG$2,SP_ACQ_Lib[#Headers],0),FALSE)=0,"",VLOOKUP(CONCATENATE($A136,"_",BG$1),SP_ACQ_Lib[],MATCH(BG$2,SP_ACQ_Lib[#Headers],0),FALSE)),"")</f>
        <v/>
      </c>
      <c r="BH136" s="130" t="str">
        <f>IFERROR(IF(VLOOKUP(CONCATENATE($A136,"_",BH$1),SP_ACQ_Lib[],MATCH(BH$2,SP_ACQ_Lib[#Headers],0),FALSE)=0,"",VLOOKUP(CONCATENATE($A136,"_",BH$1),SP_ACQ_Lib[],MATCH(BH$2,SP_ACQ_Lib[#Headers],0),FALSE)),"")</f>
        <v/>
      </c>
      <c r="BI136" s="130" t="str">
        <f>IFERROR(IF(VLOOKUP(CONCATENATE($A136,"_",BI$1),SP_ACQ_Lib[],MATCH(BI$2,SP_ACQ_Lib[#Headers],0),FALSE)=0,"",VLOOKUP(CONCATENATE($A136,"_",BI$1),SP_ACQ_Lib[],MATCH(BI$2,SP_ACQ_Lib[#Headers],0),FALSE)),"")</f>
        <v/>
      </c>
      <c r="BJ136" s="130" t="str">
        <f>IFERROR(IF(VLOOKUP(CONCATENATE($A136,"_",BJ$1),SP_ACQ_Lib[],MATCH(BJ$2,SP_ACQ_Lib[#Headers],0),FALSE)=0,"",VLOOKUP(CONCATENATE($A136,"_",BJ$1),SP_ACQ_Lib[],MATCH(BJ$2,SP_ACQ_Lib[#Headers],0),FALSE)),"")</f>
        <v/>
      </c>
      <c r="BK136" s="131" t="str">
        <f>IFERROR(IF(VLOOKUP(CONCATENATE($A136,"_",BK$1),SP_ACQ_Lib[],MATCH(BK$2,SP_ACQ_Lib[#Headers],0),FALSE)=0,"",VLOOKUP(CONCATENATE($A136,"_",BK$1),SP_ACQ_Lib[],MATCH(BK$2,SP_ACQ_Lib[#Headers],0),FALSE)),"")</f>
        <v/>
      </c>
      <c r="BL136" s="130" t="str">
        <f>IFERROR(IF(VLOOKUP(CONCATENATE($A136,"_",BL$1),SP_ACQ_Lib[],MATCH(BL$2,SP_ACQ_Lib[#Headers],0),FALSE)=0,"",VLOOKUP(CONCATENATE($A136,"_",BL$1),SP_ACQ_Lib[],MATCH(BL$2,SP_ACQ_Lib[#Headers],0),FALSE)),"")</f>
        <v/>
      </c>
      <c r="BM136" s="130" t="str">
        <f>IFERROR(IF(VLOOKUP(CONCATENATE($A136,"_",BM$1),SP_ACQ_Lib[],MATCH(BM$2,SP_ACQ_Lib[#Headers],0),FALSE)=0,"",VLOOKUP(CONCATENATE($A136,"_",BM$1),SP_ACQ_Lib[],MATCH(BM$2,SP_ACQ_Lib[#Headers],0),FALSE)),"")</f>
        <v/>
      </c>
      <c r="BN136" s="130" t="str">
        <f>IFERROR(IF(VLOOKUP(CONCATENATE($A136,"_",BN$1),SP_ACQ_Lib[],MATCH(BN$2,SP_ACQ_Lib[#Headers],0),FALSE)=0,"",VLOOKUP(CONCATENATE($A136,"_",BN$1),SP_ACQ_Lib[],MATCH(BN$2,SP_ACQ_Lib[#Headers],0),FALSE)),"")</f>
        <v/>
      </c>
    </row>
    <row r="137" spans="1:66" s="114" customFormat="1" ht="25.5" x14ac:dyDescent="0.2">
      <c r="A137" s="82" t="s">
        <v>2312</v>
      </c>
      <c r="B137" s="115" t="str">
        <f>IFERROR(VLOOKUP($A137,SP_AcqTract_DB[],MATCH(B$2,SP_AcqTract_DB[#Headers],0),FALSE),"")</f>
        <v>R052351</v>
      </c>
      <c r="C137" s="116" t="str">
        <f>IFERROR(VLOOKUP($A137,SP_AcqTract_DB[],MATCH(C$2,SP_AcqTract_DB[#Headers],0),FALSE),"")</f>
        <v>PH2</v>
      </c>
      <c r="D137" s="96" t="str">
        <f>IFERROR(VLOOKUP($A137,SP_AcqTract_DB[],MATCH(D$2,SP_AcqTract_DB[#Headers],0),FALSE),"")</f>
        <v>Active</v>
      </c>
      <c r="E137" s="96">
        <f>IFERROR(VLOOKUP($A137,SP_AcqTract_DB[],MATCH(E$2,SP_AcqTract_DB[#Headers],0),FALSE),"")</f>
        <v>0</v>
      </c>
      <c r="F137" s="115">
        <f>IFERROR(VLOOKUP($A137,SP_AcqTract_DB[],MATCH(F$2,SP_AcqTract_DB[#Headers],0),FALSE),"")</f>
        <v>0</v>
      </c>
      <c r="G137" s="115">
        <f>IFERROR(VLOOKUP($A137,SP_AcqTract_DB[],MATCH(G$2,SP_AcqTract_DB[#Headers],0),FALSE),"")</f>
        <v>0</v>
      </c>
      <c r="H137" s="131" t="str">
        <f>IFERROR(IF(VLOOKUP(CONCATENATE($A137,"_",H$1),SP_ACQ_Lib[],MATCH(H$2,SP_ACQ_Lib[#Headers],0),FALSE)=0,"",VLOOKUP(CONCATENATE($A137,"_",H$1),SP_ACQ_Lib[],MATCH(H$2,SP_ACQ_Lib[#Headers],0),FALSE)),"")</f>
        <v/>
      </c>
      <c r="I137" s="115" t="str">
        <f>IFERROR(VLOOKUP($A137,SP_AcqTract_DB[],MATCH(I$2,SP_AcqTract_DB[#Headers],0),FALSE),"")</f>
        <v>Hawes Barbara Louise Trust Dated 8-17-81</v>
      </c>
      <c r="J137" s="115">
        <f>IFERROR(VLOOKUP($A137,SP_AcqTract_DB[],MATCH(J$2,SP_AcqTract_DB[#Headers],0),FALSE),"")</f>
        <v>0</v>
      </c>
      <c r="K137" s="115">
        <f>IFERROR(VLOOKUP($A137,SP_AcqTract_DB[],MATCH(K$2,SP_AcqTract_DB[#Headers],0),FALSE),"")</f>
        <v>0</v>
      </c>
      <c r="L137" s="115">
        <f>IFERROR(VLOOKUP($A137,SP_AcqTract_DB[],MATCH(L$2,SP_AcqTract_DB[#Headers],0),FALSE),"")</f>
        <v>0</v>
      </c>
      <c r="M137" s="96">
        <f>IFERROR(VLOOKUP($A137,SP_AcqTract_DB[],MATCH(M$2,SP_AcqTract_DB[#Headers],0),FALSE),"")</f>
        <v>0</v>
      </c>
      <c r="N137" s="115" t="str">
        <f>IFERROR(VLOOKUP($A137,SP_AcqTract_DB[],MATCH(N$2,SP_AcqTract_DB[#Headers],0),FALSE),"")</f>
        <v>UNLISTED</v>
      </c>
      <c r="O137" s="108">
        <f>IFERROR(VLOOKUP($A137,SP_AcqTract_DB[],MATCH(O$2,SP_AcqTract_DB[#Headers],0),FALSE),"")</f>
        <v>0</v>
      </c>
      <c r="P137" s="108">
        <f>IFERROR(VLOOKUP($A137,SP_AcqTract_DB[],MATCH(P$2,SP_AcqTract_DB[#Headers],0),FALSE),"")</f>
        <v>0</v>
      </c>
      <c r="Q137" s="96">
        <f>IFERROR(VLOOKUP($A137,SP_AcqTract_DB[],MATCH(Q$2,SP_AcqTract_DB[#Headers],0),FALSE),"")</f>
        <v>0</v>
      </c>
      <c r="R137" s="131" t="str">
        <f>IFERROR(IF(VLOOKUP(CONCATENATE($A137,"_",R$1),SP_ACQ_Lib[],MATCH(R$2,SP_ACQ_Lib[#Headers],0),FALSE)=0,"",VLOOKUP(CONCATENATE($A137,"_",R$1),SP_ACQ_Lib[],MATCH(R$2,SP_ACQ_Lib[#Headers],0),FALSE)),"")</f>
        <v/>
      </c>
      <c r="S137" s="134" t="str">
        <f>IFERROR(IF(VLOOKUP(CONCATENATE($A137,"_",S$1),SP_ACQ_Lib[],MATCH(S$2,SP_ACQ_Lib[#Headers],0),FALSE)=0,"",VLOOKUP(CONCATENATE($A137,"_",S$1),SP_ACQ_Lib[],MATCH(S$2,SP_ACQ_Lib[#Headers],0),FALSE)),"")</f>
        <v/>
      </c>
      <c r="T137" s="93">
        <f>IFERROR(VLOOKUP(CONCATENATE($A137,"_",T$1),SP_ACQ_Lib[],MATCH(T$2,SP_ACQ_Lib[#Headers],0),FALSE),0)</f>
        <v>0</v>
      </c>
      <c r="U137" s="131" t="str">
        <f>IFERROR(IF(VLOOKUP(CONCATENATE($A137,"_",U$1),SP_ACQ_Lib[],MATCH(U$2,SP_ACQ_Lib[#Headers],0),FALSE)=0,"",VLOOKUP(CONCATENATE($A137,"_",U$1),SP_ACQ_Lib[],MATCH(U$2,SP_ACQ_Lib[#Headers],0),FALSE)),"")</f>
        <v/>
      </c>
      <c r="V137" s="93" t="str">
        <f>IFERROR(VLOOKUP(CONCATENATE($A137,"_",V$1),SP_ACQ_Lib[],MATCH(V$2,SP_ACQ_Lib[#Headers],0),FALSE),0)</f>
        <v>Accepted</v>
      </c>
      <c r="W137" s="97">
        <f>IFERROR(VLOOKUP(CONCATENATE($A137,"_",W$1),SP_ACQ_Lib[],MATCH(W$2,SP_ACQ_Lib[#Headers],0),FALSE),0)</f>
        <v>0</v>
      </c>
      <c r="X137" s="131">
        <f>IFERROR(VLOOKUP($A137,SP_AcqTract_DB[],MATCH(X$2,SP_AcqTract_DB[#Headers],0),FALSE),"")</f>
        <v>0</v>
      </c>
      <c r="Y137" s="125">
        <f>IFERROR(VLOOKUP($A137,SP_AcqTract_DB[],MATCH(Y$2,SP_AcqTract_DB[#Headers],0),FALSE),"")</f>
        <v>0</v>
      </c>
      <c r="Z137" s="117">
        <f>IFERROR(VLOOKUP($A137,SP_AcqTract_DB[],MATCH(Z$2,SP_AcqTract_DB[#Headers],0),FALSE),"")</f>
        <v>0</v>
      </c>
      <c r="AA137" s="117">
        <f>IFERROR(VLOOKUP($A137,SP_AcqTract_DB[],MATCH(AA$2,SP_AcqTract_DB[#Headers],0),FALSE),"")</f>
        <v>0</v>
      </c>
      <c r="AB137" s="131" t="str">
        <f>IFERROR(IF(VLOOKUP(CONCATENATE($A137,"_",AB$1),SP_ACQ_Lib[],MATCH(AB$2,SP_ACQ_Lib[#Headers],0),FALSE)=0,"",VLOOKUP(CONCATENATE($A137,"_",AB$1),SP_ACQ_Lib[],MATCH(AB$2,SP_ACQ_Lib[#Headers],0),FALSE)),"")</f>
        <v/>
      </c>
      <c r="AC137" s="131" t="str">
        <f>IFERROR(IF(VLOOKUP(CONCATENATE($A137,"_",AC$1),SP_ACQ_Lib[],MATCH(AC$2,SP_ACQ_Lib[#Headers],0),FALSE)=0,"",VLOOKUP(CONCATENATE($A137,"_",AC$1),SP_ACQ_Lib[],MATCH(AC$2,SP_ACQ_Lib[#Headers],0),FALSE)),"")</f>
        <v/>
      </c>
      <c r="AD137" s="117">
        <f>IFERROR(VLOOKUP($A137,SP_AcqTract_DB[],MATCH(AD$2,SP_AcqTract_DB[#Headers],0),FALSE),"")</f>
        <v>0</v>
      </c>
      <c r="AE137" s="131" t="str">
        <f>IFERROR(IF(VLOOKUP(CONCATENATE($A137,"_",AE$1),SP_ACQ_Lib[],MATCH(AE$2,SP_ACQ_Lib[#Headers],0),FALSE)=0,"",VLOOKUP(CONCATENATE($A137,"_",AE$1),SP_ACQ_Lib[],MATCH(AE$2,SP_ACQ_Lib[#Headers],0),FALSE)),"")</f>
        <v/>
      </c>
      <c r="AF137" s="131" t="str">
        <f>IFERROR(IF(VLOOKUP(CONCATENATE($A137,"_",AF$1),SP_ACQ_Lib[],MATCH(AF$2,SP_ACQ_Lib[#Headers],0),FALSE)=0,"",VLOOKUP(CONCATENATE($A137,"_",AF$1),SP_ACQ_Lib[],MATCH(AF$2,SP_ACQ_Lib[#Headers],0),FALSE)),"")</f>
        <v/>
      </c>
      <c r="AG137" s="131" t="str">
        <f>IFERROR(IF(VLOOKUP(CONCATENATE($A137,"_",AG$1),SP_ACQ_Lib[],MATCH(AG$2,SP_ACQ_Lib[#Headers],0),FALSE)=0,"",VLOOKUP(CONCATENATE($A137,"_",AG$1),SP_ACQ_Lib[],MATCH(AG$2,SP_ACQ_Lib[#Headers],0),FALSE)),"")</f>
        <v/>
      </c>
      <c r="AH137" s="131" t="str">
        <f>IFERROR(IF(VLOOKUP(CONCATENATE($A137,"_",AH$1),SP_ACQ_Lib[],MATCH(AH$2,SP_ACQ_Lib[#Headers],0),FALSE)=0,"",VLOOKUP(CONCATENATE($A137,"_",AH$1),SP_ACQ_Lib[],MATCH(AH$2,SP_ACQ_Lib[#Headers],0),FALSE)),"")</f>
        <v/>
      </c>
      <c r="AI137" s="130" t="str">
        <f>IFERROR(IF(VLOOKUP(CONCATENATE($A137,"_",AI$1),SP_ACQ_Lib[],MATCH(AI$2,SP_ACQ_Lib[#Headers],0),FALSE)=0,"",VLOOKUP(CONCATENATE($A137,"_",AI$1),SP_ACQ_Lib[],MATCH(AI$2,SP_ACQ_Lib[#Headers],0),FALSE)),"")</f>
        <v/>
      </c>
      <c r="AJ137" s="130">
        <f>IFERROR(IF(VLOOKUP(CONCATENATE($A137,"_",AJ$1),SP_ACQ_Lib[],MATCH(AJ$2,SP_ACQ_Lib[#Headers],0),FALSE)=0,"",VLOOKUP(CONCATENATE($A137,"_",AJ$1),SP_ACQ_Lib[],MATCH(AJ$2,SP_ACQ_Lib[#Headers],0),FALSE)),"")</f>
        <v>43976</v>
      </c>
      <c r="AK137" s="130">
        <f>IFERROR(IF(VLOOKUP(CONCATENATE($A137,"_",AK$1),SP_ACQ_Lib[],MATCH(AK$2,SP_ACQ_Lib[#Headers],0),FALSE)=0,"",VLOOKUP(CONCATENATE($A137,"_",AK$1),SP_ACQ_Lib[],MATCH(AK$2,SP_ACQ_Lib[#Headers],0),FALSE)),"")</f>
        <v>44160</v>
      </c>
      <c r="AL137" s="130">
        <f>IFERROR(VLOOKUP($A137,SP_AcqTract_DB[],MATCH(AL$2,SP_AcqTract_DB[#Headers],0),FALSE),"")</f>
        <v>0</v>
      </c>
      <c r="AM137" s="115">
        <f>IFERROR(VLOOKUP($A137,SP_AcqTract_DB[],MATCH(AM$2,SP_AcqTract_DB[#Headers],0),FALSE),"")</f>
        <v>0</v>
      </c>
      <c r="AN137" s="115">
        <f>IFERROR(VLOOKUP($A137,SP_AcqTract_DB[],MATCH(AN$2,SP_AcqTract_DB[#Headers],0),FALSE),"")</f>
        <v>0</v>
      </c>
      <c r="AO137" s="116">
        <f>IFERROR(VLOOKUP($A137,SP_AcqTract_DB[],MATCH(AO$2,SP_AcqTract_DB[#Headers],0),FALSE),"")</f>
        <v>0</v>
      </c>
      <c r="AP137" s="98">
        <f>IFERROR(VLOOKUP($A137,SP_AcqTract_DB[],MATCH(AP$2,SP_AcqTract_DB[#Headers],0),FALSE),"")</f>
        <v>0</v>
      </c>
      <c r="AQ137" s="133" t="str">
        <f>IFERROR(IF(VLOOKUP(CONCATENATE($A137,"_",AQ$1),SP_ACQ_Lib[],MATCH(AQ$2,SP_ACQ_Lib[#Headers],0),FALSE)=0,"",VLOOKUP(CONCATENATE($A137,"_",AQ$1),SP_ACQ_Lib[],MATCH(AQ$2,SP_ACQ_Lib[#Headers],0),FALSE)),"")</f>
        <v/>
      </c>
      <c r="AR137" s="131" t="str">
        <f>IFERROR(IF(VLOOKUP(CONCATENATE($A137,"_",AR$1),SP_ACQ_Lib[],MATCH(AR$2,SP_ACQ_Lib[#Headers],0),FALSE)=0,"",VLOOKUP(CONCATENATE($A137,"_",AR$1),SP_ACQ_Lib[],MATCH(AR$2,SP_ACQ_Lib[#Headers],0),FALSE)),"")</f>
        <v/>
      </c>
      <c r="AS137" s="130" t="str">
        <f>IFERROR(IF(VLOOKUP(CONCATENATE($A137,"_",AS$1),SP_ACQ_Lib[],MATCH(AS$2,SP_ACQ_Lib[#Headers],0),FALSE)=0,"",VLOOKUP(CONCATENATE($A137,"_",AS$1),SP_ACQ_Lib[],MATCH(AS$2,SP_ACQ_Lib[#Headers],0),FALSE)),"")</f>
        <v/>
      </c>
      <c r="AT137" s="132" t="str">
        <f>IFERROR(IF(VLOOKUP(CONCATENATE($A137,"_",AT$1),SP_ACQ_Lib[],MATCH(AT$2,SP_ACQ_Lib[#Headers],0),FALSE)=0,"",VLOOKUP(CONCATENATE($A137,"_",AT$1),SP_ACQ_Lib[],MATCH(AT$2,SP_ACQ_Lib[#Headers],0),FALSE)),"")</f>
        <v/>
      </c>
      <c r="AU137" s="132" t="str">
        <f>IFERROR(IF(VLOOKUP(CONCATENATE($A137,"_",AU$1),SP_ACQ_Lib[],MATCH(AU$2,SP_ACQ_Lib[#Headers],0),FALSE)=0,"",VLOOKUP(CONCATENATE($A137,"_",AU$1),SP_ACQ_Lib[],MATCH(AU$2,SP_ACQ_Lib[#Headers],0),FALSE)),"")</f>
        <v/>
      </c>
      <c r="AV137" s="113" t="str">
        <f>IFERROR(IF(VLOOKUP(CONCATENATE($A137,"_",AV$1),SP_ACQ_Lib[],MATCH(AV$2,SP_ACQ_Lib[#Headers],0),FALSE)=0,"",VLOOKUP(CONCATENATE($A137,"_",AV$1),SP_ACQ_Lib[],MATCH(AV$2,SP_ACQ_Lib[#Headers],0),FALSE)),"")</f>
        <v/>
      </c>
      <c r="AW137" s="132" t="str">
        <f>IFERROR(IF(VLOOKUP(CONCATENATE($A137,"_",AW$1),SP_ACQ_Lib[],MATCH(AW$2,SP_ACQ_Lib[#Headers],0),FALSE)=0,"",VLOOKUP(CONCATENATE($A137,"_",AW$1),SP_ACQ_Lib[],MATCH(AW$2,SP_ACQ_Lib[#Headers],0),FALSE)),"")</f>
        <v/>
      </c>
      <c r="AX137" s="132" t="str">
        <f>IFERROR(IF(VLOOKUP(CONCATENATE($A137,"_",AX$1),SP_ACQ_Lib[],MATCH(AX$2,SP_ACQ_Lib[#Headers],0),FALSE)=0,"",VLOOKUP(CONCATENATE($A137,"_",AX$1),SP_ACQ_Lib[],MATCH(AX$2,SP_ACQ_Lib[#Headers],0),FALSE)),"")</f>
        <v/>
      </c>
      <c r="AY137" s="132" t="str">
        <f>IFERROR(IF(VLOOKUP(CONCATENATE($A137,"_",AY$1),SP_ACQ_Lib[],MATCH(AY$2,SP_ACQ_Lib[#Headers],0),FALSE)=0,"",VLOOKUP(CONCATENATE($A137,"_",AY$1),SP_ACQ_Lib[],MATCH(AY$2,SP_ACQ_Lib[#Headers],0),FALSE)),"")</f>
        <v/>
      </c>
      <c r="AZ137" s="132" t="str">
        <f>IFERROR(IF(VLOOKUP(CONCATENATE($A137,"_",AZ$1),SP_ACQ_Lib[],MATCH(AZ$2,SP_ACQ_Lib[#Headers],0),FALSE)=0,"",VLOOKUP(CONCATENATE($A137,"_",AZ$1),SP_ACQ_Lib[],MATCH(AZ$2,SP_ACQ_Lib[#Headers],0),FALSE)),"")</f>
        <v/>
      </c>
      <c r="BA137" s="132" t="str">
        <f>IFERROR(IF(VLOOKUP(CONCATENATE($A137,"_",BA$1),SP_ACQ_Lib[],MATCH(BA$2,SP_ACQ_Lib[#Headers],0),FALSE)=0,"",VLOOKUP(CONCATENATE($A137,"_",BA$1),SP_ACQ_Lib[],MATCH(BA$2,SP_ACQ_Lib[#Headers],0),FALSE)),"")</f>
        <v/>
      </c>
      <c r="BB137" s="112">
        <f>IFERROR(VLOOKUP(CONCATENATE($A137,"_",BB$1),SP_ACQ_Lib[],MATCH(BB$2,SP_ACQ_Lib[#Headers],0),FALSE),0)</f>
        <v>0</v>
      </c>
      <c r="BC137" s="119">
        <f>IFERROR(VLOOKUP($A137,SP_AcqTract_DB[],MATCH(BC$2,SP_AcqTract_DB[#Headers],0),FALSE),"")</f>
        <v>0</v>
      </c>
      <c r="BD137" s="119">
        <f>IFERROR(VLOOKUP($A137,SP_AcqTract_DB[],MATCH(BD$2,SP_AcqTract_DB[#Headers],0),FALSE),"")</f>
        <v>0</v>
      </c>
      <c r="BE137" s="130" t="str">
        <f>IFERROR(IF(VLOOKUP(CONCATENATE($A137,"_",BE$1),SP_ACQ_Lib[],MATCH(BE$2,SP_ACQ_Lib[#Headers],0),FALSE)=0,"",VLOOKUP(CONCATENATE($A137,"_",BE$1),SP_ACQ_Lib[],MATCH(BE$2,SP_ACQ_Lib[#Headers],0),FALSE)),"")</f>
        <v/>
      </c>
      <c r="BF137" s="130" t="str">
        <f>IFERROR(IF(VLOOKUP(CONCATENATE($A137,"_",BF$1),SP_ACQ_Lib[],MATCH(BF$2,SP_ACQ_Lib[#Headers],0),FALSE)=0,"",VLOOKUP(CONCATENATE($A137,"_",BF$1),SP_ACQ_Lib[],MATCH(BF$2,SP_ACQ_Lib[#Headers],0),FALSE)),"")</f>
        <v/>
      </c>
      <c r="BG137" s="130" t="str">
        <f>IFERROR(IF(VLOOKUP(CONCATENATE($A137,"_",BG$1),SP_ACQ_Lib[],MATCH(BG$2,SP_ACQ_Lib[#Headers],0),FALSE)=0,"",VLOOKUP(CONCATENATE($A137,"_",BG$1),SP_ACQ_Lib[],MATCH(BG$2,SP_ACQ_Lib[#Headers],0),FALSE)),"")</f>
        <v/>
      </c>
      <c r="BH137" s="130" t="str">
        <f>IFERROR(IF(VLOOKUP(CONCATENATE($A137,"_",BH$1),SP_ACQ_Lib[],MATCH(BH$2,SP_ACQ_Lib[#Headers],0),FALSE)=0,"",VLOOKUP(CONCATENATE($A137,"_",BH$1),SP_ACQ_Lib[],MATCH(BH$2,SP_ACQ_Lib[#Headers],0),FALSE)),"")</f>
        <v/>
      </c>
      <c r="BI137" s="130" t="str">
        <f>IFERROR(IF(VLOOKUP(CONCATENATE($A137,"_",BI$1),SP_ACQ_Lib[],MATCH(BI$2,SP_ACQ_Lib[#Headers],0),FALSE)=0,"",VLOOKUP(CONCATENATE($A137,"_",BI$1),SP_ACQ_Lib[],MATCH(BI$2,SP_ACQ_Lib[#Headers],0),FALSE)),"")</f>
        <v/>
      </c>
      <c r="BJ137" s="130" t="str">
        <f>IFERROR(IF(VLOOKUP(CONCATENATE($A137,"_",BJ$1),SP_ACQ_Lib[],MATCH(BJ$2,SP_ACQ_Lib[#Headers],0),FALSE)=0,"",VLOOKUP(CONCATENATE($A137,"_",BJ$1),SP_ACQ_Lib[],MATCH(BJ$2,SP_ACQ_Lib[#Headers],0),FALSE)),"")</f>
        <v/>
      </c>
      <c r="BK137" s="131" t="str">
        <f>IFERROR(IF(VLOOKUP(CONCATENATE($A137,"_",BK$1),SP_ACQ_Lib[],MATCH(BK$2,SP_ACQ_Lib[#Headers],0),FALSE)=0,"",VLOOKUP(CONCATENATE($A137,"_",BK$1),SP_ACQ_Lib[],MATCH(BK$2,SP_ACQ_Lib[#Headers],0),FALSE)),"")</f>
        <v/>
      </c>
      <c r="BL137" s="130" t="str">
        <f>IFERROR(IF(VLOOKUP(CONCATENATE($A137,"_",BL$1),SP_ACQ_Lib[],MATCH(BL$2,SP_ACQ_Lib[#Headers],0),FALSE)=0,"",VLOOKUP(CONCATENATE($A137,"_",BL$1),SP_ACQ_Lib[],MATCH(BL$2,SP_ACQ_Lib[#Headers],0),FALSE)),"")</f>
        <v/>
      </c>
      <c r="BM137" s="130" t="str">
        <f>IFERROR(IF(VLOOKUP(CONCATENATE($A137,"_",BM$1),SP_ACQ_Lib[],MATCH(BM$2,SP_ACQ_Lib[#Headers],0),FALSE)=0,"",VLOOKUP(CONCATENATE($A137,"_",BM$1),SP_ACQ_Lib[],MATCH(BM$2,SP_ACQ_Lib[#Headers],0),FALSE)),"")</f>
        <v/>
      </c>
      <c r="BN137" s="130" t="str">
        <f>IFERROR(IF(VLOOKUP(CONCATENATE($A137,"_",BN$1),SP_ACQ_Lib[],MATCH(BN$2,SP_ACQ_Lib[#Headers],0),FALSE)=0,"",VLOOKUP(CONCATENATE($A137,"_",BN$1),SP_ACQ_Lib[],MATCH(BN$2,SP_ACQ_Lib[#Headers],0),FALSE)),"")</f>
        <v/>
      </c>
    </row>
    <row r="138" spans="1:66" s="114" customFormat="1" ht="15.75" x14ac:dyDescent="0.2">
      <c r="A138" s="82" t="s">
        <v>2485</v>
      </c>
      <c r="B138" s="115" t="str">
        <f>IFERROR(VLOOKUP($A138,SP_AcqTract_DB[],MATCH(B$2,SP_AcqTract_DB[#Headers],0),FALSE),"")</f>
        <v>R062755</v>
      </c>
      <c r="C138" s="116" t="str">
        <f>IFERROR(VLOOKUP($A138,SP_AcqTract_DB[],MATCH(C$2,SP_AcqTract_DB[#Headers],0),FALSE),"")</f>
        <v>PH2</v>
      </c>
      <c r="D138" s="96" t="str">
        <f>IFERROR(VLOOKUP($A138,SP_AcqTract_DB[],MATCH(D$2,SP_AcqTract_DB[#Headers],0),FALSE),"")</f>
        <v>Active</v>
      </c>
      <c r="E138" s="96">
        <f>IFERROR(VLOOKUP($A138,SP_AcqTract_DB[],MATCH(E$2,SP_AcqTract_DB[#Headers],0),FALSE),"")</f>
        <v>0</v>
      </c>
      <c r="F138" s="115">
        <f>IFERROR(VLOOKUP($A138,SP_AcqTract_DB[],MATCH(F$2,SP_AcqTract_DB[#Headers],0),FALSE),"")</f>
        <v>0</v>
      </c>
      <c r="G138" s="115">
        <f>IFERROR(VLOOKUP($A138,SP_AcqTract_DB[],MATCH(G$2,SP_AcqTract_DB[#Headers],0),FALSE),"")</f>
        <v>0</v>
      </c>
      <c r="H138" s="131" t="str">
        <f>IFERROR(IF(VLOOKUP(CONCATENATE($A138,"_",H$1),SP_ACQ_Lib[],MATCH(H$2,SP_ACQ_Lib[#Headers],0),FALSE)=0,"",VLOOKUP(CONCATENATE($A138,"_",H$1),SP_ACQ_Lib[],MATCH(H$2,SP_ACQ_Lib[#Headers],0),FALSE)),"")</f>
        <v/>
      </c>
      <c r="I138" s="115" t="str">
        <f>IFERROR(VLOOKUP($A138,SP_AcqTract_DB[],MATCH(I$2,SP_AcqTract_DB[#Headers],0),FALSE),"")</f>
        <v>City Of Wharton</v>
      </c>
      <c r="J138" s="115">
        <f>IFERROR(VLOOKUP($A138,SP_AcqTract_DB[],MATCH(J$2,SP_AcqTract_DB[#Headers],0),FALSE),"")</f>
        <v>0</v>
      </c>
      <c r="K138" s="115">
        <f>IFERROR(VLOOKUP($A138,SP_AcqTract_DB[],MATCH(K$2,SP_AcqTract_DB[#Headers],0),FALSE),"")</f>
        <v>0</v>
      </c>
      <c r="L138" s="115">
        <f>IFERROR(VLOOKUP($A138,SP_AcqTract_DB[],MATCH(L$2,SP_AcqTract_DB[#Headers],0),FALSE),"")</f>
        <v>0</v>
      </c>
      <c r="M138" s="96">
        <f>IFERROR(VLOOKUP($A138,SP_AcqTract_DB[],MATCH(M$2,SP_AcqTract_DB[#Headers],0),FALSE),"")</f>
        <v>0</v>
      </c>
      <c r="N138" s="115" t="str">
        <f>IFERROR(VLOOKUP($A138,SP_AcqTract_DB[],MATCH(N$2,SP_AcqTract_DB[#Headers],0),FALSE),"")</f>
        <v>0 E ELM</v>
      </c>
      <c r="O138" s="108">
        <f>IFERROR(VLOOKUP($A138,SP_AcqTract_DB[],MATCH(O$2,SP_AcqTract_DB[#Headers],0),FALSE),"")</f>
        <v>0</v>
      </c>
      <c r="P138" s="108">
        <f>IFERROR(VLOOKUP($A138,SP_AcqTract_DB[],MATCH(P$2,SP_AcqTract_DB[#Headers],0),FALSE),"")</f>
        <v>0</v>
      </c>
      <c r="Q138" s="96">
        <f>IFERROR(VLOOKUP($A138,SP_AcqTract_DB[],MATCH(Q$2,SP_AcqTract_DB[#Headers],0),FALSE),"")</f>
        <v>0</v>
      </c>
      <c r="R138" s="131" t="str">
        <f>IFERROR(IF(VLOOKUP(CONCATENATE($A138,"_",R$1),SP_ACQ_Lib[],MATCH(R$2,SP_ACQ_Lib[#Headers],0),FALSE)=0,"",VLOOKUP(CONCATENATE($A138,"_",R$1),SP_ACQ_Lib[],MATCH(R$2,SP_ACQ_Lib[#Headers],0),FALSE)),"")</f>
        <v/>
      </c>
      <c r="S138" s="134" t="str">
        <f>IFERROR(IF(VLOOKUP(CONCATENATE($A138,"_",S$1),SP_ACQ_Lib[],MATCH(S$2,SP_ACQ_Lib[#Headers],0),FALSE)=0,"",VLOOKUP(CONCATENATE($A138,"_",S$1),SP_ACQ_Lib[],MATCH(S$2,SP_ACQ_Lib[#Headers],0),FALSE)),"")</f>
        <v/>
      </c>
      <c r="T138" s="93">
        <f>IFERROR(VLOOKUP(CONCATENATE($A138,"_",T$1),SP_ACQ_Lib[],MATCH(T$2,SP_ACQ_Lib[#Headers],0),FALSE),0)</f>
        <v>0</v>
      </c>
      <c r="U138" s="131" t="str">
        <f>IFERROR(IF(VLOOKUP(CONCATENATE($A138,"_",U$1),SP_ACQ_Lib[],MATCH(U$2,SP_ACQ_Lib[#Headers],0),FALSE)=0,"",VLOOKUP(CONCATENATE($A138,"_",U$1),SP_ACQ_Lib[],MATCH(U$2,SP_ACQ_Lib[#Headers],0),FALSE)),"")</f>
        <v/>
      </c>
      <c r="V138" s="93">
        <f>IFERROR(VLOOKUP(CONCATENATE($A138,"_",V$1),SP_ACQ_Lib[],MATCH(V$2,SP_ACQ_Lib[#Headers],0),FALSE),0)</f>
        <v>0</v>
      </c>
      <c r="W138" s="97">
        <f>IFERROR(VLOOKUP(CONCATENATE($A138,"_",W$1),SP_ACQ_Lib[],MATCH(W$2,SP_ACQ_Lib[#Headers],0),FALSE),0)</f>
        <v>0</v>
      </c>
      <c r="X138" s="131">
        <f>IFERROR(VLOOKUP($A138,SP_AcqTract_DB[],MATCH(X$2,SP_AcqTract_DB[#Headers],0),FALSE),"")</f>
        <v>0</v>
      </c>
      <c r="Y138" s="125">
        <f>IFERROR(VLOOKUP($A138,SP_AcqTract_DB[],MATCH(Y$2,SP_AcqTract_DB[#Headers],0),FALSE),"")</f>
        <v>0</v>
      </c>
      <c r="Z138" s="117">
        <f>IFERROR(VLOOKUP($A138,SP_AcqTract_DB[],MATCH(Z$2,SP_AcqTract_DB[#Headers],0),FALSE),"")</f>
        <v>0</v>
      </c>
      <c r="AA138" s="117">
        <f>IFERROR(VLOOKUP($A138,SP_AcqTract_DB[],MATCH(AA$2,SP_AcqTract_DB[#Headers],0),FALSE),"")</f>
        <v>0</v>
      </c>
      <c r="AB138" s="131" t="str">
        <f>IFERROR(IF(VLOOKUP(CONCATENATE($A138,"_",AB$1),SP_ACQ_Lib[],MATCH(AB$2,SP_ACQ_Lib[#Headers],0),FALSE)=0,"",VLOOKUP(CONCATENATE($A138,"_",AB$1),SP_ACQ_Lib[],MATCH(AB$2,SP_ACQ_Lib[#Headers],0),FALSE)),"")</f>
        <v/>
      </c>
      <c r="AC138" s="131" t="str">
        <f>IFERROR(IF(VLOOKUP(CONCATENATE($A138,"_",AC$1),SP_ACQ_Lib[],MATCH(AC$2,SP_ACQ_Lib[#Headers],0),FALSE)=0,"",VLOOKUP(CONCATENATE($A138,"_",AC$1),SP_ACQ_Lib[],MATCH(AC$2,SP_ACQ_Lib[#Headers],0),FALSE)),"")</f>
        <v/>
      </c>
      <c r="AD138" s="117">
        <f>IFERROR(VLOOKUP($A138,SP_AcqTract_DB[],MATCH(AD$2,SP_AcqTract_DB[#Headers],0),FALSE),"")</f>
        <v>0</v>
      </c>
      <c r="AE138" s="131" t="str">
        <f>IFERROR(IF(VLOOKUP(CONCATENATE($A138,"_",AE$1),SP_ACQ_Lib[],MATCH(AE$2,SP_ACQ_Lib[#Headers],0),FALSE)=0,"",VLOOKUP(CONCATENATE($A138,"_",AE$1),SP_ACQ_Lib[],MATCH(AE$2,SP_ACQ_Lib[#Headers],0),FALSE)),"")</f>
        <v/>
      </c>
      <c r="AF138" s="131" t="str">
        <f>IFERROR(IF(VLOOKUP(CONCATENATE($A138,"_",AF$1),SP_ACQ_Lib[],MATCH(AF$2,SP_ACQ_Lib[#Headers],0),FALSE)=0,"",VLOOKUP(CONCATENATE($A138,"_",AF$1),SP_ACQ_Lib[],MATCH(AF$2,SP_ACQ_Lib[#Headers],0),FALSE)),"")</f>
        <v/>
      </c>
      <c r="AG138" s="131" t="str">
        <f>IFERROR(IF(VLOOKUP(CONCATENATE($A138,"_",AG$1),SP_ACQ_Lib[],MATCH(AG$2,SP_ACQ_Lib[#Headers],0),FALSE)=0,"",VLOOKUP(CONCATENATE($A138,"_",AG$1),SP_ACQ_Lib[],MATCH(AG$2,SP_ACQ_Lib[#Headers],0),FALSE)),"")</f>
        <v/>
      </c>
      <c r="AH138" s="131" t="str">
        <f>IFERROR(IF(VLOOKUP(CONCATENATE($A138,"_",AH$1),SP_ACQ_Lib[],MATCH(AH$2,SP_ACQ_Lib[#Headers],0),FALSE)=0,"",VLOOKUP(CONCATENATE($A138,"_",AH$1),SP_ACQ_Lib[],MATCH(AH$2,SP_ACQ_Lib[#Headers],0),FALSE)),"")</f>
        <v/>
      </c>
      <c r="AI138" s="130" t="str">
        <f>IFERROR(IF(VLOOKUP(CONCATENATE($A138,"_",AI$1),SP_ACQ_Lib[],MATCH(AI$2,SP_ACQ_Lib[#Headers],0),FALSE)=0,"",VLOOKUP(CONCATENATE($A138,"_",AI$1),SP_ACQ_Lib[],MATCH(AI$2,SP_ACQ_Lib[#Headers],0),FALSE)),"")</f>
        <v/>
      </c>
      <c r="AJ138" s="130">
        <f>IFERROR(IF(VLOOKUP(CONCATENATE($A138,"_",AJ$1),SP_ACQ_Lib[],MATCH(AJ$2,SP_ACQ_Lib[#Headers],0),FALSE)=0,"",VLOOKUP(CONCATENATE($A138,"_",AJ$1),SP_ACQ_Lib[],MATCH(AJ$2,SP_ACQ_Lib[#Headers],0),FALSE)),"")</f>
        <v>43976</v>
      </c>
      <c r="AK138" s="130">
        <f>IFERROR(IF(VLOOKUP(CONCATENATE($A138,"_",AK$1),SP_ACQ_Lib[],MATCH(AK$2,SP_ACQ_Lib[#Headers],0),FALSE)=0,"",VLOOKUP(CONCATENATE($A138,"_",AK$1),SP_ACQ_Lib[],MATCH(AK$2,SP_ACQ_Lib[#Headers],0),FALSE)),"")</f>
        <v>44160</v>
      </c>
      <c r="AL138" s="130">
        <f>IFERROR(VLOOKUP($A138,SP_AcqTract_DB[],MATCH(AL$2,SP_AcqTract_DB[#Headers],0),FALSE),"")</f>
        <v>0</v>
      </c>
      <c r="AM138" s="115">
        <f>IFERROR(VLOOKUP($A138,SP_AcqTract_DB[],MATCH(AM$2,SP_AcqTract_DB[#Headers],0),FALSE),"")</f>
        <v>0</v>
      </c>
      <c r="AN138" s="115">
        <f>IFERROR(VLOOKUP($A138,SP_AcqTract_DB[],MATCH(AN$2,SP_AcqTract_DB[#Headers],0),FALSE),"")</f>
        <v>0</v>
      </c>
      <c r="AO138" s="116">
        <f>IFERROR(VLOOKUP($A138,SP_AcqTract_DB[],MATCH(AO$2,SP_AcqTract_DB[#Headers],0),FALSE),"")</f>
        <v>0</v>
      </c>
      <c r="AP138" s="98">
        <f>IFERROR(VLOOKUP($A138,SP_AcqTract_DB[],MATCH(AP$2,SP_AcqTract_DB[#Headers],0),FALSE),"")</f>
        <v>0</v>
      </c>
      <c r="AQ138" s="133" t="str">
        <f>IFERROR(IF(VLOOKUP(CONCATENATE($A138,"_",AQ$1),SP_ACQ_Lib[],MATCH(AQ$2,SP_ACQ_Lib[#Headers],0),FALSE)=0,"",VLOOKUP(CONCATENATE($A138,"_",AQ$1),SP_ACQ_Lib[],MATCH(AQ$2,SP_ACQ_Lib[#Headers],0),FALSE)),"")</f>
        <v/>
      </c>
      <c r="AR138" s="131" t="str">
        <f>IFERROR(IF(VLOOKUP(CONCATENATE($A138,"_",AR$1),SP_ACQ_Lib[],MATCH(AR$2,SP_ACQ_Lib[#Headers],0),FALSE)=0,"",VLOOKUP(CONCATENATE($A138,"_",AR$1),SP_ACQ_Lib[],MATCH(AR$2,SP_ACQ_Lib[#Headers],0),FALSE)),"")</f>
        <v/>
      </c>
      <c r="AS138" s="130" t="str">
        <f>IFERROR(IF(VLOOKUP(CONCATENATE($A138,"_",AS$1),SP_ACQ_Lib[],MATCH(AS$2,SP_ACQ_Lib[#Headers],0),FALSE)=0,"",VLOOKUP(CONCATENATE($A138,"_",AS$1),SP_ACQ_Lib[],MATCH(AS$2,SP_ACQ_Lib[#Headers],0),FALSE)),"")</f>
        <v/>
      </c>
      <c r="AT138" s="132" t="str">
        <f>IFERROR(IF(VLOOKUP(CONCATENATE($A138,"_",AT$1),SP_ACQ_Lib[],MATCH(AT$2,SP_ACQ_Lib[#Headers],0),FALSE)=0,"",VLOOKUP(CONCATENATE($A138,"_",AT$1),SP_ACQ_Lib[],MATCH(AT$2,SP_ACQ_Lib[#Headers],0),FALSE)),"")</f>
        <v/>
      </c>
      <c r="AU138" s="132" t="str">
        <f>IFERROR(IF(VLOOKUP(CONCATENATE($A138,"_",AU$1),SP_ACQ_Lib[],MATCH(AU$2,SP_ACQ_Lib[#Headers],0),FALSE)=0,"",VLOOKUP(CONCATENATE($A138,"_",AU$1),SP_ACQ_Lib[],MATCH(AU$2,SP_ACQ_Lib[#Headers],0),FALSE)),"")</f>
        <v/>
      </c>
      <c r="AV138" s="113" t="str">
        <f>IFERROR(IF(VLOOKUP(CONCATENATE($A138,"_",AV$1),SP_ACQ_Lib[],MATCH(AV$2,SP_ACQ_Lib[#Headers],0),FALSE)=0,"",VLOOKUP(CONCATENATE($A138,"_",AV$1),SP_ACQ_Lib[],MATCH(AV$2,SP_ACQ_Lib[#Headers],0),FALSE)),"")</f>
        <v/>
      </c>
      <c r="AW138" s="132" t="str">
        <f>IFERROR(IF(VLOOKUP(CONCATENATE($A138,"_",AW$1),SP_ACQ_Lib[],MATCH(AW$2,SP_ACQ_Lib[#Headers],0),FALSE)=0,"",VLOOKUP(CONCATENATE($A138,"_",AW$1),SP_ACQ_Lib[],MATCH(AW$2,SP_ACQ_Lib[#Headers],0),FALSE)),"")</f>
        <v/>
      </c>
      <c r="AX138" s="132" t="str">
        <f>IFERROR(IF(VLOOKUP(CONCATENATE($A138,"_",AX$1),SP_ACQ_Lib[],MATCH(AX$2,SP_ACQ_Lib[#Headers],0),FALSE)=0,"",VLOOKUP(CONCATENATE($A138,"_",AX$1),SP_ACQ_Lib[],MATCH(AX$2,SP_ACQ_Lib[#Headers],0),FALSE)),"")</f>
        <v/>
      </c>
      <c r="AY138" s="132" t="str">
        <f>IFERROR(IF(VLOOKUP(CONCATENATE($A138,"_",AY$1),SP_ACQ_Lib[],MATCH(AY$2,SP_ACQ_Lib[#Headers],0),FALSE)=0,"",VLOOKUP(CONCATENATE($A138,"_",AY$1),SP_ACQ_Lib[],MATCH(AY$2,SP_ACQ_Lib[#Headers],0),FALSE)),"")</f>
        <v/>
      </c>
      <c r="AZ138" s="132" t="str">
        <f>IFERROR(IF(VLOOKUP(CONCATENATE($A138,"_",AZ$1),SP_ACQ_Lib[],MATCH(AZ$2,SP_ACQ_Lib[#Headers],0),FALSE)=0,"",VLOOKUP(CONCATENATE($A138,"_",AZ$1),SP_ACQ_Lib[],MATCH(AZ$2,SP_ACQ_Lib[#Headers],0),FALSE)),"")</f>
        <v/>
      </c>
      <c r="BA138" s="132" t="str">
        <f>IFERROR(IF(VLOOKUP(CONCATENATE($A138,"_",BA$1),SP_ACQ_Lib[],MATCH(BA$2,SP_ACQ_Lib[#Headers],0),FALSE)=0,"",VLOOKUP(CONCATENATE($A138,"_",BA$1),SP_ACQ_Lib[],MATCH(BA$2,SP_ACQ_Lib[#Headers],0),FALSE)),"")</f>
        <v/>
      </c>
      <c r="BB138" s="112">
        <f>IFERROR(VLOOKUP(CONCATENATE($A138,"_",BB$1),SP_ACQ_Lib[],MATCH(BB$2,SP_ACQ_Lib[#Headers],0),FALSE),0)</f>
        <v>0</v>
      </c>
      <c r="BC138" s="119">
        <f>IFERROR(VLOOKUP($A138,SP_AcqTract_DB[],MATCH(BC$2,SP_AcqTract_DB[#Headers],0),FALSE),"")</f>
        <v>0</v>
      </c>
      <c r="BD138" s="119">
        <f>IFERROR(VLOOKUP($A138,SP_AcqTract_DB[],MATCH(BD$2,SP_AcqTract_DB[#Headers],0),FALSE),"")</f>
        <v>0</v>
      </c>
      <c r="BE138" s="130" t="str">
        <f>IFERROR(IF(VLOOKUP(CONCATENATE($A138,"_",BE$1),SP_ACQ_Lib[],MATCH(BE$2,SP_ACQ_Lib[#Headers],0),FALSE)=0,"",VLOOKUP(CONCATENATE($A138,"_",BE$1),SP_ACQ_Lib[],MATCH(BE$2,SP_ACQ_Lib[#Headers],0),FALSE)),"")</f>
        <v/>
      </c>
      <c r="BF138" s="130" t="str">
        <f>IFERROR(IF(VLOOKUP(CONCATENATE($A138,"_",BF$1),SP_ACQ_Lib[],MATCH(BF$2,SP_ACQ_Lib[#Headers],0),FALSE)=0,"",VLOOKUP(CONCATENATE($A138,"_",BF$1),SP_ACQ_Lib[],MATCH(BF$2,SP_ACQ_Lib[#Headers],0),FALSE)),"")</f>
        <v/>
      </c>
      <c r="BG138" s="130" t="str">
        <f>IFERROR(IF(VLOOKUP(CONCATENATE($A138,"_",BG$1),SP_ACQ_Lib[],MATCH(BG$2,SP_ACQ_Lib[#Headers],0),FALSE)=0,"",VLOOKUP(CONCATENATE($A138,"_",BG$1),SP_ACQ_Lib[],MATCH(BG$2,SP_ACQ_Lib[#Headers],0),FALSE)),"")</f>
        <v/>
      </c>
      <c r="BH138" s="130" t="str">
        <f>IFERROR(IF(VLOOKUP(CONCATENATE($A138,"_",BH$1),SP_ACQ_Lib[],MATCH(BH$2,SP_ACQ_Lib[#Headers],0),FALSE)=0,"",VLOOKUP(CONCATENATE($A138,"_",BH$1),SP_ACQ_Lib[],MATCH(BH$2,SP_ACQ_Lib[#Headers],0),FALSE)),"")</f>
        <v/>
      </c>
      <c r="BI138" s="130" t="str">
        <f>IFERROR(IF(VLOOKUP(CONCATENATE($A138,"_",BI$1),SP_ACQ_Lib[],MATCH(BI$2,SP_ACQ_Lib[#Headers],0),FALSE)=0,"",VLOOKUP(CONCATENATE($A138,"_",BI$1),SP_ACQ_Lib[],MATCH(BI$2,SP_ACQ_Lib[#Headers],0),FALSE)),"")</f>
        <v/>
      </c>
      <c r="BJ138" s="130" t="str">
        <f>IFERROR(IF(VLOOKUP(CONCATENATE($A138,"_",BJ$1),SP_ACQ_Lib[],MATCH(BJ$2,SP_ACQ_Lib[#Headers],0),FALSE)=0,"",VLOOKUP(CONCATENATE($A138,"_",BJ$1),SP_ACQ_Lib[],MATCH(BJ$2,SP_ACQ_Lib[#Headers],0),FALSE)),"")</f>
        <v/>
      </c>
      <c r="BK138" s="131" t="str">
        <f>IFERROR(IF(VLOOKUP(CONCATENATE($A138,"_",BK$1),SP_ACQ_Lib[],MATCH(BK$2,SP_ACQ_Lib[#Headers],0),FALSE)=0,"",VLOOKUP(CONCATENATE($A138,"_",BK$1),SP_ACQ_Lib[],MATCH(BK$2,SP_ACQ_Lib[#Headers],0),FALSE)),"")</f>
        <v/>
      </c>
      <c r="BL138" s="130" t="str">
        <f>IFERROR(IF(VLOOKUP(CONCATENATE($A138,"_",BL$1),SP_ACQ_Lib[],MATCH(BL$2,SP_ACQ_Lib[#Headers],0),FALSE)=0,"",VLOOKUP(CONCATENATE($A138,"_",BL$1),SP_ACQ_Lib[],MATCH(BL$2,SP_ACQ_Lib[#Headers],0),FALSE)),"")</f>
        <v/>
      </c>
      <c r="BM138" s="130" t="str">
        <f>IFERROR(IF(VLOOKUP(CONCATENATE($A138,"_",BM$1),SP_ACQ_Lib[],MATCH(BM$2,SP_ACQ_Lib[#Headers],0),FALSE)=0,"",VLOOKUP(CONCATENATE($A138,"_",BM$1),SP_ACQ_Lib[],MATCH(BM$2,SP_ACQ_Lib[#Headers],0),FALSE)),"")</f>
        <v/>
      </c>
      <c r="BN138" s="130" t="str">
        <f>IFERROR(IF(VLOOKUP(CONCATENATE($A138,"_",BN$1),SP_ACQ_Lib[],MATCH(BN$2,SP_ACQ_Lib[#Headers],0),FALSE)=0,"",VLOOKUP(CONCATENATE($A138,"_",BN$1),SP_ACQ_Lib[],MATCH(BN$2,SP_ACQ_Lib[#Headers],0),FALSE)),"")</f>
        <v/>
      </c>
    </row>
    <row r="139" spans="1:66" s="114" customFormat="1" ht="15.75" x14ac:dyDescent="0.2">
      <c r="A139" s="82" t="s">
        <v>2163</v>
      </c>
      <c r="B139" s="115" t="str">
        <f>IFERROR(VLOOKUP($A139,SP_AcqTract_DB[],MATCH(B$2,SP_AcqTract_DB[#Headers],0),FALSE),"")</f>
        <v>R018699</v>
      </c>
      <c r="C139" s="116" t="str">
        <f>IFERROR(VLOOKUP($A139,SP_AcqTract_DB[],MATCH(C$2,SP_AcqTract_DB[#Headers],0),FALSE),"")</f>
        <v>PH2</v>
      </c>
      <c r="D139" s="96" t="str">
        <f>IFERROR(VLOOKUP($A139,SP_AcqTract_DB[],MATCH(D$2,SP_AcqTract_DB[#Headers],0),FALSE),"")</f>
        <v>Active</v>
      </c>
      <c r="E139" s="96">
        <f>IFERROR(VLOOKUP($A139,SP_AcqTract_DB[],MATCH(E$2,SP_AcqTract_DB[#Headers],0),FALSE),"")</f>
        <v>0</v>
      </c>
      <c r="F139" s="115">
        <f>IFERROR(VLOOKUP($A139,SP_AcqTract_DB[],MATCH(F$2,SP_AcqTract_DB[#Headers],0),FALSE),"")</f>
        <v>0</v>
      </c>
      <c r="G139" s="115">
        <f>IFERROR(VLOOKUP($A139,SP_AcqTract_DB[],MATCH(G$2,SP_AcqTract_DB[#Headers],0),FALSE),"")</f>
        <v>0</v>
      </c>
      <c r="H139" s="131" t="str">
        <f>IFERROR(IF(VLOOKUP(CONCATENATE($A139,"_",H$1),SP_ACQ_Lib[],MATCH(H$2,SP_ACQ_Lib[#Headers],0),FALSE)=0,"",VLOOKUP(CONCATENATE($A139,"_",H$1),SP_ACQ_Lib[],MATCH(H$2,SP_ACQ_Lib[#Headers],0),FALSE)),"")</f>
        <v/>
      </c>
      <c r="I139" s="115" t="str">
        <f>IFERROR(VLOOKUP($A139,SP_AcqTract_DB[],MATCH(I$2,SP_AcqTract_DB[#Headers],0),FALSE),"")</f>
        <v>Wharton City Of %Cabrera Sergio</v>
      </c>
      <c r="J139" s="115">
        <f>IFERROR(VLOOKUP($A139,SP_AcqTract_DB[],MATCH(J$2,SP_AcqTract_DB[#Headers],0),FALSE),"")</f>
        <v>0</v>
      </c>
      <c r="K139" s="115">
        <f>IFERROR(VLOOKUP($A139,SP_AcqTract_DB[],MATCH(K$2,SP_AcqTract_DB[#Headers],0),FALSE),"")</f>
        <v>0</v>
      </c>
      <c r="L139" s="115">
        <f>IFERROR(VLOOKUP($A139,SP_AcqTract_DB[],MATCH(L$2,SP_AcqTract_DB[#Headers],0),FALSE),"")</f>
        <v>0</v>
      </c>
      <c r="M139" s="96">
        <f>IFERROR(VLOOKUP($A139,SP_AcqTract_DB[],MATCH(M$2,SP_AcqTract_DB[#Headers],0),FALSE),"")</f>
        <v>0</v>
      </c>
      <c r="N139" s="115" t="str">
        <f>IFERROR(VLOOKUP($A139,SP_AcqTract_DB[],MATCH(N$2,SP_AcqTract_DB[#Headers],0),FALSE),"")</f>
        <v>0 W ELM</v>
      </c>
      <c r="O139" s="108">
        <f>IFERROR(VLOOKUP($A139,SP_AcqTract_DB[],MATCH(O$2,SP_AcqTract_DB[#Headers],0),FALSE),"")</f>
        <v>0</v>
      </c>
      <c r="P139" s="108">
        <f>IFERROR(VLOOKUP($A139,SP_AcqTract_DB[],MATCH(P$2,SP_AcqTract_DB[#Headers],0),FALSE),"")</f>
        <v>0</v>
      </c>
      <c r="Q139" s="96">
        <f>IFERROR(VLOOKUP($A139,SP_AcqTract_DB[],MATCH(Q$2,SP_AcqTract_DB[#Headers],0),FALSE),"")</f>
        <v>0</v>
      </c>
      <c r="R139" s="131" t="str">
        <f>IFERROR(IF(VLOOKUP(CONCATENATE($A139,"_",R$1),SP_ACQ_Lib[],MATCH(R$2,SP_ACQ_Lib[#Headers],0),FALSE)=0,"",VLOOKUP(CONCATENATE($A139,"_",R$1),SP_ACQ_Lib[],MATCH(R$2,SP_ACQ_Lib[#Headers],0),FALSE)),"")</f>
        <v/>
      </c>
      <c r="S139" s="134" t="str">
        <f>IFERROR(IF(VLOOKUP(CONCATENATE($A139,"_",S$1),SP_ACQ_Lib[],MATCH(S$2,SP_ACQ_Lib[#Headers],0),FALSE)=0,"",VLOOKUP(CONCATENATE($A139,"_",S$1),SP_ACQ_Lib[],MATCH(S$2,SP_ACQ_Lib[#Headers],0),FALSE)),"")</f>
        <v/>
      </c>
      <c r="T139" s="93">
        <f>IFERROR(VLOOKUP(CONCATENATE($A139,"_",T$1),SP_ACQ_Lib[],MATCH(T$2,SP_ACQ_Lib[#Headers],0),FALSE),0)</f>
        <v>0</v>
      </c>
      <c r="U139" s="131" t="str">
        <f>IFERROR(IF(VLOOKUP(CONCATENATE($A139,"_",U$1),SP_ACQ_Lib[],MATCH(U$2,SP_ACQ_Lib[#Headers],0),FALSE)=0,"",VLOOKUP(CONCATENATE($A139,"_",U$1),SP_ACQ_Lib[],MATCH(U$2,SP_ACQ_Lib[#Headers],0),FALSE)),"")</f>
        <v/>
      </c>
      <c r="V139" s="93" t="str">
        <f>IFERROR(VLOOKUP(CONCATENATE($A139,"_",V$1),SP_ACQ_Lib[],MATCH(V$2,SP_ACQ_Lib[#Headers],0),FALSE),0)</f>
        <v>Accepted</v>
      </c>
      <c r="W139" s="97">
        <f>IFERROR(VLOOKUP(CONCATENATE($A139,"_",W$1),SP_ACQ_Lib[],MATCH(W$2,SP_ACQ_Lib[#Headers],0),FALSE),0)</f>
        <v>0</v>
      </c>
      <c r="X139" s="131">
        <f>IFERROR(VLOOKUP($A139,SP_AcqTract_DB[],MATCH(X$2,SP_AcqTract_DB[#Headers],0),FALSE),"")</f>
        <v>0</v>
      </c>
      <c r="Y139" s="125">
        <f>IFERROR(VLOOKUP($A139,SP_AcqTract_DB[],MATCH(Y$2,SP_AcqTract_DB[#Headers],0),FALSE),"")</f>
        <v>0</v>
      </c>
      <c r="Z139" s="117">
        <f>IFERROR(VLOOKUP($A139,SP_AcqTract_DB[],MATCH(Z$2,SP_AcqTract_DB[#Headers],0),FALSE),"")</f>
        <v>0</v>
      </c>
      <c r="AA139" s="117">
        <f>IFERROR(VLOOKUP($A139,SP_AcqTract_DB[],MATCH(AA$2,SP_AcqTract_DB[#Headers],0),FALSE),"")</f>
        <v>0</v>
      </c>
      <c r="AB139" s="131" t="str">
        <f>IFERROR(IF(VLOOKUP(CONCATENATE($A139,"_",AB$1),SP_ACQ_Lib[],MATCH(AB$2,SP_ACQ_Lib[#Headers],0),FALSE)=0,"",VLOOKUP(CONCATENATE($A139,"_",AB$1),SP_ACQ_Lib[],MATCH(AB$2,SP_ACQ_Lib[#Headers],0),FALSE)),"")</f>
        <v/>
      </c>
      <c r="AC139" s="131" t="str">
        <f>IFERROR(IF(VLOOKUP(CONCATENATE($A139,"_",AC$1),SP_ACQ_Lib[],MATCH(AC$2,SP_ACQ_Lib[#Headers],0),FALSE)=0,"",VLOOKUP(CONCATENATE($A139,"_",AC$1),SP_ACQ_Lib[],MATCH(AC$2,SP_ACQ_Lib[#Headers],0),FALSE)),"")</f>
        <v/>
      </c>
      <c r="AD139" s="117">
        <f>IFERROR(VLOOKUP($A139,SP_AcqTract_DB[],MATCH(AD$2,SP_AcqTract_DB[#Headers],0),FALSE),"")</f>
        <v>0</v>
      </c>
      <c r="AE139" s="131" t="str">
        <f>IFERROR(IF(VLOOKUP(CONCATENATE($A139,"_",AE$1),SP_ACQ_Lib[],MATCH(AE$2,SP_ACQ_Lib[#Headers],0),FALSE)=0,"",VLOOKUP(CONCATENATE($A139,"_",AE$1),SP_ACQ_Lib[],MATCH(AE$2,SP_ACQ_Lib[#Headers],0),FALSE)),"")</f>
        <v/>
      </c>
      <c r="AF139" s="131" t="str">
        <f>IFERROR(IF(VLOOKUP(CONCATENATE($A139,"_",AF$1),SP_ACQ_Lib[],MATCH(AF$2,SP_ACQ_Lib[#Headers],0),FALSE)=0,"",VLOOKUP(CONCATENATE($A139,"_",AF$1),SP_ACQ_Lib[],MATCH(AF$2,SP_ACQ_Lib[#Headers],0),FALSE)),"")</f>
        <v/>
      </c>
      <c r="AG139" s="131" t="str">
        <f>IFERROR(IF(VLOOKUP(CONCATENATE($A139,"_",AG$1),SP_ACQ_Lib[],MATCH(AG$2,SP_ACQ_Lib[#Headers],0),FALSE)=0,"",VLOOKUP(CONCATENATE($A139,"_",AG$1),SP_ACQ_Lib[],MATCH(AG$2,SP_ACQ_Lib[#Headers],0),FALSE)),"")</f>
        <v/>
      </c>
      <c r="AH139" s="131" t="str">
        <f>IFERROR(IF(VLOOKUP(CONCATENATE($A139,"_",AH$1),SP_ACQ_Lib[],MATCH(AH$2,SP_ACQ_Lib[#Headers],0),FALSE)=0,"",VLOOKUP(CONCATENATE($A139,"_",AH$1),SP_ACQ_Lib[],MATCH(AH$2,SP_ACQ_Lib[#Headers],0),FALSE)),"")</f>
        <v/>
      </c>
      <c r="AI139" s="130" t="str">
        <f>IFERROR(IF(VLOOKUP(CONCATENATE($A139,"_",AI$1),SP_ACQ_Lib[],MATCH(AI$2,SP_ACQ_Lib[#Headers],0),FALSE)=0,"",VLOOKUP(CONCATENATE($A139,"_",AI$1),SP_ACQ_Lib[],MATCH(AI$2,SP_ACQ_Lib[#Headers],0),FALSE)),"")</f>
        <v/>
      </c>
      <c r="AJ139" s="130">
        <f>IFERROR(IF(VLOOKUP(CONCATENATE($A139,"_",AJ$1),SP_ACQ_Lib[],MATCH(AJ$2,SP_ACQ_Lib[#Headers],0),FALSE)=0,"",VLOOKUP(CONCATENATE($A139,"_",AJ$1),SP_ACQ_Lib[],MATCH(AJ$2,SP_ACQ_Lib[#Headers],0),FALSE)),"")</f>
        <v>43976</v>
      </c>
      <c r="AK139" s="130">
        <f>IFERROR(IF(VLOOKUP(CONCATENATE($A139,"_",AK$1),SP_ACQ_Lib[],MATCH(AK$2,SP_ACQ_Lib[#Headers],0),FALSE)=0,"",VLOOKUP(CONCATENATE($A139,"_",AK$1),SP_ACQ_Lib[],MATCH(AK$2,SP_ACQ_Lib[#Headers],0),FALSE)),"")</f>
        <v>44160</v>
      </c>
      <c r="AL139" s="130">
        <f>IFERROR(VLOOKUP($A139,SP_AcqTract_DB[],MATCH(AL$2,SP_AcqTract_DB[#Headers],0),FALSE),"")</f>
        <v>0</v>
      </c>
      <c r="AM139" s="115">
        <f>IFERROR(VLOOKUP($A139,SP_AcqTract_DB[],MATCH(AM$2,SP_AcqTract_DB[#Headers],0),FALSE),"")</f>
        <v>0</v>
      </c>
      <c r="AN139" s="115">
        <f>IFERROR(VLOOKUP($A139,SP_AcqTract_DB[],MATCH(AN$2,SP_AcqTract_DB[#Headers],0),FALSE),"")</f>
        <v>0</v>
      </c>
      <c r="AO139" s="116">
        <f>IFERROR(VLOOKUP($A139,SP_AcqTract_DB[],MATCH(AO$2,SP_AcqTract_DB[#Headers],0),FALSE),"")</f>
        <v>0</v>
      </c>
      <c r="AP139" s="98">
        <f>IFERROR(VLOOKUP($A139,SP_AcqTract_DB[],MATCH(AP$2,SP_AcqTract_DB[#Headers],0),FALSE),"")</f>
        <v>0</v>
      </c>
      <c r="AQ139" s="133" t="str">
        <f>IFERROR(IF(VLOOKUP(CONCATENATE($A139,"_",AQ$1),SP_ACQ_Lib[],MATCH(AQ$2,SP_ACQ_Lib[#Headers],0),FALSE)=0,"",VLOOKUP(CONCATENATE($A139,"_",AQ$1),SP_ACQ_Lib[],MATCH(AQ$2,SP_ACQ_Lib[#Headers],0),FALSE)),"")</f>
        <v/>
      </c>
      <c r="AR139" s="131" t="str">
        <f>IFERROR(IF(VLOOKUP(CONCATENATE($A139,"_",AR$1),SP_ACQ_Lib[],MATCH(AR$2,SP_ACQ_Lib[#Headers],0),FALSE)=0,"",VLOOKUP(CONCATENATE($A139,"_",AR$1),SP_ACQ_Lib[],MATCH(AR$2,SP_ACQ_Lib[#Headers],0),FALSE)),"")</f>
        <v/>
      </c>
      <c r="AS139" s="130" t="str">
        <f>IFERROR(IF(VLOOKUP(CONCATENATE($A139,"_",AS$1),SP_ACQ_Lib[],MATCH(AS$2,SP_ACQ_Lib[#Headers],0),FALSE)=0,"",VLOOKUP(CONCATENATE($A139,"_",AS$1),SP_ACQ_Lib[],MATCH(AS$2,SP_ACQ_Lib[#Headers],0),FALSE)),"")</f>
        <v/>
      </c>
      <c r="AT139" s="132" t="str">
        <f>IFERROR(IF(VLOOKUP(CONCATENATE($A139,"_",AT$1),SP_ACQ_Lib[],MATCH(AT$2,SP_ACQ_Lib[#Headers],0),FALSE)=0,"",VLOOKUP(CONCATENATE($A139,"_",AT$1),SP_ACQ_Lib[],MATCH(AT$2,SP_ACQ_Lib[#Headers],0),FALSE)),"")</f>
        <v/>
      </c>
      <c r="AU139" s="132" t="str">
        <f>IFERROR(IF(VLOOKUP(CONCATENATE($A139,"_",AU$1),SP_ACQ_Lib[],MATCH(AU$2,SP_ACQ_Lib[#Headers],0),FALSE)=0,"",VLOOKUP(CONCATENATE($A139,"_",AU$1),SP_ACQ_Lib[],MATCH(AU$2,SP_ACQ_Lib[#Headers],0),FALSE)),"")</f>
        <v/>
      </c>
      <c r="AV139" s="113" t="str">
        <f>IFERROR(IF(VLOOKUP(CONCATENATE($A139,"_",AV$1),SP_ACQ_Lib[],MATCH(AV$2,SP_ACQ_Lib[#Headers],0),FALSE)=0,"",VLOOKUP(CONCATENATE($A139,"_",AV$1),SP_ACQ_Lib[],MATCH(AV$2,SP_ACQ_Lib[#Headers],0),FALSE)),"")</f>
        <v/>
      </c>
      <c r="AW139" s="132" t="str">
        <f>IFERROR(IF(VLOOKUP(CONCATENATE($A139,"_",AW$1),SP_ACQ_Lib[],MATCH(AW$2,SP_ACQ_Lib[#Headers],0),FALSE)=0,"",VLOOKUP(CONCATENATE($A139,"_",AW$1),SP_ACQ_Lib[],MATCH(AW$2,SP_ACQ_Lib[#Headers],0),FALSE)),"")</f>
        <v/>
      </c>
      <c r="AX139" s="132" t="str">
        <f>IFERROR(IF(VLOOKUP(CONCATENATE($A139,"_",AX$1),SP_ACQ_Lib[],MATCH(AX$2,SP_ACQ_Lib[#Headers],0),FALSE)=0,"",VLOOKUP(CONCATENATE($A139,"_",AX$1),SP_ACQ_Lib[],MATCH(AX$2,SP_ACQ_Lib[#Headers],0),FALSE)),"")</f>
        <v/>
      </c>
      <c r="AY139" s="132" t="str">
        <f>IFERROR(IF(VLOOKUP(CONCATENATE($A139,"_",AY$1),SP_ACQ_Lib[],MATCH(AY$2,SP_ACQ_Lib[#Headers],0),FALSE)=0,"",VLOOKUP(CONCATENATE($A139,"_",AY$1),SP_ACQ_Lib[],MATCH(AY$2,SP_ACQ_Lib[#Headers],0),FALSE)),"")</f>
        <v/>
      </c>
      <c r="AZ139" s="132" t="str">
        <f>IFERROR(IF(VLOOKUP(CONCATENATE($A139,"_",AZ$1),SP_ACQ_Lib[],MATCH(AZ$2,SP_ACQ_Lib[#Headers],0),FALSE)=0,"",VLOOKUP(CONCATENATE($A139,"_",AZ$1),SP_ACQ_Lib[],MATCH(AZ$2,SP_ACQ_Lib[#Headers],0),FALSE)),"")</f>
        <v/>
      </c>
      <c r="BA139" s="132" t="str">
        <f>IFERROR(IF(VLOOKUP(CONCATENATE($A139,"_",BA$1),SP_ACQ_Lib[],MATCH(BA$2,SP_ACQ_Lib[#Headers],0),FALSE)=0,"",VLOOKUP(CONCATENATE($A139,"_",BA$1),SP_ACQ_Lib[],MATCH(BA$2,SP_ACQ_Lib[#Headers],0),FALSE)),"")</f>
        <v/>
      </c>
      <c r="BB139" s="112">
        <f>IFERROR(VLOOKUP(CONCATENATE($A139,"_",BB$1),SP_ACQ_Lib[],MATCH(BB$2,SP_ACQ_Lib[#Headers],0),FALSE),0)</f>
        <v>0</v>
      </c>
      <c r="BC139" s="119">
        <f>IFERROR(VLOOKUP($A139,SP_AcqTract_DB[],MATCH(BC$2,SP_AcqTract_DB[#Headers],0),FALSE),"")</f>
        <v>0</v>
      </c>
      <c r="BD139" s="119">
        <f>IFERROR(VLOOKUP($A139,SP_AcqTract_DB[],MATCH(BD$2,SP_AcqTract_DB[#Headers],0),FALSE),"")</f>
        <v>0</v>
      </c>
      <c r="BE139" s="130" t="str">
        <f>IFERROR(IF(VLOOKUP(CONCATENATE($A139,"_",BE$1),SP_ACQ_Lib[],MATCH(BE$2,SP_ACQ_Lib[#Headers],0),FALSE)=0,"",VLOOKUP(CONCATENATE($A139,"_",BE$1),SP_ACQ_Lib[],MATCH(BE$2,SP_ACQ_Lib[#Headers],0),FALSE)),"")</f>
        <v/>
      </c>
      <c r="BF139" s="130" t="str">
        <f>IFERROR(IF(VLOOKUP(CONCATENATE($A139,"_",BF$1),SP_ACQ_Lib[],MATCH(BF$2,SP_ACQ_Lib[#Headers],0),FALSE)=0,"",VLOOKUP(CONCATENATE($A139,"_",BF$1),SP_ACQ_Lib[],MATCH(BF$2,SP_ACQ_Lib[#Headers],0),FALSE)),"")</f>
        <v/>
      </c>
      <c r="BG139" s="130" t="str">
        <f>IFERROR(IF(VLOOKUP(CONCATENATE($A139,"_",BG$1),SP_ACQ_Lib[],MATCH(BG$2,SP_ACQ_Lib[#Headers],0),FALSE)=0,"",VLOOKUP(CONCATENATE($A139,"_",BG$1),SP_ACQ_Lib[],MATCH(BG$2,SP_ACQ_Lib[#Headers],0),FALSE)),"")</f>
        <v/>
      </c>
      <c r="BH139" s="130" t="str">
        <f>IFERROR(IF(VLOOKUP(CONCATENATE($A139,"_",BH$1),SP_ACQ_Lib[],MATCH(BH$2,SP_ACQ_Lib[#Headers],0),FALSE)=0,"",VLOOKUP(CONCATENATE($A139,"_",BH$1),SP_ACQ_Lib[],MATCH(BH$2,SP_ACQ_Lib[#Headers],0),FALSE)),"")</f>
        <v/>
      </c>
      <c r="BI139" s="130" t="str">
        <f>IFERROR(IF(VLOOKUP(CONCATENATE($A139,"_",BI$1),SP_ACQ_Lib[],MATCH(BI$2,SP_ACQ_Lib[#Headers],0),FALSE)=0,"",VLOOKUP(CONCATENATE($A139,"_",BI$1),SP_ACQ_Lib[],MATCH(BI$2,SP_ACQ_Lib[#Headers],0),FALSE)),"")</f>
        <v/>
      </c>
      <c r="BJ139" s="130" t="str">
        <f>IFERROR(IF(VLOOKUP(CONCATENATE($A139,"_",BJ$1),SP_ACQ_Lib[],MATCH(BJ$2,SP_ACQ_Lib[#Headers],0),FALSE)=0,"",VLOOKUP(CONCATENATE($A139,"_",BJ$1),SP_ACQ_Lib[],MATCH(BJ$2,SP_ACQ_Lib[#Headers],0),FALSE)),"")</f>
        <v/>
      </c>
      <c r="BK139" s="131" t="str">
        <f>IFERROR(IF(VLOOKUP(CONCATENATE($A139,"_",BK$1),SP_ACQ_Lib[],MATCH(BK$2,SP_ACQ_Lib[#Headers],0),FALSE)=0,"",VLOOKUP(CONCATENATE($A139,"_",BK$1),SP_ACQ_Lib[],MATCH(BK$2,SP_ACQ_Lib[#Headers],0),FALSE)),"")</f>
        <v/>
      </c>
      <c r="BL139" s="130" t="str">
        <f>IFERROR(IF(VLOOKUP(CONCATENATE($A139,"_",BL$1),SP_ACQ_Lib[],MATCH(BL$2,SP_ACQ_Lib[#Headers],0),FALSE)=0,"",VLOOKUP(CONCATENATE($A139,"_",BL$1),SP_ACQ_Lib[],MATCH(BL$2,SP_ACQ_Lib[#Headers],0),FALSE)),"")</f>
        <v/>
      </c>
      <c r="BM139" s="130" t="str">
        <f>IFERROR(IF(VLOOKUP(CONCATENATE($A139,"_",BM$1),SP_ACQ_Lib[],MATCH(BM$2,SP_ACQ_Lib[#Headers],0),FALSE)=0,"",VLOOKUP(CONCATENATE($A139,"_",BM$1),SP_ACQ_Lib[],MATCH(BM$2,SP_ACQ_Lib[#Headers],0),FALSE)),"")</f>
        <v/>
      </c>
      <c r="BN139" s="130" t="str">
        <f>IFERROR(IF(VLOOKUP(CONCATENATE($A139,"_",BN$1),SP_ACQ_Lib[],MATCH(BN$2,SP_ACQ_Lib[#Headers],0),FALSE)=0,"",VLOOKUP(CONCATENATE($A139,"_",BN$1),SP_ACQ_Lib[],MATCH(BN$2,SP_ACQ_Lib[#Headers],0),FALSE)),"")</f>
        <v/>
      </c>
    </row>
    <row r="140" spans="1:66" s="114" customFormat="1" ht="15.75" x14ac:dyDescent="0.2">
      <c r="A140" s="82" t="s">
        <v>2489</v>
      </c>
      <c r="B140" s="115" t="str">
        <f>IFERROR(VLOOKUP($A140,SP_AcqTract_DB[],MATCH(B$2,SP_AcqTract_DB[#Headers],0),FALSE),"")</f>
        <v>R062995</v>
      </c>
      <c r="C140" s="116" t="str">
        <f>IFERROR(VLOOKUP($A140,SP_AcqTract_DB[],MATCH(C$2,SP_AcqTract_DB[#Headers],0),FALSE),"")</f>
        <v>PH2</v>
      </c>
      <c r="D140" s="96" t="str">
        <f>IFERROR(VLOOKUP($A140,SP_AcqTract_DB[],MATCH(D$2,SP_AcqTract_DB[#Headers],0),FALSE),"")</f>
        <v>Active</v>
      </c>
      <c r="E140" s="96">
        <f>IFERROR(VLOOKUP($A140,SP_AcqTract_DB[],MATCH(E$2,SP_AcqTract_DB[#Headers],0),FALSE),"")</f>
        <v>0</v>
      </c>
      <c r="F140" s="115">
        <f>IFERROR(VLOOKUP($A140,SP_AcqTract_DB[],MATCH(F$2,SP_AcqTract_DB[#Headers],0),FALSE),"")</f>
        <v>0</v>
      </c>
      <c r="G140" s="115">
        <f>IFERROR(VLOOKUP($A140,SP_AcqTract_DB[],MATCH(G$2,SP_AcqTract_DB[#Headers],0),FALSE),"")</f>
        <v>0</v>
      </c>
      <c r="H140" s="131" t="str">
        <f>IFERROR(IF(VLOOKUP(CONCATENATE($A140,"_",H$1),SP_ACQ_Lib[],MATCH(H$2,SP_ACQ_Lib[#Headers],0),FALSE)=0,"",VLOOKUP(CONCATENATE($A140,"_",H$1),SP_ACQ_Lib[],MATCH(H$2,SP_ACQ_Lib[#Headers],0),FALSE)),"")</f>
        <v/>
      </c>
      <c r="I140" s="115" t="str">
        <f>IFERROR(VLOOKUP($A140,SP_AcqTract_DB[],MATCH(I$2,SP_AcqTract_DB[#Headers],0),FALSE),"")</f>
        <v>City Of Wharton</v>
      </c>
      <c r="J140" s="115">
        <f>IFERROR(VLOOKUP($A140,SP_AcqTract_DB[],MATCH(J$2,SP_AcqTract_DB[#Headers],0),FALSE),"")</f>
        <v>0</v>
      </c>
      <c r="K140" s="115">
        <f>IFERROR(VLOOKUP($A140,SP_AcqTract_DB[],MATCH(K$2,SP_AcqTract_DB[#Headers],0),FALSE),"")</f>
        <v>0</v>
      </c>
      <c r="L140" s="115">
        <f>IFERROR(VLOOKUP($A140,SP_AcqTract_DB[],MATCH(L$2,SP_AcqTract_DB[#Headers],0),FALSE),"")</f>
        <v>0</v>
      </c>
      <c r="M140" s="96">
        <f>IFERROR(VLOOKUP($A140,SP_AcqTract_DB[],MATCH(M$2,SP_AcqTract_DB[#Headers],0),FALSE),"")</f>
        <v>0</v>
      </c>
      <c r="N140" s="115" t="str">
        <f>IFERROR(VLOOKUP($A140,SP_AcqTract_DB[],MATCH(N$2,SP_AcqTract_DB[#Headers],0),FALSE),"")</f>
        <v>900 S E AVE</v>
      </c>
      <c r="O140" s="108">
        <f>IFERROR(VLOOKUP($A140,SP_AcqTract_DB[],MATCH(O$2,SP_AcqTract_DB[#Headers],0),FALSE),"")</f>
        <v>0</v>
      </c>
      <c r="P140" s="108">
        <f>IFERROR(VLOOKUP($A140,SP_AcqTract_DB[],MATCH(P$2,SP_AcqTract_DB[#Headers],0),FALSE),"")</f>
        <v>0</v>
      </c>
      <c r="Q140" s="96">
        <f>IFERROR(VLOOKUP($A140,SP_AcqTract_DB[],MATCH(Q$2,SP_AcqTract_DB[#Headers],0),FALSE),"")</f>
        <v>0</v>
      </c>
      <c r="R140" s="131" t="str">
        <f>IFERROR(IF(VLOOKUP(CONCATENATE($A140,"_",R$1),SP_ACQ_Lib[],MATCH(R$2,SP_ACQ_Lib[#Headers],0),FALSE)=0,"",VLOOKUP(CONCATENATE($A140,"_",R$1),SP_ACQ_Lib[],MATCH(R$2,SP_ACQ_Lib[#Headers],0),FALSE)),"")</f>
        <v/>
      </c>
      <c r="S140" s="134" t="str">
        <f>IFERROR(IF(VLOOKUP(CONCATENATE($A140,"_",S$1),SP_ACQ_Lib[],MATCH(S$2,SP_ACQ_Lib[#Headers],0),FALSE)=0,"",VLOOKUP(CONCATENATE($A140,"_",S$1),SP_ACQ_Lib[],MATCH(S$2,SP_ACQ_Lib[#Headers],0),FALSE)),"")</f>
        <v/>
      </c>
      <c r="T140" s="93">
        <f>IFERROR(VLOOKUP(CONCATENATE($A140,"_",T$1),SP_ACQ_Lib[],MATCH(T$2,SP_ACQ_Lib[#Headers],0),FALSE),0)</f>
        <v>0</v>
      </c>
      <c r="U140" s="131" t="str">
        <f>IFERROR(IF(VLOOKUP(CONCATENATE($A140,"_",U$1),SP_ACQ_Lib[],MATCH(U$2,SP_ACQ_Lib[#Headers],0),FALSE)=0,"",VLOOKUP(CONCATENATE($A140,"_",U$1),SP_ACQ_Lib[],MATCH(U$2,SP_ACQ_Lib[#Headers],0),FALSE)),"")</f>
        <v/>
      </c>
      <c r="V140" s="93">
        <f>IFERROR(VLOOKUP(CONCATENATE($A140,"_",V$1),SP_ACQ_Lib[],MATCH(V$2,SP_ACQ_Lib[#Headers],0),FALSE),0)</f>
        <v>0</v>
      </c>
      <c r="W140" s="97">
        <f>IFERROR(VLOOKUP(CONCATENATE($A140,"_",W$1),SP_ACQ_Lib[],MATCH(W$2,SP_ACQ_Lib[#Headers],0),FALSE),0)</f>
        <v>0</v>
      </c>
      <c r="X140" s="131">
        <f>IFERROR(VLOOKUP($A140,SP_AcqTract_DB[],MATCH(X$2,SP_AcqTract_DB[#Headers],0),FALSE),"")</f>
        <v>0</v>
      </c>
      <c r="Y140" s="125">
        <f>IFERROR(VLOOKUP($A140,SP_AcqTract_DB[],MATCH(Y$2,SP_AcqTract_DB[#Headers],0),FALSE),"")</f>
        <v>0</v>
      </c>
      <c r="Z140" s="117">
        <f>IFERROR(VLOOKUP($A140,SP_AcqTract_DB[],MATCH(Z$2,SP_AcqTract_DB[#Headers],0),FALSE),"")</f>
        <v>0</v>
      </c>
      <c r="AA140" s="117">
        <f>IFERROR(VLOOKUP($A140,SP_AcqTract_DB[],MATCH(AA$2,SP_AcqTract_DB[#Headers],0),FALSE),"")</f>
        <v>0</v>
      </c>
      <c r="AB140" s="131" t="str">
        <f>IFERROR(IF(VLOOKUP(CONCATENATE($A140,"_",AB$1),SP_ACQ_Lib[],MATCH(AB$2,SP_ACQ_Lib[#Headers],0),FALSE)=0,"",VLOOKUP(CONCATENATE($A140,"_",AB$1),SP_ACQ_Lib[],MATCH(AB$2,SP_ACQ_Lib[#Headers],0),FALSE)),"")</f>
        <v/>
      </c>
      <c r="AC140" s="131" t="str">
        <f>IFERROR(IF(VLOOKUP(CONCATENATE($A140,"_",AC$1),SP_ACQ_Lib[],MATCH(AC$2,SP_ACQ_Lib[#Headers],0),FALSE)=0,"",VLOOKUP(CONCATENATE($A140,"_",AC$1),SP_ACQ_Lib[],MATCH(AC$2,SP_ACQ_Lib[#Headers],0),FALSE)),"")</f>
        <v/>
      </c>
      <c r="AD140" s="117">
        <f>IFERROR(VLOOKUP($A140,SP_AcqTract_DB[],MATCH(AD$2,SP_AcqTract_DB[#Headers],0),FALSE),"")</f>
        <v>0</v>
      </c>
      <c r="AE140" s="131" t="str">
        <f>IFERROR(IF(VLOOKUP(CONCATENATE($A140,"_",AE$1),SP_ACQ_Lib[],MATCH(AE$2,SP_ACQ_Lib[#Headers],0),FALSE)=0,"",VLOOKUP(CONCATENATE($A140,"_",AE$1),SP_ACQ_Lib[],MATCH(AE$2,SP_ACQ_Lib[#Headers],0),FALSE)),"")</f>
        <v/>
      </c>
      <c r="AF140" s="131" t="str">
        <f>IFERROR(IF(VLOOKUP(CONCATENATE($A140,"_",AF$1),SP_ACQ_Lib[],MATCH(AF$2,SP_ACQ_Lib[#Headers],0),FALSE)=0,"",VLOOKUP(CONCATENATE($A140,"_",AF$1),SP_ACQ_Lib[],MATCH(AF$2,SP_ACQ_Lib[#Headers],0),FALSE)),"")</f>
        <v/>
      </c>
      <c r="AG140" s="131" t="str">
        <f>IFERROR(IF(VLOOKUP(CONCATENATE($A140,"_",AG$1),SP_ACQ_Lib[],MATCH(AG$2,SP_ACQ_Lib[#Headers],0),FALSE)=0,"",VLOOKUP(CONCATENATE($A140,"_",AG$1),SP_ACQ_Lib[],MATCH(AG$2,SP_ACQ_Lib[#Headers],0),FALSE)),"")</f>
        <v/>
      </c>
      <c r="AH140" s="131" t="str">
        <f>IFERROR(IF(VLOOKUP(CONCATENATE($A140,"_",AH$1),SP_ACQ_Lib[],MATCH(AH$2,SP_ACQ_Lib[#Headers],0),FALSE)=0,"",VLOOKUP(CONCATENATE($A140,"_",AH$1),SP_ACQ_Lib[],MATCH(AH$2,SP_ACQ_Lib[#Headers],0),FALSE)),"")</f>
        <v/>
      </c>
      <c r="AI140" s="130" t="str">
        <f>IFERROR(IF(VLOOKUP(CONCATENATE($A140,"_",AI$1),SP_ACQ_Lib[],MATCH(AI$2,SP_ACQ_Lib[#Headers],0),FALSE)=0,"",VLOOKUP(CONCATENATE($A140,"_",AI$1),SP_ACQ_Lib[],MATCH(AI$2,SP_ACQ_Lib[#Headers],0),FALSE)),"")</f>
        <v/>
      </c>
      <c r="AJ140" s="130">
        <f>IFERROR(IF(VLOOKUP(CONCATENATE($A140,"_",AJ$1),SP_ACQ_Lib[],MATCH(AJ$2,SP_ACQ_Lib[#Headers],0),FALSE)=0,"",VLOOKUP(CONCATENATE($A140,"_",AJ$1),SP_ACQ_Lib[],MATCH(AJ$2,SP_ACQ_Lib[#Headers],0),FALSE)),"")</f>
        <v>43976</v>
      </c>
      <c r="AK140" s="130">
        <f>IFERROR(IF(VLOOKUP(CONCATENATE($A140,"_",AK$1),SP_ACQ_Lib[],MATCH(AK$2,SP_ACQ_Lib[#Headers],0),FALSE)=0,"",VLOOKUP(CONCATENATE($A140,"_",AK$1),SP_ACQ_Lib[],MATCH(AK$2,SP_ACQ_Lib[#Headers],0),FALSE)),"")</f>
        <v>44160</v>
      </c>
      <c r="AL140" s="130">
        <f>IFERROR(VLOOKUP($A140,SP_AcqTract_DB[],MATCH(AL$2,SP_AcqTract_DB[#Headers],0),FALSE),"")</f>
        <v>0</v>
      </c>
      <c r="AM140" s="115">
        <f>IFERROR(VLOOKUP($A140,SP_AcqTract_DB[],MATCH(AM$2,SP_AcqTract_DB[#Headers],0),FALSE),"")</f>
        <v>0</v>
      </c>
      <c r="AN140" s="115">
        <f>IFERROR(VLOOKUP($A140,SP_AcqTract_DB[],MATCH(AN$2,SP_AcqTract_DB[#Headers],0),FALSE),"")</f>
        <v>0</v>
      </c>
      <c r="AO140" s="116">
        <f>IFERROR(VLOOKUP($A140,SP_AcqTract_DB[],MATCH(AO$2,SP_AcqTract_DB[#Headers],0),FALSE),"")</f>
        <v>0</v>
      </c>
      <c r="AP140" s="98">
        <f>IFERROR(VLOOKUP($A140,SP_AcqTract_DB[],MATCH(AP$2,SP_AcqTract_DB[#Headers],0),FALSE),"")</f>
        <v>0</v>
      </c>
      <c r="AQ140" s="133" t="str">
        <f>IFERROR(IF(VLOOKUP(CONCATENATE($A140,"_",AQ$1),SP_ACQ_Lib[],MATCH(AQ$2,SP_ACQ_Lib[#Headers],0),FALSE)=0,"",VLOOKUP(CONCATENATE($A140,"_",AQ$1),SP_ACQ_Lib[],MATCH(AQ$2,SP_ACQ_Lib[#Headers],0),FALSE)),"")</f>
        <v/>
      </c>
      <c r="AR140" s="131" t="str">
        <f>IFERROR(IF(VLOOKUP(CONCATENATE($A140,"_",AR$1),SP_ACQ_Lib[],MATCH(AR$2,SP_ACQ_Lib[#Headers],0),FALSE)=0,"",VLOOKUP(CONCATENATE($A140,"_",AR$1),SP_ACQ_Lib[],MATCH(AR$2,SP_ACQ_Lib[#Headers],0),FALSE)),"")</f>
        <v/>
      </c>
      <c r="AS140" s="130" t="str">
        <f>IFERROR(IF(VLOOKUP(CONCATENATE($A140,"_",AS$1),SP_ACQ_Lib[],MATCH(AS$2,SP_ACQ_Lib[#Headers],0),FALSE)=0,"",VLOOKUP(CONCATENATE($A140,"_",AS$1),SP_ACQ_Lib[],MATCH(AS$2,SP_ACQ_Lib[#Headers],0),FALSE)),"")</f>
        <v/>
      </c>
      <c r="AT140" s="132" t="str">
        <f>IFERROR(IF(VLOOKUP(CONCATENATE($A140,"_",AT$1),SP_ACQ_Lib[],MATCH(AT$2,SP_ACQ_Lib[#Headers],0),FALSE)=0,"",VLOOKUP(CONCATENATE($A140,"_",AT$1),SP_ACQ_Lib[],MATCH(AT$2,SP_ACQ_Lib[#Headers],0),FALSE)),"")</f>
        <v/>
      </c>
      <c r="AU140" s="132" t="str">
        <f>IFERROR(IF(VLOOKUP(CONCATENATE($A140,"_",AU$1),SP_ACQ_Lib[],MATCH(AU$2,SP_ACQ_Lib[#Headers],0),FALSE)=0,"",VLOOKUP(CONCATENATE($A140,"_",AU$1),SP_ACQ_Lib[],MATCH(AU$2,SP_ACQ_Lib[#Headers],0),FALSE)),"")</f>
        <v/>
      </c>
      <c r="AV140" s="113" t="str">
        <f>IFERROR(IF(VLOOKUP(CONCATENATE($A140,"_",AV$1),SP_ACQ_Lib[],MATCH(AV$2,SP_ACQ_Lib[#Headers],0),FALSE)=0,"",VLOOKUP(CONCATENATE($A140,"_",AV$1),SP_ACQ_Lib[],MATCH(AV$2,SP_ACQ_Lib[#Headers],0),FALSE)),"")</f>
        <v/>
      </c>
      <c r="AW140" s="132" t="str">
        <f>IFERROR(IF(VLOOKUP(CONCATENATE($A140,"_",AW$1),SP_ACQ_Lib[],MATCH(AW$2,SP_ACQ_Lib[#Headers],0),FALSE)=0,"",VLOOKUP(CONCATENATE($A140,"_",AW$1),SP_ACQ_Lib[],MATCH(AW$2,SP_ACQ_Lib[#Headers],0),FALSE)),"")</f>
        <v/>
      </c>
      <c r="AX140" s="132" t="str">
        <f>IFERROR(IF(VLOOKUP(CONCATENATE($A140,"_",AX$1),SP_ACQ_Lib[],MATCH(AX$2,SP_ACQ_Lib[#Headers],0),FALSE)=0,"",VLOOKUP(CONCATENATE($A140,"_",AX$1),SP_ACQ_Lib[],MATCH(AX$2,SP_ACQ_Lib[#Headers],0),FALSE)),"")</f>
        <v/>
      </c>
      <c r="AY140" s="132" t="str">
        <f>IFERROR(IF(VLOOKUP(CONCATENATE($A140,"_",AY$1),SP_ACQ_Lib[],MATCH(AY$2,SP_ACQ_Lib[#Headers],0),FALSE)=0,"",VLOOKUP(CONCATENATE($A140,"_",AY$1),SP_ACQ_Lib[],MATCH(AY$2,SP_ACQ_Lib[#Headers],0),FALSE)),"")</f>
        <v/>
      </c>
      <c r="AZ140" s="132" t="str">
        <f>IFERROR(IF(VLOOKUP(CONCATENATE($A140,"_",AZ$1),SP_ACQ_Lib[],MATCH(AZ$2,SP_ACQ_Lib[#Headers],0),FALSE)=0,"",VLOOKUP(CONCATENATE($A140,"_",AZ$1),SP_ACQ_Lib[],MATCH(AZ$2,SP_ACQ_Lib[#Headers],0),FALSE)),"")</f>
        <v/>
      </c>
      <c r="BA140" s="132" t="str">
        <f>IFERROR(IF(VLOOKUP(CONCATENATE($A140,"_",BA$1),SP_ACQ_Lib[],MATCH(BA$2,SP_ACQ_Lib[#Headers],0),FALSE)=0,"",VLOOKUP(CONCATENATE($A140,"_",BA$1),SP_ACQ_Lib[],MATCH(BA$2,SP_ACQ_Lib[#Headers],0),FALSE)),"")</f>
        <v/>
      </c>
      <c r="BB140" s="112">
        <f>IFERROR(VLOOKUP(CONCATENATE($A140,"_",BB$1),SP_ACQ_Lib[],MATCH(BB$2,SP_ACQ_Lib[#Headers],0),FALSE),0)</f>
        <v>0</v>
      </c>
      <c r="BC140" s="119">
        <f>IFERROR(VLOOKUP($A140,SP_AcqTract_DB[],MATCH(BC$2,SP_AcqTract_DB[#Headers],0),FALSE),"")</f>
        <v>0</v>
      </c>
      <c r="BD140" s="119">
        <f>IFERROR(VLOOKUP($A140,SP_AcqTract_DB[],MATCH(BD$2,SP_AcqTract_DB[#Headers],0),FALSE),"")</f>
        <v>0</v>
      </c>
      <c r="BE140" s="130" t="str">
        <f>IFERROR(IF(VLOOKUP(CONCATENATE($A140,"_",BE$1),SP_ACQ_Lib[],MATCH(BE$2,SP_ACQ_Lib[#Headers],0),FALSE)=0,"",VLOOKUP(CONCATENATE($A140,"_",BE$1),SP_ACQ_Lib[],MATCH(BE$2,SP_ACQ_Lib[#Headers],0),FALSE)),"")</f>
        <v/>
      </c>
      <c r="BF140" s="130" t="str">
        <f>IFERROR(IF(VLOOKUP(CONCATENATE($A140,"_",BF$1),SP_ACQ_Lib[],MATCH(BF$2,SP_ACQ_Lib[#Headers],0),FALSE)=0,"",VLOOKUP(CONCATENATE($A140,"_",BF$1),SP_ACQ_Lib[],MATCH(BF$2,SP_ACQ_Lib[#Headers],0),FALSE)),"")</f>
        <v/>
      </c>
      <c r="BG140" s="130" t="str">
        <f>IFERROR(IF(VLOOKUP(CONCATENATE($A140,"_",BG$1),SP_ACQ_Lib[],MATCH(BG$2,SP_ACQ_Lib[#Headers],0),FALSE)=0,"",VLOOKUP(CONCATENATE($A140,"_",BG$1),SP_ACQ_Lib[],MATCH(BG$2,SP_ACQ_Lib[#Headers],0),FALSE)),"")</f>
        <v/>
      </c>
      <c r="BH140" s="130" t="str">
        <f>IFERROR(IF(VLOOKUP(CONCATENATE($A140,"_",BH$1),SP_ACQ_Lib[],MATCH(BH$2,SP_ACQ_Lib[#Headers],0),FALSE)=0,"",VLOOKUP(CONCATENATE($A140,"_",BH$1),SP_ACQ_Lib[],MATCH(BH$2,SP_ACQ_Lib[#Headers],0),FALSE)),"")</f>
        <v/>
      </c>
      <c r="BI140" s="130" t="str">
        <f>IFERROR(IF(VLOOKUP(CONCATENATE($A140,"_",BI$1),SP_ACQ_Lib[],MATCH(BI$2,SP_ACQ_Lib[#Headers],0),FALSE)=0,"",VLOOKUP(CONCATENATE($A140,"_",BI$1),SP_ACQ_Lib[],MATCH(BI$2,SP_ACQ_Lib[#Headers],0),FALSE)),"")</f>
        <v/>
      </c>
      <c r="BJ140" s="130" t="str">
        <f>IFERROR(IF(VLOOKUP(CONCATENATE($A140,"_",BJ$1),SP_ACQ_Lib[],MATCH(BJ$2,SP_ACQ_Lib[#Headers],0),FALSE)=0,"",VLOOKUP(CONCATENATE($A140,"_",BJ$1),SP_ACQ_Lib[],MATCH(BJ$2,SP_ACQ_Lib[#Headers],0),FALSE)),"")</f>
        <v/>
      </c>
      <c r="BK140" s="131" t="str">
        <f>IFERROR(IF(VLOOKUP(CONCATENATE($A140,"_",BK$1),SP_ACQ_Lib[],MATCH(BK$2,SP_ACQ_Lib[#Headers],0),FALSE)=0,"",VLOOKUP(CONCATENATE($A140,"_",BK$1),SP_ACQ_Lib[],MATCH(BK$2,SP_ACQ_Lib[#Headers],0),FALSE)),"")</f>
        <v/>
      </c>
      <c r="BL140" s="130" t="str">
        <f>IFERROR(IF(VLOOKUP(CONCATENATE($A140,"_",BL$1),SP_ACQ_Lib[],MATCH(BL$2,SP_ACQ_Lib[#Headers],0),FALSE)=0,"",VLOOKUP(CONCATENATE($A140,"_",BL$1),SP_ACQ_Lib[],MATCH(BL$2,SP_ACQ_Lib[#Headers],0),FALSE)),"")</f>
        <v/>
      </c>
      <c r="BM140" s="130" t="str">
        <f>IFERROR(IF(VLOOKUP(CONCATENATE($A140,"_",BM$1),SP_ACQ_Lib[],MATCH(BM$2,SP_ACQ_Lib[#Headers],0),FALSE)=0,"",VLOOKUP(CONCATENATE($A140,"_",BM$1),SP_ACQ_Lib[],MATCH(BM$2,SP_ACQ_Lib[#Headers],0),FALSE)),"")</f>
        <v/>
      </c>
      <c r="BN140" s="130" t="str">
        <f>IFERROR(IF(VLOOKUP(CONCATENATE($A140,"_",BN$1),SP_ACQ_Lib[],MATCH(BN$2,SP_ACQ_Lib[#Headers],0),FALSE)=0,"",VLOOKUP(CONCATENATE($A140,"_",BN$1),SP_ACQ_Lib[],MATCH(BN$2,SP_ACQ_Lib[#Headers],0),FALSE)),"")</f>
        <v/>
      </c>
    </row>
    <row r="141" spans="1:66" s="114" customFormat="1" ht="15.75" x14ac:dyDescent="0.2">
      <c r="A141" s="82" t="s">
        <v>2035</v>
      </c>
      <c r="B141" s="115" t="str">
        <f>IFERROR(VLOOKUP($A141,SP_AcqTract_DB[],MATCH(B$2,SP_AcqTract_DB[#Headers],0),FALSE),"")</f>
        <v>R027667</v>
      </c>
      <c r="C141" s="116" t="str">
        <f>IFERROR(VLOOKUP($A141,SP_AcqTract_DB[],MATCH(C$2,SP_AcqTract_DB[#Headers],0),FALSE),"")</f>
        <v>PH2</v>
      </c>
      <c r="D141" s="96" t="str">
        <f>IFERROR(VLOOKUP($A141,SP_AcqTract_DB[],MATCH(D$2,SP_AcqTract_DB[#Headers],0),FALSE),"")</f>
        <v>Active</v>
      </c>
      <c r="E141" s="96">
        <f>IFERROR(VLOOKUP($A141,SP_AcqTract_DB[],MATCH(E$2,SP_AcqTract_DB[#Headers],0),FALSE),"")</f>
        <v>0</v>
      </c>
      <c r="F141" s="115">
        <f>IFERROR(VLOOKUP($A141,SP_AcqTract_DB[],MATCH(F$2,SP_AcqTract_DB[#Headers],0),FALSE),"")</f>
        <v>0</v>
      </c>
      <c r="G141" s="115" t="str">
        <f>IFERROR(VLOOKUP($A141,SP_AcqTract_DB[],MATCH(G$2,SP_AcqTract_DB[#Headers],0),FALSE),"")</f>
        <v>Darlene Snow</v>
      </c>
      <c r="H141" s="131" t="str">
        <f>IFERROR(IF(VLOOKUP(CONCATENATE($A141,"_",H$1),SP_ACQ_Lib[],MATCH(H$2,SP_ACQ_Lib[#Headers],0),FALSE)=0,"",VLOOKUP(CONCATENATE($A141,"_",H$1),SP_ACQ_Lib[],MATCH(H$2,SP_ACQ_Lib[#Headers],0),FALSE)),"")</f>
        <v/>
      </c>
      <c r="I141" s="115" t="str">
        <f>IFERROR(VLOOKUP($A141,SP_AcqTract_DB[],MATCH(I$2,SP_AcqTract_DB[#Headers],0),FALSE),"")</f>
        <v>Sorrella Switch LLC</v>
      </c>
      <c r="J141" s="115">
        <f>IFERROR(VLOOKUP($A141,SP_AcqTract_DB[],MATCH(J$2,SP_AcqTract_DB[#Headers],0),FALSE),"")</f>
        <v>0</v>
      </c>
      <c r="K141" s="115">
        <f>IFERROR(VLOOKUP($A141,SP_AcqTract_DB[],MATCH(K$2,SP_AcqTract_DB[#Headers],0),FALSE),"")</f>
        <v>0</v>
      </c>
      <c r="L141" s="115">
        <f>IFERROR(VLOOKUP($A141,SP_AcqTract_DB[],MATCH(L$2,SP_AcqTract_DB[#Headers],0),FALSE),"")</f>
        <v>0</v>
      </c>
      <c r="M141" s="96">
        <f>IFERROR(VLOOKUP($A141,SP_AcqTract_DB[],MATCH(M$2,SP_AcqTract_DB[#Headers],0),FALSE),"")</f>
        <v>0</v>
      </c>
      <c r="N141" s="115" t="str">
        <f>IFERROR(VLOOKUP($A141,SP_AcqTract_DB[],MATCH(N$2,SP_AcqTract_DB[#Headers],0),FALSE),"")</f>
        <v>CR 241</v>
      </c>
      <c r="O141" s="108">
        <f>IFERROR(VLOOKUP($A141,SP_AcqTract_DB[],MATCH(O$2,SP_AcqTract_DB[#Headers],0),FALSE),"")</f>
        <v>0</v>
      </c>
      <c r="P141" s="108">
        <f>IFERROR(VLOOKUP($A141,SP_AcqTract_DB[],MATCH(P$2,SP_AcqTract_DB[#Headers],0),FALSE),"")</f>
        <v>0</v>
      </c>
      <c r="Q141" s="96">
        <f>IFERROR(VLOOKUP($A141,SP_AcqTract_DB[],MATCH(Q$2,SP_AcqTract_DB[#Headers],0),FALSE),"")</f>
        <v>0</v>
      </c>
      <c r="R141" s="131" t="str">
        <f>IFERROR(IF(VLOOKUP(CONCATENATE($A141,"_",R$1),SP_ACQ_Lib[],MATCH(R$2,SP_ACQ_Lib[#Headers],0),FALSE)=0,"",VLOOKUP(CONCATENATE($A141,"_",R$1),SP_ACQ_Lib[],MATCH(R$2,SP_ACQ_Lib[#Headers],0),FALSE)),"")</f>
        <v/>
      </c>
      <c r="S141" s="134" t="str">
        <f>IFERROR(IF(VLOOKUP(CONCATENATE($A141,"_",S$1),SP_ACQ_Lib[],MATCH(S$2,SP_ACQ_Lib[#Headers],0),FALSE)=0,"",VLOOKUP(CONCATENATE($A141,"_",S$1),SP_ACQ_Lib[],MATCH(S$2,SP_ACQ_Lib[#Headers],0),FALSE)),"")</f>
        <v/>
      </c>
      <c r="T141" s="93">
        <f>IFERROR(VLOOKUP(CONCATENATE($A141,"_",T$1),SP_ACQ_Lib[],MATCH(T$2,SP_ACQ_Lib[#Headers],0),FALSE),0)</f>
        <v>0</v>
      </c>
      <c r="U141" s="131" t="str">
        <f>IFERROR(IF(VLOOKUP(CONCATENATE($A141,"_",U$1),SP_ACQ_Lib[],MATCH(U$2,SP_ACQ_Lib[#Headers],0),FALSE)=0,"",VLOOKUP(CONCATENATE($A141,"_",U$1),SP_ACQ_Lib[],MATCH(U$2,SP_ACQ_Lib[#Headers],0),FALSE)),"")</f>
        <v/>
      </c>
      <c r="V141" s="93">
        <f>IFERROR(VLOOKUP(CONCATENATE($A141,"_",V$1),SP_ACQ_Lib[],MATCH(V$2,SP_ACQ_Lib[#Headers],0),FALSE),0)</f>
        <v>0</v>
      </c>
      <c r="W141" s="97">
        <f>IFERROR(VLOOKUP(CONCATENATE($A141,"_",W$1),SP_ACQ_Lib[],MATCH(W$2,SP_ACQ_Lib[#Headers],0),FALSE),0)</f>
        <v>0</v>
      </c>
      <c r="X141" s="131">
        <f>IFERROR(VLOOKUP($A141,SP_AcqTract_DB[],MATCH(X$2,SP_AcqTract_DB[#Headers],0),FALSE),"")</f>
        <v>0</v>
      </c>
      <c r="Y141" s="125">
        <f>IFERROR(VLOOKUP($A141,SP_AcqTract_DB[],MATCH(Y$2,SP_AcqTract_DB[#Headers],0),FALSE),"")</f>
        <v>0</v>
      </c>
      <c r="Z141" s="117">
        <f>IFERROR(VLOOKUP($A141,SP_AcqTract_DB[],MATCH(Z$2,SP_AcqTract_DB[#Headers],0),FALSE),"")</f>
        <v>0</v>
      </c>
      <c r="AA141" s="117">
        <f>IFERROR(VLOOKUP($A141,SP_AcqTract_DB[],MATCH(AA$2,SP_AcqTract_DB[#Headers],0),FALSE),"")</f>
        <v>0</v>
      </c>
      <c r="AB141" s="131" t="str">
        <f>IFERROR(IF(VLOOKUP(CONCATENATE($A141,"_",AB$1),SP_ACQ_Lib[],MATCH(AB$2,SP_ACQ_Lib[#Headers],0),FALSE)=0,"",VLOOKUP(CONCATENATE($A141,"_",AB$1),SP_ACQ_Lib[],MATCH(AB$2,SP_ACQ_Lib[#Headers],0),FALSE)),"")</f>
        <v/>
      </c>
      <c r="AC141" s="131" t="str">
        <f>IFERROR(IF(VLOOKUP(CONCATENATE($A141,"_",AC$1),SP_ACQ_Lib[],MATCH(AC$2,SP_ACQ_Lib[#Headers],0),FALSE)=0,"",VLOOKUP(CONCATENATE($A141,"_",AC$1),SP_ACQ_Lib[],MATCH(AC$2,SP_ACQ_Lib[#Headers],0),FALSE)),"")</f>
        <v/>
      </c>
      <c r="AD141" s="117">
        <f>IFERROR(VLOOKUP($A141,SP_AcqTract_DB[],MATCH(AD$2,SP_AcqTract_DB[#Headers],0),FALSE),"")</f>
        <v>0</v>
      </c>
      <c r="AE141" s="131" t="str">
        <f>IFERROR(IF(VLOOKUP(CONCATENATE($A141,"_",AE$1),SP_ACQ_Lib[],MATCH(AE$2,SP_ACQ_Lib[#Headers],0),FALSE)=0,"",VLOOKUP(CONCATENATE($A141,"_",AE$1),SP_ACQ_Lib[],MATCH(AE$2,SP_ACQ_Lib[#Headers],0),FALSE)),"")</f>
        <v/>
      </c>
      <c r="AF141" s="131" t="str">
        <f>IFERROR(IF(VLOOKUP(CONCATENATE($A141,"_",AF$1),SP_ACQ_Lib[],MATCH(AF$2,SP_ACQ_Lib[#Headers],0),FALSE)=0,"",VLOOKUP(CONCATENATE($A141,"_",AF$1),SP_ACQ_Lib[],MATCH(AF$2,SP_ACQ_Lib[#Headers],0),FALSE)),"")</f>
        <v/>
      </c>
      <c r="AG141" s="131" t="str">
        <f>IFERROR(IF(VLOOKUP(CONCATENATE($A141,"_",AG$1),SP_ACQ_Lib[],MATCH(AG$2,SP_ACQ_Lib[#Headers],0),FALSE)=0,"",VLOOKUP(CONCATENATE($A141,"_",AG$1),SP_ACQ_Lib[],MATCH(AG$2,SP_ACQ_Lib[#Headers],0),FALSE)),"")</f>
        <v/>
      </c>
      <c r="AH141" s="131" t="str">
        <f>IFERROR(IF(VLOOKUP(CONCATENATE($A141,"_",AH$1),SP_ACQ_Lib[],MATCH(AH$2,SP_ACQ_Lib[#Headers],0),FALSE)=0,"",VLOOKUP(CONCATENATE($A141,"_",AH$1),SP_ACQ_Lib[],MATCH(AH$2,SP_ACQ_Lib[#Headers],0),FALSE)),"")</f>
        <v/>
      </c>
      <c r="AI141" s="130">
        <f>IFERROR(IF(VLOOKUP(CONCATENATE($A141,"_",AI$1),SP_ACQ_Lib[],MATCH(AI$2,SP_ACQ_Lib[#Headers],0),FALSE)=0,"",VLOOKUP(CONCATENATE($A141,"_",AI$1),SP_ACQ_Lib[],MATCH(AI$2,SP_ACQ_Lib[#Headers],0),FALSE)),"")</f>
        <v>43697</v>
      </c>
      <c r="AJ141" s="130">
        <f>IFERROR(IF(VLOOKUP(CONCATENATE($A141,"_",AJ$1),SP_ACQ_Lib[],MATCH(AJ$2,SP_ACQ_Lib[#Headers],0),FALSE)=0,"",VLOOKUP(CONCATENATE($A141,"_",AJ$1),SP_ACQ_Lib[],MATCH(AJ$2,SP_ACQ_Lib[#Headers],0),FALSE)),"")</f>
        <v>43724</v>
      </c>
      <c r="AK141" s="130">
        <f>IFERROR(IF(VLOOKUP(CONCATENATE($A141,"_",AK$1),SP_ACQ_Lib[],MATCH(AK$2,SP_ACQ_Lib[#Headers],0),FALSE)=0,"",VLOOKUP(CONCATENATE($A141,"_",AK$1),SP_ACQ_Lib[],MATCH(AK$2,SP_ACQ_Lib[#Headers],0),FALSE)),"")</f>
        <v>44819</v>
      </c>
      <c r="AL141" s="130">
        <f>IFERROR(VLOOKUP($A141,SP_AcqTract_DB[],MATCH(AL$2,SP_AcqTract_DB[#Headers],0),FALSE),"")</f>
        <v>0</v>
      </c>
      <c r="AM141" s="115">
        <f>IFERROR(VLOOKUP($A141,SP_AcqTract_DB[],MATCH(AM$2,SP_AcqTract_DB[#Headers],0),FALSE),"")</f>
        <v>0</v>
      </c>
      <c r="AN141" s="115">
        <f>IFERROR(VLOOKUP($A141,SP_AcqTract_DB[],MATCH(AN$2,SP_AcqTract_DB[#Headers],0),FALSE),"")</f>
        <v>0</v>
      </c>
      <c r="AO141" s="116">
        <f>IFERROR(VLOOKUP($A141,SP_AcqTract_DB[],MATCH(AO$2,SP_AcqTract_DB[#Headers],0),FALSE),"")</f>
        <v>0</v>
      </c>
      <c r="AP141" s="98">
        <f>IFERROR(VLOOKUP($A141,SP_AcqTract_DB[],MATCH(AP$2,SP_AcqTract_DB[#Headers],0),FALSE),"")</f>
        <v>0</v>
      </c>
      <c r="AQ141" s="133" t="str">
        <f>IFERROR(IF(VLOOKUP(CONCATENATE($A141,"_",AQ$1),SP_ACQ_Lib[],MATCH(AQ$2,SP_ACQ_Lib[#Headers],0),FALSE)=0,"",VLOOKUP(CONCATENATE($A141,"_",AQ$1),SP_ACQ_Lib[],MATCH(AQ$2,SP_ACQ_Lib[#Headers],0),FALSE)),"")</f>
        <v/>
      </c>
      <c r="AR141" s="131" t="str">
        <f>IFERROR(IF(VLOOKUP(CONCATENATE($A141,"_",AR$1),SP_ACQ_Lib[],MATCH(AR$2,SP_ACQ_Lib[#Headers],0),FALSE)=0,"",VLOOKUP(CONCATENATE($A141,"_",AR$1),SP_ACQ_Lib[],MATCH(AR$2,SP_ACQ_Lib[#Headers],0),FALSE)),"")</f>
        <v/>
      </c>
      <c r="AS141" s="130" t="str">
        <f>IFERROR(IF(VLOOKUP(CONCATENATE($A141,"_",AS$1),SP_ACQ_Lib[],MATCH(AS$2,SP_ACQ_Lib[#Headers],0),FALSE)=0,"",VLOOKUP(CONCATENATE($A141,"_",AS$1),SP_ACQ_Lib[],MATCH(AS$2,SP_ACQ_Lib[#Headers],0),FALSE)),"")</f>
        <v/>
      </c>
      <c r="AT141" s="132" t="str">
        <f>IFERROR(IF(VLOOKUP(CONCATENATE($A141,"_",AT$1),SP_ACQ_Lib[],MATCH(AT$2,SP_ACQ_Lib[#Headers],0),FALSE)=0,"",VLOOKUP(CONCATENATE($A141,"_",AT$1),SP_ACQ_Lib[],MATCH(AT$2,SP_ACQ_Lib[#Headers],0),FALSE)),"")</f>
        <v/>
      </c>
      <c r="AU141" s="132" t="str">
        <f>IFERROR(IF(VLOOKUP(CONCATENATE($A141,"_",AU$1),SP_ACQ_Lib[],MATCH(AU$2,SP_ACQ_Lib[#Headers],0),FALSE)=0,"",VLOOKUP(CONCATENATE($A141,"_",AU$1),SP_ACQ_Lib[],MATCH(AU$2,SP_ACQ_Lib[#Headers],0),FALSE)),"")</f>
        <v/>
      </c>
      <c r="AV141" s="113" t="str">
        <f>IFERROR(IF(VLOOKUP(CONCATENATE($A141,"_",AV$1),SP_ACQ_Lib[],MATCH(AV$2,SP_ACQ_Lib[#Headers],0),FALSE)=0,"",VLOOKUP(CONCATENATE($A141,"_",AV$1),SP_ACQ_Lib[],MATCH(AV$2,SP_ACQ_Lib[#Headers],0),FALSE)),"")</f>
        <v/>
      </c>
      <c r="AW141" s="132" t="str">
        <f>IFERROR(IF(VLOOKUP(CONCATENATE($A141,"_",AW$1),SP_ACQ_Lib[],MATCH(AW$2,SP_ACQ_Lib[#Headers],0),FALSE)=0,"",VLOOKUP(CONCATENATE($A141,"_",AW$1),SP_ACQ_Lib[],MATCH(AW$2,SP_ACQ_Lib[#Headers],0),FALSE)),"")</f>
        <v/>
      </c>
      <c r="AX141" s="132" t="str">
        <f>IFERROR(IF(VLOOKUP(CONCATENATE($A141,"_",AX$1),SP_ACQ_Lib[],MATCH(AX$2,SP_ACQ_Lib[#Headers],0),FALSE)=0,"",VLOOKUP(CONCATENATE($A141,"_",AX$1),SP_ACQ_Lib[],MATCH(AX$2,SP_ACQ_Lib[#Headers],0),FALSE)),"")</f>
        <v/>
      </c>
      <c r="AY141" s="132" t="str">
        <f>IFERROR(IF(VLOOKUP(CONCATENATE($A141,"_",AY$1),SP_ACQ_Lib[],MATCH(AY$2,SP_ACQ_Lib[#Headers],0),FALSE)=0,"",VLOOKUP(CONCATENATE($A141,"_",AY$1),SP_ACQ_Lib[],MATCH(AY$2,SP_ACQ_Lib[#Headers],0),FALSE)),"")</f>
        <v/>
      </c>
      <c r="AZ141" s="132" t="str">
        <f>IFERROR(IF(VLOOKUP(CONCATENATE($A141,"_",AZ$1),SP_ACQ_Lib[],MATCH(AZ$2,SP_ACQ_Lib[#Headers],0),FALSE)=0,"",VLOOKUP(CONCATENATE($A141,"_",AZ$1),SP_ACQ_Lib[],MATCH(AZ$2,SP_ACQ_Lib[#Headers],0),FALSE)),"")</f>
        <v/>
      </c>
      <c r="BA141" s="132" t="str">
        <f>IFERROR(IF(VLOOKUP(CONCATENATE($A141,"_",BA$1),SP_ACQ_Lib[],MATCH(BA$2,SP_ACQ_Lib[#Headers],0),FALSE)=0,"",VLOOKUP(CONCATENATE($A141,"_",BA$1),SP_ACQ_Lib[],MATCH(BA$2,SP_ACQ_Lib[#Headers],0),FALSE)),"")</f>
        <v/>
      </c>
      <c r="BB141" s="112">
        <f>IFERROR(VLOOKUP(CONCATENATE($A141,"_",BB$1),SP_ACQ_Lib[],MATCH(BB$2,SP_ACQ_Lib[#Headers],0),FALSE),0)</f>
        <v>0</v>
      </c>
      <c r="BC141" s="119">
        <f>IFERROR(VLOOKUP($A141,SP_AcqTract_DB[],MATCH(BC$2,SP_AcqTract_DB[#Headers],0),FALSE),"")</f>
        <v>0</v>
      </c>
      <c r="BD141" s="119">
        <f>IFERROR(VLOOKUP($A141,SP_AcqTract_DB[],MATCH(BD$2,SP_AcqTract_DB[#Headers],0),FALSE),"")</f>
        <v>0</v>
      </c>
      <c r="BE141" s="130" t="str">
        <f>IFERROR(IF(VLOOKUP(CONCATENATE($A141,"_",BE$1),SP_ACQ_Lib[],MATCH(BE$2,SP_ACQ_Lib[#Headers],0),FALSE)=0,"",VLOOKUP(CONCATENATE($A141,"_",BE$1),SP_ACQ_Lib[],MATCH(BE$2,SP_ACQ_Lib[#Headers],0),FALSE)),"")</f>
        <v/>
      </c>
      <c r="BF141" s="130" t="str">
        <f>IFERROR(IF(VLOOKUP(CONCATENATE($A141,"_",BF$1),SP_ACQ_Lib[],MATCH(BF$2,SP_ACQ_Lib[#Headers],0),FALSE)=0,"",VLOOKUP(CONCATENATE($A141,"_",BF$1),SP_ACQ_Lib[],MATCH(BF$2,SP_ACQ_Lib[#Headers],0),FALSE)),"")</f>
        <v/>
      </c>
      <c r="BG141" s="130" t="str">
        <f>IFERROR(IF(VLOOKUP(CONCATENATE($A141,"_",BG$1),SP_ACQ_Lib[],MATCH(BG$2,SP_ACQ_Lib[#Headers],0),FALSE)=0,"",VLOOKUP(CONCATENATE($A141,"_",BG$1),SP_ACQ_Lib[],MATCH(BG$2,SP_ACQ_Lib[#Headers],0),FALSE)),"")</f>
        <v/>
      </c>
      <c r="BH141" s="130" t="str">
        <f>IFERROR(IF(VLOOKUP(CONCATENATE($A141,"_",BH$1),SP_ACQ_Lib[],MATCH(BH$2,SP_ACQ_Lib[#Headers],0),FALSE)=0,"",VLOOKUP(CONCATENATE($A141,"_",BH$1),SP_ACQ_Lib[],MATCH(BH$2,SP_ACQ_Lib[#Headers],0),FALSE)),"")</f>
        <v/>
      </c>
      <c r="BI141" s="130" t="str">
        <f>IFERROR(IF(VLOOKUP(CONCATENATE($A141,"_",BI$1),SP_ACQ_Lib[],MATCH(BI$2,SP_ACQ_Lib[#Headers],0),FALSE)=0,"",VLOOKUP(CONCATENATE($A141,"_",BI$1),SP_ACQ_Lib[],MATCH(BI$2,SP_ACQ_Lib[#Headers],0),FALSE)),"")</f>
        <v/>
      </c>
      <c r="BJ141" s="130" t="str">
        <f>IFERROR(IF(VLOOKUP(CONCATENATE($A141,"_",BJ$1),SP_ACQ_Lib[],MATCH(BJ$2,SP_ACQ_Lib[#Headers],0),FALSE)=0,"",VLOOKUP(CONCATENATE($A141,"_",BJ$1),SP_ACQ_Lib[],MATCH(BJ$2,SP_ACQ_Lib[#Headers],0),FALSE)),"")</f>
        <v/>
      </c>
      <c r="BK141" s="131" t="str">
        <f>IFERROR(IF(VLOOKUP(CONCATENATE($A141,"_",BK$1),SP_ACQ_Lib[],MATCH(BK$2,SP_ACQ_Lib[#Headers],0),FALSE)=0,"",VLOOKUP(CONCATENATE($A141,"_",BK$1),SP_ACQ_Lib[],MATCH(BK$2,SP_ACQ_Lib[#Headers],0),FALSE)),"")</f>
        <v/>
      </c>
      <c r="BL141" s="130" t="str">
        <f>IFERROR(IF(VLOOKUP(CONCATENATE($A141,"_",BL$1),SP_ACQ_Lib[],MATCH(BL$2,SP_ACQ_Lib[#Headers],0),FALSE)=0,"",VLOOKUP(CONCATENATE($A141,"_",BL$1),SP_ACQ_Lib[],MATCH(BL$2,SP_ACQ_Lib[#Headers],0),FALSE)),"")</f>
        <v/>
      </c>
      <c r="BM141" s="130" t="str">
        <f>IFERROR(IF(VLOOKUP(CONCATENATE($A141,"_",BM$1),SP_ACQ_Lib[],MATCH(BM$2,SP_ACQ_Lib[#Headers],0),FALSE)=0,"",VLOOKUP(CONCATENATE($A141,"_",BM$1),SP_ACQ_Lib[],MATCH(BM$2,SP_ACQ_Lib[#Headers],0),FALSE)),"")</f>
        <v/>
      </c>
      <c r="BN141" s="130" t="str">
        <f>IFERROR(IF(VLOOKUP(CONCATENATE($A141,"_",BN$1),SP_ACQ_Lib[],MATCH(BN$2,SP_ACQ_Lib[#Headers],0),FALSE)=0,"",VLOOKUP(CONCATENATE($A141,"_",BN$1),SP_ACQ_Lib[],MATCH(BN$2,SP_ACQ_Lib[#Headers],0),FALSE)),"")</f>
        <v/>
      </c>
    </row>
    <row r="142" spans="1:66" s="114" customFormat="1" ht="38.25" x14ac:dyDescent="0.2">
      <c r="A142" s="82" t="s">
        <v>2166</v>
      </c>
      <c r="B142" s="115" t="str">
        <f>IFERROR(VLOOKUP($A142,SP_AcqTract_DB[],MATCH(B$2,SP_AcqTract_DB[#Headers],0),FALSE),"")</f>
        <v>Ro68876</v>
      </c>
      <c r="C142" s="116" t="str">
        <f>IFERROR(VLOOKUP($A142,SP_AcqTract_DB[],MATCH(C$2,SP_AcqTract_DB[#Headers],0),FALSE),"")</f>
        <v>PH2</v>
      </c>
      <c r="D142" s="96" t="str">
        <f>IFERROR(VLOOKUP($A142,SP_AcqTract_DB[],MATCH(D$2,SP_AcqTract_DB[#Headers],0),FALSE),"")</f>
        <v>Active</v>
      </c>
      <c r="E142" s="96">
        <f>IFERROR(VLOOKUP($A142,SP_AcqTract_DB[],MATCH(E$2,SP_AcqTract_DB[#Headers],0),FALSE),"")</f>
        <v>0</v>
      </c>
      <c r="F142" s="115">
        <f>IFERROR(VLOOKUP($A142,SP_AcqTract_DB[],MATCH(F$2,SP_AcqTract_DB[#Headers],0),FALSE),"")</f>
        <v>0</v>
      </c>
      <c r="G142" s="115">
        <f>IFERROR(VLOOKUP($A142,SP_AcqTract_DB[],MATCH(G$2,SP_AcqTract_DB[#Headers],0),FALSE),"")</f>
        <v>0</v>
      </c>
      <c r="H142" s="131" t="str">
        <f>IFERROR(IF(VLOOKUP(CONCATENATE($A142,"_",H$1),SP_ACQ_Lib[],MATCH(H$2,SP_ACQ_Lib[#Headers],0),FALSE)=0,"",VLOOKUP(CONCATENATE($A142,"_",H$1),SP_ACQ_Lib[],MATCH(H$2,SP_ACQ_Lib[#Headers],0),FALSE)),"")</f>
        <v/>
      </c>
      <c r="I142" s="115" t="str">
        <f>IFERROR(VLOOKUP($A142,SP_AcqTract_DB[],MATCH(I$2,SP_AcqTract_DB[#Headers],0),FALSE),"")</f>
        <v>Lloyd Rust Family Limited Partnership &amp; Rust TMLLC % Rosemary Rust</v>
      </c>
      <c r="J142" s="115">
        <f>IFERROR(VLOOKUP($A142,SP_AcqTract_DB[],MATCH(J$2,SP_AcqTract_DB[#Headers],0),FALSE),"")</f>
        <v>0</v>
      </c>
      <c r="K142" s="115">
        <f>IFERROR(VLOOKUP($A142,SP_AcqTract_DB[],MATCH(K$2,SP_AcqTract_DB[#Headers],0),FALSE),"")</f>
        <v>0</v>
      </c>
      <c r="L142" s="115">
        <f>IFERROR(VLOOKUP($A142,SP_AcqTract_DB[],MATCH(L$2,SP_AcqTract_DB[#Headers],0),FALSE),"")</f>
        <v>0</v>
      </c>
      <c r="M142" s="96">
        <f>IFERROR(VLOOKUP($A142,SP_AcqTract_DB[],MATCH(M$2,SP_AcqTract_DB[#Headers],0),FALSE),"")</f>
        <v>0</v>
      </c>
      <c r="N142" s="115" t="str">
        <f>IFERROR(VLOOKUP($A142,SP_AcqTract_DB[],MATCH(N$2,SP_AcqTract_DB[#Headers],0),FALSE),"")</f>
        <v>FM 102</v>
      </c>
      <c r="O142" s="108">
        <f>IFERROR(VLOOKUP($A142,SP_AcqTract_DB[],MATCH(O$2,SP_AcqTract_DB[#Headers],0),FALSE),"")</f>
        <v>0</v>
      </c>
      <c r="P142" s="108">
        <f>IFERROR(VLOOKUP($A142,SP_AcqTract_DB[],MATCH(P$2,SP_AcqTract_DB[#Headers],0),FALSE),"")</f>
        <v>0</v>
      </c>
      <c r="Q142" s="96">
        <f>IFERROR(VLOOKUP($A142,SP_AcqTract_DB[],MATCH(Q$2,SP_AcqTract_DB[#Headers],0),FALSE),"")</f>
        <v>0</v>
      </c>
      <c r="R142" s="131" t="str">
        <f>IFERROR(IF(VLOOKUP(CONCATENATE($A142,"_",R$1),SP_ACQ_Lib[],MATCH(R$2,SP_ACQ_Lib[#Headers],0),FALSE)=0,"",VLOOKUP(CONCATENATE($A142,"_",R$1),SP_ACQ_Lib[],MATCH(R$2,SP_ACQ_Lib[#Headers],0),FALSE)),"")</f>
        <v/>
      </c>
      <c r="S142" s="134" t="str">
        <f>IFERROR(IF(VLOOKUP(CONCATENATE($A142,"_",S$1),SP_ACQ_Lib[],MATCH(S$2,SP_ACQ_Lib[#Headers],0),FALSE)=0,"",VLOOKUP(CONCATENATE($A142,"_",S$1),SP_ACQ_Lib[],MATCH(S$2,SP_ACQ_Lib[#Headers],0),FALSE)),"")</f>
        <v/>
      </c>
      <c r="T142" s="93">
        <f>IFERROR(VLOOKUP(CONCATENATE($A142,"_",T$1),SP_ACQ_Lib[],MATCH(T$2,SP_ACQ_Lib[#Headers],0),FALSE),0)</f>
        <v>0</v>
      </c>
      <c r="U142" s="131" t="str">
        <f>IFERROR(IF(VLOOKUP(CONCATENATE($A142,"_",U$1),SP_ACQ_Lib[],MATCH(U$2,SP_ACQ_Lib[#Headers],0),FALSE)=0,"",VLOOKUP(CONCATENATE($A142,"_",U$1),SP_ACQ_Lib[],MATCH(U$2,SP_ACQ_Lib[#Headers],0),FALSE)),"")</f>
        <v/>
      </c>
      <c r="V142" s="93">
        <f>IFERROR(VLOOKUP(CONCATENATE($A142,"_",V$1),SP_ACQ_Lib[],MATCH(V$2,SP_ACQ_Lib[#Headers],0),FALSE),0)</f>
        <v>0</v>
      </c>
      <c r="W142" s="97">
        <f>IFERROR(VLOOKUP(CONCATENATE($A142,"_",W$1),SP_ACQ_Lib[],MATCH(W$2,SP_ACQ_Lib[#Headers],0),FALSE),0)</f>
        <v>0</v>
      </c>
      <c r="X142" s="131">
        <f>IFERROR(VLOOKUP($A142,SP_AcqTract_DB[],MATCH(X$2,SP_AcqTract_DB[#Headers],0),FALSE),"")</f>
        <v>0</v>
      </c>
      <c r="Y142" s="125">
        <f>IFERROR(VLOOKUP($A142,SP_AcqTract_DB[],MATCH(Y$2,SP_AcqTract_DB[#Headers],0),FALSE),"")</f>
        <v>0</v>
      </c>
      <c r="Z142" s="117">
        <f>IFERROR(VLOOKUP($A142,SP_AcqTract_DB[],MATCH(Z$2,SP_AcqTract_DB[#Headers],0),FALSE),"")</f>
        <v>0</v>
      </c>
      <c r="AA142" s="117">
        <f>IFERROR(VLOOKUP($A142,SP_AcqTract_DB[],MATCH(AA$2,SP_AcqTract_DB[#Headers],0),FALSE),"")</f>
        <v>0</v>
      </c>
      <c r="AB142" s="131" t="str">
        <f>IFERROR(IF(VLOOKUP(CONCATENATE($A142,"_",AB$1),SP_ACQ_Lib[],MATCH(AB$2,SP_ACQ_Lib[#Headers],0),FALSE)=0,"",VLOOKUP(CONCATENATE($A142,"_",AB$1),SP_ACQ_Lib[],MATCH(AB$2,SP_ACQ_Lib[#Headers],0),FALSE)),"")</f>
        <v/>
      </c>
      <c r="AC142" s="131" t="str">
        <f>IFERROR(IF(VLOOKUP(CONCATENATE($A142,"_",AC$1),SP_ACQ_Lib[],MATCH(AC$2,SP_ACQ_Lib[#Headers],0),FALSE)=0,"",VLOOKUP(CONCATENATE($A142,"_",AC$1),SP_ACQ_Lib[],MATCH(AC$2,SP_ACQ_Lib[#Headers],0),FALSE)),"")</f>
        <v/>
      </c>
      <c r="AD142" s="117">
        <f>IFERROR(VLOOKUP($A142,SP_AcqTract_DB[],MATCH(AD$2,SP_AcqTract_DB[#Headers],0),FALSE),"")</f>
        <v>0</v>
      </c>
      <c r="AE142" s="131" t="str">
        <f>IFERROR(IF(VLOOKUP(CONCATENATE($A142,"_",AE$1),SP_ACQ_Lib[],MATCH(AE$2,SP_ACQ_Lib[#Headers],0),FALSE)=0,"",VLOOKUP(CONCATENATE($A142,"_",AE$1),SP_ACQ_Lib[],MATCH(AE$2,SP_ACQ_Lib[#Headers],0),FALSE)),"")</f>
        <v/>
      </c>
      <c r="AF142" s="131" t="str">
        <f>IFERROR(IF(VLOOKUP(CONCATENATE($A142,"_",AF$1),SP_ACQ_Lib[],MATCH(AF$2,SP_ACQ_Lib[#Headers],0),FALSE)=0,"",VLOOKUP(CONCATENATE($A142,"_",AF$1),SP_ACQ_Lib[],MATCH(AF$2,SP_ACQ_Lib[#Headers],0),FALSE)),"")</f>
        <v/>
      </c>
      <c r="AG142" s="131" t="str">
        <f>IFERROR(IF(VLOOKUP(CONCATENATE($A142,"_",AG$1),SP_ACQ_Lib[],MATCH(AG$2,SP_ACQ_Lib[#Headers],0),FALSE)=0,"",VLOOKUP(CONCATENATE($A142,"_",AG$1),SP_ACQ_Lib[],MATCH(AG$2,SP_ACQ_Lib[#Headers],0),FALSE)),"")</f>
        <v/>
      </c>
      <c r="AH142" s="131" t="str">
        <f>IFERROR(IF(VLOOKUP(CONCATENATE($A142,"_",AH$1),SP_ACQ_Lib[],MATCH(AH$2,SP_ACQ_Lib[#Headers],0),FALSE)=0,"",VLOOKUP(CONCATENATE($A142,"_",AH$1),SP_ACQ_Lib[],MATCH(AH$2,SP_ACQ_Lib[#Headers],0),FALSE)),"")</f>
        <v/>
      </c>
      <c r="AI142" s="130" t="str">
        <f>IFERROR(IF(VLOOKUP(CONCATENATE($A142,"_",AI$1),SP_ACQ_Lib[],MATCH(AI$2,SP_ACQ_Lib[#Headers],0),FALSE)=0,"",VLOOKUP(CONCATENATE($A142,"_",AI$1),SP_ACQ_Lib[],MATCH(AI$2,SP_ACQ_Lib[#Headers],0),FALSE)),"")</f>
        <v/>
      </c>
      <c r="AJ142" s="130">
        <f>IFERROR(IF(VLOOKUP(CONCATENATE($A142,"_",AJ$1),SP_ACQ_Lib[],MATCH(AJ$2,SP_ACQ_Lib[#Headers],0),FALSE)=0,"",VLOOKUP(CONCATENATE($A142,"_",AJ$1),SP_ACQ_Lib[],MATCH(AJ$2,SP_ACQ_Lib[#Headers],0),FALSE)),"")</f>
        <v>43600</v>
      </c>
      <c r="AK142" s="130">
        <f>IFERROR(IF(VLOOKUP(CONCATENATE($A142,"_",AK$1),SP_ACQ_Lib[],MATCH(AK$2,SP_ACQ_Lib[#Headers],0),FALSE)=0,"",VLOOKUP(CONCATENATE($A142,"_",AK$1),SP_ACQ_Lib[],MATCH(AK$2,SP_ACQ_Lib[#Headers],0),FALSE)),"")</f>
        <v>44168</v>
      </c>
      <c r="AL142" s="130">
        <f>IFERROR(VLOOKUP($A142,SP_AcqTract_DB[],MATCH(AL$2,SP_AcqTract_DB[#Headers],0),FALSE),"")</f>
        <v>0</v>
      </c>
      <c r="AM142" s="115">
        <f>IFERROR(VLOOKUP($A142,SP_AcqTract_DB[],MATCH(AM$2,SP_AcqTract_DB[#Headers],0),FALSE),"")</f>
        <v>0</v>
      </c>
      <c r="AN142" s="115">
        <f>IFERROR(VLOOKUP($A142,SP_AcqTract_DB[],MATCH(AN$2,SP_AcqTract_DB[#Headers],0),FALSE),"")</f>
        <v>0</v>
      </c>
      <c r="AO142" s="116">
        <f>IFERROR(VLOOKUP($A142,SP_AcqTract_DB[],MATCH(AO$2,SP_AcqTract_DB[#Headers],0),FALSE),"")</f>
        <v>0</v>
      </c>
      <c r="AP142" s="98">
        <f>IFERROR(VLOOKUP($A142,SP_AcqTract_DB[],MATCH(AP$2,SP_AcqTract_DB[#Headers],0),FALSE),"")</f>
        <v>0</v>
      </c>
      <c r="AQ142" s="133" t="str">
        <f>IFERROR(IF(VLOOKUP(CONCATENATE($A142,"_",AQ$1),SP_ACQ_Lib[],MATCH(AQ$2,SP_ACQ_Lib[#Headers],0),FALSE)=0,"",VLOOKUP(CONCATENATE($A142,"_",AQ$1),SP_ACQ_Lib[],MATCH(AQ$2,SP_ACQ_Lib[#Headers],0),FALSE)),"")</f>
        <v/>
      </c>
      <c r="AR142" s="131" t="str">
        <f>IFERROR(IF(VLOOKUP(CONCATENATE($A142,"_",AR$1),SP_ACQ_Lib[],MATCH(AR$2,SP_ACQ_Lib[#Headers],0),FALSE)=0,"",VLOOKUP(CONCATENATE($A142,"_",AR$1),SP_ACQ_Lib[],MATCH(AR$2,SP_ACQ_Lib[#Headers],0),FALSE)),"")</f>
        <v/>
      </c>
      <c r="AS142" s="130" t="str">
        <f>IFERROR(IF(VLOOKUP(CONCATENATE($A142,"_",AS$1),SP_ACQ_Lib[],MATCH(AS$2,SP_ACQ_Lib[#Headers],0),FALSE)=0,"",VLOOKUP(CONCATENATE($A142,"_",AS$1),SP_ACQ_Lib[],MATCH(AS$2,SP_ACQ_Lib[#Headers],0),FALSE)),"")</f>
        <v/>
      </c>
      <c r="AT142" s="132" t="str">
        <f>IFERROR(IF(VLOOKUP(CONCATENATE($A142,"_",AT$1),SP_ACQ_Lib[],MATCH(AT$2,SP_ACQ_Lib[#Headers],0),FALSE)=0,"",VLOOKUP(CONCATENATE($A142,"_",AT$1),SP_ACQ_Lib[],MATCH(AT$2,SP_ACQ_Lib[#Headers],0),FALSE)),"")</f>
        <v/>
      </c>
      <c r="AU142" s="132" t="str">
        <f>IFERROR(IF(VLOOKUP(CONCATENATE($A142,"_",AU$1),SP_ACQ_Lib[],MATCH(AU$2,SP_ACQ_Lib[#Headers],0),FALSE)=0,"",VLOOKUP(CONCATENATE($A142,"_",AU$1),SP_ACQ_Lib[],MATCH(AU$2,SP_ACQ_Lib[#Headers],0),FALSE)),"")</f>
        <v/>
      </c>
      <c r="AV142" s="113" t="str">
        <f>IFERROR(IF(VLOOKUP(CONCATENATE($A142,"_",AV$1),SP_ACQ_Lib[],MATCH(AV$2,SP_ACQ_Lib[#Headers],0),FALSE)=0,"",VLOOKUP(CONCATENATE($A142,"_",AV$1),SP_ACQ_Lib[],MATCH(AV$2,SP_ACQ_Lib[#Headers],0),FALSE)),"")</f>
        <v/>
      </c>
      <c r="AW142" s="132" t="str">
        <f>IFERROR(IF(VLOOKUP(CONCATENATE($A142,"_",AW$1),SP_ACQ_Lib[],MATCH(AW$2,SP_ACQ_Lib[#Headers],0),FALSE)=0,"",VLOOKUP(CONCATENATE($A142,"_",AW$1),SP_ACQ_Lib[],MATCH(AW$2,SP_ACQ_Lib[#Headers],0),FALSE)),"")</f>
        <v/>
      </c>
      <c r="AX142" s="132" t="str">
        <f>IFERROR(IF(VLOOKUP(CONCATENATE($A142,"_",AX$1),SP_ACQ_Lib[],MATCH(AX$2,SP_ACQ_Lib[#Headers],0),FALSE)=0,"",VLOOKUP(CONCATENATE($A142,"_",AX$1),SP_ACQ_Lib[],MATCH(AX$2,SP_ACQ_Lib[#Headers],0),FALSE)),"")</f>
        <v/>
      </c>
      <c r="AY142" s="132" t="str">
        <f>IFERROR(IF(VLOOKUP(CONCATENATE($A142,"_",AY$1),SP_ACQ_Lib[],MATCH(AY$2,SP_ACQ_Lib[#Headers],0),FALSE)=0,"",VLOOKUP(CONCATENATE($A142,"_",AY$1),SP_ACQ_Lib[],MATCH(AY$2,SP_ACQ_Lib[#Headers],0),FALSE)),"")</f>
        <v/>
      </c>
      <c r="AZ142" s="132" t="str">
        <f>IFERROR(IF(VLOOKUP(CONCATENATE($A142,"_",AZ$1),SP_ACQ_Lib[],MATCH(AZ$2,SP_ACQ_Lib[#Headers],0),FALSE)=0,"",VLOOKUP(CONCATENATE($A142,"_",AZ$1),SP_ACQ_Lib[],MATCH(AZ$2,SP_ACQ_Lib[#Headers],0),FALSE)),"")</f>
        <v/>
      </c>
      <c r="BA142" s="132" t="str">
        <f>IFERROR(IF(VLOOKUP(CONCATENATE($A142,"_",BA$1),SP_ACQ_Lib[],MATCH(BA$2,SP_ACQ_Lib[#Headers],0),FALSE)=0,"",VLOOKUP(CONCATENATE($A142,"_",BA$1),SP_ACQ_Lib[],MATCH(BA$2,SP_ACQ_Lib[#Headers],0),FALSE)),"")</f>
        <v/>
      </c>
      <c r="BB142" s="112">
        <f>IFERROR(VLOOKUP(CONCATENATE($A142,"_",BB$1),SP_ACQ_Lib[],MATCH(BB$2,SP_ACQ_Lib[#Headers],0),FALSE),0)</f>
        <v>0</v>
      </c>
      <c r="BC142" s="119">
        <f>IFERROR(VLOOKUP($A142,SP_AcqTract_DB[],MATCH(BC$2,SP_AcqTract_DB[#Headers],0),FALSE),"")</f>
        <v>0</v>
      </c>
      <c r="BD142" s="119">
        <f>IFERROR(VLOOKUP($A142,SP_AcqTract_DB[],MATCH(BD$2,SP_AcqTract_DB[#Headers],0),FALSE),"")</f>
        <v>0</v>
      </c>
      <c r="BE142" s="130" t="str">
        <f>IFERROR(IF(VLOOKUP(CONCATENATE($A142,"_",BE$1),SP_ACQ_Lib[],MATCH(BE$2,SP_ACQ_Lib[#Headers],0),FALSE)=0,"",VLOOKUP(CONCATENATE($A142,"_",BE$1),SP_ACQ_Lib[],MATCH(BE$2,SP_ACQ_Lib[#Headers],0),FALSE)),"")</f>
        <v/>
      </c>
      <c r="BF142" s="130" t="str">
        <f>IFERROR(IF(VLOOKUP(CONCATENATE($A142,"_",BF$1),SP_ACQ_Lib[],MATCH(BF$2,SP_ACQ_Lib[#Headers],0),FALSE)=0,"",VLOOKUP(CONCATENATE($A142,"_",BF$1),SP_ACQ_Lib[],MATCH(BF$2,SP_ACQ_Lib[#Headers],0),FALSE)),"")</f>
        <v/>
      </c>
      <c r="BG142" s="130" t="str">
        <f>IFERROR(IF(VLOOKUP(CONCATENATE($A142,"_",BG$1),SP_ACQ_Lib[],MATCH(BG$2,SP_ACQ_Lib[#Headers],0),FALSE)=0,"",VLOOKUP(CONCATENATE($A142,"_",BG$1),SP_ACQ_Lib[],MATCH(BG$2,SP_ACQ_Lib[#Headers],0),FALSE)),"")</f>
        <v/>
      </c>
      <c r="BH142" s="130" t="str">
        <f>IFERROR(IF(VLOOKUP(CONCATENATE($A142,"_",BH$1),SP_ACQ_Lib[],MATCH(BH$2,SP_ACQ_Lib[#Headers],0),FALSE)=0,"",VLOOKUP(CONCATENATE($A142,"_",BH$1),SP_ACQ_Lib[],MATCH(BH$2,SP_ACQ_Lib[#Headers],0),FALSE)),"")</f>
        <v/>
      </c>
      <c r="BI142" s="130" t="str">
        <f>IFERROR(IF(VLOOKUP(CONCATENATE($A142,"_",BI$1),SP_ACQ_Lib[],MATCH(BI$2,SP_ACQ_Lib[#Headers],0),FALSE)=0,"",VLOOKUP(CONCATENATE($A142,"_",BI$1),SP_ACQ_Lib[],MATCH(BI$2,SP_ACQ_Lib[#Headers],0),FALSE)),"")</f>
        <v/>
      </c>
      <c r="BJ142" s="130" t="str">
        <f>IFERROR(IF(VLOOKUP(CONCATENATE($A142,"_",BJ$1),SP_ACQ_Lib[],MATCH(BJ$2,SP_ACQ_Lib[#Headers],0),FALSE)=0,"",VLOOKUP(CONCATENATE($A142,"_",BJ$1),SP_ACQ_Lib[],MATCH(BJ$2,SP_ACQ_Lib[#Headers],0),FALSE)),"")</f>
        <v/>
      </c>
      <c r="BK142" s="131" t="str">
        <f>IFERROR(IF(VLOOKUP(CONCATENATE($A142,"_",BK$1),SP_ACQ_Lib[],MATCH(BK$2,SP_ACQ_Lib[#Headers],0),FALSE)=0,"",VLOOKUP(CONCATENATE($A142,"_",BK$1),SP_ACQ_Lib[],MATCH(BK$2,SP_ACQ_Lib[#Headers],0),FALSE)),"")</f>
        <v/>
      </c>
      <c r="BL142" s="130" t="str">
        <f>IFERROR(IF(VLOOKUP(CONCATENATE($A142,"_",BL$1),SP_ACQ_Lib[],MATCH(BL$2,SP_ACQ_Lib[#Headers],0),FALSE)=0,"",VLOOKUP(CONCATENATE($A142,"_",BL$1),SP_ACQ_Lib[],MATCH(BL$2,SP_ACQ_Lib[#Headers],0),FALSE)),"")</f>
        <v/>
      </c>
      <c r="BM142" s="130" t="str">
        <f>IFERROR(IF(VLOOKUP(CONCATENATE($A142,"_",BM$1),SP_ACQ_Lib[],MATCH(BM$2,SP_ACQ_Lib[#Headers],0),FALSE)=0,"",VLOOKUP(CONCATENATE($A142,"_",BM$1),SP_ACQ_Lib[],MATCH(BM$2,SP_ACQ_Lib[#Headers],0),FALSE)),"")</f>
        <v/>
      </c>
      <c r="BN142" s="130" t="str">
        <f>IFERROR(IF(VLOOKUP(CONCATENATE($A142,"_",BN$1),SP_ACQ_Lib[],MATCH(BN$2,SP_ACQ_Lib[#Headers],0),FALSE)=0,"",VLOOKUP(CONCATENATE($A142,"_",BN$1),SP_ACQ_Lib[],MATCH(BN$2,SP_ACQ_Lib[#Headers],0),FALSE)),"")</f>
        <v/>
      </c>
    </row>
    <row r="143" spans="1:66" s="114" customFormat="1" ht="38.25" x14ac:dyDescent="0.2">
      <c r="A143" s="82" t="s">
        <v>2036</v>
      </c>
      <c r="B143" s="115" t="str">
        <f>IFERROR(VLOOKUP($A143,SP_AcqTract_DB[],MATCH(B$2,SP_AcqTract_DB[#Headers],0),FALSE),"")</f>
        <v>R070100</v>
      </c>
      <c r="C143" s="116" t="str">
        <f>IFERROR(VLOOKUP($A143,SP_AcqTract_DB[],MATCH(C$2,SP_AcqTract_DB[#Headers],0),FALSE),"")</f>
        <v>PH2</v>
      </c>
      <c r="D143" s="96" t="str">
        <f>IFERROR(VLOOKUP($A143,SP_AcqTract_DB[],MATCH(D$2,SP_AcqTract_DB[#Headers],0),FALSE),"")</f>
        <v>Active</v>
      </c>
      <c r="E143" s="96">
        <f>IFERROR(VLOOKUP($A143,SP_AcqTract_DB[],MATCH(E$2,SP_AcqTract_DB[#Headers],0),FALSE),"")</f>
        <v>0</v>
      </c>
      <c r="F143" s="115">
        <f>IFERROR(VLOOKUP($A143,SP_AcqTract_DB[],MATCH(F$2,SP_AcqTract_DB[#Headers],0),FALSE),"")</f>
        <v>0</v>
      </c>
      <c r="G143" s="115" t="str">
        <f>IFERROR(VLOOKUP($A143,SP_AcqTract_DB[],MATCH(G$2,SP_AcqTract_DB[#Headers],0),FALSE),"")</f>
        <v>Darlene Snow</v>
      </c>
      <c r="H143" s="131" t="str">
        <f>IFERROR(IF(VLOOKUP(CONCATENATE($A143,"_",H$1),SP_ACQ_Lib[],MATCH(H$2,SP_ACQ_Lib[#Headers],0),FALSE)=0,"",VLOOKUP(CONCATENATE($A143,"_",H$1),SP_ACQ_Lib[],MATCH(H$2,SP_ACQ_Lib[#Headers],0),FALSE)),"")</f>
        <v/>
      </c>
      <c r="I143" s="115" t="str">
        <f>IFERROR(VLOOKUP($A143,SP_AcqTract_DB[],MATCH(I$2,SP_AcqTract_DB[#Headers],0),FALSE),"")</f>
        <v>Mattax Family Trust, A Test Trst Under The Will Of Calvin C Mattax, Dcsd, David C Mattax Trustee</v>
      </c>
      <c r="J143" s="115">
        <f>IFERROR(VLOOKUP($A143,SP_AcqTract_DB[],MATCH(J$2,SP_AcqTract_DB[#Headers],0),FALSE),"")</f>
        <v>0</v>
      </c>
      <c r="K143" s="115" t="str">
        <f>IFERROR(VLOOKUP($A143,SP_AcqTract_DB[],MATCH(K$2,SP_AcqTract_DB[#Headers],0),FALSE),"")</f>
        <v>CAROL A. CURRY, TRUSTEE</v>
      </c>
      <c r="L143" s="115" t="str">
        <f>IFERROR(VLOOKUP($A143,SP_AcqTract_DB[],MATCH(L$2,SP_AcqTract_DB[#Headers],0),FALSE),"")</f>
        <v>1659 2ND STREET</v>
      </c>
      <c r="M143" s="96" t="str">
        <f>IFERROR(VLOOKUP($A143,SP_AcqTract_DB[],MATCH(M$2,SP_AcqTract_DB[#Headers],0),FALSE),"")</f>
        <v>MANHATTAN BEACH, CA 90266</v>
      </c>
      <c r="N143" s="115" t="str">
        <f>IFERROR(VLOOKUP($A143,SP_AcqTract_DB[],MATCH(N$2,SP_AcqTract_DB[#Headers],0),FALSE),"")</f>
        <v>CR 241</v>
      </c>
      <c r="O143" s="108">
        <f>IFERROR(VLOOKUP($A143,SP_AcqTract_DB[],MATCH(O$2,SP_AcqTract_DB[#Headers],0),FALSE),"")</f>
        <v>0</v>
      </c>
      <c r="P143" s="108">
        <f>IFERROR(VLOOKUP($A143,SP_AcqTract_DB[],MATCH(P$2,SP_AcqTract_DB[#Headers],0),FALSE),"")</f>
        <v>0</v>
      </c>
      <c r="Q143" s="96">
        <f>IFERROR(VLOOKUP($A143,SP_AcqTract_DB[],MATCH(Q$2,SP_AcqTract_DB[#Headers],0),FALSE),"")</f>
        <v>0</v>
      </c>
      <c r="R143" s="131" t="str">
        <f>IFERROR(IF(VLOOKUP(CONCATENATE($A143,"_",R$1),SP_ACQ_Lib[],MATCH(R$2,SP_ACQ_Lib[#Headers],0),FALSE)=0,"",VLOOKUP(CONCATENATE($A143,"_",R$1),SP_ACQ_Lib[],MATCH(R$2,SP_ACQ_Lib[#Headers],0),FALSE)),"")</f>
        <v/>
      </c>
      <c r="S143" s="134" t="str">
        <f>IFERROR(IF(VLOOKUP(CONCATENATE($A143,"_",S$1),SP_ACQ_Lib[],MATCH(S$2,SP_ACQ_Lib[#Headers],0),FALSE)=0,"",VLOOKUP(CONCATENATE($A143,"_",S$1),SP_ACQ_Lib[],MATCH(S$2,SP_ACQ_Lib[#Headers],0),FALSE)),"")</f>
        <v/>
      </c>
      <c r="T143" s="93">
        <f>IFERROR(VLOOKUP(CONCATENATE($A143,"_",T$1),SP_ACQ_Lib[],MATCH(T$2,SP_ACQ_Lib[#Headers],0),FALSE),0)</f>
        <v>0</v>
      </c>
      <c r="U143" s="131" t="str">
        <f>IFERROR(IF(VLOOKUP(CONCATENATE($A143,"_",U$1),SP_ACQ_Lib[],MATCH(U$2,SP_ACQ_Lib[#Headers],0),FALSE)=0,"",VLOOKUP(CONCATENATE($A143,"_",U$1),SP_ACQ_Lib[],MATCH(U$2,SP_ACQ_Lib[#Headers],0),FALSE)),"")</f>
        <v/>
      </c>
      <c r="V143" s="93">
        <f>IFERROR(VLOOKUP(CONCATENATE($A143,"_",V$1),SP_ACQ_Lib[],MATCH(V$2,SP_ACQ_Lib[#Headers],0),FALSE),0)</f>
        <v>0</v>
      </c>
      <c r="W143" s="97">
        <f>IFERROR(VLOOKUP(CONCATENATE($A143,"_",W$1),SP_ACQ_Lib[],MATCH(W$2,SP_ACQ_Lib[#Headers],0),FALSE),0)</f>
        <v>0</v>
      </c>
      <c r="X143" s="131">
        <f>IFERROR(VLOOKUP($A143,SP_AcqTract_DB[],MATCH(X$2,SP_AcqTract_DB[#Headers],0),FALSE),"")</f>
        <v>0</v>
      </c>
      <c r="Y143" s="125">
        <f>IFERROR(VLOOKUP($A143,SP_AcqTract_DB[],MATCH(Y$2,SP_AcqTract_DB[#Headers],0),FALSE),"")</f>
        <v>0</v>
      </c>
      <c r="Z143" s="117">
        <f>IFERROR(VLOOKUP($A143,SP_AcqTract_DB[],MATCH(Z$2,SP_AcqTract_DB[#Headers],0),FALSE),"")</f>
        <v>0</v>
      </c>
      <c r="AA143" s="117">
        <f>IFERROR(VLOOKUP($A143,SP_AcqTract_DB[],MATCH(AA$2,SP_AcqTract_DB[#Headers],0),FALSE),"")</f>
        <v>0</v>
      </c>
      <c r="AB143" s="131" t="str">
        <f>IFERROR(IF(VLOOKUP(CONCATENATE($A143,"_",AB$1),SP_ACQ_Lib[],MATCH(AB$2,SP_ACQ_Lib[#Headers],0),FALSE)=0,"",VLOOKUP(CONCATENATE($A143,"_",AB$1),SP_ACQ_Lib[],MATCH(AB$2,SP_ACQ_Lib[#Headers],0),FALSE)),"")</f>
        <v/>
      </c>
      <c r="AC143" s="131" t="str">
        <f>IFERROR(IF(VLOOKUP(CONCATENATE($A143,"_",AC$1),SP_ACQ_Lib[],MATCH(AC$2,SP_ACQ_Lib[#Headers],0),FALSE)=0,"",VLOOKUP(CONCATENATE($A143,"_",AC$1),SP_ACQ_Lib[],MATCH(AC$2,SP_ACQ_Lib[#Headers],0),FALSE)),"")</f>
        <v/>
      </c>
      <c r="AD143" s="117">
        <f>IFERROR(VLOOKUP($A143,SP_AcqTract_DB[],MATCH(AD$2,SP_AcqTract_DB[#Headers],0),FALSE),"")</f>
        <v>0</v>
      </c>
      <c r="AE143" s="131" t="str">
        <f>IFERROR(IF(VLOOKUP(CONCATENATE($A143,"_",AE$1),SP_ACQ_Lib[],MATCH(AE$2,SP_ACQ_Lib[#Headers],0),FALSE)=0,"",VLOOKUP(CONCATENATE($A143,"_",AE$1),SP_ACQ_Lib[],MATCH(AE$2,SP_ACQ_Lib[#Headers],0),FALSE)),"")</f>
        <v/>
      </c>
      <c r="AF143" s="131" t="str">
        <f>IFERROR(IF(VLOOKUP(CONCATENATE($A143,"_",AF$1),SP_ACQ_Lib[],MATCH(AF$2,SP_ACQ_Lib[#Headers],0),FALSE)=0,"",VLOOKUP(CONCATENATE($A143,"_",AF$1),SP_ACQ_Lib[],MATCH(AF$2,SP_ACQ_Lib[#Headers],0),FALSE)),"")</f>
        <v/>
      </c>
      <c r="AG143" s="131" t="str">
        <f>IFERROR(IF(VLOOKUP(CONCATENATE($A143,"_",AG$1),SP_ACQ_Lib[],MATCH(AG$2,SP_ACQ_Lib[#Headers],0),FALSE)=0,"",VLOOKUP(CONCATENATE($A143,"_",AG$1),SP_ACQ_Lib[],MATCH(AG$2,SP_ACQ_Lib[#Headers],0),FALSE)),"")</f>
        <v/>
      </c>
      <c r="AH143" s="131" t="str">
        <f>IFERROR(IF(VLOOKUP(CONCATENATE($A143,"_",AH$1),SP_ACQ_Lib[],MATCH(AH$2,SP_ACQ_Lib[#Headers],0),FALSE)=0,"",VLOOKUP(CONCATENATE($A143,"_",AH$1),SP_ACQ_Lib[],MATCH(AH$2,SP_ACQ_Lib[#Headers],0),FALSE)),"")</f>
        <v/>
      </c>
      <c r="AI143" s="130">
        <f>IFERROR(IF(VLOOKUP(CONCATENATE($A143,"_",AI$1),SP_ACQ_Lib[],MATCH(AI$2,SP_ACQ_Lib[#Headers],0),FALSE)=0,"",VLOOKUP(CONCATENATE($A143,"_",AI$1),SP_ACQ_Lib[],MATCH(AI$2,SP_ACQ_Lib[#Headers],0),FALSE)),"")</f>
        <v>43697</v>
      </c>
      <c r="AJ143" s="130">
        <f>IFERROR(IF(VLOOKUP(CONCATENATE($A143,"_",AJ$1),SP_ACQ_Lib[],MATCH(AJ$2,SP_ACQ_Lib[#Headers],0),FALSE)=0,"",VLOOKUP(CONCATENATE($A143,"_",AJ$1),SP_ACQ_Lib[],MATCH(AJ$2,SP_ACQ_Lib[#Headers],0),FALSE)),"")</f>
        <v>43738</v>
      </c>
      <c r="AK143" s="130">
        <f>IFERROR(IF(VLOOKUP(CONCATENATE($A143,"_",AK$1),SP_ACQ_Lib[],MATCH(AK$2,SP_ACQ_Lib[#Headers],0),FALSE)=0,"",VLOOKUP(CONCATENATE($A143,"_",AK$1),SP_ACQ_Lib[],MATCH(AK$2,SP_ACQ_Lib[#Headers],0),FALSE)),"")</f>
        <v>44833</v>
      </c>
      <c r="AL143" s="130">
        <f>IFERROR(VLOOKUP($A143,SP_AcqTract_DB[],MATCH(AL$2,SP_AcqTract_DB[#Headers],0),FALSE),"")</f>
        <v>0</v>
      </c>
      <c r="AM143" s="115">
        <f>IFERROR(VLOOKUP($A143,SP_AcqTract_DB[],MATCH(AM$2,SP_AcqTract_DB[#Headers],0),FALSE),"")</f>
        <v>0</v>
      </c>
      <c r="AN143" s="115">
        <f>IFERROR(VLOOKUP($A143,SP_AcqTract_DB[],MATCH(AN$2,SP_AcqTract_DB[#Headers],0),FALSE),"")</f>
        <v>0</v>
      </c>
      <c r="AO143" s="116">
        <f>IFERROR(VLOOKUP($A143,SP_AcqTract_DB[],MATCH(AO$2,SP_AcqTract_DB[#Headers],0),FALSE),"")</f>
        <v>0</v>
      </c>
      <c r="AP143" s="98" t="str">
        <f>IFERROR(VLOOKUP($A143,SP_AcqTract_DB[],MATCH(AP$2,SP_AcqTract_DB[#Headers],0),FALSE),"")</f>
        <v>A</v>
      </c>
      <c r="AQ143" s="133" t="str">
        <f>IFERROR(IF(VLOOKUP(CONCATENATE($A143,"_",AQ$1),SP_ACQ_Lib[],MATCH(AQ$2,SP_ACQ_Lib[#Headers],0),FALSE)=0,"",VLOOKUP(CONCATENATE($A143,"_",AQ$1),SP_ACQ_Lib[],MATCH(AQ$2,SP_ACQ_Lib[#Headers],0),FALSE)),"")</f>
        <v/>
      </c>
      <c r="AR143" s="131" t="str">
        <f>IFERROR(IF(VLOOKUP(CONCATENATE($A143,"_",AR$1),SP_ACQ_Lib[],MATCH(AR$2,SP_ACQ_Lib[#Headers],0),FALSE)=0,"",VLOOKUP(CONCATENATE($A143,"_",AR$1),SP_ACQ_Lib[],MATCH(AR$2,SP_ACQ_Lib[#Headers],0),FALSE)),"")</f>
        <v/>
      </c>
      <c r="AS143" s="130" t="str">
        <f>IFERROR(IF(VLOOKUP(CONCATENATE($A143,"_",AS$1),SP_ACQ_Lib[],MATCH(AS$2,SP_ACQ_Lib[#Headers],0),FALSE)=0,"",VLOOKUP(CONCATENATE($A143,"_",AS$1),SP_ACQ_Lib[],MATCH(AS$2,SP_ACQ_Lib[#Headers],0),FALSE)),"")</f>
        <v/>
      </c>
      <c r="AT143" s="132" t="str">
        <f>IFERROR(IF(VLOOKUP(CONCATENATE($A143,"_",AT$1),SP_ACQ_Lib[],MATCH(AT$2,SP_ACQ_Lib[#Headers],0),FALSE)=0,"",VLOOKUP(CONCATENATE($A143,"_",AT$1),SP_ACQ_Lib[],MATCH(AT$2,SP_ACQ_Lib[#Headers],0),FALSE)),"")</f>
        <v/>
      </c>
      <c r="AU143" s="132" t="str">
        <f>IFERROR(IF(VLOOKUP(CONCATENATE($A143,"_",AU$1),SP_ACQ_Lib[],MATCH(AU$2,SP_ACQ_Lib[#Headers],0),FALSE)=0,"",VLOOKUP(CONCATENATE($A143,"_",AU$1),SP_ACQ_Lib[],MATCH(AU$2,SP_ACQ_Lib[#Headers],0),FALSE)),"")</f>
        <v/>
      </c>
      <c r="AV143" s="113" t="str">
        <f>IFERROR(IF(VLOOKUP(CONCATENATE($A143,"_",AV$1),SP_ACQ_Lib[],MATCH(AV$2,SP_ACQ_Lib[#Headers],0),FALSE)=0,"",VLOOKUP(CONCATENATE($A143,"_",AV$1),SP_ACQ_Lib[],MATCH(AV$2,SP_ACQ_Lib[#Headers],0),FALSE)),"")</f>
        <v/>
      </c>
      <c r="AW143" s="132" t="str">
        <f>IFERROR(IF(VLOOKUP(CONCATENATE($A143,"_",AW$1),SP_ACQ_Lib[],MATCH(AW$2,SP_ACQ_Lib[#Headers],0),FALSE)=0,"",VLOOKUP(CONCATENATE($A143,"_",AW$1),SP_ACQ_Lib[],MATCH(AW$2,SP_ACQ_Lib[#Headers],0),FALSE)),"")</f>
        <v/>
      </c>
      <c r="AX143" s="132" t="str">
        <f>IFERROR(IF(VLOOKUP(CONCATENATE($A143,"_",AX$1),SP_ACQ_Lib[],MATCH(AX$2,SP_ACQ_Lib[#Headers],0),FALSE)=0,"",VLOOKUP(CONCATENATE($A143,"_",AX$1),SP_ACQ_Lib[],MATCH(AX$2,SP_ACQ_Lib[#Headers],0),FALSE)),"")</f>
        <v/>
      </c>
      <c r="AY143" s="132" t="str">
        <f>IFERROR(IF(VLOOKUP(CONCATENATE($A143,"_",AY$1),SP_ACQ_Lib[],MATCH(AY$2,SP_ACQ_Lib[#Headers],0),FALSE)=0,"",VLOOKUP(CONCATENATE($A143,"_",AY$1),SP_ACQ_Lib[],MATCH(AY$2,SP_ACQ_Lib[#Headers],0),FALSE)),"")</f>
        <v/>
      </c>
      <c r="AZ143" s="132" t="str">
        <f>IFERROR(IF(VLOOKUP(CONCATENATE($A143,"_",AZ$1),SP_ACQ_Lib[],MATCH(AZ$2,SP_ACQ_Lib[#Headers],0),FALSE)=0,"",VLOOKUP(CONCATENATE($A143,"_",AZ$1),SP_ACQ_Lib[],MATCH(AZ$2,SP_ACQ_Lib[#Headers],0),FALSE)),"")</f>
        <v/>
      </c>
      <c r="BA143" s="132" t="str">
        <f>IFERROR(IF(VLOOKUP(CONCATENATE($A143,"_",BA$1),SP_ACQ_Lib[],MATCH(BA$2,SP_ACQ_Lib[#Headers],0),FALSE)=0,"",VLOOKUP(CONCATENATE($A143,"_",BA$1),SP_ACQ_Lib[],MATCH(BA$2,SP_ACQ_Lib[#Headers],0),FALSE)),"")</f>
        <v/>
      </c>
      <c r="BB143" s="112">
        <f>IFERROR(VLOOKUP(CONCATENATE($A143,"_",BB$1),SP_ACQ_Lib[],MATCH(BB$2,SP_ACQ_Lib[#Headers],0),FALSE),0)</f>
        <v>0</v>
      </c>
      <c r="BC143" s="119">
        <f>IFERROR(VLOOKUP($A143,SP_AcqTract_DB[],MATCH(BC$2,SP_AcqTract_DB[#Headers],0),FALSE),"")</f>
        <v>0</v>
      </c>
      <c r="BD143" s="119">
        <f>IFERROR(VLOOKUP($A143,SP_AcqTract_DB[],MATCH(BD$2,SP_AcqTract_DB[#Headers],0),FALSE),"")</f>
        <v>0</v>
      </c>
      <c r="BE143" s="130" t="str">
        <f>IFERROR(IF(VLOOKUP(CONCATENATE($A143,"_",BE$1),SP_ACQ_Lib[],MATCH(BE$2,SP_ACQ_Lib[#Headers],0),FALSE)=0,"",VLOOKUP(CONCATENATE($A143,"_",BE$1),SP_ACQ_Lib[],MATCH(BE$2,SP_ACQ_Lib[#Headers],0),FALSE)),"")</f>
        <v/>
      </c>
      <c r="BF143" s="130" t="str">
        <f>IFERROR(IF(VLOOKUP(CONCATENATE($A143,"_",BF$1),SP_ACQ_Lib[],MATCH(BF$2,SP_ACQ_Lib[#Headers],0),FALSE)=0,"",VLOOKUP(CONCATENATE($A143,"_",BF$1),SP_ACQ_Lib[],MATCH(BF$2,SP_ACQ_Lib[#Headers],0),FALSE)),"")</f>
        <v/>
      </c>
      <c r="BG143" s="130" t="str">
        <f>IFERROR(IF(VLOOKUP(CONCATENATE($A143,"_",BG$1),SP_ACQ_Lib[],MATCH(BG$2,SP_ACQ_Lib[#Headers],0),FALSE)=0,"",VLOOKUP(CONCATENATE($A143,"_",BG$1),SP_ACQ_Lib[],MATCH(BG$2,SP_ACQ_Lib[#Headers],0),FALSE)),"")</f>
        <v/>
      </c>
      <c r="BH143" s="130" t="str">
        <f>IFERROR(IF(VLOOKUP(CONCATENATE($A143,"_",BH$1),SP_ACQ_Lib[],MATCH(BH$2,SP_ACQ_Lib[#Headers],0),FALSE)=0,"",VLOOKUP(CONCATENATE($A143,"_",BH$1),SP_ACQ_Lib[],MATCH(BH$2,SP_ACQ_Lib[#Headers],0),FALSE)),"")</f>
        <v/>
      </c>
      <c r="BI143" s="130" t="str">
        <f>IFERROR(IF(VLOOKUP(CONCATENATE($A143,"_",BI$1),SP_ACQ_Lib[],MATCH(BI$2,SP_ACQ_Lib[#Headers],0),FALSE)=0,"",VLOOKUP(CONCATENATE($A143,"_",BI$1),SP_ACQ_Lib[],MATCH(BI$2,SP_ACQ_Lib[#Headers],0),FALSE)),"")</f>
        <v/>
      </c>
      <c r="BJ143" s="130" t="str">
        <f>IFERROR(IF(VLOOKUP(CONCATENATE($A143,"_",BJ$1),SP_ACQ_Lib[],MATCH(BJ$2,SP_ACQ_Lib[#Headers],0),FALSE)=0,"",VLOOKUP(CONCATENATE($A143,"_",BJ$1),SP_ACQ_Lib[],MATCH(BJ$2,SP_ACQ_Lib[#Headers],0),FALSE)),"")</f>
        <v/>
      </c>
      <c r="BK143" s="131" t="str">
        <f>IFERROR(IF(VLOOKUP(CONCATENATE($A143,"_",BK$1),SP_ACQ_Lib[],MATCH(BK$2,SP_ACQ_Lib[#Headers],0),FALSE)=0,"",VLOOKUP(CONCATENATE($A143,"_",BK$1),SP_ACQ_Lib[],MATCH(BK$2,SP_ACQ_Lib[#Headers],0),FALSE)),"")</f>
        <v/>
      </c>
      <c r="BL143" s="130" t="str">
        <f>IFERROR(IF(VLOOKUP(CONCATENATE($A143,"_",BL$1),SP_ACQ_Lib[],MATCH(BL$2,SP_ACQ_Lib[#Headers],0),FALSE)=0,"",VLOOKUP(CONCATENATE($A143,"_",BL$1),SP_ACQ_Lib[],MATCH(BL$2,SP_ACQ_Lib[#Headers],0),FALSE)),"")</f>
        <v/>
      </c>
      <c r="BM143" s="130" t="str">
        <f>IFERROR(IF(VLOOKUP(CONCATENATE($A143,"_",BM$1),SP_ACQ_Lib[],MATCH(BM$2,SP_ACQ_Lib[#Headers],0),FALSE)=0,"",VLOOKUP(CONCATENATE($A143,"_",BM$1),SP_ACQ_Lib[],MATCH(BM$2,SP_ACQ_Lib[#Headers],0),FALSE)),"")</f>
        <v/>
      </c>
      <c r="BN143" s="130" t="str">
        <f>IFERROR(IF(VLOOKUP(CONCATENATE($A143,"_",BN$1),SP_ACQ_Lib[],MATCH(BN$2,SP_ACQ_Lib[#Headers],0),FALSE)=0,"",VLOOKUP(CONCATENATE($A143,"_",BN$1),SP_ACQ_Lib[],MATCH(BN$2,SP_ACQ_Lib[#Headers],0),FALSE)),"")</f>
        <v/>
      </c>
    </row>
    <row r="144" spans="1:66" s="114" customFormat="1" ht="15.75" x14ac:dyDescent="0.2">
      <c r="A144" s="82" t="s">
        <v>2037</v>
      </c>
      <c r="B144" s="115" t="str">
        <f>IFERROR(VLOOKUP($A144,SP_AcqTract_DB[],MATCH(B$2,SP_AcqTract_DB[#Headers],0),FALSE),"")</f>
        <v>R073246</v>
      </c>
      <c r="C144" s="116" t="str">
        <f>IFERROR(VLOOKUP($A144,SP_AcqTract_DB[],MATCH(C$2,SP_AcqTract_DB[#Headers],0),FALSE),"")</f>
        <v>PH2</v>
      </c>
      <c r="D144" s="96" t="str">
        <f>IFERROR(VLOOKUP($A144,SP_AcqTract_DB[],MATCH(D$2,SP_AcqTract_DB[#Headers],0),FALSE),"")</f>
        <v>Active</v>
      </c>
      <c r="E144" s="96">
        <f>IFERROR(VLOOKUP($A144,SP_AcqTract_DB[],MATCH(E$2,SP_AcqTract_DB[#Headers],0),FALSE),"")</f>
        <v>0</v>
      </c>
      <c r="F144" s="115">
        <f>IFERROR(VLOOKUP($A144,SP_AcqTract_DB[],MATCH(F$2,SP_AcqTract_DB[#Headers],0),FALSE),"")</f>
        <v>0</v>
      </c>
      <c r="G144" s="115" t="str">
        <f>IFERROR(VLOOKUP($A144,SP_AcqTract_DB[],MATCH(G$2,SP_AcqTract_DB[#Headers],0),FALSE),"")</f>
        <v>Darlene Snow</v>
      </c>
      <c r="H144" s="131" t="str">
        <f>IFERROR(IF(VLOOKUP(CONCATENATE($A144,"_",H$1),SP_ACQ_Lib[],MATCH(H$2,SP_ACQ_Lib[#Headers],0),FALSE)=0,"",VLOOKUP(CONCATENATE($A144,"_",H$1),SP_ACQ_Lib[],MATCH(H$2,SP_ACQ_Lib[#Headers],0),FALSE)),"")</f>
        <v/>
      </c>
      <c r="I144" s="115" t="str">
        <f>IFERROR(VLOOKUP($A144,SP_AcqTract_DB[],MATCH(I$2,SP_AcqTract_DB[#Headers],0),FALSE),"")</f>
        <v>Frank D Sorrel Trust</v>
      </c>
      <c r="J144" s="115">
        <f>IFERROR(VLOOKUP($A144,SP_AcqTract_DB[],MATCH(J$2,SP_AcqTract_DB[#Headers],0),FALSE),"")</f>
        <v>0</v>
      </c>
      <c r="K144" s="115">
        <f>IFERROR(VLOOKUP($A144,SP_AcqTract_DB[],MATCH(K$2,SP_AcqTract_DB[#Headers],0),FALSE),"")</f>
        <v>0</v>
      </c>
      <c r="L144" s="115">
        <f>IFERROR(VLOOKUP($A144,SP_AcqTract_DB[],MATCH(L$2,SP_AcqTract_DB[#Headers],0),FALSE),"")</f>
        <v>0</v>
      </c>
      <c r="M144" s="96">
        <f>IFERROR(VLOOKUP($A144,SP_AcqTract_DB[],MATCH(M$2,SP_AcqTract_DB[#Headers],0),FALSE),"")</f>
        <v>0</v>
      </c>
      <c r="N144" s="115" t="str">
        <f>IFERROR(VLOOKUP($A144,SP_AcqTract_DB[],MATCH(N$2,SP_AcqTract_DB[#Headers],0),FALSE),"")</f>
        <v>3420 FM 102</v>
      </c>
      <c r="O144" s="108">
        <f>IFERROR(VLOOKUP($A144,SP_AcqTract_DB[],MATCH(O$2,SP_AcqTract_DB[#Headers],0),FALSE),"")</f>
        <v>0</v>
      </c>
      <c r="P144" s="108">
        <f>IFERROR(VLOOKUP($A144,SP_AcqTract_DB[],MATCH(P$2,SP_AcqTract_DB[#Headers],0),FALSE),"")</f>
        <v>0</v>
      </c>
      <c r="Q144" s="96">
        <f>IFERROR(VLOOKUP($A144,SP_AcqTract_DB[],MATCH(Q$2,SP_AcqTract_DB[#Headers],0),FALSE),"")</f>
        <v>0</v>
      </c>
      <c r="R144" s="131" t="str">
        <f>IFERROR(IF(VLOOKUP(CONCATENATE($A144,"_",R$1),SP_ACQ_Lib[],MATCH(R$2,SP_ACQ_Lib[#Headers],0),FALSE)=0,"",VLOOKUP(CONCATENATE($A144,"_",R$1),SP_ACQ_Lib[],MATCH(R$2,SP_ACQ_Lib[#Headers],0),FALSE)),"")</f>
        <v/>
      </c>
      <c r="S144" s="134" t="str">
        <f>IFERROR(IF(VLOOKUP(CONCATENATE($A144,"_",S$1),SP_ACQ_Lib[],MATCH(S$2,SP_ACQ_Lib[#Headers],0),FALSE)=0,"",VLOOKUP(CONCATENATE($A144,"_",S$1),SP_ACQ_Lib[],MATCH(S$2,SP_ACQ_Lib[#Headers],0),FALSE)),"")</f>
        <v/>
      </c>
      <c r="T144" s="93">
        <f>IFERROR(VLOOKUP(CONCATENATE($A144,"_",T$1),SP_ACQ_Lib[],MATCH(T$2,SP_ACQ_Lib[#Headers],0),FALSE),0)</f>
        <v>0</v>
      </c>
      <c r="U144" s="131" t="str">
        <f>IFERROR(IF(VLOOKUP(CONCATENATE($A144,"_",U$1),SP_ACQ_Lib[],MATCH(U$2,SP_ACQ_Lib[#Headers],0),FALSE)=0,"",VLOOKUP(CONCATENATE($A144,"_",U$1),SP_ACQ_Lib[],MATCH(U$2,SP_ACQ_Lib[#Headers],0),FALSE)),"")</f>
        <v/>
      </c>
      <c r="V144" s="93">
        <f>IFERROR(VLOOKUP(CONCATENATE($A144,"_",V$1),SP_ACQ_Lib[],MATCH(V$2,SP_ACQ_Lib[#Headers],0),FALSE),0)</f>
        <v>0</v>
      </c>
      <c r="W144" s="97">
        <f>IFERROR(VLOOKUP(CONCATENATE($A144,"_",W$1),SP_ACQ_Lib[],MATCH(W$2,SP_ACQ_Lib[#Headers],0),FALSE),0)</f>
        <v>0</v>
      </c>
      <c r="X144" s="131">
        <f>IFERROR(VLOOKUP($A144,SP_AcqTract_DB[],MATCH(X$2,SP_AcqTract_DB[#Headers],0),FALSE),"")</f>
        <v>0</v>
      </c>
      <c r="Y144" s="125">
        <f>IFERROR(VLOOKUP($A144,SP_AcqTract_DB[],MATCH(Y$2,SP_AcqTract_DB[#Headers],0),FALSE),"")</f>
        <v>0</v>
      </c>
      <c r="Z144" s="117">
        <f>IFERROR(VLOOKUP($A144,SP_AcqTract_DB[],MATCH(Z$2,SP_AcqTract_DB[#Headers],0),FALSE),"")</f>
        <v>0</v>
      </c>
      <c r="AA144" s="117">
        <f>IFERROR(VLOOKUP($A144,SP_AcqTract_DB[],MATCH(AA$2,SP_AcqTract_DB[#Headers],0),FALSE),"")</f>
        <v>0</v>
      </c>
      <c r="AB144" s="131" t="str">
        <f>IFERROR(IF(VLOOKUP(CONCATENATE($A144,"_",AB$1),SP_ACQ_Lib[],MATCH(AB$2,SP_ACQ_Lib[#Headers],0),FALSE)=0,"",VLOOKUP(CONCATENATE($A144,"_",AB$1),SP_ACQ_Lib[],MATCH(AB$2,SP_ACQ_Lib[#Headers],0),FALSE)),"")</f>
        <v/>
      </c>
      <c r="AC144" s="131" t="str">
        <f>IFERROR(IF(VLOOKUP(CONCATENATE($A144,"_",AC$1),SP_ACQ_Lib[],MATCH(AC$2,SP_ACQ_Lib[#Headers],0),FALSE)=0,"",VLOOKUP(CONCATENATE($A144,"_",AC$1),SP_ACQ_Lib[],MATCH(AC$2,SP_ACQ_Lib[#Headers],0),FALSE)),"")</f>
        <v/>
      </c>
      <c r="AD144" s="117">
        <f>IFERROR(VLOOKUP($A144,SP_AcqTract_DB[],MATCH(AD$2,SP_AcqTract_DB[#Headers],0),FALSE),"")</f>
        <v>0</v>
      </c>
      <c r="AE144" s="131" t="str">
        <f>IFERROR(IF(VLOOKUP(CONCATENATE($A144,"_",AE$1),SP_ACQ_Lib[],MATCH(AE$2,SP_ACQ_Lib[#Headers],0),FALSE)=0,"",VLOOKUP(CONCATENATE($A144,"_",AE$1),SP_ACQ_Lib[],MATCH(AE$2,SP_ACQ_Lib[#Headers],0),FALSE)),"")</f>
        <v/>
      </c>
      <c r="AF144" s="131" t="str">
        <f>IFERROR(IF(VLOOKUP(CONCATENATE($A144,"_",AF$1),SP_ACQ_Lib[],MATCH(AF$2,SP_ACQ_Lib[#Headers],0),FALSE)=0,"",VLOOKUP(CONCATENATE($A144,"_",AF$1),SP_ACQ_Lib[],MATCH(AF$2,SP_ACQ_Lib[#Headers],0),FALSE)),"")</f>
        <v/>
      </c>
      <c r="AG144" s="131" t="str">
        <f>IFERROR(IF(VLOOKUP(CONCATENATE($A144,"_",AG$1),SP_ACQ_Lib[],MATCH(AG$2,SP_ACQ_Lib[#Headers],0),FALSE)=0,"",VLOOKUP(CONCATENATE($A144,"_",AG$1),SP_ACQ_Lib[],MATCH(AG$2,SP_ACQ_Lib[#Headers],0),FALSE)),"")</f>
        <v/>
      </c>
      <c r="AH144" s="131" t="str">
        <f>IFERROR(IF(VLOOKUP(CONCATENATE($A144,"_",AH$1),SP_ACQ_Lib[],MATCH(AH$2,SP_ACQ_Lib[#Headers],0),FALSE)=0,"",VLOOKUP(CONCATENATE($A144,"_",AH$1),SP_ACQ_Lib[],MATCH(AH$2,SP_ACQ_Lib[#Headers],0),FALSE)),"")</f>
        <v/>
      </c>
      <c r="AI144" s="130">
        <f>IFERROR(IF(VLOOKUP(CONCATENATE($A144,"_",AI$1),SP_ACQ_Lib[],MATCH(AI$2,SP_ACQ_Lib[#Headers],0),FALSE)=0,"",VLOOKUP(CONCATENATE($A144,"_",AI$1),SP_ACQ_Lib[],MATCH(AI$2,SP_ACQ_Lib[#Headers],0),FALSE)),"")</f>
        <v>43697</v>
      </c>
      <c r="AJ144" s="130">
        <f>IFERROR(IF(VLOOKUP(CONCATENATE($A144,"_",AJ$1),SP_ACQ_Lib[],MATCH(AJ$2,SP_ACQ_Lib[#Headers],0),FALSE)=0,"",VLOOKUP(CONCATENATE($A144,"_",AJ$1),SP_ACQ_Lib[],MATCH(AJ$2,SP_ACQ_Lib[#Headers],0),FALSE)),"")</f>
        <v>43724</v>
      </c>
      <c r="AK144" s="130">
        <f>IFERROR(IF(VLOOKUP(CONCATENATE($A144,"_",AK$1),SP_ACQ_Lib[],MATCH(AK$2,SP_ACQ_Lib[#Headers],0),FALSE)=0,"",VLOOKUP(CONCATENATE($A144,"_",AK$1),SP_ACQ_Lib[],MATCH(AK$2,SP_ACQ_Lib[#Headers],0),FALSE)),"")</f>
        <v>44819</v>
      </c>
      <c r="AL144" s="130">
        <f>IFERROR(VLOOKUP($A144,SP_AcqTract_DB[],MATCH(AL$2,SP_AcqTract_DB[#Headers],0),FALSE),"")</f>
        <v>0</v>
      </c>
      <c r="AM144" s="115">
        <f>IFERROR(VLOOKUP($A144,SP_AcqTract_DB[],MATCH(AM$2,SP_AcqTract_DB[#Headers],0),FALSE),"")</f>
        <v>0</v>
      </c>
      <c r="AN144" s="115">
        <f>IFERROR(VLOOKUP($A144,SP_AcqTract_DB[],MATCH(AN$2,SP_AcqTract_DB[#Headers],0),FALSE),"")</f>
        <v>0</v>
      </c>
      <c r="AO144" s="116">
        <f>IFERROR(VLOOKUP($A144,SP_AcqTract_DB[],MATCH(AO$2,SP_AcqTract_DB[#Headers],0),FALSE),"")</f>
        <v>0</v>
      </c>
      <c r="AP144" s="98">
        <f>IFERROR(VLOOKUP($A144,SP_AcqTract_DB[],MATCH(AP$2,SP_AcqTract_DB[#Headers],0),FALSE),"")</f>
        <v>0</v>
      </c>
      <c r="AQ144" s="133" t="str">
        <f>IFERROR(IF(VLOOKUP(CONCATENATE($A144,"_",AQ$1),SP_ACQ_Lib[],MATCH(AQ$2,SP_ACQ_Lib[#Headers],0),FALSE)=0,"",VLOOKUP(CONCATENATE($A144,"_",AQ$1),SP_ACQ_Lib[],MATCH(AQ$2,SP_ACQ_Lib[#Headers],0),FALSE)),"")</f>
        <v/>
      </c>
      <c r="AR144" s="131" t="str">
        <f>IFERROR(IF(VLOOKUP(CONCATENATE($A144,"_",AR$1),SP_ACQ_Lib[],MATCH(AR$2,SP_ACQ_Lib[#Headers],0),FALSE)=0,"",VLOOKUP(CONCATENATE($A144,"_",AR$1),SP_ACQ_Lib[],MATCH(AR$2,SP_ACQ_Lib[#Headers],0),FALSE)),"")</f>
        <v/>
      </c>
      <c r="AS144" s="130" t="str">
        <f>IFERROR(IF(VLOOKUP(CONCATENATE($A144,"_",AS$1),SP_ACQ_Lib[],MATCH(AS$2,SP_ACQ_Lib[#Headers],0),FALSE)=0,"",VLOOKUP(CONCATENATE($A144,"_",AS$1),SP_ACQ_Lib[],MATCH(AS$2,SP_ACQ_Lib[#Headers],0),FALSE)),"")</f>
        <v/>
      </c>
      <c r="AT144" s="132" t="str">
        <f>IFERROR(IF(VLOOKUP(CONCATENATE($A144,"_",AT$1),SP_ACQ_Lib[],MATCH(AT$2,SP_ACQ_Lib[#Headers],0),FALSE)=0,"",VLOOKUP(CONCATENATE($A144,"_",AT$1),SP_ACQ_Lib[],MATCH(AT$2,SP_ACQ_Lib[#Headers],0),FALSE)),"")</f>
        <v/>
      </c>
      <c r="AU144" s="132" t="str">
        <f>IFERROR(IF(VLOOKUP(CONCATENATE($A144,"_",AU$1),SP_ACQ_Lib[],MATCH(AU$2,SP_ACQ_Lib[#Headers],0),FALSE)=0,"",VLOOKUP(CONCATENATE($A144,"_",AU$1),SP_ACQ_Lib[],MATCH(AU$2,SP_ACQ_Lib[#Headers],0),FALSE)),"")</f>
        <v/>
      </c>
      <c r="AV144" s="113" t="str">
        <f>IFERROR(IF(VLOOKUP(CONCATENATE($A144,"_",AV$1),SP_ACQ_Lib[],MATCH(AV$2,SP_ACQ_Lib[#Headers],0),FALSE)=0,"",VLOOKUP(CONCATENATE($A144,"_",AV$1),SP_ACQ_Lib[],MATCH(AV$2,SP_ACQ_Lib[#Headers],0),FALSE)),"")</f>
        <v/>
      </c>
      <c r="AW144" s="132" t="str">
        <f>IFERROR(IF(VLOOKUP(CONCATENATE($A144,"_",AW$1),SP_ACQ_Lib[],MATCH(AW$2,SP_ACQ_Lib[#Headers],0),FALSE)=0,"",VLOOKUP(CONCATENATE($A144,"_",AW$1),SP_ACQ_Lib[],MATCH(AW$2,SP_ACQ_Lib[#Headers],0),FALSE)),"")</f>
        <v/>
      </c>
      <c r="AX144" s="132" t="str">
        <f>IFERROR(IF(VLOOKUP(CONCATENATE($A144,"_",AX$1),SP_ACQ_Lib[],MATCH(AX$2,SP_ACQ_Lib[#Headers],0),FALSE)=0,"",VLOOKUP(CONCATENATE($A144,"_",AX$1),SP_ACQ_Lib[],MATCH(AX$2,SP_ACQ_Lib[#Headers],0),FALSE)),"")</f>
        <v/>
      </c>
      <c r="AY144" s="132" t="str">
        <f>IFERROR(IF(VLOOKUP(CONCATENATE($A144,"_",AY$1),SP_ACQ_Lib[],MATCH(AY$2,SP_ACQ_Lib[#Headers],0),FALSE)=0,"",VLOOKUP(CONCATENATE($A144,"_",AY$1),SP_ACQ_Lib[],MATCH(AY$2,SP_ACQ_Lib[#Headers],0),FALSE)),"")</f>
        <v/>
      </c>
      <c r="AZ144" s="132" t="str">
        <f>IFERROR(IF(VLOOKUP(CONCATENATE($A144,"_",AZ$1),SP_ACQ_Lib[],MATCH(AZ$2,SP_ACQ_Lib[#Headers],0),FALSE)=0,"",VLOOKUP(CONCATENATE($A144,"_",AZ$1),SP_ACQ_Lib[],MATCH(AZ$2,SP_ACQ_Lib[#Headers],0),FALSE)),"")</f>
        <v/>
      </c>
      <c r="BA144" s="132" t="str">
        <f>IFERROR(IF(VLOOKUP(CONCATENATE($A144,"_",BA$1),SP_ACQ_Lib[],MATCH(BA$2,SP_ACQ_Lib[#Headers],0),FALSE)=0,"",VLOOKUP(CONCATENATE($A144,"_",BA$1),SP_ACQ_Lib[],MATCH(BA$2,SP_ACQ_Lib[#Headers],0),FALSE)),"")</f>
        <v/>
      </c>
      <c r="BB144" s="112">
        <f>IFERROR(VLOOKUP(CONCATENATE($A144,"_",BB$1),SP_ACQ_Lib[],MATCH(BB$2,SP_ACQ_Lib[#Headers],0),FALSE),0)</f>
        <v>0</v>
      </c>
      <c r="BC144" s="119">
        <f>IFERROR(VLOOKUP($A144,SP_AcqTract_DB[],MATCH(BC$2,SP_AcqTract_DB[#Headers],0),FALSE),"")</f>
        <v>0</v>
      </c>
      <c r="BD144" s="119">
        <f>IFERROR(VLOOKUP($A144,SP_AcqTract_DB[],MATCH(BD$2,SP_AcqTract_DB[#Headers],0),FALSE),"")</f>
        <v>0</v>
      </c>
      <c r="BE144" s="130" t="str">
        <f>IFERROR(IF(VLOOKUP(CONCATENATE($A144,"_",BE$1),SP_ACQ_Lib[],MATCH(BE$2,SP_ACQ_Lib[#Headers],0),FALSE)=0,"",VLOOKUP(CONCATENATE($A144,"_",BE$1),SP_ACQ_Lib[],MATCH(BE$2,SP_ACQ_Lib[#Headers],0),FALSE)),"")</f>
        <v/>
      </c>
      <c r="BF144" s="130" t="str">
        <f>IFERROR(IF(VLOOKUP(CONCATENATE($A144,"_",BF$1),SP_ACQ_Lib[],MATCH(BF$2,SP_ACQ_Lib[#Headers],0),FALSE)=0,"",VLOOKUP(CONCATENATE($A144,"_",BF$1),SP_ACQ_Lib[],MATCH(BF$2,SP_ACQ_Lib[#Headers],0),FALSE)),"")</f>
        <v/>
      </c>
      <c r="BG144" s="130" t="str">
        <f>IFERROR(IF(VLOOKUP(CONCATENATE($A144,"_",BG$1),SP_ACQ_Lib[],MATCH(BG$2,SP_ACQ_Lib[#Headers],0),FALSE)=0,"",VLOOKUP(CONCATENATE($A144,"_",BG$1),SP_ACQ_Lib[],MATCH(BG$2,SP_ACQ_Lib[#Headers],0),FALSE)),"")</f>
        <v/>
      </c>
      <c r="BH144" s="130" t="str">
        <f>IFERROR(IF(VLOOKUP(CONCATENATE($A144,"_",BH$1),SP_ACQ_Lib[],MATCH(BH$2,SP_ACQ_Lib[#Headers],0),FALSE)=0,"",VLOOKUP(CONCATENATE($A144,"_",BH$1),SP_ACQ_Lib[],MATCH(BH$2,SP_ACQ_Lib[#Headers],0),FALSE)),"")</f>
        <v/>
      </c>
      <c r="BI144" s="130" t="str">
        <f>IFERROR(IF(VLOOKUP(CONCATENATE($A144,"_",BI$1),SP_ACQ_Lib[],MATCH(BI$2,SP_ACQ_Lib[#Headers],0),FALSE)=0,"",VLOOKUP(CONCATENATE($A144,"_",BI$1),SP_ACQ_Lib[],MATCH(BI$2,SP_ACQ_Lib[#Headers],0),FALSE)),"")</f>
        <v/>
      </c>
      <c r="BJ144" s="130" t="str">
        <f>IFERROR(IF(VLOOKUP(CONCATENATE($A144,"_",BJ$1),SP_ACQ_Lib[],MATCH(BJ$2,SP_ACQ_Lib[#Headers],0),FALSE)=0,"",VLOOKUP(CONCATENATE($A144,"_",BJ$1),SP_ACQ_Lib[],MATCH(BJ$2,SP_ACQ_Lib[#Headers],0),FALSE)),"")</f>
        <v/>
      </c>
      <c r="BK144" s="131" t="str">
        <f>IFERROR(IF(VLOOKUP(CONCATENATE($A144,"_",BK$1),SP_ACQ_Lib[],MATCH(BK$2,SP_ACQ_Lib[#Headers],0),FALSE)=0,"",VLOOKUP(CONCATENATE($A144,"_",BK$1),SP_ACQ_Lib[],MATCH(BK$2,SP_ACQ_Lib[#Headers],0),FALSE)),"")</f>
        <v/>
      </c>
      <c r="BL144" s="130" t="str">
        <f>IFERROR(IF(VLOOKUP(CONCATENATE($A144,"_",BL$1),SP_ACQ_Lib[],MATCH(BL$2,SP_ACQ_Lib[#Headers],0),FALSE)=0,"",VLOOKUP(CONCATENATE($A144,"_",BL$1),SP_ACQ_Lib[],MATCH(BL$2,SP_ACQ_Lib[#Headers],0),FALSE)),"")</f>
        <v/>
      </c>
      <c r="BM144" s="130" t="str">
        <f>IFERROR(IF(VLOOKUP(CONCATENATE($A144,"_",BM$1),SP_ACQ_Lib[],MATCH(BM$2,SP_ACQ_Lib[#Headers],0),FALSE)=0,"",VLOOKUP(CONCATENATE($A144,"_",BM$1),SP_ACQ_Lib[],MATCH(BM$2,SP_ACQ_Lib[#Headers],0),FALSE)),"")</f>
        <v/>
      </c>
      <c r="BN144" s="130" t="str">
        <f>IFERROR(IF(VLOOKUP(CONCATENATE($A144,"_",BN$1),SP_ACQ_Lib[],MATCH(BN$2,SP_ACQ_Lib[#Headers],0),FALSE)=0,"",VLOOKUP(CONCATENATE($A144,"_",BN$1),SP_ACQ_Lib[],MATCH(BN$2,SP_ACQ_Lib[#Headers],0),FALSE)),"")</f>
        <v/>
      </c>
    </row>
    <row r="145" spans="2:56" s="72" customFormat="1" x14ac:dyDescent="0.2">
      <c r="B145" s="73"/>
      <c r="F145" s="73"/>
      <c r="G145" s="73"/>
      <c r="I145" s="73"/>
      <c r="J145" s="73"/>
      <c r="K145" s="73"/>
      <c r="L145" s="73"/>
      <c r="N145" s="73"/>
      <c r="O145" s="73"/>
      <c r="P145" s="73"/>
      <c r="Z145" s="74"/>
      <c r="AA145" s="74"/>
      <c r="AD145" s="74"/>
      <c r="AM145" s="73"/>
      <c r="AN145" s="73"/>
      <c r="AV145" s="90"/>
      <c r="BC145" s="73"/>
      <c r="BD145" s="73"/>
    </row>
    <row r="146" spans="2:56" s="72" customFormat="1" x14ac:dyDescent="0.2">
      <c r="B146" s="73"/>
      <c r="F146" s="73"/>
      <c r="G146" s="73"/>
      <c r="I146" s="73"/>
      <c r="J146" s="73"/>
      <c r="K146" s="73"/>
      <c r="L146" s="73"/>
      <c r="N146" s="73"/>
      <c r="O146" s="73"/>
      <c r="P146" s="73"/>
      <c r="Z146" s="74"/>
      <c r="AA146" s="74"/>
      <c r="AD146" s="74"/>
      <c r="AM146" s="73"/>
      <c r="AN146" s="73"/>
      <c r="AV146" s="90"/>
      <c r="BC146" s="73"/>
      <c r="BD146" s="73"/>
    </row>
    <row r="147" spans="2:56" s="72" customFormat="1" x14ac:dyDescent="0.2">
      <c r="B147" s="73"/>
      <c r="F147" s="73"/>
      <c r="G147" s="73"/>
      <c r="I147" s="73"/>
      <c r="J147" s="73"/>
      <c r="K147" s="73"/>
      <c r="L147" s="73"/>
      <c r="N147" s="73"/>
      <c r="O147" s="73"/>
      <c r="P147" s="73"/>
      <c r="Z147" s="74"/>
      <c r="AA147" s="74"/>
      <c r="AD147" s="74"/>
      <c r="AM147" s="73"/>
      <c r="AN147" s="73"/>
      <c r="AV147" s="90"/>
      <c r="BC147" s="73"/>
      <c r="BD147" s="73"/>
    </row>
    <row r="148" spans="2:56" s="72" customFormat="1" x14ac:dyDescent="0.2">
      <c r="B148" s="73"/>
      <c r="F148" s="73"/>
      <c r="G148" s="73"/>
      <c r="I148" s="73"/>
      <c r="J148" s="73"/>
      <c r="K148" s="73"/>
      <c r="L148" s="73"/>
      <c r="N148" s="73"/>
      <c r="O148" s="73"/>
      <c r="P148" s="73"/>
      <c r="Z148" s="74"/>
      <c r="AA148" s="74"/>
      <c r="AD148" s="74"/>
      <c r="AM148" s="73"/>
      <c r="AN148" s="73"/>
      <c r="AV148" s="90"/>
      <c r="BC148" s="73"/>
      <c r="BD148" s="73"/>
    </row>
    <row r="149" spans="2:56" s="72" customFormat="1" x14ac:dyDescent="0.2">
      <c r="B149" s="73"/>
      <c r="F149" s="73"/>
      <c r="G149" s="73"/>
      <c r="I149" s="73"/>
      <c r="J149" s="73"/>
      <c r="K149" s="73"/>
      <c r="L149" s="73"/>
      <c r="N149" s="73"/>
      <c r="O149" s="73"/>
      <c r="P149" s="73"/>
      <c r="Z149" s="74"/>
      <c r="AA149" s="74"/>
      <c r="AD149" s="74"/>
      <c r="AM149" s="73"/>
      <c r="AN149" s="73"/>
      <c r="AV149" s="90"/>
      <c r="BC149" s="73"/>
      <c r="BD149" s="73"/>
    </row>
    <row r="150" spans="2:56" s="72" customFormat="1" x14ac:dyDescent="0.2">
      <c r="B150" s="73"/>
      <c r="F150" s="73"/>
      <c r="G150" s="73"/>
      <c r="I150" s="73"/>
      <c r="J150" s="73"/>
      <c r="K150" s="73"/>
      <c r="L150" s="73"/>
      <c r="N150" s="73"/>
      <c r="O150" s="73"/>
      <c r="P150" s="73"/>
      <c r="Z150" s="74"/>
      <c r="AA150" s="74"/>
      <c r="AD150" s="74"/>
      <c r="AM150" s="73"/>
      <c r="AN150" s="73"/>
      <c r="AV150" s="90"/>
      <c r="BC150" s="73"/>
      <c r="BD150" s="73"/>
    </row>
    <row r="151" spans="2:56" s="72" customFormat="1" x14ac:dyDescent="0.2">
      <c r="B151" s="73"/>
      <c r="F151" s="73"/>
      <c r="G151" s="73"/>
      <c r="I151" s="73"/>
      <c r="J151" s="73"/>
      <c r="K151" s="73"/>
      <c r="L151" s="73"/>
      <c r="N151" s="73"/>
      <c r="O151" s="73"/>
      <c r="P151" s="73"/>
      <c r="Z151" s="74"/>
      <c r="AA151" s="74"/>
      <c r="AD151" s="74"/>
      <c r="AM151" s="73"/>
      <c r="AN151" s="73"/>
      <c r="AV151" s="90"/>
      <c r="BC151" s="73"/>
      <c r="BD151" s="73"/>
    </row>
    <row r="152" spans="2:56" s="72" customFormat="1" x14ac:dyDescent="0.2">
      <c r="B152" s="73"/>
      <c r="F152" s="73"/>
      <c r="G152" s="73"/>
      <c r="I152" s="73"/>
      <c r="J152" s="73"/>
      <c r="K152" s="73"/>
      <c r="L152" s="73"/>
      <c r="N152" s="73"/>
      <c r="O152" s="73"/>
      <c r="P152" s="73"/>
      <c r="Z152" s="74"/>
      <c r="AA152" s="74"/>
      <c r="AD152" s="74"/>
      <c r="AM152" s="73"/>
      <c r="AN152" s="73"/>
      <c r="AV152" s="90"/>
      <c r="BC152" s="73"/>
      <c r="BD152" s="73"/>
    </row>
    <row r="153" spans="2:56" s="72" customFormat="1" x14ac:dyDescent="0.2">
      <c r="B153" s="73"/>
      <c r="F153" s="73"/>
      <c r="G153" s="73"/>
      <c r="I153" s="73"/>
      <c r="J153" s="73"/>
      <c r="K153" s="73"/>
      <c r="L153" s="73"/>
      <c r="N153" s="73"/>
      <c r="O153" s="73"/>
      <c r="P153" s="73"/>
      <c r="Z153" s="74"/>
      <c r="AA153" s="74"/>
      <c r="AD153" s="74"/>
      <c r="AM153" s="73"/>
      <c r="AN153" s="73"/>
      <c r="AV153" s="90"/>
      <c r="BC153" s="73"/>
      <c r="BD153" s="73"/>
    </row>
    <row r="154" spans="2:56" s="72" customFormat="1" x14ac:dyDescent="0.2">
      <c r="B154" s="73"/>
      <c r="F154" s="73"/>
      <c r="G154" s="73"/>
      <c r="I154" s="73"/>
      <c r="J154" s="73"/>
      <c r="K154" s="73"/>
      <c r="L154" s="73"/>
      <c r="N154" s="73"/>
      <c r="O154" s="73"/>
      <c r="P154" s="73"/>
      <c r="Z154" s="74"/>
      <c r="AA154" s="74"/>
      <c r="AD154" s="74"/>
      <c r="AM154" s="73"/>
      <c r="AN154" s="73"/>
      <c r="AV154" s="90"/>
      <c r="BC154" s="73"/>
      <c r="BD154" s="73"/>
    </row>
    <row r="155" spans="2:56" s="72" customFormat="1" x14ac:dyDescent="0.2">
      <c r="B155" s="73"/>
      <c r="F155" s="73"/>
      <c r="G155" s="73"/>
      <c r="I155" s="73"/>
      <c r="J155" s="73"/>
      <c r="K155" s="73"/>
      <c r="L155" s="73"/>
      <c r="N155" s="73"/>
      <c r="O155" s="73"/>
      <c r="P155" s="73"/>
      <c r="Z155" s="74"/>
      <c r="AA155" s="74"/>
      <c r="AD155" s="74"/>
      <c r="AM155" s="73"/>
      <c r="AN155" s="73"/>
      <c r="AV155" s="90"/>
      <c r="BC155" s="73"/>
      <c r="BD155" s="73"/>
    </row>
    <row r="156" spans="2:56" s="72" customFormat="1" x14ac:dyDescent="0.2">
      <c r="B156" s="73"/>
      <c r="F156" s="73"/>
      <c r="G156" s="73"/>
      <c r="I156" s="73"/>
      <c r="J156" s="73"/>
      <c r="K156" s="73"/>
      <c r="L156" s="73"/>
      <c r="N156" s="73"/>
      <c r="O156" s="73"/>
      <c r="P156" s="73"/>
      <c r="Z156" s="74"/>
      <c r="AA156" s="74"/>
      <c r="AD156" s="74"/>
      <c r="AM156" s="73"/>
      <c r="AN156" s="73"/>
      <c r="AV156" s="90"/>
      <c r="BC156" s="73"/>
      <c r="BD156" s="73"/>
    </row>
    <row r="157" spans="2:56" s="72" customFormat="1" x14ac:dyDescent="0.2">
      <c r="B157" s="73"/>
      <c r="F157" s="73"/>
      <c r="G157" s="73"/>
      <c r="I157" s="73"/>
      <c r="J157" s="73"/>
      <c r="K157" s="73"/>
      <c r="L157" s="73"/>
      <c r="N157" s="73"/>
      <c r="O157" s="73"/>
      <c r="P157" s="73"/>
      <c r="Z157" s="74"/>
      <c r="AA157" s="74"/>
      <c r="AD157" s="74"/>
      <c r="AM157" s="73"/>
      <c r="AN157" s="73"/>
      <c r="AV157" s="90"/>
      <c r="BC157" s="73"/>
      <c r="BD157" s="73"/>
    </row>
    <row r="158" spans="2:56" s="72" customFormat="1" x14ac:dyDescent="0.2">
      <c r="B158" s="73"/>
      <c r="F158" s="73"/>
      <c r="G158" s="73"/>
      <c r="I158" s="73"/>
      <c r="J158" s="73"/>
      <c r="K158" s="73"/>
      <c r="L158" s="73"/>
      <c r="N158" s="73"/>
      <c r="O158" s="73"/>
      <c r="P158" s="73"/>
      <c r="Z158" s="74"/>
      <c r="AA158" s="74"/>
      <c r="AD158" s="74"/>
      <c r="AM158" s="73"/>
      <c r="AN158" s="73"/>
      <c r="AV158" s="90"/>
      <c r="BC158" s="73"/>
      <c r="BD158" s="73"/>
    </row>
    <row r="159" spans="2:56" s="72" customFormat="1" x14ac:dyDescent="0.2">
      <c r="B159" s="73"/>
      <c r="F159" s="73"/>
      <c r="G159" s="73"/>
      <c r="I159" s="73"/>
      <c r="J159" s="73"/>
      <c r="K159" s="73"/>
      <c r="L159" s="73"/>
      <c r="N159" s="73"/>
      <c r="O159" s="73"/>
      <c r="P159" s="73"/>
      <c r="Z159" s="74"/>
      <c r="AA159" s="74"/>
      <c r="AD159" s="74"/>
      <c r="AM159" s="73"/>
      <c r="AN159" s="73"/>
      <c r="AV159" s="90"/>
      <c r="BC159" s="73"/>
      <c r="BD159" s="73"/>
    </row>
    <row r="160" spans="2:56" s="72" customFormat="1" x14ac:dyDescent="0.2">
      <c r="B160" s="73"/>
      <c r="F160" s="73"/>
      <c r="G160" s="73"/>
      <c r="I160" s="73"/>
      <c r="J160" s="73"/>
      <c r="K160" s="73"/>
      <c r="L160" s="73"/>
      <c r="N160" s="73"/>
      <c r="O160" s="73"/>
      <c r="P160" s="73"/>
      <c r="Z160" s="74"/>
      <c r="AA160" s="74"/>
      <c r="AD160" s="74"/>
      <c r="AM160" s="73"/>
      <c r="AN160" s="73"/>
      <c r="AV160" s="90"/>
      <c r="BC160" s="73"/>
      <c r="BD160" s="73"/>
    </row>
    <row r="161" spans="2:56" s="72" customFormat="1" x14ac:dyDescent="0.2">
      <c r="B161" s="73"/>
      <c r="F161" s="73"/>
      <c r="G161" s="73"/>
      <c r="I161" s="73"/>
      <c r="J161" s="73"/>
      <c r="K161" s="73"/>
      <c r="L161" s="73"/>
      <c r="N161" s="73"/>
      <c r="O161" s="73"/>
      <c r="P161" s="73"/>
      <c r="Z161" s="74"/>
      <c r="AA161" s="74"/>
      <c r="AD161" s="74"/>
      <c r="AM161" s="73"/>
      <c r="AN161" s="73"/>
      <c r="AV161" s="90"/>
      <c r="BC161" s="73"/>
      <c r="BD161" s="73"/>
    </row>
    <row r="162" spans="2:56" s="72" customFormat="1" x14ac:dyDescent="0.2">
      <c r="B162" s="73"/>
      <c r="F162" s="73"/>
      <c r="G162" s="73"/>
      <c r="I162" s="73"/>
      <c r="J162" s="73"/>
      <c r="K162" s="73"/>
      <c r="L162" s="73"/>
      <c r="N162" s="73"/>
      <c r="O162" s="73"/>
      <c r="P162" s="73"/>
      <c r="Z162" s="74"/>
      <c r="AA162" s="74"/>
      <c r="AD162" s="74"/>
      <c r="AM162" s="73"/>
      <c r="AN162" s="73"/>
      <c r="AV162" s="90"/>
      <c r="BC162" s="73"/>
      <c r="BD162" s="73"/>
    </row>
    <row r="163" spans="2:56" s="72" customFormat="1" x14ac:dyDescent="0.2">
      <c r="B163" s="73"/>
      <c r="F163" s="73"/>
      <c r="G163" s="73"/>
      <c r="I163" s="73"/>
      <c r="J163" s="73"/>
      <c r="K163" s="73"/>
      <c r="L163" s="73"/>
      <c r="N163" s="73"/>
      <c r="O163" s="73"/>
      <c r="P163" s="73"/>
      <c r="Z163" s="74"/>
      <c r="AA163" s="74"/>
      <c r="AD163" s="74"/>
      <c r="AM163" s="73"/>
      <c r="AN163" s="73"/>
      <c r="AV163" s="90"/>
      <c r="BC163" s="73"/>
      <c r="BD163" s="73"/>
    </row>
    <row r="164" spans="2:56" s="72" customFormat="1" x14ac:dyDescent="0.2">
      <c r="B164" s="73"/>
      <c r="F164" s="73"/>
      <c r="G164" s="73"/>
      <c r="I164" s="73"/>
      <c r="J164" s="73"/>
      <c r="K164" s="73"/>
      <c r="L164" s="73"/>
      <c r="N164" s="73"/>
      <c r="O164" s="73"/>
      <c r="P164" s="73"/>
      <c r="Z164" s="74"/>
      <c r="AA164" s="74"/>
      <c r="AD164" s="74"/>
      <c r="AM164" s="73"/>
      <c r="AN164" s="73"/>
      <c r="AV164" s="90"/>
      <c r="BC164" s="73"/>
      <c r="BD164" s="73"/>
    </row>
    <row r="165" spans="2:56" s="72" customFormat="1" x14ac:dyDescent="0.2">
      <c r="B165" s="73"/>
      <c r="F165" s="73"/>
      <c r="G165" s="73"/>
      <c r="I165" s="73"/>
      <c r="J165" s="73"/>
      <c r="K165" s="73"/>
      <c r="L165" s="73"/>
      <c r="N165" s="73"/>
      <c r="O165" s="73"/>
      <c r="P165" s="73"/>
      <c r="Z165" s="74"/>
      <c r="AA165" s="74"/>
      <c r="AD165" s="74"/>
      <c r="AM165" s="73"/>
      <c r="AN165" s="73"/>
      <c r="AV165" s="90"/>
      <c r="BC165" s="73"/>
      <c r="BD165" s="73"/>
    </row>
    <row r="166" spans="2:56" s="72" customFormat="1" x14ac:dyDescent="0.2">
      <c r="B166" s="73"/>
      <c r="F166" s="73"/>
      <c r="G166" s="73"/>
      <c r="I166" s="73"/>
      <c r="J166" s="73"/>
      <c r="K166" s="73"/>
      <c r="L166" s="73"/>
      <c r="N166" s="73"/>
      <c r="O166" s="73"/>
      <c r="P166" s="73"/>
      <c r="Z166" s="74"/>
      <c r="AA166" s="74"/>
      <c r="AD166" s="74"/>
      <c r="AM166" s="73"/>
      <c r="AN166" s="73"/>
      <c r="AV166" s="90"/>
      <c r="BC166" s="73"/>
      <c r="BD166" s="73"/>
    </row>
  </sheetData>
  <autoFilter ref="B5:BL144" xr:uid="{00000000-0009-0000-0000-000002000000}"/>
  <sortState xmlns:xlrd2="http://schemas.microsoft.com/office/spreadsheetml/2017/richdata2" ref="A69:BF146">
    <sortCondition ref="A69:A146"/>
  </sortState>
  <phoneticPr fontId="45" type="noConversion"/>
  <pageMargins left="0.7" right="0.7" top="0.75" bottom="0.75" header="0.3" footer="0.3"/>
  <pageSetup paperSize="17" scale="19" fitToHeight="0" orientation="landscape" horizontalDpi="1200" verticalDpi="1200" r:id="rId1"/>
  <headerFooter>
    <oddHeader>&amp;L&amp;G&amp;C&amp;"Arial,Bold"&amp;36Flood Risk Management Project</oddHeader>
    <oddFooter>&amp;L&amp;"Arial,Bold"&amp;14&amp;D&amp;R&amp;"Arial,Bold"&amp;14&amp;P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7"/>
  </sheetPr>
  <dimension ref="A1:Y1015"/>
  <sheetViews>
    <sheetView topLeftCell="B1" workbookViewId="0">
      <pane ySplit="1" topLeftCell="A2" activePane="bottomLeft" state="frozen"/>
      <selection activeCell="AW132" sqref="AW132"/>
      <selection pane="bottomLeft" activeCell="Q2" sqref="Q2"/>
    </sheetView>
  </sheetViews>
  <sheetFormatPr defaultRowHeight="12.75" outlineLevelCol="1" x14ac:dyDescent="0.2"/>
  <cols>
    <col min="1" max="1" width="18" hidden="1" customWidth="1" outlineLevel="1"/>
    <col min="2" max="2" width="35.5703125" customWidth="1" collapsed="1"/>
    <col min="3" max="3" width="12.140625" customWidth="1"/>
    <col min="4" max="4" width="16.85546875" customWidth="1"/>
    <col min="5" max="5" width="11.42578125" hidden="1" customWidth="1" outlineLevel="1"/>
    <col min="6" max="6" width="25.85546875" hidden="1" customWidth="1" outlineLevel="1"/>
    <col min="7" max="7" width="22.85546875" customWidth="1" collapsed="1"/>
    <col min="8" max="8" width="11.140625" customWidth="1"/>
    <col min="9" max="9" width="8.5703125" customWidth="1"/>
    <col min="10" max="10" width="9.42578125" customWidth="1"/>
    <col min="11" max="11" width="11.42578125" hidden="1" customWidth="1" outlineLevel="1"/>
    <col min="12" max="12" width="13.5703125" customWidth="1" collapsed="1"/>
    <col min="13" max="13" width="13.85546875" hidden="1" customWidth="1" outlineLevel="1"/>
    <col min="14" max="14" width="14.42578125" bestFit="1" customWidth="1" collapsed="1"/>
    <col min="15" max="15" width="14.42578125" hidden="1" customWidth="1" outlineLevel="1"/>
    <col min="16" max="16" width="13.42578125" bestFit="1" customWidth="1" collapsed="1"/>
    <col min="18" max="18" width="8.85546875" hidden="1" customWidth="1" outlineLevel="1"/>
    <col min="19" max="19" width="11.5703125" hidden="1" customWidth="1" outlineLevel="1"/>
    <col min="20" max="20" width="7.42578125" customWidth="1" collapsed="1"/>
    <col min="21" max="21" width="20.5703125" customWidth="1"/>
    <col min="22" max="22" width="12.5703125" customWidth="1"/>
    <col min="23" max="23" width="8.5703125" customWidth="1"/>
    <col min="24" max="24" width="16.42578125" customWidth="1" outlineLevel="1"/>
    <col min="25" max="25" width="7.85546875" customWidth="1"/>
    <col min="27" max="27" width="12.42578125" bestFit="1" customWidth="1"/>
    <col min="28" max="28" width="28.140625" bestFit="1" customWidth="1"/>
  </cols>
  <sheetData>
    <row r="1" spans="1:25" ht="38.25" customHeight="1" thickBot="1" x14ac:dyDescent="0.25">
      <c r="A1" s="32" t="s">
        <v>581</v>
      </c>
      <c r="B1" s="10" t="s">
        <v>216</v>
      </c>
      <c r="C1" s="9" t="s">
        <v>682</v>
      </c>
      <c r="D1" s="9" t="s">
        <v>3</v>
      </c>
      <c r="E1" s="2" t="s">
        <v>480</v>
      </c>
      <c r="F1" s="2" t="s">
        <v>481</v>
      </c>
      <c r="G1" s="2" t="s">
        <v>210</v>
      </c>
      <c r="H1" s="2" t="s">
        <v>211</v>
      </c>
      <c r="I1" s="2" t="s">
        <v>1068</v>
      </c>
      <c r="J1" s="2" t="s">
        <v>1069</v>
      </c>
      <c r="K1" s="2" t="s">
        <v>212</v>
      </c>
      <c r="L1" s="2" t="s">
        <v>213</v>
      </c>
      <c r="M1" s="2" t="s">
        <v>15</v>
      </c>
      <c r="N1" s="2" t="s">
        <v>16</v>
      </c>
      <c r="O1" s="2" t="s">
        <v>14</v>
      </c>
      <c r="P1" s="2" t="s">
        <v>17</v>
      </c>
      <c r="Q1" s="2" t="s">
        <v>215</v>
      </c>
      <c r="R1" s="2" t="s">
        <v>18</v>
      </c>
      <c r="S1" s="2" t="s">
        <v>209</v>
      </c>
      <c r="T1" s="61" t="s">
        <v>214</v>
      </c>
      <c r="U1" s="62" t="s">
        <v>756</v>
      </c>
      <c r="V1" s="27" t="s">
        <v>754</v>
      </c>
      <c r="W1" s="27" t="s">
        <v>755</v>
      </c>
      <c r="X1" s="27" t="s">
        <v>1910</v>
      </c>
      <c r="Y1" s="27" t="s">
        <v>1911</v>
      </c>
    </row>
    <row r="2" spans="1:25" ht="15.75" thickTop="1" x14ac:dyDescent="0.2">
      <c r="A2" s="57" t="str">
        <f>CONCATENATE(SP_ACQ_Lib[[#This Row],[Acquisition Tract No.]],"_",SP_ACQ_Lib[[#This Row],[ACQ Document Type]])</f>
        <v>_CONTACT Negotiator Report</v>
      </c>
      <c r="B2" s="14" t="s">
        <v>1703</v>
      </c>
      <c r="C2" s="15"/>
      <c r="D2" s="12" t="s">
        <v>1209</v>
      </c>
      <c r="E2" s="8" t="s">
        <v>489</v>
      </c>
      <c r="F2" s="8" t="s">
        <v>517</v>
      </c>
      <c r="G2" s="8" t="s">
        <v>516</v>
      </c>
      <c r="H2" s="7" t="s">
        <v>218</v>
      </c>
      <c r="I2" s="16"/>
      <c r="J2" s="16"/>
      <c r="K2" s="17"/>
      <c r="L2" s="3"/>
      <c r="M2" s="8" t="s">
        <v>1077</v>
      </c>
      <c r="N2" s="11">
        <v>43930.872557870367</v>
      </c>
      <c r="O2" s="8" t="s">
        <v>1077</v>
      </c>
      <c r="P2" s="11">
        <v>43930.870763888888</v>
      </c>
      <c r="Q2" s="13">
        <v>688214</v>
      </c>
      <c r="R2" s="18" t="s">
        <v>220</v>
      </c>
      <c r="S2" s="14" t="s">
        <v>1704</v>
      </c>
      <c r="T2" s="63">
        <v>808</v>
      </c>
      <c r="U2" s="64" t="str">
        <f>CONCATENATE(LEFT(SP_ACQ_Lib[[#This Row],[Tax Parcel ID]],7),"_",SP_ACQ_Lib[[#This Row],[ACQ Document Type]])</f>
        <v>R023655_CONTACT Negotiator Report</v>
      </c>
      <c r="V2" s="36" t="e">
        <f>INDEX(SP_AcqTract_DB[WCAD Tax Parcel ID],MATCH(SP_ACQ_Lib[[#This Row],[Acquisition Tract No.]],SP_AcqTract_DB[Acquisition Tract No.],0))</f>
        <v>#N/A</v>
      </c>
      <c r="W2" s="26" t="e">
        <f>INDEX(#REF!,MATCH(LEFT(SP_ACQ_Lib[[#This Row],[Tax Parcel ID]],7),#REF!,0))</f>
        <v>#REF!</v>
      </c>
      <c r="X2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3" spans="1:25" ht="15" x14ac:dyDescent="0.2">
      <c r="A3" s="57" t="str">
        <f>CONCATENATE(SP_ACQ_Lib[[#This Row],[Acquisition Tract No.]],"_",SP_ACQ_Lib[[#This Row],[ACQ Document Type]])</f>
        <v>_SURVEY Right-of-Entry</v>
      </c>
      <c r="B3" s="14" t="s">
        <v>292</v>
      </c>
      <c r="C3" s="15" t="s">
        <v>19</v>
      </c>
      <c r="D3" s="12" t="s">
        <v>219</v>
      </c>
      <c r="E3" s="8" t="s">
        <v>482</v>
      </c>
      <c r="F3" s="8" t="s">
        <v>483</v>
      </c>
      <c r="G3" s="8" t="s">
        <v>217</v>
      </c>
      <c r="H3" s="7" t="s">
        <v>218</v>
      </c>
      <c r="I3" s="16">
        <v>43713</v>
      </c>
      <c r="J3" s="16"/>
      <c r="K3" s="17"/>
      <c r="L3" s="3"/>
      <c r="M3" s="8" t="s">
        <v>1485</v>
      </c>
      <c r="N3" s="11">
        <v>43720.692314814813</v>
      </c>
      <c r="O3" s="8" t="s">
        <v>1485</v>
      </c>
      <c r="P3" s="11">
        <v>43718.355486111112</v>
      </c>
      <c r="Q3" s="13">
        <v>1478687</v>
      </c>
      <c r="R3" s="18" t="s">
        <v>220</v>
      </c>
      <c r="S3" s="14" t="s">
        <v>305</v>
      </c>
      <c r="T3" s="63">
        <v>229</v>
      </c>
      <c r="U3" s="64" t="str">
        <f>CONCATENATE(LEFT(SP_ACQ_Lib[[#This Row],[Tax Parcel ID]],7),"_",SP_ACQ_Lib[[#This Row],[ACQ Document Type]])</f>
        <v>R027673_SURVEY Right-of-Entry</v>
      </c>
      <c r="V3" s="36" t="e">
        <f>INDEX(SP_AcqTract_DB[WCAD Tax Parcel ID],MATCH(SP_ACQ_Lib[[#This Row],[Acquisition Tract No.]],SP_AcqTract_DB[Acquisition Tract No.],0))</f>
        <v>#N/A</v>
      </c>
      <c r="W3" s="26" t="e">
        <f>INDEX(#REF!,MATCH(LEFT(SP_ACQ_Lib[[#This Row],[Tax Parcel ID]],7),#REF!,0))</f>
        <v>#REF!</v>
      </c>
      <c r="X3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4" spans="1:25" ht="15" x14ac:dyDescent="0.2">
      <c r="A4" s="57" t="str">
        <f>CONCATENATE(SP_ACQ_Lib[[#This Row],[Acquisition Tract No.]],"_",SP_ACQ_Lib[[#This Row],[ACQ Document Type]])</f>
        <v>_SURVEY Right-of-Entry</v>
      </c>
      <c r="B4" s="14" t="s">
        <v>293</v>
      </c>
      <c r="C4" s="15" t="s">
        <v>19</v>
      </c>
      <c r="D4" s="12" t="s">
        <v>222</v>
      </c>
      <c r="E4" s="8" t="s">
        <v>482</v>
      </c>
      <c r="F4" s="8" t="s">
        <v>483</v>
      </c>
      <c r="G4" s="8" t="s">
        <v>217</v>
      </c>
      <c r="H4" s="7" t="s">
        <v>218</v>
      </c>
      <c r="I4" s="16">
        <v>43724</v>
      </c>
      <c r="J4" s="16"/>
      <c r="K4" s="17"/>
      <c r="L4" s="3"/>
      <c r="M4" s="8" t="s">
        <v>1485</v>
      </c>
      <c r="N4" s="11">
        <v>43724.541076388887</v>
      </c>
      <c r="O4" s="8" t="s">
        <v>1485</v>
      </c>
      <c r="P4" s="11">
        <v>43724.540844907409</v>
      </c>
      <c r="Q4" s="13">
        <v>762133</v>
      </c>
      <c r="R4" s="18" t="s">
        <v>220</v>
      </c>
      <c r="S4" s="14" t="s">
        <v>307</v>
      </c>
      <c r="T4" s="63">
        <v>244</v>
      </c>
      <c r="U4" s="64" t="str">
        <f>CONCATENATE(LEFT(SP_ACQ_Lib[[#This Row],[Tax Parcel ID]],7),"_",SP_ACQ_Lib[[#This Row],[ACQ Document Type]])</f>
        <v>R027676_SURVEY Right-of-Entry</v>
      </c>
      <c r="V4" s="36" t="e">
        <f>INDEX(SP_AcqTract_DB[WCAD Tax Parcel ID],MATCH(SP_ACQ_Lib[[#This Row],[Acquisition Tract No.]],SP_AcqTract_DB[Acquisition Tract No.],0))</f>
        <v>#N/A</v>
      </c>
      <c r="W4" s="26" t="e">
        <f>INDEX(#REF!,MATCH(LEFT(SP_ACQ_Lib[[#This Row],[Tax Parcel ID]],7),#REF!,0))</f>
        <v>#REF!</v>
      </c>
      <c r="X4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5" spans="1:25" ht="15" x14ac:dyDescent="0.2">
      <c r="A5" s="57" t="str">
        <f>CONCATENATE(SP_ACQ_Lib[[#This Row],[Acquisition Tract No.]],"_",SP_ACQ_Lib[[#This Row],[ACQ Document Type]])</f>
        <v>_SURVEY Right-of-Entry</v>
      </c>
      <c r="B5" s="14" t="s">
        <v>587</v>
      </c>
      <c r="C5" s="15" t="s">
        <v>19</v>
      </c>
      <c r="D5" s="12" t="s">
        <v>503</v>
      </c>
      <c r="E5" s="8" t="s">
        <v>482</v>
      </c>
      <c r="F5" s="8" t="s">
        <v>483</v>
      </c>
      <c r="G5" s="8" t="s">
        <v>217</v>
      </c>
      <c r="H5" s="7" t="s">
        <v>218</v>
      </c>
      <c r="I5" s="16">
        <v>43696</v>
      </c>
      <c r="J5" s="16"/>
      <c r="K5" s="17"/>
      <c r="L5" s="3"/>
      <c r="M5" s="8" t="s">
        <v>1485</v>
      </c>
      <c r="N5" s="11">
        <v>43747.603194444448</v>
      </c>
      <c r="O5" s="8" t="s">
        <v>1485</v>
      </c>
      <c r="P5" s="11">
        <v>43747.602847222224</v>
      </c>
      <c r="Q5" s="13">
        <v>881834</v>
      </c>
      <c r="R5" s="18" t="s">
        <v>220</v>
      </c>
      <c r="S5" s="14" t="s">
        <v>590</v>
      </c>
      <c r="T5" s="63">
        <v>416</v>
      </c>
      <c r="U5" s="64" t="str">
        <f>CONCATENATE(LEFT(SP_ACQ_Lib[[#This Row],[Tax Parcel ID]],7),"_",SP_ACQ_Lib[[#This Row],[ACQ Document Type]])</f>
        <v>R027658_SURVEY Right-of-Entry</v>
      </c>
      <c r="V5" s="36" t="e">
        <f>INDEX(SP_AcqTract_DB[WCAD Tax Parcel ID],MATCH(SP_ACQ_Lib[[#This Row],[Acquisition Tract No.]],SP_AcqTract_DB[Acquisition Tract No.],0))</f>
        <v>#N/A</v>
      </c>
      <c r="W5" s="26" t="e">
        <f>INDEX(#REF!,MATCH(LEFT(SP_ACQ_Lib[[#This Row],[Tax Parcel ID]],7),#REF!,0))</f>
        <v>#REF!</v>
      </c>
      <c r="X5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6" spans="1:25" ht="15" x14ac:dyDescent="0.2">
      <c r="A6" s="57" t="str">
        <f>CONCATENATE(SP_ACQ_Lib[[#This Row],[Acquisition Tract No.]],"_",SP_ACQ_Lib[[#This Row],[ACQ Document Type]])</f>
        <v>_SURVEY Right-of-Entry CMRR</v>
      </c>
      <c r="B6" s="14" t="s">
        <v>294</v>
      </c>
      <c r="C6" s="15" t="s">
        <v>19</v>
      </c>
      <c r="D6" s="12" t="s">
        <v>225</v>
      </c>
      <c r="E6" s="8" t="s">
        <v>482</v>
      </c>
      <c r="F6" s="8" t="s">
        <v>484</v>
      </c>
      <c r="G6" s="8" t="s">
        <v>224</v>
      </c>
      <c r="H6" s="7" t="s">
        <v>218</v>
      </c>
      <c r="I6" s="16">
        <v>43691</v>
      </c>
      <c r="J6" s="16">
        <v>43701</v>
      </c>
      <c r="K6" s="17"/>
      <c r="L6" s="3" t="s">
        <v>1409</v>
      </c>
      <c r="M6" s="8" t="s">
        <v>1483</v>
      </c>
      <c r="N6" s="11">
        <v>43885.414942129632</v>
      </c>
      <c r="O6" s="8" t="s">
        <v>1485</v>
      </c>
      <c r="P6" s="11">
        <v>43699.450879629629</v>
      </c>
      <c r="Q6" s="13">
        <v>278942</v>
      </c>
      <c r="R6" s="18" t="s">
        <v>220</v>
      </c>
      <c r="S6" s="14" t="s">
        <v>309</v>
      </c>
      <c r="T6" s="63">
        <v>117</v>
      </c>
      <c r="U6" s="64" t="str">
        <f>CONCATENATE(LEFT(SP_ACQ_Lib[[#This Row],[Tax Parcel ID]],7),"_",SP_ACQ_Lib[[#This Row],[ACQ Document Type]])</f>
        <v>R027683_SURVEY Right-of-Entry CMRR</v>
      </c>
      <c r="V6" s="36" t="e">
        <f>INDEX(SP_AcqTract_DB[WCAD Tax Parcel ID],MATCH(SP_ACQ_Lib[[#This Row],[Acquisition Tract No.]],SP_AcqTract_DB[Acquisition Tract No.],0))</f>
        <v>#N/A</v>
      </c>
      <c r="W6" s="26" t="e">
        <f>INDEX(#REF!,MATCH(LEFT(SP_ACQ_Lib[[#This Row],[Tax Parcel ID]],7),#REF!,0))</f>
        <v>#REF!</v>
      </c>
      <c r="X6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7" spans="1:25" ht="15" x14ac:dyDescent="0.2">
      <c r="A7" s="57" t="str">
        <f>CONCATENATE(SP_ACQ_Lib[[#This Row],[Acquisition Tract No.]],"_",SP_ACQ_Lib[[#This Row],[ACQ Document Type]])</f>
        <v>_SURVEY Right-of-Entry CMRR</v>
      </c>
      <c r="B7" s="14" t="s">
        <v>295</v>
      </c>
      <c r="C7" s="15" t="s">
        <v>19</v>
      </c>
      <c r="D7" s="12" t="s">
        <v>226</v>
      </c>
      <c r="E7" s="8" t="s">
        <v>482</v>
      </c>
      <c r="F7" s="8" t="s">
        <v>484</v>
      </c>
      <c r="G7" s="8" t="s">
        <v>224</v>
      </c>
      <c r="H7" s="7" t="s">
        <v>218</v>
      </c>
      <c r="I7" s="16">
        <v>43697</v>
      </c>
      <c r="J7" s="16">
        <v>43701</v>
      </c>
      <c r="K7" s="17"/>
      <c r="L7" s="3" t="s">
        <v>1409</v>
      </c>
      <c r="M7" s="8" t="s">
        <v>1483</v>
      </c>
      <c r="N7" s="11">
        <v>43885.416273148148</v>
      </c>
      <c r="O7" s="8" t="s">
        <v>1485</v>
      </c>
      <c r="P7" s="11">
        <v>43699.460775462961</v>
      </c>
      <c r="Q7" s="13">
        <v>229376</v>
      </c>
      <c r="R7" s="18" t="s">
        <v>220</v>
      </c>
      <c r="S7" s="14" t="s">
        <v>310</v>
      </c>
      <c r="T7" s="63">
        <v>127</v>
      </c>
      <c r="U7" s="64" t="str">
        <f>CONCATENATE(LEFT(SP_ACQ_Lib[[#This Row],[Tax Parcel ID]],7),"_",SP_ACQ_Lib[[#This Row],[ACQ Document Type]])</f>
        <v>R071321_SURVEY Right-of-Entry CMRR</v>
      </c>
      <c r="V7" s="36" t="e">
        <f>INDEX(SP_AcqTract_DB[WCAD Tax Parcel ID],MATCH(SP_ACQ_Lib[[#This Row],[Acquisition Tract No.]],SP_AcqTract_DB[Acquisition Tract No.],0))</f>
        <v>#N/A</v>
      </c>
      <c r="W7" s="26" t="e">
        <f>INDEX(#REF!,MATCH(LEFT(SP_ACQ_Lib[[#This Row],[Tax Parcel ID]],7),#REF!,0))</f>
        <v>#REF!</v>
      </c>
      <c r="X7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8" spans="1:25" ht="15" x14ac:dyDescent="0.2">
      <c r="A8" s="57" t="str">
        <f>CONCATENATE(SP_ACQ_Lib[[#This Row],[Acquisition Tract No.]],"_",SP_ACQ_Lib[[#This Row],[ACQ Document Type]])</f>
        <v>_SURVEY Right-of-Entry CMRR</v>
      </c>
      <c r="B8" s="14" t="s">
        <v>296</v>
      </c>
      <c r="C8" s="15" t="s">
        <v>19</v>
      </c>
      <c r="D8" s="12" t="s">
        <v>230</v>
      </c>
      <c r="E8" s="8" t="s">
        <v>482</v>
      </c>
      <c r="F8" s="8" t="s">
        <v>484</v>
      </c>
      <c r="G8" s="8" t="s">
        <v>224</v>
      </c>
      <c r="H8" s="7" t="s">
        <v>234</v>
      </c>
      <c r="I8" s="16">
        <v>43697</v>
      </c>
      <c r="J8" s="16"/>
      <c r="K8" s="17"/>
      <c r="L8" s="3" t="s">
        <v>1425</v>
      </c>
      <c r="M8" s="8" t="s">
        <v>1483</v>
      </c>
      <c r="N8" s="11">
        <v>43923.539270833331</v>
      </c>
      <c r="O8" s="8" t="s">
        <v>1485</v>
      </c>
      <c r="P8" s="11">
        <v>43699.469224537039</v>
      </c>
      <c r="Q8" s="13">
        <v>280029</v>
      </c>
      <c r="R8" s="18" t="s">
        <v>220</v>
      </c>
      <c r="S8" s="14" t="s">
        <v>313</v>
      </c>
      <c r="T8" s="63">
        <v>133</v>
      </c>
      <c r="U8" s="64" t="str">
        <f>CONCATENATE(LEFT(SP_ACQ_Lib[[#This Row],[Tax Parcel ID]],7),"_",SP_ACQ_Lib[[#This Row],[ACQ Document Type]])</f>
        <v>R027680_SURVEY Right-of-Entry CMRR</v>
      </c>
      <c r="V8" s="36" t="e">
        <f>INDEX(SP_AcqTract_DB[WCAD Tax Parcel ID],MATCH(SP_ACQ_Lib[[#This Row],[Acquisition Tract No.]],SP_AcqTract_DB[Acquisition Tract No.],0))</f>
        <v>#N/A</v>
      </c>
      <c r="W8" s="26" t="e">
        <f>INDEX(#REF!,MATCH(LEFT(SP_ACQ_Lib[[#This Row],[Tax Parcel ID]],7),#REF!,0))</f>
        <v>#REF!</v>
      </c>
      <c r="X8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9" spans="1:25" ht="15" x14ac:dyDescent="0.2">
      <c r="A9" s="57" t="str">
        <f>CONCATENATE(SP_ACQ_Lib[[#This Row],[Acquisition Tract No.]],"_",SP_ACQ_Lib[[#This Row],[ACQ Document Type]])</f>
        <v>_SURVEY Right-of-Entry CMRR</v>
      </c>
      <c r="B9" s="14" t="s">
        <v>297</v>
      </c>
      <c r="C9" s="15" t="s">
        <v>19</v>
      </c>
      <c r="D9" s="12" t="s">
        <v>232</v>
      </c>
      <c r="E9" s="8" t="s">
        <v>482</v>
      </c>
      <c r="F9" s="8" t="s">
        <v>484</v>
      </c>
      <c r="G9" s="8" t="s">
        <v>224</v>
      </c>
      <c r="H9" s="7" t="s">
        <v>218</v>
      </c>
      <c r="I9" s="16">
        <v>43697</v>
      </c>
      <c r="J9" s="16">
        <v>43703</v>
      </c>
      <c r="K9" s="17"/>
      <c r="L9" s="3"/>
      <c r="M9" s="8" t="s">
        <v>1483</v>
      </c>
      <c r="N9" s="11">
        <v>43885.457025462965</v>
      </c>
      <c r="O9" s="8" t="s">
        <v>1485</v>
      </c>
      <c r="P9" s="11">
        <v>43699.474398148152</v>
      </c>
      <c r="Q9" s="13">
        <v>331768</v>
      </c>
      <c r="R9" s="18" t="s">
        <v>220</v>
      </c>
      <c r="S9" s="14" t="s">
        <v>316</v>
      </c>
      <c r="T9" s="63">
        <v>136</v>
      </c>
      <c r="U9" s="64" t="str">
        <f>CONCATENATE(LEFT(SP_ACQ_Lib[[#This Row],[Tax Parcel ID]],7),"_",SP_ACQ_Lib[[#This Row],[ACQ Document Type]])</f>
        <v>R027672_SURVEY Right-of-Entry CMRR</v>
      </c>
      <c r="V9" s="36" t="e">
        <f>INDEX(SP_AcqTract_DB[WCAD Tax Parcel ID],MATCH(SP_ACQ_Lib[[#This Row],[Acquisition Tract No.]],SP_AcqTract_DB[Acquisition Tract No.],0))</f>
        <v>#N/A</v>
      </c>
      <c r="W9" s="26" t="e">
        <f>INDEX(#REF!,MATCH(LEFT(SP_ACQ_Lib[[#This Row],[Tax Parcel ID]],7),#REF!,0))</f>
        <v>#REF!</v>
      </c>
      <c r="X9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0" spans="1:25" ht="15" x14ac:dyDescent="0.2">
      <c r="A10" s="57" t="str">
        <f>CONCATENATE(SP_ACQ_Lib[[#This Row],[Acquisition Tract No.]],"_",SP_ACQ_Lib[[#This Row],[ACQ Document Type]])</f>
        <v>_SURVEY Right-of-Entry CMRR</v>
      </c>
      <c r="B10" s="14" t="s">
        <v>298</v>
      </c>
      <c r="C10" s="15" t="s">
        <v>19</v>
      </c>
      <c r="D10" s="12" t="s">
        <v>233</v>
      </c>
      <c r="E10" s="8" t="s">
        <v>482</v>
      </c>
      <c r="F10" s="8" t="s">
        <v>484</v>
      </c>
      <c r="G10" s="8" t="s">
        <v>224</v>
      </c>
      <c r="H10" s="7" t="s">
        <v>234</v>
      </c>
      <c r="I10" s="16">
        <v>43697</v>
      </c>
      <c r="J10" s="16"/>
      <c r="K10" s="17"/>
      <c r="L10" s="3" t="s">
        <v>1424</v>
      </c>
      <c r="M10" s="8" t="s">
        <v>1483</v>
      </c>
      <c r="N10" s="11">
        <v>43885.463356481479</v>
      </c>
      <c r="O10" s="8" t="s">
        <v>1485</v>
      </c>
      <c r="P10" s="11">
        <v>43699.474849537037</v>
      </c>
      <c r="Q10" s="13">
        <v>230209</v>
      </c>
      <c r="R10" s="18" t="s">
        <v>220</v>
      </c>
      <c r="S10" s="14" t="s">
        <v>317</v>
      </c>
      <c r="T10" s="63">
        <v>137</v>
      </c>
      <c r="U10" s="64" t="str">
        <f>CONCATENATE(LEFT(SP_ACQ_Lib[[#This Row],[Tax Parcel ID]],7),"_",SP_ACQ_Lib[[#This Row],[ACQ Document Type]])</f>
        <v>R027674_SURVEY Right-of-Entry CMRR</v>
      </c>
      <c r="V10" s="36" t="e">
        <f>INDEX(SP_AcqTract_DB[WCAD Tax Parcel ID],MATCH(SP_ACQ_Lib[[#This Row],[Acquisition Tract No.]],SP_AcqTract_DB[Acquisition Tract No.],0))</f>
        <v>#N/A</v>
      </c>
      <c r="W10" s="26" t="e">
        <f>INDEX(#REF!,MATCH(LEFT(SP_ACQ_Lib[[#This Row],[Tax Parcel ID]],7),#REF!,0))</f>
        <v>#REF!</v>
      </c>
      <c r="X10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1" spans="1:25" ht="15" x14ac:dyDescent="0.2">
      <c r="A11" s="57" t="str">
        <f>CONCATENATE(SP_ACQ_Lib[[#This Row],[Acquisition Tract No.]],"_",SP_ACQ_Lib[[#This Row],[ACQ Document Type]])</f>
        <v>_SURVEY Right-of-Entry CMRR</v>
      </c>
      <c r="B11" s="14" t="s">
        <v>299</v>
      </c>
      <c r="C11" s="15" t="s">
        <v>19</v>
      </c>
      <c r="D11" s="12" t="s">
        <v>222</v>
      </c>
      <c r="E11" s="8" t="s">
        <v>482</v>
      </c>
      <c r="F11" s="8" t="s">
        <v>484</v>
      </c>
      <c r="G11" s="8" t="s">
        <v>224</v>
      </c>
      <c r="H11" s="7" t="s">
        <v>218</v>
      </c>
      <c r="I11" s="16">
        <v>43697</v>
      </c>
      <c r="J11" s="16">
        <v>43707</v>
      </c>
      <c r="K11" s="17"/>
      <c r="L11" s="3"/>
      <c r="M11" s="8" t="s">
        <v>1483</v>
      </c>
      <c r="N11" s="11">
        <v>43885.474826388891</v>
      </c>
      <c r="O11" s="8" t="s">
        <v>1485</v>
      </c>
      <c r="P11" s="11">
        <v>43699.475462962961</v>
      </c>
      <c r="Q11" s="13">
        <v>310264</v>
      </c>
      <c r="R11" s="18" t="s">
        <v>220</v>
      </c>
      <c r="S11" s="14" t="s">
        <v>318</v>
      </c>
      <c r="T11" s="63">
        <v>138</v>
      </c>
      <c r="U11" s="64" t="str">
        <f>CONCATENATE(LEFT(SP_ACQ_Lib[[#This Row],[Tax Parcel ID]],7),"_",SP_ACQ_Lib[[#This Row],[ACQ Document Type]])</f>
        <v>R027676_SURVEY Right-of-Entry CMRR</v>
      </c>
      <c r="V11" s="36" t="e">
        <f>INDEX(SP_AcqTract_DB[WCAD Tax Parcel ID],MATCH(SP_ACQ_Lib[[#This Row],[Acquisition Tract No.]],SP_AcqTract_DB[Acquisition Tract No.],0))</f>
        <v>#N/A</v>
      </c>
      <c r="W11" s="26" t="e">
        <f>INDEX(#REF!,MATCH(LEFT(SP_ACQ_Lib[[#This Row],[Tax Parcel ID]],7),#REF!,0))</f>
        <v>#REF!</v>
      </c>
      <c r="X11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2" spans="1:25" ht="15" x14ac:dyDescent="0.2">
      <c r="A12" s="57" t="str">
        <f>CONCATENATE(SP_ACQ_Lib[[#This Row],[Acquisition Tract No.]],"_",SP_ACQ_Lib[[#This Row],[ACQ Document Type]])</f>
        <v>_SURVEY Right-of-Entry CMRR</v>
      </c>
      <c r="B12" s="14" t="s">
        <v>300</v>
      </c>
      <c r="C12" s="15" t="s">
        <v>19</v>
      </c>
      <c r="D12" s="12" t="s">
        <v>235</v>
      </c>
      <c r="E12" s="8" t="s">
        <v>482</v>
      </c>
      <c r="F12" s="8" t="s">
        <v>484</v>
      </c>
      <c r="G12" s="8" t="s">
        <v>224</v>
      </c>
      <c r="H12" s="7" t="s">
        <v>218</v>
      </c>
      <c r="I12" s="16">
        <v>43697</v>
      </c>
      <c r="J12" s="16">
        <v>43701</v>
      </c>
      <c r="K12" s="17"/>
      <c r="L12" s="3" t="s">
        <v>1409</v>
      </c>
      <c r="M12" s="8" t="s">
        <v>1483</v>
      </c>
      <c r="N12" s="11">
        <v>43885.475115740737</v>
      </c>
      <c r="O12" s="8" t="s">
        <v>1485</v>
      </c>
      <c r="P12" s="11">
        <v>43699.476331018515</v>
      </c>
      <c r="Q12" s="13">
        <v>168787</v>
      </c>
      <c r="R12" s="18" t="s">
        <v>220</v>
      </c>
      <c r="S12" s="14" t="s">
        <v>319</v>
      </c>
      <c r="T12" s="63">
        <v>139</v>
      </c>
      <c r="U12" s="64" t="str">
        <f>CONCATENATE(LEFT(SP_ACQ_Lib[[#This Row],[Tax Parcel ID]],7),"_",SP_ACQ_Lib[[#This Row],[ACQ Document Type]])</f>
        <v>R027671_SURVEY Right-of-Entry CMRR</v>
      </c>
      <c r="V12" s="36" t="e">
        <f>INDEX(SP_AcqTract_DB[WCAD Tax Parcel ID],MATCH(SP_ACQ_Lib[[#This Row],[Acquisition Tract No.]],SP_AcqTract_DB[Acquisition Tract No.],0))</f>
        <v>#N/A</v>
      </c>
      <c r="W12" s="26" t="e">
        <f>INDEX(#REF!,MATCH(LEFT(SP_ACQ_Lib[[#This Row],[Tax Parcel ID]],7),#REF!,0))</f>
        <v>#REF!</v>
      </c>
      <c r="X12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3" spans="1:25" ht="15" x14ac:dyDescent="0.2">
      <c r="A13" s="57" t="str">
        <f>CONCATENATE(SP_ACQ_Lib[[#This Row],[Acquisition Tract No.]],"_",SP_ACQ_Lib[[#This Row],[ACQ Document Type]])</f>
        <v>_SURVEY Right-of-Entry CMRR</v>
      </c>
      <c r="B13" s="14" t="s">
        <v>301</v>
      </c>
      <c r="C13" s="15" t="s">
        <v>19</v>
      </c>
      <c r="D13" s="12" t="s">
        <v>237</v>
      </c>
      <c r="E13" s="8" t="s">
        <v>482</v>
      </c>
      <c r="F13" s="8" t="s">
        <v>484</v>
      </c>
      <c r="G13" s="8" t="s">
        <v>224</v>
      </c>
      <c r="H13" s="7" t="s">
        <v>218</v>
      </c>
      <c r="I13" s="16">
        <v>43697</v>
      </c>
      <c r="J13" s="16">
        <v>43700</v>
      </c>
      <c r="K13" s="17"/>
      <c r="L13" s="3"/>
      <c r="M13" s="8" t="s">
        <v>1483</v>
      </c>
      <c r="N13" s="11">
        <v>43885.473449074074</v>
      </c>
      <c r="O13" s="8" t="s">
        <v>1485</v>
      </c>
      <c r="P13" s="11">
        <v>43699.477256944447</v>
      </c>
      <c r="Q13" s="13">
        <v>375294</v>
      </c>
      <c r="R13" s="18" t="s">
        <v>220</v>
      </c>
      <c r="S13" s="14" t="s">
        <v>320</v>
      </c>
      <c r="T13" s="63">
        <v>141</v>
      </c>
      <c r="U13" s="64" t="str">
        <f>CONCATENATE(LEFT(SP_ACQ_Lib[[#This Row],[Tax Parcel ID]],7),"_",SP_ACQ_Lib[[#This Row],[ACQ Document Type]])</f>
        <v>R069705_SURVEY Right-of-Entry CMRR</v>
      </c>
      <c r="V13" s="36" t="e">
        <f>INDEX(SP_AcqTract_DB[WCAD Tax Parcel ID],MATCH(SP_ACQ_Lib[[#This Row],[Acquisition Tract No.]],SP_AcqTract_DB[Acquisition Tract No.],0))</f>
        <v>#N/A</v>
      </c>
      <c r="W13" s="26" t="e">
        <f>INDEX(#REF!,MATCH(LEFT(SP_ACQ_Lib[[#This Row],[Tax Parcel ID]],7),#REF!,0))</f>
        <v>#REF!</v>
      </c>
      <c r="X13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4" spans="1:25" ht="15" x14ac:dyDescent="0.2">
      <c r="A14" s="57" t="str">
        <f>CONCATENATE(SP_ACQ_Lib[[#This Row],[Acquisition Tract No.]],"_",SP_ACQ_Lib[[#This Row],[ACQ Document Type]])</f>
        <v>_SURVEY Right-of-Entry CMRR</v>
      </c>
      <c r="B14" s="14" t="s">
        <v>302</v>
      </c>
      <c r="C14" s="15" t="s">
        <v>19</v>
      </c>
      <c r="D14" s="12" t="s">
        <v>219</v>
      </c>
      <c r="E14" s="8" t="s">
        <v>482</v>
      </c>
      <c r="F14" s="8" t="s">
        <v>484</v>
      </c>
      <c r="G14" s="8" t="s">
        <v>224</v>
      </c>
      <c r="H14" s="7" t="s">
        <v>218</v>
      </c>
      <c r="I14" s="16">
        <v>43697</v>
      </c>
      <c r="J14" s="16">
        <v>43703</v>
      </c>
      <c r="K14" s="17"/>
      <c r="L14" s="3"/>
      <c r="M14" s="8" t="s">
        <v>1483</v>
      </c>
      <c r="N14" s="11">
        <v>43885.474421296298</v>
      </c>
      <c r="O14" s="8" t="s">
        <v>1485</v>
      </c>
      <c r="P14" s="11">
        <v>43699.485046296293</v>
      </c>
      <c r="Q14" s="13">
        <v>396952</v>
      </c>
      <c r="R14" s="18" t="s">
        <v>220</v>
      </c>
      <c r="S14" s="14" t="s">
        <v>321</v>
      </c>
      <c r="T14" s="63">
        <v>142</v>
      </c>
      <c r="U14" s="64" t="str">
        <f>CONCATENATE(LEFT(SP_ACQ_Lib[[#This Row],[Tax Parcel ID]],7),"_",SP_ACQ_Lib[[#This Row],[ACQ Document Type]])</f>
        <v>R027673_SURVEY Right-of-Entry CMRR</v>
      </c>
      <c r="V14" s="36" t="e">
        <f>INDEX(SP_AcqTract_DB[WCAD Tax Parcel ID],MATCH(SP_ACQ_Lib[[#This Row],[Acquisition Tract No.]],SP_AcqTract_DB[Acquisition Tract No.],0))</f>
        <v>#N/A</v>
      </c>
      <c r="W14" s="26" t="e">
        <f>INDEX(#REF!,MATCH(LEFT(SP_ACQ_Lib[[#This Row],[Tax Parcel ID]],7),#REF!,0))</f>
        <v>#REF!</v>
      </c>
      <c r="X14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5" spans="1:25" ht="15" x14ac:dyDescent="0.2">
      <c r="A15" s="57" t="str">
        <f>CONCATENATE(SP_ACQ_Lib[[#This Row],[Acquisition Tract No.]],"_",SP_ACQ_Lib[[#This Row],[ACQ Document Type]])</f>
        <v>_SURVEY Right-of-Entry CMRR</v>
      </c>
      <c r="B15" s="14" t="s">
        <v>303</v>
      </c>
      <c r="C15" s="15" t="s">
        <v>19</v>
      </c>
      <c r="D15" s="12" t="s">
        <v>238</v>
      </c>
      <c r="E15" s="8" t="s">
        <v>482</v>
      </c>
      <c r="F15" s="8" t="s">
        <v>484</v>
      </c>
      <c r="G15" s="8" t="s">
        <v>224</v>
      </c>
      <c r="H15" s="7" t="s">
        <v>218</v>
      </c>
      <c r="I15" s="16">
        <v>43697</v>
      </c>
      <c r="J15" s="16">
        <v>43712</v>
      </c>
      <c r="K15" s="17"/>
      <c r="L15" s="3"/>
      <c r="M15" s="8" t="s">
        <v>1483</v>
      </c>
      <c r="N15" s="11">
        <v>43885.476412037038</v>
      </c>
      <c r="O15" s="8" t="s">
        <v>1485</v>
      </c>
      <c r="P15" s="11">
        <v>43699.487615740742</v>
      </c>
      <c r="Q15" s="13">
        <v>346389</v>
      </c>
      <c r="R15" s="18" t="s">
        <v>220</v>
      </c>
      <c r="S15" s="14" t="s">
        <v>322</v>
      </c>
      <c r="T15" s="63">
        <v>143</v>
      </c>
      <c r="U15" s="64" t="str">
        <f>CONCATENATE(LEFT(SP_ACQ_Lib[[#This Row],[Tax Parcel ID]],7),"_",SP_ACQ_Lib[[#This Row],[ACQ Document Type]])</f>
        <v>R061704_SURVEY Right-of-Entry CMRR</v>
      </c>
      <c r="V15" s="36" t="e">
        <f>INDEX(SP_AcqTract_DB[WCAD Tax Parcel ID],MATCH(SP_ACQ_Lib[[#This Row],[Acquisition Tract No.]],SP_AcqTract_DB[Acquisition Tract No.],0))</f>
        <v>#N/A</v>
      </c>
      <c r="W15" s="26" t="e">
        <f>INDEX(#REF!,MATCH(LEFT(SP_ACQ_Lib[[#This Row],[Tax Parcel ID]],7),#REF!,0))</f>
        <v>#REF!</v>
      </c>
      <c r="X15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6" spans="1:25" ht="15" x14ac:dyDescent="0.2">
      <c r="A16" s="57" t="str">
        <f>CONCATENATE(SP_ACQ_Lib[[#This Row],[Acquisition Tract No.]],"_",SP_ACQ_Lib[[#This Row],[ACQ Document Type]])</f>
        <v>_SURVEY Right-of-Entry CMRR</v>
      </c>
      <c r="B16" s="14" t="s">
        <v>304</v>
      </c>
      <c r="C16" s="15" t="s">
        <v>19</v>
      </c>
      <c r="D16" s="12" t="s">
        <v>239</v>
      </c>
      <c r="E16" s="8" t="s">
        <v>482</v>
      </c>
      <c r="F16" s="8" t="s">
        <v>484</v>
      </c>
      <c r="G16" s="8" t="s">
        <v>224</v>
      </c>
      <c r="H16" s="7" t="s">
        <v>218</v>
      </c>
      <c r="I16" s="16">
        <v>43697</v>
      </c>
      <c r="J16" s="16">
        <v>43705</v>
      </c>
      <c r="K16" s="17"/>
      <c r="L16" s="3"/>
      <c r="M16" s="8" t="s">
        <v>1483</v>
      </c>
      <c r="N16" s="11">
        <v>43885.477118055554</v>
      </c>
      <c r="O16" s="8" t="s">
        <v>1485</v>
      </c>
      <c r="P16" s="11">
        <v>43699.488125000003</v>
      </c>
      <c r="Q16" s="13">
        <v>339775</v>
      </c>
      <c r="R16" s="18" t="s">
        <v>220</v>
      </c>
      <c r="S16" s="14" t="s">
        <v>323</v>
      </c>
      <c r="T16" s="63">
        <v>144</v>
      </c>
      <c r="U16" s="64" t="str">
        <f>CONCATENATE(LEFT(SP_ACQ_Lib[[#This Row],[Tax Parcel ID]],7),"_",SP_ACQ_Lib[[#This Row],[ACQ Document Type]])</f>
        <v>R071705_SURVEY Right-of-Entry CMRR</v>
      </c>
      <c r="V16" s="36" t="e">
        <f>INDEX(SP_AcqTract_DB[WCAD Tax Parcel ID],MATCH(SP_ACQ_Lib[[#This Row],[Acquisition Tract No.]],SP_AcqTract_DB[Acquisition Tract No.],0))</f>
        <v>#N/A</v>
      </c>
      <c r="W16" s="26" t="e">
        <f>INDEX(#REF!,MATCH(LEFT(SP_ACQ_Lib[[#This Row],[Tax Parcel ID]],7),#REF!,0))</f>
        <v>#REF!</v>
      </c>
      <c r="X16" s="126">
        <f>IF(OR(SP_ACQ_Lib[[#This Row],[Acquisition Tract No.]]="",SP_ACQ_Lib[[#This Row],[ACQ Document Type]]=""),0,CONCATENATE("COW-FRMP_TR-",SP_ACQ_Lib[[#This Row],[Acquisition Tract No.]]," ",SP_ACQ_Lib[[#This Row],[ACQ Document Type]]))</f>
        <v>0</v>
      </c>
      <c r="Y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7" spans="1:25" ht="15" x14ac:dyDescent="0.2">
      <c r="A17" s="57" t="str">
        <f>CONCATENATE(SP_ACQ_Lib[[#This Row],[Acquisition Tract No.]],"_",SP_ACQ_Lib[[#This Row],[ACQ Document Type]])</f>
        <v>100_APPRAISAL Final Appraisal</v>
      </c>
      <c r="B17" s="14" t="s">
        <v>2981</v>
      </c>
      <c r="C17" s="15" t="s">
        <v>21</v>
      </c>
      <c r="D17" s="12" t="s">
        <v>2627</v>
      </c>
      <c r="E17" s="8" t="s">
        <v>569</v>
      </c>
      <c r="F17" s="8" t="s">
        <v>1727</v>
      </c>
      <c r="G17" s="8" t="s">
        <v>1726</v>
      </c>
      <c r="H17" s="7" t="s">
        <v>218</v>
      </c>
      <c r="I17" s="16">
        <v>43992</v>
      </c>
      <c r="J17" s="16"/>
      <c r="K17" s="17">
        <v>835549</v>
      </c>
      <c r="L17" s="3"/>
      <c r="M17" s="8" t="s">
        <v>1483</v>
      </c>
      <c r="N17" s="11">
        <v>44018.60869212963</v>
      </c>
      <c r="O17" s="8" t="s">
        <v>1483</v>
      </c>
      <c r="P17" s="11">
        <v>44018.606226851851</v>
      </c>
      <c r="Q17" s="13">
        <v>7317458</v>
      </c>
      <c r="R17" s="18" t="s">
        <v>220</v>
      </c>
      <c r="S17" s="14" t="s">
        <v>3044</v>
      </c>
      <c r="T17" s="63">
        <v>1338</v>
      </c>
      <c r="U17" s="64" t="str">
        <f>CONCATENATE(LEFT(SP_ACQ_Lib[[#This Row],[Tax Parcel ID]],7),"_",SP_ACQ_Lib[[#This Row],[ACQ Document Type]])</f>
        <v>R068875_APPRAISAL Final Appraisal</v>
      </c>
      <c r="V17" s="36" t="str">
        <f>INDEX(SP_AcqTract_DB[WCAD Tax Parcel ID],MATCH(SP_ACQ_Lib[[#This Row],[Acquisition Tract No.]],SP_AcqTract_DB[Acquisition Tract No.],0))</f>
        <v>R068875;#1;#R068876;#306</v>
      </c>
      <c r="W17" s="26" t="e">
        <f>INDEX(#REF!,MATCH(LEFT(SP_ACQ_Lib[[#This Row],[Tax Parcel ID]],7),#REF!,0))</f>
        <v>#REF!</v>
      </c>
      <c r="X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APPRAISAL Final Appraisal</v>
      </c>
      <c r="Y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" spans="1:25" ht="15" x14ac:dyDescent="0.2">
      <c r="A18" s="57" t="str">
        <f>CONCATENATE(SP_ACQ_Lib[[#This Row],[Acquisition Tract No.]],"_",SP_ACQ_Lib[[#This Row],[ACQ Document Type]])</f>
        <v>100_APPRAISAL Just Compensation Memo</v>
      </c>
      <c r="B18" s="14" t="s">
        <v>2982</v>
      </c>
      <c r="C18" s="15" t="s">
        <v>21</v>
      </c>
      <c r="D18" s="12" t="s">
        <v>2627</v>
      </c>
      <c r="E18" s="8" t="s">
        <v>569</v>
      </c>
      <c r="F18" s="8" t="s">
        <v>1729</v>
      </c>
      <c r="G18" s="8" t="s">
        <v>1728</v>
      </c>
      <c r="H18" s="7" t="s">
        <v>218</v>
      </c>
      <c r="I18" s="16">
        <v>44018</v>
      </c>
      <c r="J18" s="16">
        <v>44018</v>
      </c>
      <c r="K18" s="17">
        <v>835549</v>
      </c>
      <c r="L18" s="3" t="s">
        <v>2975</v>
      </c>
      <c r="M18" s="8" t="s">
        <v>1483</v>
      </c>
      <c r="N18" s="11">
        <v>44025.394386574073</v>
      </c>
      <c r="O18" s="8" t="s">
        <v>1483</v>
      </c>
      <c r="P18" s="11">
        <v>44018.606226851851</v>
      </c>
      <c r="Q18" s="13">
        <v>26077</v>
      </c>
      <c r="R18" s="18" t="s">
        <v>220</v>
      </c>
      <c r="S18" s="14" t="s">
        <v>3045</v>
      </c>
      <c r="T18" s="63">
        <v>1339</v>
      </c>
      <c r="U18" s="64" t="str">
        <f>CONCATENATE(LEFT(SP_ACQ_Lib[[#This Row],[Tax Parcel ID]],7),"_",SP_ACQ_Lib[[#This Row],[ACQ Document Type]])</f>
        <v>R068875_APPRAISAL Just Compensation Memo</v>
      </c>
      <c r="V18" s="36" t="str">
        <f>INDEX(SP_AcqTract_DB[WCAD Tax Parcel ID],MATCH(SP_ACQ_Lib[[#This Row],[Acquisition Tract No.]],SP_AcqTract_DB[Acquisition Tract No.],0))</f>
        <v>R068875;#1;#R068876;#306</v>
      </c>
      <c r="W18" s="26" t="e">
        <f>INDEX(#REF!,MATCH(LEFT(SP_ACQ_Lib[[#This Row],[Tax Parcel ID]],7),#REF!,0))</f>
        <v>#REF!</v>
      </c>
      <c r="X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APPRAISAL Just Compensation Memo</v>
      </c>
      <c r="Y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" spans="1:25" ht="15" x14ac:dyDescent="0.2">
      <c r="A19" s="57" t="str">
        <f>CONCATENATE(SP_ACQ_Lib[[#This Row],[Acquisition Tract No.]],"_",SP_ACQ_Lib[[#This Row],[ACQ Document Type]])</f>
        <v>100_APPRAISAL USACOE Authorization to Proceed with Offer</v>
      </c>
      <c r="B19" s="14" t="s">
        <v>2983</v>
      </c>
      <c r="C19" s="15" t="s">
        <v>21</v>
      </c>
      <c r="D19" s="12" t="s">
        <v>2627</v>
      </c>
      <c r="E19" s="8" t="s">
        <v>569</v>
      </c>
      <c r="F19" s="8" t="s">
        <v>1786</v>
      </c>
      <c r="G19" s="8" t="s">
        <v>1785</v>
      </c>
      <c r="H19" s="7" t="s">
        <v>218</v>
      </c>
      <c r="I19" s="16">
        <v>44018</v>
      </c>
      <c r="J19" s="16">
        <v>44018</v>
      </c>
      <c r="K19" s="17">
        <v>835549</v>
      </c>
      <c r="L19" s="3"/>
      <c r="M19" s="8" t="s">
        <v>1483</v>
      </c>
      <c r="N19" s="11">
        <v>44025.394513888888</v>
      </c>
      <c r="O19" s="8" t="s">
        <v>1483</v>
      </c>
      <c r="P19" s="11">
        <v>44018.606238425928</v>
      </c>
      <c r="Q19" s="13">
        <v>423757</v>
      </c>
      <c r="R19" s="18" t="s">
        <v>220</v>
      </c>
      <c r="S19" s="14" t="s">
        <v>3046</v>
      </c>
      <c r="T19" s="63">
        <v>1340</v>
      </c>
      <c r="U19" s="64" t="str">
        <f>CONCATENATE(LEFT(SP_ACQ_Lib[[#This Row],[Tax Parcel ID]],7),"_",SP_ACQ_Lib[[#This Row],[ACQ Document Type]])</f>
        <v>R068875_APPRAISAL USACOE Authorization to Proceed with Offer</v>
      </c>
      <c r="V19" s="36" t="str">
        <f>INDEX(SP_AcqTract_DB[WCAD Tax Parcel ID],MATCH(SP_ACQ_Lib[[#This Row],[Acquisition Tract No.]],SP_AcqTract_DB[Acquisition Tract No.],0))</f>
        <v>R068875;#1;#R068876;#306</v>
      </c>
      <c r="W19" s="26" t="e">
        <f>INDEX(#REF!,MATCH(LEFT(SP_ACQ_Lib[[#This Row],[Tax Parcel ID]],7),#REF!,0))</f>
        <v>#REF!</v>
      </c>
      <c r="X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APPRAISAL USACOE Authorization to Proceed with Offer</v>
      </c>
      <c r="Y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" spans="1:25" ht="15" x14ac:dyDescent="0.2">
      <c r="A20" s="57" t="str">
        <f>CONCATENATE(SP_ACQ_Lib[[#This Row],[Acquisition Tract No.]],"_",SP_ACQ_Lib[[#This Row],[ACQ Document Type]])</f>
        <v>100_CONTACT Initial Interview - Residential</v>
      </c>
      <c r="B20" s="14" t="s">
        <v>764</v>
      </c>
      <c r="C20" s="15" t="s">
        <v>21</v>
      </c>
      <c r="D20" s="12" t="s">
        <v>2627</v>
      </c>
      <c r="E20" s="8" t="s">
        <v>489</v>
      </c>
      <c r="F20" s="8" t="s">
        <v>490</v>
      </c>
      <c r="G20" s="8" t="s">
        <v>244</v>
      </c>
      <c r="H20" s="7" t="s">
        <v>218</v>
      </c>
      <c r="I20" s="16">
        <v>43685</v>
      </c>
      <c r="J20" s="16"/>
      <c r="K20" s="17"/>
      <c r="L20" s="3"/>
      <c r="M20" s="8" t="s">
        <v>1483</v>
      </c>
      <c r="N20" s="11">
        <v>43990.959143518521</v>
      </c>
      <c r="O20" s="8" t="s">
        <v>1485</v>
      </c>
      <c r="P20" s="11">
        <v>43696.39403935185</v>
      </c>
      <c r="Q20" s="13">
        <v>184540</v>
      </c>
      <c r="R20" s="18" t="s">
        <v>220</v>
      </c>
      <c r="S20" s="14" t="s">
        <v>327</v>
      </c>
      <c r="T20" s="63">
        <v>99</v>
      </c>
      <c r="U20" s="64" t="str">
        <f>CONCATENATE(LEFT(SP_ACQ_Lib[[#This Row],[Tax Parcel ID]],7),"_",SP_ACQ_Lib[[#This Row],[ACQ Document Type]])</f>
        <v>R068875_CONTACT Initial Interview - Residential</v>
      </c>
      <c r="V20" s="36" t="str">
        <f>INDEX(SP_AcqTract_DB[WCAD Tax Parcel ID],MATCH(SP_ACQ_Lib[[#This Row],[Acquisition Tract No.]],SP_AcqTract_DB[Acquisition Tract No.],0))</f>
        <v>R068875;#1;#R068876;#306</v>
      </c>
      <c r="W20" s="26" t="e">
        <f>INDEX(#REF!,MATCH(LEFT(SP_ACQ_Lib[[#This Row],[Tax Parcel ID]],7),#REF!,0))</f>
        <v>#REF!</v>
      </c>
      <c r="X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CONTACT Initial Interview - Residential</v>
      </c>
      <c r="Y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" spans="1:25" ht="15" x14ac:dyDescent="0.2">
      <c r="A21" s="57" t="str">
        <f>CONCATENATE(SP_ACQ_Lib[[#This Row],[Acquisition Tract No.]],"_",SP_ACQ_Lib[[#This Row],[ACQ Document Type]])</f>
        <v>100_CONTACT Letter of Intent-HDR</v>
      </c>
      <c r="B21" s="14" t="s">
        <v>765</v>
      </c>
      <c r="C21" s="15" t="s">
        <v>21</v>
      </c>
      <c r="D21" s="12" t="s">
        <v>2627</v>
      </c>
      <c r="E21" s="8" t="s">
        <v>489</v>
      </c>
      <c r="F21" s="8" t="s">
        <v>760</v>
      </c>
      <c r="G21" s="8" t="s">
        <v>759</v>
      </c>
      <c r="H21" s="7" t="s">
        <v>218</v>
      </c>
      <c r="I21" s="16">
        <v>43765</v>
      </c>
      <c r="J21" s="16"/>
      <c r="K21" s="17"/>
      <c r="L21" s="3"/>
      <c r="M21" s="8" t="s">
        <v>1483</v>
      </c>
      <c r="N21" s="11">
        <v>43990.959305555552</v>
      </c>
      <c r="O21" s="8" t="s">
        <v>746</v>
      </c>
      <c r="P21" s="11">
        <v>43768.403101851851</v>
      </c>
      <c r="Q21" s="13">
        <v>324525</v>
      </c>
      <c r="R21" s="18" t="s">
        <v>220</v>
      </c>
      <c r="S21" s="14" t="s">
        <v>973</v>
      </c>
      <c r="T21" s="63">
        <v>478</v>
      </c>
      <c r="U21" s="64" t="str">
        <f>CONCATENATE(LEFT(SP_ACQ_Lib[[#This Row],[Tax Parcel ID]],7),"_",SP_ACQ_Lib[[#This Row],[ACQ Document Type]])</f>
        <v>R068875_CONTACT Letter of Intent-HDR</v>
      </c>
      <c r="V21" s="36" t="str">
        <f>INDEX(SP_AcqTract_DB[WCAD Tax Parcel ID],MATCH(SP_ACQ_Lib[[#This Row],[Acquisition Tract No.]],SP_AcqTract_DB[Acquisition Tract No.],0))</f>
        <v>R068875;#1;#R068876;#306</v>
      </c>
      <c r="W21" s="26" t="e">
        <f>INDEX(#REF!,MATCH(LEFT(SP_ACQ_Lib[[#This Row],[Tax Parcel ID]],7),#REF!,0))</f>
        <v>#REF!</v>
      </c>
      <c r="X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CONTACT Letter of Intent-HDR</v>
      </c>
      <c r="Y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" spans="1:25" ht="15" x14ac:dyDescent="0.2">
      <c r="A22" s="57" t="str">
        <f>CONCATENATE(SP_ACQ_Lib[[#This Row],[Acquisition Tract No.]],"_",SP_ACQ_Lib[[#This Row],[ACQ Document Type]])</f>
        <v>100_CONTACT Negotiator Report</v>
      </c>
      <c r="B22" s="14" t="s">
        <v>1274</v>
      </c>
      <c r="C22" s="15" t="s">
        <v>21</v>
      </c>
      <c r="D22" s="12" t="s">
        <v>2627</v>
      </c>
      <c r="E22" s="8" t="s">
        <v>489</v>
      </c>
      <c r="F22" s="8" t="s">
        <v>517</v>
      </c>
      <c r="G22" s="8" t="s">
        <v>516</v>
      </c>
      <c r="H22" s="7" t="s">
        <v>218</v>
      </c>
      <c r="I22" s="16"/>
      <c r="J22" s="16"/>
      <c r="K22" s="17"/>
      <c r="L22" s="3"/>
      <c r="M22" s="8" t="s">
        <v>1483</v>
      </c>
      <c r="N22" s="11">
        <v>43990.959537037037</v>
      </c>
      <c r="O22" s="8" t="s">
        <v>1484</v>
      </c>
      <c r="P22" s="11">
        <v>43735.682268518518</v>
      </c>
      <c r="Q22" s="13">
        <v>60031</v>
      </c>
      <c r="R22" s="18" t="s">
        <v>518</v>
      </c>
      <c r="S22" s="14" t="s">
        <v>522</v>
      </c>
      <c r="T22" s="63">
        <v>356</v>
      </c>
      <c r="U22" s="64" t="str">
        <f>CONCATENATE(LEFT(SP_ACQ_Lib[[#This Row],[Tax Parcel ID]],7),"_",SP_ACQ_Lib[[#This Row],[ACQ Document Type]])</f>
        <v>R068875_CONTACT Negotiator Report</v>
      </c>
      <c r="V22" s="36" t="str">
        <f>INDEX(SP_AcqTract_DB[WCAD Tax Parcel ID],MATCH(SP_ACQ_Lib[[#This Row],[Acquisition Tract No.]],SP_AcqTract_DB[Acquisition Tract No.],0))</f>
        <v>R068875;#1;#R068876;#306</v>
      </c>
      <c r="W22" s="26" t="e">
        <f>INDEX(#REF!,MATCH(LEFT(SP_ACQ_Lib[[#This Row],[Tax Parcel ID]],7),#REF!,0))</f>
        <v>#REF!</v>
      </c>
      <c r="X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CONTACT Negotiator Report</v>
      </c>
      <c r="Y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" spans="1:25" ht="15" x14ac:dyDescent="0.2">
      <c r="A23" s="57" t="str">
        <f>CONCATENATE(SP_ACQ_Lib[[#This Row],[Acquisition Tract No.]],"_",SP_ACQ_Lib[[#This Row],[ACQ Document Type]])</f>
        <v>100_NEGOTIATION Landowner Bill of Rights Letter</v>
      </c>
      <c r="B23" s="14" t="s">
        <v>1331</v>
      </c>
      <c r="C23" s="15" t="s">
        <v>21</v>
      </c>
      <c r="D23" s="12" t="s">
        <v>2627</v>
      </c>
      <c r="E23" s="8" t="s">
        <v>573</v>
      </c>
      <c r="F23" s="8" t="s">
        <v>1079</v>
      </c>
      <c r="G23" s="8" t="s">
        <v>1078</v>
      </c>
      <c r="H23" s="7" t="s">
        <v>218</v>
      </c>
      <c r="I23" s="16">
        <v>43748</v>
      </c>
      <c r="J23" s="16"/>
      <c r="K23" s="17"/>
      <c r="L23" s="3"/>
      <c r="M23" s="8" t="s">
        <v>1483</v>
      </c>
      <c r="N23" s="11">
        <v>43990.959849537037</v>
      </c>
      <c r="O23" s="8" t="s">
        <v>1485</v>
      </c>
      <c r="P23" s="11">
        <v>43752.449212962965</v>
      </c>
      <c r="Q23" s="13">
        <v>404458</v>
      </c>
      <c r="R23" s="18" t="s">
        <v>220</v>
      </c>
      <c r="S23" s="14" t="s">
        <v>591</v>
      </c>
      <c r="T23" s="63">
        <v>417</v>
      </c>
      <c r="U23" s="64" t="str">
        <f>CONCATENATE(LEFT(SP_ACQ_Lib[[#This Row],[Tax Parcel ID]],7),"_",SP_ACQ_Lib[[#This Row],[ACQ Document Type]])</f>
        <v>R068875_NEGOTIATION Landowner Bill of Rights Letter</v>
      </c>
      <c r="V23" s="36" t="str">
        <f>INDEX(SP_AcqTract_DB[WCAD Tax Parcel ID],MATCH(SP_ACQ_Lib[[#This Row],[Acquisition Tract No.]],SP_AcqTract_DB[Acquisition Tract No.],0))</f>
        <v>R068875;#1;#R068876;#306</v>
      </c>
      <c r="W23" s="26" t="e">
        <f>INDEX(#REF!,MATCH(LEFT(SP_ACQ_Lib[[#This Row],[Tax Parcel ID]],7),#REF!,0))</f>
        <v>#REF!</v>
      </c>
      <c r="X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NEGOTIATION Landowner Bill of Rights Letter</v>
      </c>
      <c r="Y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" spans="1:25" ht="15" x14ac:dyDescent="0.2">
      <c r="A24" s="57" t="str">
        <f>CONCATENATE(SP_ACQ_Lib[[#This Row],[Acquisition Tract No.]],"_",SP_ACQ_Lib[[#This Row],[ACQ Document Type]])</f>
        <v>100_SURVEY Description-Plat_USACOE</v>
      </c>
      <c r="B24" s="14" t="s">
        <v>1861</v>
      </c>
      <c r="C24" s="15" t="s">
        <v>21</v>
      </c>
      <c r="D24" s="12" t="s">
        <v>2627</v>
      </c>
      <c r="E24" s="8" t="s">
        <v>482</v>
      </c>
      <c r="F24" s="8" t="s">
        <v>1420</v>
      </c>
      <c r="G24" s="8" t="s">
        <v>1419</v>
      </c>
      <c r="H24" s="7" t="s">
        <v>218</v>
      </c>
      <c r="I24" s="16">
        <v>43720</v>
      </c>
      <c r="J24" s="16">
        <v>43958</v>
      </c>
      <c r="K24" s="17"/>
      <c r="L24" s="3"/>
      <c r="M24" s="8" t="s">
        <v>1483</v>
      </c>
      <c r="N24" s="11">
        <v>43990.960034722222</v>
      </c>
      <c r="O24" s="8" t="s">
        <v>1483</v>
      </c>
      <c r="P24" s="11">
        <v>43958.480474537035</v>
      </c>
      <c r="Q24" s="13">
        <v>1917660</v>
      </c>
      <c r="R24" s="18" t="s">
        <v>220</v>
      </c>
      <c r="S24" s="14" t="s">
        <v>1867</v>
      </c>
      <c r="T24" s="63">
        <v>1022</v>
      </c>
      <c r="U24" s="64" t="str">
        <f>CONCATENATE(LEFT(SP_ACQ_Lib[[#This Row],[Tax Parcel ID]],7),"_",SP_ACQ_Lib[[#This Row],[ACQ Document Type]])</f>
        <v>R068875_SURVEY Description-Plat_USACOE</v>
      </c>
      <c r="V24" s="36" t="str">
        <f>INDEX(SP_AcqTract_DB[WCAD Tax Parcel ID],MATCH(SP_ACQ_Lib[[#This Row],[Acquisition Tract No.]],SP_AcqTract_DB[Acquisition Tract No.],0))</f>
        <v>R068875;#1;#R068876;#306</v>
      </c>
      <c r="W24" s="26" t="e">
        <f>INDEX(#REF!,MATCH(LEFT(SP_ACQ_Lib[[#This Row],[Tax Parcel ID]],7),#REF!,0))</f>
        <v>#REF!</v>
      </c>
      <c r="X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SURVEY Description-Plat_USACOE</v>
      </c>
      <c r="Y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" spans="1:25" ht="15" x14ac:dyDescent="0.2">
      <c r="A25" s="57" t="str">
        <f>CONCATENATE(SP_ACQ_Lib[[#This Row],[Acquisition Tract No.]],"_",SP_ACQ_Lib[[#This Row],[ACQ Document Type]])</f>
        <v>100_SURVEY Right-of-Entry</v>
      </c>
      <c r="B25" s="14" t="s">
        <v>766</v>
      </c>
      <c r="C25" s="15" t="s">
        <v>21</v>
      </c>
      <c r="D25" s="12" t="s">
        <v>2627</v>
      </c>
      <c r="E25" s="8" t="s">
        <v>482</v>
      </c>
      <c r="F25" s="8" t="s">
        <v>483</v>
      </c>
      <c r="G25" s="8" t="s">
        <v>217</v>
      </c>
      <c r="H25" s="7" t="s">
        <v>218</v>
      </c>
      <c r="I25" s="16">
        <v>43600</v>
      </c>
      <c r="J25" s="16"/>
      <c r="K25" s="17"/>
      <c r="L25" s="3"/>
      <c r="M25" s="8" t="s">
        <v>1483</v>
      </c>
      <c r="N25" s="11">
        <v>43990.960196759261</v>
      </c>
      <c r="O25" s="8" t="s">
        <v>1485</v>
      </c>
      <c r="P25" s="11">
        <v>43692.467534722222</v>
      </c>
      <c r="Q25" s="13">
        <v>1419276</v>
      </c>
      <c r="R25" s="18" t="s">
        <v>220</v>
      </c>
      <c r="S25" s="14" t="s">
        <v>328</v>
      </c>
      <c r="T25" s="63">
        <v>80</v>
      </c>
      <c r="U25" s="64" t="str">
        <f>CONCATENATE(LEFT(SP_ACQ_Lib[[#This Row],[Tax Parcel ID]],7),"_",SP_ACQ_Lib[[#This Row],[ACQ Document Type]])</f>
        <v>R068875_SURVEY Right-of-Entry</v>
      </c>
      <c r="V25" s="36" t="str">
        <f>INDEX(SP_AcqTract_DB[WCAD Tax Parcel ID],MATCH(SP_ACQ_Lib[[#This Row],[Acquisition Tract No.]],SP_AcqTract_DB[Acquisition Tract No.],0))</f>
        <v>R068875;#1;#R068876;#306</v>
      </c>
      <c r="W25" s="26" t="e">
        <f>INDEX(#REF!,MATCH(LEFT(SP_ACQ_Lib[[#This Row],[Tax Parcel ID]],7),#REF!,0))</f>
        <v>#REF!</v>
      </c>
      <c r="X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SURVEY Right-of-Entry</v>
      </c>
      <c r="Y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" spans="1:25" ht="15" x14ac:dyDescent="0.2">
      <c r="A26" s="57" t="str">
        <f>CONCATENATE(SP_ACQ_Lib[[#This Row],[Acquisition Tract No.]],"_",SP_ACQ_Lib[[#This Row],[ACQ Document Type]])</f>
        <v>100_TITLE Commitment</v>
      </c>
      <c r="B26" s="14" t="s">
        <v>767</v>
      </c>
      <c r="C26" s="15" t="s">
        <v>21</v>
      </c>
      <c r="D26" s="12" t="s">
        <v>2627</v>
      </c>
      <c r="E26" s="8" t="s">
        <v>485</v>
      </c>
      <c r="F26" s="8" t="s">
        <v>486</v>
      </c>
      <c r="G26" s="8" t="s">
        <v>240</v>
      </c>
      <c r="H26" s="7" t="s">
        <v>218</v>
      </c>
      <c r="I26" s="16">
        <v>43672</v>
      </c>
      <c r="J26" s="16">
        <v>43684</v>
      </c>
      <c r="K26" s="17"/>
      <c r="L26" s="3"/>
      <c r="M26" s="8" t="s">
        <v>1483</v>
      </c>
      <c r="N26" s="11">
        <v>43990.960381944446</v>
      </c>
      <c r="O26" s="8" t="s">
        <v>1486</v>
      </c>
      <c r="P26" s="11">
        <v>43689.35696759259</v>
      </c>
      <c r="Q26" s="13">
        <v>291084</v>
      </c>
      <c r="R26" s="18" t="s">
        <v>220</v>
      </c>
      <c r="S26" s="14" t="s">
        <v>329</v>
      </c>
      <c r="T26" s="63">
        <v>11</v>
      </c>
      <c r="U26" s="64" t="str">
        <f>CONCATENATE(LEFT(SP_ACQ_Lib[[#This Row],[Tax Parcel ID]],7),"_",SP_ACQ_Lib[[#This Row],[ACQ Document Type]])</f>
        <v>R068875_TITLE Commitment</v>
      </c>
      <c r="V26" s="36" t="str">
        <f>INDEX(SP_AcqTract_DB[WCAD Tax Parcel ID],MATCH(SP_ACQ_Lib[[#This Row],[Acquisition Tract No.]],SP_AcqTract_DB[Acquisition Tract No.],0))</f>
        <v>R068875;#1;#R068876;#306</v>
      </c>
      <c r="W26" s="26" t="e">
        <f>INDEX(#REF!,MATCH(LEFT(SP_ACQ_Lib[[#This Row],[Tax Parcel ID]],7),#REF!,0))</f>
        <v>#REF!</v>
      </c>
      <c r="X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TITLE Commitment</v>
      </c>
      <c r="Y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" spans="1:25" ht="15" x14ac:dyDescent="0.2">
      <c r="A27" s="57" t="str">
        <f>CONCATENATE(SP_ACQ_Lib[[#This Row],[Acquisition Tract No.]],"_",SP_ACQ_Lib[[#This Row],[ACQ Document Type]])</f>
        <v>100_TITLE Commitment Backup Docs</v>
      </c>
      <c r="B27" s="14" t="s">
        <v>768</v>
      </c>
      <c r="C27" s="15" t="s">
        <v>21</v>
      </c>
      <c r="D27" s="12" t="s">
        <v>2627</v>
      </c>
      <c r="E27" s="8" t="s">
        <v>485</v>
      </c>
      <c r="F27" s="8" t="s">
        <v>487</v>
      </c>
      <c r="G27" s="8" t="s">
        <v>242</v>
      </c>
      <c r="H27" s="7" t="s">
        <v>218</v>
      </c>
      <c r="I27" s="16"/>
      <c r="J27" s="16"/>
      <c r="K27" s="17"/>
      <c r="L27" s="3"/>
      <c r="M27" s="8" t="s">
        <v>1483</v>
      </c>
      <c r="N27" s="11">
        <v>43990.960590277777</v>
      </c>
      <c r="O27" s="8" t="s">
        <v>1486</v>
      </c>
      <c r="P27" s="11">
        <v>43689.357812499999</v>
      </c>
      <c r="Q27" s="13">
        <v>6744697</v>
      </c>
      <c r="R27" s="18" t="s">
        <v>220</v>
      </c>
      <c r="S27" s="14" t="s">
        <v>330</v>
      </c>
      <c r="T27" s="63">
        <v>12</v>
      </c>
      <c r="U27" s="64" t="str">
        <f>CONCATENATE(LEFT(SP_ACQ_Lib[[#This Row],[Tax Parcel ID]],7),"_",SP_ACQ_Lib[[#This Row],[ACQ Document Type]])</f>
        <v>R068875_TITLE Commitment Backup Docs</v>
      </c>
      <c r="V27" s="36" t="str">
        <f>INDEX(SP_AcqTract_DB[WCAD Tax Parcel ID],MATCH(SP_ACQ_Lib[[#This Row],[Acquisition Tract No.]],SP_AcqTract_DB[Acquisition Tract No.],0))</f>
        <v>R068875;#1;#R068876;#306</v>
      </c>
      <c r="W27" s="26" t="e">
        <f>INDEX(#REF!,MATCH(LEFT(SP_ACQ_Lib[[#This Row],[Tax Parcel ID]],7),#REF!,0))</f>
        <v>#REF!</v>
      </c>
      <c r="X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TITLE Commitment Backup Docs</v>
      </c>
      <c r="Y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" spans="1:25" ht="15" x14ac:dyDescent="0.2">
      <c r="A28" s="57" t="str">
        <f>CONCATENATE(SP_ACQ_Lib[[#This Row],[Acquisition Tract No.]],"_",SP_ACQ_Lib[[#This Row],[ACQ Document Type]])</f>
        <v>100_TITLE Curative Plan</v>
      </c>
      <c r="B28" s="14" t="s">
        <v>769</v>
      </c>
      <c r="C28" s="15" t="s">
        <v>21</v>
      </c>
      <c r="D28" s="12" t="s">
        <v>2627</v>
      </c>
      <c r="E28" s="8" t="s">
        <v>485</v>
      </c>
      <c r="F28" s="8" t="s">
        <v>488</v>
      </c>
      <c r="G28" s="8" t="s">
        <v>243</v>
      </c>
      <c r="H28" s="7" t="s">
        <v>218</v>
      </c>
      <c r="I28" s="16">
        <v>43805</v>
      </c>
      <c r="J28" s="16"/>
      <c r="K28" s="17"/>
      <c r="L28" s="3"/>
      <c r="M28" s="8" t="s">
        <v>1483</v>
      </c>
      <c r="N28" s="11">
        <v>43990.960740740738</v>
      </c>
      <c r="O28" s="8" t="s">
        <v>1486</v>
      </c>
      <c r="P28" s="11">
        <v>43717.451643518521</v>
      </c>
      <c r="Q28" s="13">
        <v>39484</v>
      </c>
      <c r="R28" s="18" t="s">
        <v>220</v>
      </c>
      <c r="S28" s="14" t="s">
        <v>331</v>
      </c>
      <c r="T28" s="63">
        <v>215</v>
      </c>
      <c r="U28" s="64" t="str">
        <f>CONCATENATE(LEFT(SP_ACQ_Lib[[#This Row],[Tax Parcel ID]],7),"_",SP_ACQ_Lib[[#This Row],[ACQ Document Type]])</f>
        <v>R068875_TITLE Curative Plan</v>
      </c>
      <c r="V28" s="36" t="str">
        <f>INDEX(SP_AcqTract_DB[WCAD Tax Parcel ID],MATCH(SP_ACQ_Lib[[#This Row],[Acquisition Tract No.]],SP_AcqTract_DB[Acquisition Tract No.],0))</f>
        <v>R068875;#1;#R068876;#306</v>
      </c>
      <c r="W28" s="26" t="e">
        <f>INDEX(#REF!,MATCH(LEFT(SP_ACQ_Lib[[#This Row],[Tax Parcel ID]],7),#REF!,0))</f>
        <v>#REF!</v>
      </c>
      <c r="X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TITLE Curative Plan</v>
      </c>
      <c r="Y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" spans="1:25" ht="15" x14ac:dyDescent="0.2">
      <c r="A29" s="57" t="str">
        <f>CONCATENATE(SP_ACQ_Lib[[#This Row],[Acquisition Tract No.]],"_",SP_ACQ_Lib[[#This Row],[ACQ Document Type]])</f>
        <v>100_TITLE SOS Business Organization Inquiry</v>
      </c>
      <c r="B29" s="14" t="s">
        <v>1084</v>
      </c>
      <c r="C29" s="15" t="s">
        <v>21</v>
      </c>
      <c r="D29" s="12" t="s">
        <v>2627</v>
      </c>
      <c r="E29" s="8" t="s">
        <v>485</v>
      </c>
      <c r="F29" s="8" t="s">
        <v>578</v>
      </c>
      <c r="G29" s="8" t="s">
        <v>577</v>
      </c>
      <c r="H29" s="7" t="s">
        <v>218</v>
      </c>
      <c r="I29" s="16">
        <v>43805</v>
      </c>
      <c r="J29" s="16"/>
      <c r="K29" s="17"/>
      <c r="L29" s="3"/>
      <c r="M29" s="8" t="s">
        <v>1483</v>
      </c>
      <c r="N29" s="11">
        <v>43990.9608912037</v>
      </c>
      <c r="O29" s="8" t="s">
        <v>1485</v>
      </c>
      <c r="P29" s="11">
        <v>43846.405925925923</v>
      </c>
      <c r="Q29" s="13">
        <v>867638</v>
      </c>
      <c r="R29" s="18" t="s">
        <v>220</v>
      </c>
      <c r="S29" s="14" t="s">
        <v>1087</v>
      </c>
      <c r="T29" s="63">
        <v>712</v>
      </c>
      <c r="U29" s="64" t="str">
        <f>CONCATENATE(LEFT(SP_ACQ_Lib[[#This Row],[Tax Parcel ID]],7),"_",SP_ACQ_Lib[[#This Row],[ACQ Document Type]])</f>
        <v>R068875_TITLE SOS Business Organization Inquiry</v>
      </c>
      <c r="V29" s="36" t="str">
        <f>INDEX(SP_AcqTract_DB[WCAD Tax Parcel ID],MATCH(SP_ACQ_Lib[[#This Row],[Acquisition Tract No.]],SP_AcqTract_DB[Acquisition Tract No.],0))</f>
        <v>R068875;#1;#R068876;#306</v>
      </c>
      <c r="W29" s="26" t="e">
        <f>INDEX(#REF!,MATCH(LEFT(SP_ACQ_Lib[[#This Row],[Tax Parcel ID]],7),#REF!,0))</f>
        <v>#REF!</v>
      </c>
      <c r="X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TITLE SOS Business Organization Inquiry</v>
      </c>
      <c r="Y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" spans="1:25" ht="15" x14ac:dyDescent="0.2">
      <c r="A30" s="57" t="str">
        <f>CONCATENATE(SP_ACQ_Lib[[#This Row],[Acquisition Tract No.]],"_",SP_ACQ_Lib[[#This Row],[ACQ Document Type]])</f>
        <v>100_TITLE Tax Card</v>
      </c>
      <c r="B30" s="14" t="s">
        <v>1495</v>
      </c>
      <c r="C30" s="15" t="s">
        <v>21</v>
      </c>
      <c r="D30" s="12" t="s">
        <v>2627</v>
      </c>
      <c r="E30" s="8" t="s">
        <v>485</v>
      </c>
      <c r="F30" s="8" t="s">
        <v>580</v>
      </c>
      <c r="G30" s="8" t="s">
        <v>579</v>
      </c>
      <c r="H30" s="7" t="s">
        <v>218</v>
      </c>
      <c r="I30" s="16"/>
      <c r="J30" s="16"/>
      <c r="K30" s="17"/>
      <c r="L30" s="3" t="s">
        <v>1487</v>
      </c>
      <c r="M30" s="8" t="s">
        <v>1483</v>
      </c>
      <c r="N30" s="11">
        <v>43990.961030092592</v>
      </c>
      <c r="O30" s="8" t="s">
        <v>1483</v>
      </c>
      <c r="P30" s="11">
        <v>43893.467002314814</v>
      </c>
      <c r="Q30" s="13">
        <v>606470</v>
      </c>
      <c r="R30" s="18" t="s">
        <v>220</v>
      </c>
      <c r="S30" s="14" t="s">
        <v>1498</v>
      </c>
      <c r="T30" s="63">
        <v>751</v>
      </c>
      <c r="U30" s="64" t="str">
        <f>CONCATENATE(LEFT(SP_ACQ_Lib[[#This Row],[Tax Parcel ID]],7),"_",SP_ACQ_Lib[[#This Row],[ACQ Document Type]])</f>
        <v>R068875_TITLE Tax Card</v>
      </c>
      <c r="V30" s="36" t="str">
        <f>INDEX(SP_AcqTract_DB[WCAD Tax Parcel ID],MATCH(SP_ACQ_Lib[[#This Row],[Acquisition Tract No.]],SP_AcqTract_DB[Acquisition Tract No.],0))</f>
        <v>R068875;#1;#R068876;#306</v>
      </c>
      <c r="W30" s="26" t="e">
        <f>INDEX(#REF!,MATCH(LEFT(SP_ACQ_Lib[[#This Row],[Tax Parcel ID]],7),#REF!,0))</f>
        <v>#REF!</v>
      </c>
      <c r="X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COW-FRMP_TR-100 TITLE Tax Card</v>
      </c>
      <c r="Y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" spans="1:25" ht="15" x14ac:dyDescent="0.2">
      <c r="A31" s="57" t="str">
        <f>CONCATENATE(SP_ACQ_Lib[[#This Row],[Acquisition Tract No.]],"_",SP_ACQ_Lib[[#This Row],[ACQ Document Type]])</f>
        <v>101_TITLE Commitment</v>
      </c>
      <c r="B31" s="14" t="s">
        <v>2823</v>
      </c>
      <c r="C31" s="15" t="s">
        <v>1664</v>
      </c>
      <c r="D31" s="12" t="s">
        <v>19</v>
      </c>
      <c r="E31" s="8" t="s">
        <v>485</v>
      </c>
      <c r="F31" s="8" t="s">
        <v>486</v>
      </c>
      <c r="G31" s="8" t="s">
        <v>240</v>
      </c>
      <c r="H31" s="7" t="s">
        <v>218</v>
      </c>
      <c r="I31" s="16">
        <v>43994</v>
      </c>
      <c r="J31" s="16">
        <v>44001</v>
      </c>
      <c r="K31" s="17"/>
      <c r="L31" s="3" t="s">
        <v>2818</v>
      </c>
      <c r="M31" s="8" t="s">
        <v>1485</v>
      </c>
      <c r="N31" s="11">
        <v>44004.418969907405</v>
      </c>
      <c r="O31" s="8" t="s">
        <v>1485</v>
      </c>
      <c r="P31" s="11">
        <v>44004.415046296293</v>
      </c>
      <c r="Q31" s="13">
        <v>2089815</v>
      </c>
      <c r="R31" s="18" t="s">
        <v>220</v>
      </c>
      <c r="S31" s="14" t="s">
        <v>2892</v>
      </c>
      <c r="T31" s="63">
        <v>1240</v>
      </c>
      <c r="U31" s="64" t="str">
        <f>CONCATENATE(LEFT(SP_ACQ_Lib[[#This Row],[Tax Parcel ID]],7),"_",SP_ACQ_Lib[[#This Row],[ACQ Document Type]])</f>
        <v>_TITLE Commitment</v>
      </c>
      <c r="V31" s="36" t="str">
        <f>INDEX(SP_AcqTract_DB[WCAD Tax Parcel ID],MATCH(SP_ACQ_Lib[[#This Row],[Acquisition Tract No.]],SP_AcqTract_DB[Acquisition Tract No.],0))</f>
        <v/>
      </c>
      <c r="W31" s="26" t="e">
        <f>INDEX(#REF!,MATCH(LEFT(SP_ACQ_Lib[[#This Row],[Tax Parcel ID]],7),#REF!,0))</f>
        <v>#REF!</v>
      </c>
      <c r="X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COW-FRMP_TR-101 TITLE Commitment</v>
      </c>
      <c r="Y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" spans="1:25" ht="15" x14ac:dyDescent="0.2">
      <c r="A32" s="57" t="str">
        <f>CONCATENATE(SP_ACQ_Lib[[#This Row],[Acquisition Tract No.]],"_",SP_ACQ_Lib[[#This Row],[ACQ Document Type]])</f>
        <v>101_TITLE Curative Plan</v>
      </c>
      <c r="B32" s="14" t="s">
        <v>2824</v>
      </c>
      <c r="C32" s="15" t="s">
        <v>1664</v>
      </c>
      <c r="D32" s="12" t="s">
        <v>19</v>
      </c>
      <c r="E32" s="8" t="s">
        <v>485</v>
      </c>
      <c r="F32" s="8" t="s">
        <v>488</v>
      </c>
      <c r="G32" s="8" t="s">
        <v>243</v>
      </c>
      <c r="H32" s="7" t="s">
        <v>218</v>
      </c>
      <c r="I32" s="16">
        <v>44004</v>
      </c>
      <c r="J32" s="16"/>
      <c r="K32" s="17"/>
      <c r="L32" s="3" t="s">
        <v>2818</v>
      </c>
      <c r="M32" s="8" t="s">
        <v>1485</v>
      </c>
      <c r="N32" s="11">
        <v>44004.604675925926</v>
      </c>
      <c r="O32" s="8" t="s">
        <v>1485</v>
      </c>
      <c r="P32" s="11">
        <v>44004.603761574072</v>
      </c>
      <c r="Q32" s="13">
        <v>39373</v>
      </c>
      <c r="R32" s="18" t="s">
        <v>220</v>
      </c>
      <c r="S32" s="14" t="s">
        <v>2893</v>
      </c>
      <c r="T32" s="63">
        <v>1258</v>
      </c>
      <c r="U32" s="64" t="str">
        <f>CONCATENATE(LEFT(SP_ACQ_Lib[[#This Row],[Tax Parcel ID]],7),"_",SP_ACQ_Lib[[#This Row],[ACQ Document Type]])</f>
        <v>_TITLE Curative Plan</v>
      </c>
      <c r="V32" s="36" t="str">
        <f>INDEX(SP_AcqTract_DB[WCAD Tax Parcel ID],MATCH(SP_ACQ_Lib[[#This Row],[Acquisition Tract No.]],SP_AcqTract_DB[Acquisition Tract No.],0))</f>
        <v/>
      </c>
      <c r="W32" s="26" t="e">
        <f>INDEX(#REF!,MATCH(LEFT(SP_ACQ_Lib[[#This Row],[Tax Parcel ID]],7),#REF!,0))</f>
        <v>#REF!</v>
      </c>
      <c r="X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COW-FRMP_TR-101 TITLE Curative Plan</v>
      </c>
      <c r="Y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" spans="1:25" ht="15" x14ac:dyDescent="0.2">
      <c r="A33" s="57" t="str">
        <f>CONCATENATE(SP_ACQ_Lib[[#This Row],[Acquisition Tract No.]],"_",SP_ACQ_Lib[[#This Row],[ACQ Document Type]])</f>
        <v>102_SURVEY Description-Plat_USACOE</v>
      </c>
      <c r="B33" s="14" t="s">
        <v>2667</v>
      </c>
      <c r="C33" s="15" t="s">
        <v>1208</v>
      </c>
      <c r="D33" s="12" t="s">
        <v>19</v>
      </c>
      <c r="E33" s="8" t="s">
        <v>482</v>
      </c>
      <c r="F33" s="8" t="s">
        <v>1420</v>
      </c>
      <c r="G33" s="8" t="s">
        <v>1419</v>
      </c>
      <c r="H33" s="7" t="s">
        <v>218</v>
      </c>
      <c r="I33" s="16">
        <v>43991</v>
      </c>
      <c r="J33" s="16">
        <v>43993</v>
      </c>
      <c r="K33" s="17"/>
      <c r="L33" s="3"/>
      <c r="M33" s="8" t="s">
        <v>1483</v>
      </c>
      <c r="N33" s="11">
        <v>44020.387835648151</v>
      </c>
      <c r="O33" s="8" t="s">
        <v>1484</v>
      </c>
      <c r="P33" s="11">
        <v>43998.642708333333</v>
      </c>
      <c r="Q33" s="13">
        <v>294826</v>
      </c>
      <c r="R33" s="18" t="s">
        <v>220</v>
      </c>
      <c r="S33" s="14" t="s">
        <v>2794</v>
      </c>
      <c r="T33" s="63">
        <v>1211</v>
      </c>
      <c r="U33" s="64" t="str">
        <f>CONCATENATE(LEFT(SP_ACQ_Lib[[#This Row],[Tax Parcel ID]],7),"_",SP_ACQ_Lib[[#This Row],[ACQ Document Type]])</f>
        <v>_SURVEY Description-Plat_USACOE</v>
      </c>
      <c r="V33" s="36" t="str">
        <f>INDEX(SP_AcqTract_DB[WCAD Tax Parcel ID],MATCH(SP_ACQ_Lib[[#This Row],[Acquisition Tract No.]],SP_AcqTract_DB[Acquisition Tract No.],0))</f>
        <v/>
      </c>
      <c r="W33" s="26" t="e">
        <f>INDEX(#REF!,MATCH(LEFT(SP_ACQ_Lib[[#This Row],[Tax Parcel ID]],7),#REF!,0))</f>
        <v>#REF!</v>
      </c>
      <c r="X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COW-FRMP_TR-102 SURVEY Description-Plat_USACOE</v>
      </c>
      <c r="Y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" spans="1:25" ht="15" x14ac:dyDescent="0.2">
      <c r="A34" s="57" t="str">
        <f>CONCATENATE(SP_ACQ_Lib[[#This Row],[Acquisition Tract No.]],"_",SP_ACQ_Lib[[#This Row],[ACQ Document Type]])</f>
        <v>102_TITLE Commitment</v>
      </c>
      <c r="B34" s="14" t="s">
        <v>2825</v>
      </c>
      <c r="C34" s="15" t="s">
        <v>1208</v>
      </c>
      <c r="D34" s="12" t="s">
        <v>19</v>
      </c>
      <c r="E34" s="8" t="s">
        <v>485</v>
      </c>
      <c r="F34" s="8" t="s">
        <v>486</v>
      </c>
      <c r="G34" s="8" t="s">
        <v>240</v>
      </c>
      <c r="H34" s="7" t="s">
        <v>218</v>
      </c>
      <c r="I34" s="16">
        <v>43994</v>
      </c>
      <c r="J34" s="16">
        <v>44001</v>
      </c>
      <c r="K34" s="17"/>
      <c r="L34" s="3" t="s">
        <v>2819</v>
      </c>
      <c r="M34" s="8" t="s">
        <v>1485</v>
      </c>
      <c r="N34" s="11">
        <v>44004.611238425925</v>
      </c>
      <c r="O34" s="8" t="s">
        <v>1485</v>
      </c>
      <c r="P34" s="11">
        <v>44004.610462962963</v>
      </c>
      <c r="Q34" s="13">
        <v>1955440</v>
      </c>
      <c r="R34" s="18" t="s">
        <v>220</v>
      </c>
      <c r="S34" s="14" t="s">
        <v>2894</v>
      </c>
      <c r="T34" s="63">
        <v>1259</v>
      </c>
      <c r="U34" s="64" t="str">
        <f>CONCATENATE(LEFT(SP_ACQ_Lib[[#This Row],[Tax Parcel ID]],7),"_",SP_ACQ_Lib[[#This Row],[ACQ Document Type]])</f>
        <v>_TITLE Commitment</v>
      </c>
      <c r="V34" s="36" t="str">
        <f>INDEX(SP_AcqTract_DB[WCAD Tax Parcel ID],MATCH(SP_ACQ_Lib[[#This Row],[Acquisition Tract No.]],SP_AcqTract_DB[Acquisition Tract No.],0))</f>
        <v/>
      </c>
      <c r="W34" s="26" t="e">
        <f>INDEX(#REF!,MATCH(LEFT(SP_ACQ_Lib[[#This Row],[Tax Parcel ID]],7),#REF!,0))</f>
        <v>#REF!</v>
      </c>
      <c r="X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COW-FRMP_TR-102 TITLE Commitment</v>
      </c>
      <c r="Y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" spans="1:25" ht="15" x14ac:dyDescent="0.2">
      <c r="A35" s="57" t="str">
        <f>CONCATENATE(SP_ACQ_Lib[[#This Row],[Acquisition Tract No.]],"_",SP_ACQ_Lib[[#This Row],[ACQ Document Type]])</f>
        <v>102_TITLE Curative Plan</v>
      </c>
      <c r="B35" s="14" t="s">
        <v>2826</v>
      </c>
      <c r="C35" s="15" t="s">
        <v>1208</v>
      </c>
      <c r="D35" s="12" t="s">
        <v>19</v>
      </c>
      <c r="E35" s="8" t="s">
        <v>485</v>
      </c>
      <c r="F35" s="8" t="s">
        <v>488</v>
      </c>
      <c r="G35" s="8" t="s">
        <v>243</v>
      </c>
      <c r="H35" s="7" t="s">
        <v>218</v>
      </c>
      <c r="I35" s="16">
        <v>44004</v>
      </c>
      <c r="J35" s="16"/>
      <c r="K35" s="17"/>
      <c r="L35" s="3"/>
      <c r="M35" s="8" t="s">
        <v>1485</v>
      </c>
      <c r="N35" s="11">
        <v>44004.611701388887</v>
      </c>
      <c r="O35" s="8" t="s">
        <v>1485</v>
      </c>
      <c r="P35" s="11">
        <v>44004.611481481479</v>
      </c>
      <c r="Q35" s="13">
        <v>39627</v>
      </c>
      <c r="R35" s="18" t="s">
        <v>220</v>
      </c>
      <c r="S35" s="14" t="s">
        <v>2895</v>
      </c>
      <c r="T35" s="63">
        <v>1260</v>
      </c>
      <c r="U35" s="64" t="str">
        <f>CONCATENATE(LEFT(SP_ACQ_Lib[[#This Row],[Tax Parcel ID]],7),"_",SP_ACQ_Lib[[#This Row],[ACQ Document Type]])</f>
        <v>_TITLE Curative Plan</v>
      </c>
      <c r="V35" s="36" t="str">
        <f>INDEX(SP_AcqTract_DB[WCAD Tax Parcel ID],MATCH(SP_ACQ_Lib[[#This Row],[Acquisition Tract No.]],SP_AcqTract_DB[Acquisition Tract No.],0))</f>
        <v/>
      </c>
      <c r="W35" s="26" t="e">
        <f>INDEX(#REF!,MATCH(LEFT(SP_ACQ_Lib[[#This Row],[Tax Parcel ID]],7),#REF!,0))</f>
        <v>#REF!</v>
      </c>
      <c r="X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COW-FRMP_TR-102 TITLE Curative Plan</v>
      </c>
      <c r="Y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" spans="1:25" ht="15" x14ac:dyDescent="0.2">
      <c r="A36" s="57" t="str">
        <f>CONCATENATE(SP_ACQ_Lib[[#This Row],[Acquisition Tract No.]],"_",SP_ACQ_Lib[[#This Row],[ACQ Document Type]])</f>
        <v>200_APPRAISAL Appraisal Review</v>
      </c>
      <c r="B36" s="14" t="s">
        <v>2643</v>
      </c>
      <c r="C36" s="15" t="s">
        <v>23</v>
      </c>
      <c r="D36" s="12" t="s">
        <v>71</v>
      </c>
      <c r="E36" s="8" t="s">
        <v>569</v>
      </c>
      <c r="F36" s="8" t="s">
        <v>1725</v>
      </c>
      <c r="G36" s="8" t="s">
        <v>1723</v>
      </c>
      <c r="H36" s="7" t="s">
        <v>218</v>
      </c>
      <c r="I36" s="16">
        <v>43985</v>
      </c>
      <c r="J36" s="16"/>
      <c r="K36" s="17">
        <v>122482</v>
      </c>
      <c r="L36" s="3"/>
      <c r="M36" s="8" t="s">
        <v>1483</v>
      </c>
      <c r="N36" s="11">
        <v>43991.461064814815</v>
      </c>
      <c r="O36" s="8" t="s">
        <v>1483</v>
      </c>
      <c r="P36" s="11">
        <v>43991.45894675926</v>
      </c>
      <c r="Q36" s="13">
        <v>491551</v>
      </c>
      <c r="R36" s="18" t="s">
        <v>220</v>
      </c>
      <c r="S36" s="14" t="s">
        <v>2649</v>
      </c>
      <c r="T36" s="63">
        <v>1174</v>
      </c>
      <c r="U36" s="64" t="str">
        <f>CONCATENATE(LEFT(SP_ACQ_Lib[[#This Row],[Tax Parcel ID]],7),"_",SP_ACQ_Lib[[#This Row],[ACQ Document Type]])</f>
        <v>R061083_APPRAISAL Appraisal Review</v>
      </c>
      <c r="V36" s="36" t="str">
        <f>INDEX(SP_AcqTract_DB[WCAD Tax Parcel ID],MATCH(SP_ACQ_Lib[[#This Row],[Acquisition Tract No.]],SP_AcqTract_DB[Acquisition Tract No.],0))</f>
        <v>R061083;#3</v>
      </c>
      <c r="W36" s="26" t="e">
        <f>INDEX(#REF!,MATCH(LEFT(SP_ACQ_Lib[[#This Row],[Tax Parcel ID]],7),#REF!,0))</f>
        <v>#REF!</v>
      </c>
      <c r="X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APPRAISAL Appraisal Review</v>
      </c>
      <c r="Y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" spans="1:25" ht="15" x14ac:dyDescent="0.2">
      <c r="A37" s="57" t="str">
        <f>CONCATENATE(SP_ACQ_Lib[[#This Row],[Acquisition Tract No.]],"_",SP_ACQ_Lib[[#This Row],[ACQ Document Type]])</f>
        <v>200_APPRAISAL Final Appraisal</v>
      </c>
      <c r="B37" s="14" t="s">
        <v>2644</v>
      </c>
      <c r="C37" s="15" t="s">
        <v>23</v>
      </c>
      <c r="D37" s="12" t="s">
        <v>71</v>
      </c>
      <c r="E37" s="8" t="s">
        <v>569</v>
      </c>
      <c r="F37" s="8" t="s">
        <v>1727</v>
      </c>
      <c r="G37" s="8" t="s">
        <v>1726</v>
      </c>
      <c r="H37" s="7" t="s">
        <v>218</v>
      </c>
      <c r="I37" s="16">
        <v>43912</v>
      </c>
      <c r="J37" s="16"/>
      <c r="K37" s="17">
        <v>122482</v>
      </c>
      <c r="L37" s="3"/>
      <c r="M37" s="8" t="s">
        <v>1483</v>
      </c>
      <c r="N37" s="11">
        <v>43991.429398148146</v>
      </c>
      <c r="O37" s="8" t="s">
        <v>1483</v>
      </c>
      <c r="P37" s="11">
        <v>43991.427627314813</v>
      </c>
      <c r="Q37" s="13">
        <v>9226166</v>
      </c>
      <c r="R37" s="18" t="s">
        <v>220</v>
      </c>
      <c r="S37" s="14" t="s">
        <v>2650</v>
      </c>
      <c r="T37" s="63">
        <v>1171</v>
      </c>
      <c r="U37" s="64" t="str">
        <f>CONCATENATE(LEFT(SP_ACQ_Lib[[#This Row],[Tax Parcel ID]],7),"_",SP_ACQ_Lib[[#This Row],[ACQ Document Type]])</f>
        <v>R061083_APPRAISAL Final Appraisal</v>
      </c>
      <c r="V37" s="36" t="str">
        <f>INDEX(SP_AcqTract_DB[WCAD Tax Parcel ID],MATCH(SP_ACQ_Lib[[#This Row],[Acquisition Tract No.]],SP_AcqTract_DB[Acquisition Tract No.],0))</f>
        <v>R061083;#3</v>
      </c>
      <c r="W37" s="26" t="e">
        <f>INDEX(#REF!,MATCH(LEFT(SP_ACQ_Lib[[#This Row],[Tax Parcel ID]],7),#REF!,0))</f>
        <v>#REF!</v>
      </c>
      <c r="X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APPRAISAL Final Appraisal</v>
      </c>
      <c r="Y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" spans="1:25" ht="15" x14ac:dyDescent="0.2">
      <c r="A38" s="57" t="str">
        <f>CONCATENATE(SP_ACQ_Lib[[#This Row],[Acquisition Tract No.]],"_",SP_ACQ_Lib[[#This Row],[ACQ Document Type]])</f>
        <v>200_APPRAISAL Just Compensation Approval</v>
      </c>
      <c r="B38" s="14" t="s">
        <v>2827</v>
      </c>
      <c r="C38" s="15" t="s">
        <v>23</v>
      </c>
      <c r="D38" s="12" t="s">
        <v>71</v>
      </c>
      <c r="E38" s="8" t="s">
        <v>569</v>
      </c>
      <c r="F38" s="8" t="s">
        <v>1737</v>
      </c>
      <c r="G38" s="8" t="s">
        <v>1736</v>
      </c>
      <c r="H38" s="7" t="s">
        <v>1082</v>
      </c>
      <c r="I38" s="16">
        <v>44004</v>
      </c>
      <c r="J38" s="16"/>
      <c r="K38" s="17">
        <v>122482</v>
      </c>
      <c r="L38" s="3"/>
      <c r="M38" s="8" t="s">
        <v>1483</v>
      </c>
      <c r="N38" s="11">
        <v>44012.533645833333</v>
      </c>
      <c r="O38" s="8" t="s">
        <v>1483</v>
      </c>
      <c r="P38" s="11">
        <v>44005.489016203705</v>
      </c>
      <c r="Q38" s="13">
        <v>256676</v>
      </c>
      <c r="R38" s="18" t="s">
        <v>220</v>
      </c>
      <c r="S38" s="14" t="s">
        <v>2896</v>
      </c>
      <c r="T38" s="63">
        <v>1265</v>
      </c>
      <c r="U38" s="64" t="str">
        <f>CONCATENATE(LEFT(SP_ACQ_Lib[[#This Row],[Tax Parcel ID]],7),"_",SP_ACQ_Lib[[#This Row],[ACQ Document Type]])</f>
        <v>R061083_APPRAISAL Just Compensation Approval</v>
      </c>
      <c r="V38" s="36" t="str">
        <f>INDEX(SP_AcqTract_DB[WCAD Tax Parcel ID],MATCH(SP_ACQ_Lib[[#This Row],[Acquisition Tract No.]],SP_AcqTract_DB[Acquisition Tract No.],0))</f>
        <v>R061083;#3</v>
      </c>
      <c r="W38" s="26" t="e">
        <f>INDEX(#REF!,MATCH(LEFT(SP_ACQ_Lib[[#This Row],[Tax Parcel ID]],7),#REF!,0))</f>
        <v>#REF!</v>
      </c>
      <c r="X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APPRAISAL Just Compensation Approval</v>
      </c>
      <c r="Y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" spans="1:25" ht="15" x14ac:dyDescent="0.2">
      <c r="A39" s="57" t="str">
        <f>CONCATENATE(SP_ACQ_Lib[[#This Row],[Acquisition Tract No.]],"_",SP_ACQ_Lib[[#This Row],[ACQ Document Type]])</f>
        <v>200_APPRAISAL Just Compensation Memo</v>
      </c>
      <c r="B39" s="14" t="s">
        <v>2645</v>
      </c>
      <c r="C39" s="15" t="s">
        <v>23</v>
      </c>
      <c r="D39" s="12" t="s">
        <v>71</v>
      </c>
      <c r="E39" s="8" t="s">
        <v>569</v>
      </c>
      <c r="F39" s="8" t="s">
        <v>1729</v>
      </c>
      <c r="G39" s="8" t="s">
        <v>1728</v>
      </c>
      <c r="H39" s="7" t="s">
        <v>218</v>
      </c>
      <c r="I39" s="16">
        <v>43991</v>
      </c>
      <c r="J39" s="16">
        <v>43991</v>
      </c>
      <c r="K39" s="17">
        <v>122482</v>
      </c>
      <c r="L39" s="3"/>
      <c r="M39" s="8" t="s">
        <v>1483</v>
      </c>
      <c r="N39" s="11">
        <v>43991.580416666664</v>
      </c>
      <c r="O39" s="8" t="s">
        <v>1483</v>
      </c>
      <c r="P39" s="11">
        <v>43991.458958333336</v>
      </c>
      <c r="Q39" s="13">
        <v>43133</v>
      </c>
      <c r="R39" s="18" t="s">
        <v>220</v>
      </c>
      <c r="S39" s="14" t="s">
        <v>2651</v>
      </c>
      <c r="T39" s="63">
        <v>1175</v>
      </c>
      <c r="U39" s="64" t="str">
        <f>CONCATENATE(LEFT(SP_ACQ_Lib[[#This Row],[Tax Parcel ID]],7),"_",SP_ACQ_Lib[[#This Row],[ACQ Document Type]])</f>
        <v>R061083_APPRAISAL Just Compensation Memo</v>
      </c>
      <c r="V39" s="36" t="str">
        <f>INDEX(SP_AcqTract_DB[WCAD Tax Parcel ID],MATCH(SP_ACQ_Lib[[#This Row],[Acquisition Tract No.]],SP_AcqTract_DB[Acquisition Tract No.],0))</f>
        <v>R061083;#3</v>
      </c>
      <c r="W39" s="26" t="e">
        <f>INDEX(#REF!,MATCH(LEFT(SP_ACQ_Lib[[#This Row],[Tax Parcel ID]],7),#REF!,0))</f>
        <v>#REF!</v>
      </c>
      <c r="X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APPRAISAL Just Compensation Memo</v>
      </c>
      <c r="Y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" spans="1:25" ht="15" x14ac:dyDescent="0.2">
      <c r="A40" s="57" t="str">
        <f>CONCATENATE(SP_ACQ_Lib[[#This Row],[Acquisition Tract No.]],"_",SP_ACQ_Lib[[#This Row],[ACQ Document Type]])</f>
        <v>200_APPRAISAL USACOE Authorization to Proceed with Offer</v>
      </c>
      <c r="B40" s="14" t="s">
        <v>2646</v>
      </c>
      <c r="C40" s="15" t="s">
        <v>23</v>
      </c>
      <c r="D40" s="12" t="s">
        <v>71</v>
      </c>
      <c r="E40" s="8" t="s">
        <v>569</v>
      </c>
      <c r="F40" s="8" t="s">
        <v>1786</v>
      </c>
      <c r="G40" s="8" t="s">
        <v>1785</v>
      </c>
      <c r="H40" s="7" t="s">
        <v>218</v>
      </c>
      <c r="I40" s="16">
        <v>43991</v>
      </c>
      <c r="J40" s="16"/>
      <c r="K40" s="17">
        <v>122482</v>
      </c>
      <c r="L40" s="3"/>
      <c r="M40" s="8" t="s">
        <v>1483</v>
      </c>
      <c r="N40" s="11">
        <v>43991.462592592594</v>
      </c>
      <c r="O40" s="8" t="s">
        <v>1483</v>
      </c>
      <c r="P40" s="11">
        <v>43991.458969907406</v>
      </c>
      <c r="Q40" s="13">
        <v>434232</v>
      </c>
      <c r="R40" s="18" t="s">
        <v>220</v>
      </c>
      <c r="S40" s="14" t="s">
        <v>2652</v>
      </c>
      <c r="T40" s="63">
        <v>1176</v>
      </c>
      <c r="U40" s="64" t="str">
        <f>CONCATENATE(LEFT(SP_ACQ_Lib[[#This Row],[Tax Parcel ID]],7),"_",SP_ACQ_Lib[[#This Row],[ACQ Document Type]])</f>
        <v>R061083_APPRAISAL USACOE Authorization to Proceed with Offer</v>
      </c>
      <c r="V40" s="36" t="str">
        <f>INDEX(SP_AcqTract_DB[WCAD Tax Parcel ID],MATCH(SP_ACQ_Lib[[#This Row],[Acquisition Tract No.]],SP_AcqTract_DB[Acquisition Tract No.],0))</f>
        <v>R061083;#3</v>
      </c>
      <c r="W40" s="26" t="e">
        <f>INDEX(#REF!,MATCH(LEFT(SP_ACQ_Lib[[#This Row],[Tax Parcel ID]],7),#REF!,0))</f>
        <v>#REF!</v>
      </c>
      <c r="X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APPRAISAL USACOE Authorization to Proceed with Offer</v>
      </c>
      <c r="Y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" spans="1:25" ht="15" x14ac:dyDescent="0.2">
      <c r="A41" s="57" t="str">
        <f>CONCATENATE(SP_ACQ_Lib[[#This Row],[Acquisition Tract No.]],"_",SP_ACQ_Lib[[#This Row],[ACQ Document Type]])</f>
        <v>200_APPRAISAL USACOE Authorization to Proceed with Offer Approval</v>
      </c>
      <c r="B41" s="14" t="s">
        <v>2828</v>
      </c>
      <c r="C41" s="15" t="s">
        <v>23</v>
      </c>
      <c r="D41" s="12" t="s">
        <v>71</v>
      </c>
      <c r="E41" s="8" t="s">
        <v>569</v>
      </c>
      <c r="F41" s="8" t="s">
        <v>1800</v>
      </c>
      <c r="G41" s="8" t="s">
        <v>1799</v>
      </c>
      <c r="H41" s="7" t="s">
        <v>1082</v>
      </c>
      <c r="I41" s="16">
        <v>44000</v>
      </c>
      <c r="J41" s="16"/>
      <c r="K41" s="17">
        <v>122482</v>
      </c>
      <c r="L41" s="3"/>
      <c r="M41" s="8" t="s">
        <v>1483</v>
      </c>
      <c r="N41" s="11">
        <v>44012.534201388888</v>
      </c>
      <c r="O41" s="8" t="s">
        <v>1483</v>
      </c>
      <c r="P41" s="11">
        <v>44005.489016203705</v>
      </c>
      <c r="Q41" s="13">
        <v>464069</v>
      </c>
      <c r="R41" s="18" t="s">
        <v>220</v>
      </c>
      <c r="S41" s="14" t="s">
        <v>2897</v>
      </c>
      <c r="T41" s="63">
        <v>1266</v>
      </c>
      <c r="U41" s="64" t="str">
        <f>CONCATENATE(LEFT(SP_ACQ_Lib[[#This Row],[Tax Parcel ID]],7),"_",SP_ACQ_Lib[[#This Row],[ACQ Document Type]])</f>
        <v>R061083_APPRAISAL USACOE Authorization to Proceed with Offer Approval</v>
      </c>
      <c r="V41" s="36" t="str">
        <f>INDEX(SP_AcqTract_DB[WCAD Tax Parcel ID],MATCH(SP_ACQ_Lib[[#This Row],[Acquisition Tract No.]],SP_AcqTract_DB[Acquisition Tract No.],0))</f>
        <v>R061083;#3</v>
      </c>
      <c r="W41" s="26" t="e">
        <f>INDEX(#REF!,MATCH(LEFT(SP_ACQ_Lib[[#This Row],[Tax Parcel ID]],7),#REF!,0))</f>
        <v>#REF!</v>
      </c>
      <c r="X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APPRAISAL USACOE Authorization to Proceed with Offer Approval</v>
      </c>
      <c r="Y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" spans="1:25" ht="15" x14ac:dyDescent="0.2">
      <c r="A42" s="57" t="str">
        <f>CONCATENATE(SP_ACQ_Lib[[#This Row],[Acquisition Tract No.]],"_",SP_ACQ_Lib[[#This Row],[ACQ Document Type]])</f>
        <v>200_CONTACT Letter of Intent-HDR</v>
      </c>
      <c r="B42" s="14" t="s">
        <v>770</v>
      </c>
      <c r="C42" s="15" t="s">
        <v>23</v>
      </c>
      <c r="D42" s="12" t="s">
        <v>71</v>
      </c>
      <c r="E42" s="8" t="s">
        <v>489</v>
      </c>
      <c r="F42" s="8" t="s">
        <v>760</v>
      </c>
      <c r="G42" s="8" t="s">
        <v>759</v>
      </c>
      <c r="H42" s="7" t="s">
        <v>218</v>
      </c>
      <c r="I42" s="16">
        <v>43765</v>
      </c>
      <c r="J42" s="16"/>
      <c r="K42" s="17"/>
      <c r="L42" s="3"/>
      <c r="M42" s="8" t="s">
        <v>20</v>
      </c>
      <c r="N42" s="11">
        <v>43770.449016203704</v>
      </c>
      <c r="O42" s="8" t="s">
        <v>746</v>
      </c>
      <c r="P42" s="11">
        <v>43768.404270833336</v>
      </c>
      <c r="Q42" s="13">
        <v>324492</v>
      </c>
      <c r="R42" s="18" t="s">
        <v>220</v>
      </c>
      <c r="S42" s="14" t="s">
        <v>974</v>
      </c>
      <c r="T42" s="63">
        <v>479</v>
      </c>
      <c r="U42" s="64" t="str">
        <f>CONCATENATE(LEFT(SP_ACQ_Lib[[#This Row],[Tax Parcel ID]],7),"_",SP_ACQ_Lib[[#This Row],[ACQ Document Type]])</f>
        <v>R061083_CONTACT Letter of Intent-HDR</v>
      </c>
      <c r="V42" s="36" t="str">
        <f>INDEX(SP_AcqTract_DB[WCAD Tax Parcel ID],MATCH(SP_ACQ_Lib[[#This Row],[Acquisition Tract No.]],SP_AcqTract_DB[Acquisition Tract No.],0))</f>
        <v>R061083;#3</v>
      </c>
      <c r="W42" s="26" t="e">
        <f>INDEX(#REF!,MATCH(LEFT(SP_ACQ_Lib[[#This Row],[Tax Parcel ID]],7),#REF!,0))</f>
        <v>#REF!</v>
      </c>
      <c r="X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CONTACT Letter of Intent-HDR</v>
      </c>
      <c r="Y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" spans="1:25" ht="15" x14ac:dyDescent="0.2">
      <c r="A43" s="57" t="str">
        <f>CONCATENATE(SP_ACQ_Lib[[#This Row],[Acquisition Tract No.]],"_",SP_ACQ_Lib[[#This Row],[ACQ Document Type]])</f>
        <v>200_CONTACT Negotiator Report</v>
      </c>
      <c r="B43" s="14" t="s">
        <v>1275</v>
      </c>
      <c r="C43" s="15" t="s">
        <v>23</v>
      </c>
      <c r="D43" s="12" t="s">
        <v>71</v>
      </c>
      <c r="E43" s="8" t="s">
        <v>489</v>
      </c>
      <c r="F43" s="8" t="s">
        <v>517</v>
      </c>
      <c r="G43" s="8" t="s">
        <v>516</v>
      </c>
      <c r="H43" s="7" t="s">
        <v>218</v>
      </c>
      <c r="I43" s="16"/>
      <c r="J43" s="16"/>
      <c r="K43" s="17"/>
      <c r="L43" s="3"/>
      <c r="M43" s="8" t="s">
        <v>1077</v>
      </c>
      <c r="N43" s="11">
        <v>44014.69908564815</v>
      </c>
      <c r="O43" s="8" t="s">
        <v>1484</v>
      </c>
      <c r="P43" s="11">
        <v>43728.536064814813</v>
      </c>
      <c r="Q43" s="13">
        <v>545528</v>
      </c>
      <c r="R43" s="18" t="s">
        <v>518</v>
      </c>
      <c r="S43" s="14" t="s">
        <v>523</v>
      </c>
      <c r="T43" s="63">
        <v>281</v>
      </c>
      <c r="U43" s="64" t="str">
        <f>CONCATENATE(LEFT(SP_ACQ_Lib[[#This Row],[Tax Parcel ID]],7),"_",SP_ACQ_Lib[[#This Row],[ACQ Document Type]])</f>
        <v>R061083_CONTACT Negotiator Report</v>
      </c>
      <c r="V43" s="36" t="str">
        <f>INDEX(SP_AcqTract_DB[WCAD Tax Parcel ID],MATCH(SP_ACQ_Lib[[#This Row],[Acquisition Tract No.]],SP_AcqTract_DB[Acquisition Tract No.],0))</f>
        <v>R061083;#3</v>
      </c>
      <c r="W43" s="26" t="e">
        <f>INDEX(#REF!,MATCH(LEFT(SP_ACQ_Lib[[#This Row],[Tax Parcel ID]],7),#REF!,0))</f>
        <v>#REF!</v>
      </c>
      <c r="X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CONTACT Negotiator Report</v>
      </c>
      <c r="Y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" spans="1:25" ht="15" x14ac:dyDescent="0.2">
      <c r="A44" s="57" t="str">
        <f>CONCATENATE(SP_ACQ_Lib[[#This Row],[Acquisition Tract No.]],"_",SP_ACQ_Lib[[#This Row],[ACQ Document Type]])</f>
        <v>200_CONTACT Pre-Appraisal Contact with Owner</v>
      </c>
      <c r="B44" s="14" t="s">
        <v>1276</v>
      </c>
      <c r="C44" s="15" t="s">
        <v>23</v>
      </c>
      <c r="D44" s="12" t="s">
        <v>71</v>
      </c>
      <c r="E44" s="8" t="s">
        <v>489</v>
      </c>
      <c r="F44" s="8" t="s">
        <v>1081</v>
      </c>
      <c r="G44" s="8" t="s">
        <v>1080</v>
      </c>
      <c r="H44" s="7" t="s">
        <v>218</v>
      </c>
      <c r="I44" s="16">
        <v>43823</v>
      </c>
      <c r="J44" s="16"/>
      <c r="K44" s="17"/>
      <c r="L44" s="3"/>
      <c r="M44" s="8" t="s">
        <v>1483</v>
      </c>
      <c r="N44" s="11">
        <v>43872.548622685186</v>
      </c>
      <c r="O44" s="8" t="s">
        <v>673</v>
      </c>
      <c r="P44" s="11">
        <v>43822.641458333332</v>
      </c>
      <c r="Q44" s="13">
        <v>2097380</v>
      </c>
      <c r="R44" s="18" t="s">
        <v>220</v>
      </c>
      <c r="S44" s="14" t="s">
        <v>1088</v>
      </c>
      <c r="T44" s="63">
        <v>672</v>
      </c>
      <c r="U44" s="64" t="str">
        <f>CONCATENATE(LEFT(SP_ACQ_Lib[[#This Row],[Tax Parcel ID]],7),"_",SP_ACQ_Lib[[#This Row],[ACQ Document Type]])</f>
        <v>R061083_CONTACT Pre-Appraisal Contact with Owner</v>
      </c>
      <c r="V44" s="36" t="str">
        <f>INDEX(SP_AcqTract_DB[WCAD Tax Parcel ID],MATCH(SP_ACQ_Lib[[#This Row],[Acquisition Tract No.]],SP_AcqTract_DB[Acquisition Tract No.],0))</f>
        <v>R061083;#3</v>
      </c>
      <c r="W44" s="26" t="e">
        <f>INDEX(#REF!,MATCH(LEFT(SP_ACQ_Lib[[#This Row],[Tax Parcel ID]],7),#REF!,0))</f>
        <v>#REF!</v>
      </c>
      <c r="X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CONTACT Pre-Appraisal Contact with Owner</v>
      </c>
      <c r="Y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" spans="1:25" ht="15" x14ac:dyDescent="0.2">
      <c r="A45" s="57" t="str">
        <f>CONCATENATE(SP_ACQ_Lib[[#This Row],[Acquisition Tract No.]],"_",SP_ACQ_Lib[[#This Row],[ACQ Document Type]])</f>
        <v>200_NEGOTIATION Initial Offer Package</v>
      </c>
      <c r="B45" s="14" t="s">
        <v>2984</v>
      </c>
      <c r="C45" s="15" t="s">
        <v>23</v>
      </c>
      <c r="D45" s="12" t="s">
        <v>71</v>
      </c>
      <c r="E45" s="8" t="s">
        <v>573</v>
      </c>
      <c r="F45" s="8" t="s">
        <v>574</v>
      </c>
      <c r="G45" s="8" t="s">
        <v>1054</v>
      </c>
      <c r="H45" s="7" t="s">
        <v>218</v>
      </c>
      <c r="I45" s="16">
        <v>44008</v>
      </c>
      <c r="J45" s="16"/>
      <c r="K45" s="17">
        <v>122482</v>
      </c>
      <c r="L45" s="3"/>
      <c r="M45" s="8" t="s">
        <v>1483</v>
      </c>
      <c r="N45" s="11">
        <v>44011.557210648149</v>
      </c>
      <c r="O45" s="8" t="s">
        <v>1483</v>
      </c>
      <c r="P45" s="11">
        <v>44011.555439814816</v>
      </c>
      <c r="Q45" s="13">
        <v>45237543</v>
      </c>
      <c r="R45" s="18" t="s">
        <v>220</v>
      </c>
      <c r="S45" s="14" t="s">
        <v>3047</v>
      </c>
      <c r="T45" s="63">
        <v>1301</v>
      </c>
      <c r="U45" s="64" t="str">
        <f>CONCATENATE(LEFT(SP_ACQ_Lib[[#This Row],[Tax Parcel ID]],7),"_",SP_ACQ_Lib[[#This Row],[ACQ Document Type]])</f>
        <v>R061083_NEGOTIATION Initial Offer Package</v>
      </c>
      <c r="V45" s="36" t="str">
        <f>INDEX(SP_AcqTract_DB[WCAD Tax Parcel ID],MATCH(SP_ACQ_Lib[[#This Row],[Acquisition Tract No.]],SP_AcqTract_DB[Acquisition Tract No.],0))</f>
        <v>R061083;#3</v>
      </c>
      <c r="W45" s="26" t="e">
        <f>INDEX(#REF!,MATCH(LEFT(SP_ACQ_Lib[[#This Row],[Tax Parcel ID]],7),#REF!,0))</f>
        <v>#REF!</v>
      </c>
      <c r="X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NEGOTIATION Initial Offer Package</v>
      </c>
      <c r="Y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" spans="1:25" ht="15" x14ac:dyDescent="0.2">
      <c r="A46" s="57" t="str">
        <f>CONCATENATE(SP_ACQ_Lib[[#This Row],[Acquisition Tract No.]],"_",SP_ACQ_Lib[[#This Row],[ACQ Document Type]])</f>
        <v>200_NEGOTIATION Initial Offer Package CMRR</v>
      </c>
      <c r="B46" s="14" t="s">
        <v>2985</v>
      </c>
      <c r="C46" s="15" t="s">
        <v>23</v>
      </c>
      <c r="D46" s="12" t="s">
        <v>71</v>
      </c>
      <c r="E46" s="8" t="s">
        <v>573</v>
      </c>
      <c r="F46" s="8" t="s">
        <v>575</v>
      </c>
      <c r="G46" s="8" t="s">
        <v>1055</v>
      </c>
      <c r="H46" s="7" t="s">
        <v>218</v>
      </c>
      <c r="I46" s="16">
        <v>44008</v>
      </c>
      <c r="J46" s="16">
        <v>44011</v>
      </c>
      <c r="K46" s="17"/>
      <c r="L46" s="3" t="s">
        <v>3111</v>
      </c>
      <c r="M46" s="8" t="s">
        <v>1483</v>
      </c>
      <c r="N46" s="11">
        <v>44020.610833333332</v>
      </c>
      <c r="O46" s="8" t="s">
        <v>1483</v>
      </c>
      <c r="P46" s="11">
        <v>44011.554664351854</v>
      </c>
      <c r="Q46" s="13">
        <v>1268286</v>
      </c>
      <c r="R46" s="18" t="s">
        <v>220</v>
      </c>
      <c r="S46" s="14" t="s">
        <v>3048</v>
      </c>
      <c r="T46" s="63">
        <v>1300</v>
      </c>
      <c r="U46" s="64" t="str">
        <f>CONCATENATE(LEFT(SP_ACQ_Lib[[#This Row],[Tax Parcel ID]],7),"_",SP_ACQ_Lib[[#This Row],[ACQ Document Type]])</f>
        <v>R061083_NEGOTIATION Initial Offer Package CMRR</v>
      </c>
      <c r="V46" s="36" t="str">
        <f>INDEX(SP_AcqTract_DB[WCAD Tax Parcel ID],MATCH(SP_ACQ_Lib[[#This Row],[Acquisition Tract No.]],SP_AcqTract_DB[Acquisition Tract No.],0))</f>
        <v>R061083;#3</v>
      </c>
      <c r="W46" s="26" t="e">
        <f>INDEX(#REF!,MATCH(LEFT(SP_ACQ_Lib[[#This Row],[Tax Parcel ID]],7),#REF!,0))</f>
        <v>#REF!</v>
      </c>
      <c r="X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NEGOTIATION Initial Offer Package CMRR</v>
      </c>
      <c r="Y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" spans="1:25" ht="15" x14ac:dyDescent="0.2">
      <c r="A47" s="57" t="str">
        <f>CONCATENATE(SP_ACQ_Lib[[#This Row],[Acquisition Tract No.]],"_",SP_ACQ_Lib[[#This Row],[ACQ Document Type]])</f>
        <v>200_NEGOTIATION Landowner Bill of Rights Letter</v>
      </c>
      <c r="B47" s="14" t="s">
        <v>1332</v>
      </c>
      <c r="C47" s="15" t="s">
        <v>23</v>
      </c>
      <c r="D47" s="12" t="s">
        <v>71</v>
      </c>
      <c r="E47" s="8" t="s">
        <v>573</v>
      </c>
      <c r="F47" s="8" t="s">
        <v>1079</v>
      </c>
      <c r="G47" s="8" t="s">
        <v>1078</v>
      </c>
      <c r="H47" s="7" t="s">
        <v>218</v>
      </c>
      <c r="I47" s="16">
        <v>43748</v>
      </c>
      <c r="J47" s="16"/>
      <c r="K47" s="17"/>
      <c r="L47" s="3"/>
      <c r="M47" s="8" t="s">
        <v>1482</v>
      </c>
      <c r="N47" s="11">
        <v>43893.43377314815</v>
      </c>
      <c r="O47" s="8" t="s">
        <v>1485</v>
      </c>
      <c r="P47" s="11">
        <v>43752.450173611112</v>
      </c>
      <c r="Q47" s="13">
        <v>387133</v>
      </c>
      <c r="R47" s="18" t="s">
        <v>220</v>
      </c>
      <c r="S47" s="14" t="s">
        <v>592</v>
      </c>
      <c r="T47" s="63">
        <v>418</v>
      </c>
      <c r="U47" s="64" t="str">
        <f>CONCATENATE(LEFT(SP_ACQ_Lib[[#This Row],[Tax Parcel ID]],7),"_",SP_ACQ_Lib[[#This Row],[ACQ Document Type]])</f>
        <v>R061083_NEGOTIATION Landowner Bill of Rights Letter</v>
      </c>
      <c r="V47" s="36" t="str">
        <f>INDEX(SP_AcqTract_DB[WCAD Tax Parcel ID],MATCH(SP_ACQ_Lib[[#This Row],[Acquisition Tract No.]],SP_AcqTract_DB[Acquisition Tract No.],0))</f>
        <v>R061083;#3</v>
      </c>
      <c r="W47" s="26" t="e">
        <f>INDEX(#REF!,MATCH(LEFT(SP_ACQ_Lib[[#This Row],[Tax Parcel ID]],7),#REF!,0))</f>
        <v>#REF!</v>
      </c>
      <c r="X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NEGOTIATION Landowner Bill of Rights Letter</v>
      </c>
      <c r="Y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" spans="1:25" ht="15" x14ac:dyDescent="0.2">
      <c r="A48" s="57" t="str">
        <f>CONCATENATE(SP_ACQ_Lib[[#This Row],[Acquisition Tract No.]],"_",SP_ACQ_Lib[[#This Row],[ACQ Document Type]])</f>
        <v>200_SURVEY Description-Plat_USACOE</v>
      </c>
      <c r="B48" s="14" t="s">
        <v>1608</v>
      </c>
      <c r="C48" s="15" t="s">
        <v>23</v>
      </c>
      <c r="D48" s="12" t="s">
        <v>71</v>
      </c>
      <c r="E48" s="8" t="s">
        <v>482</v>
      </c>
      <c r="F48" s="8" t="s">
        <v>1420</v>
      </c>
      <c r="G48" s="8" t="s">
        <v>1419</v>
      </c>
      <c r="H48" s="7" t="s">
        <v>1082</v>
      </c>
      <c r="I48" s="16">
        <v>43781</v>
      </c>
      <c r="J48" s="16">
        <v>43913</v>
      </c>
      <c r="K48" s="17"/>
      <c r="L48" s="3"/>
      <c r="M48" s="8" t="s">
        <v>1484</v>
      </c>
      <c r="N48" s="11">
        <v>43979.306006944447</v>
      </c>
      <c r="O48" s="8" t="s">
        <v>1483</v>
      </c>
      <c r="P48" s="11">
        <v>43914.631712962961</v>
      </c>
      <c r="Q48" s="13">
        <v>793972</v>
      </c>
      <c r="R48" s="18" t="s">
        <v>220</v>
      </c>
      <c r="S48" s="14" t="s">
        <v>1646</v>
      </c>
      <c r="T48" s="63">
        <v>1004</v>
      </c>
      <c r="U48" s="64" t="str">
        <f>CONCATENATE(LEFT(SP_ACQ_Lib[[#This Row],[Tax Parcel ID]],7),"_",SP_ACQ_Lib[[#This Row],[ACQ Document Type]])</f>
        <v>R061083_SURVEY Description-Plat_USACOE</v>
      </c>
      <c r="V48" s="36" t="str">
        <f>INDEX(SP_AcqTract_DB[WCAD Tax Parcel ID],MATCH(SP_ACQ_Lib[[#This Row],[Acquisition Tract No.]],SP_AcqTract_DB[Acquisition Tract No.],0))</f>
        <v>R061083;#3</v>
      </c>
      <c r="W48" s="26" t="e">
        <f>INDEX(#REF!,MATCH(LEFT(SP_ACQ_Lib[[#This Row],[Tax Parcel ID]],7),#REF!,0))</f>
        <v>#REF!</v>
      </c>
      <c r="X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SURVEY Description-Plat_USACOE</v>
      </c>
      <c r="Y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" spans="1:25" ht="15" x14ac:dyDescent="0.2">
      <c r="A49" s="57" t="str">
        <f>CONCATENATE(SP_ACQ_Lib[[#This Row],[Acquisition Tract No.]],"_",SP_ACQ_Lib[[#This Row],[ACQ Document Type]])</f>
        <v>200_SURVEY Right-of-Entry</v>
      </c>
      <c r="B49" s="14" t="s">
        <v>771</v>
      </c>
      <c r="C49" s="15" t="s">
        <v>23</v>
      </c>
      <c r="D49" s="12" t="s">
        <v>71</v>
      </c>
      <c r="E49" s="8" t="s">
        <v>482</v>
      </c>
      <c r="F49" s="8" t="s">
        <v>483</v>
      </c>
      <c r="G49" s="8" t="s">
        <v>217</v>
      </c>
      <c r="H49" s="7" t="s">
        <v>218</v>
      </c>
      <c r="I49" s="16">
        <v>43693</v>
      </c>
      <c r="J49" s="16"/>
      <c r="K49" s="17"/>
      <c r="L49" s="3"/>
      <c r="M49" s="8" t="s">
        <v>20</v>
      </c>
      <c r="N49" s="11">
        <v>43770.449016203704</v>
      </c>
      <c r="O49" s="8" t="s">
        <v>1485</v>
      </c>
      <c r="P49" s="11">
        <v>43699.589537037034</v>
      </c>
      <c r="Q49" s="13">
        <v>216161</v>
      </c>
      <c r="R49" s="18" t="s">
        <v>220</v>
      </c>
      <c r="S49" s="14" t="s">
        <v>332</v>
      </c>
      <c r="T49" s="63">
        <v>145</v>
      </c>
      <c r="U49" s="64" t="str">
        <f>CONCATENATE(LEFT(SP_ACQ_Lib[[#This Row],[Tax Parcel ID]],7),"_",SP_ACQ_Lib[[#This Row],[ACQ Document Type]])</f>
        <v>R061083_SURVEY Right-of-Entry</v>
      </c>
      <c r="V49" s="36" t="str">
        <f>INDEX(SP_AcqTract_DB[WCAD Tax Parcel ID],MATCH(SP_ACQ_Lib[[#This Row],[Acquisition Tract No.]],SP_AcqTract_DB[Acquisition Tract No.],0))</f>
        <v>R061083;#3</v>
      </c>
      <c r="W49" s="26" t="e">
        <f>INDEX(#REF!,MATCH(LEFT(SP_ACQ_Lib[[#This Row],[Tax Parcel ID]],7),#REF!,0))</f>
        <v>#REF!</v>
      </c>
      <c r="X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SURVEY Right-of-Entry</v>
      </c>
      <c r="Y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" spans="1:25" ht="15" x14ac:dyDescent="0.2">
      <c r="A50" s="57" t="str">
        <f>CONCATENATE(SP_ACQ_Lib[[#This Row],[Acquisition Tract No.]],"_",SP_ACQ_Lib[[#This Row],[ACQ Document Type]])</f>
        <v>200_TITLE Commitment</v>
      </c>
      <c r="B50" s="14" t="s">
        <v>772</v>
      </c>
      <c r="C50" s="15" t="s">
        <v>23</v>
      </c>
      <c r="D50" s="12" t="s">
        <v>71</v>
      </c>
      <c r="E50" s="8" t="s">
        <v>485</v>
      </c>
      <c r="F50" s="8" t="s">
        <v>486</v>
      </c>
      <c r="G50" s="8" t="s">
        <v>240</v>
      </c>
      <c r="H50" s="7" t="s">
        <v>218</v>
      </c>
      <c r="I50" s="16">
        <v>43943</v>
      </c>
      <c r="J50" s="16">
        <v>43951</v>
      </c>
      <c r="K50" s="17"/>
      <c r="L50" s="3" t="s">
        <v>1859</v>
      </c>
      <c r="M50" s="8" t="s">
        <v>1485</v>
      </c>
      <c r="N50" s="11">
        <v>43952.462372685186</v>
      </c>
      <c r="O50" s="8" t="s">
        <v>1486</v>
      </c>
      <c r="P50" s="11">
        <v>43706.472268518519</v>
      </c>
      <c r="Q50" s="13">
        <v>2155796</v>
      </c>
      <c r="R50" s="18" t="s">
        <v>220</v>
      </c>
      <c r="S50" s="14" t="s">
        <v>333</v>
      </c>
      <c r="T50" s="63">
        <v>195</v>
      </c>
      <c r="U50" s="64" t="str">
        <f>CONCATENATE(LEFT(SP_ACQ_Lib[[#This Row],[Tax Parcel ID]],7),"_",SP_ACQ_Lib[[#This Row],[ACQ Document Type]])</f>
        <v>R061083_TITLE Commitment</v>
      </c>
      <c r="V50" s="36" t="str">
        <f>INDEX(SP_AcqTract_DB[WCAD Tax Parcel ID],MATCH(SP_ACQ_Lib[[#This Row],[Acquisition Tract No.]],SP_AcqTract_DB[Acquisition Tract No.],0))</f>
        <v>R061083;#3</v>
      </c>
      <c r="W50" s="26" t="e">
        <f>INDEX(#REF!,MATCH(LEFT(SP_ACQ_Lib[[#This Row],[Tax Parcel ID]],7),#REF!,0))</f>
        <v>#REF!</v>
      </c>
      <c r="X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TITLE Commitment</v>
      </c>
      <c r="Y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" spans="1:25" ht="15" x14ac:dyDescent="0.2">
      <c r="A51" s="57" t="str">
        <f>CONCATENATE(SP_ACQ_Lib[[#This Row],[Acquisition Tract No.]],"_",SP_ACQ_Lib[[#This Row],[ACQ Document Type]])</f>
        <v>200_TITLE Commitment Backup Docs</v>
      </c>
      <c r="B51" s="14" t="s">
        <v>773</v>
      </c>
      <c r="C51" s="15" t="s">
        <v>23</v>
      </c>
      <c r="D51" s="12" t="s">
        <v>71</v>
      </c>
      <c r="E51" s="8" t="s">
        <v>485</v>
      </c>
      <c r="F51" s="8" t="s">
        <v>487</v>
      </c>
      <c r="G51" s="8" t="s">
        <v>242</v>
      </c>
      <c r="H51" s="7" t="s">
        <v>218</v>
      </c>
      <c r="I51" s="16"/>
      <c r="J51" s="16"/>
      <c r="K51" s="17"/>
      <c r="L51" s="3"/>
      <c r="M51" s="8" t="s">
        <v>20</v>
      </c>
      <c r="N51" s="11">
        <v>43770.449016203704</v>
      </c>
      <c r="O51" s="8" t="s">
        <v>1486</v>
      </c>
      <c r="P51" s="11">
        <v>43706.472916666666</v>
      </c>
      <c r="Q51" s="13">
        <v>1689909</v>
      </c>
      <c r="R51" s="18" t="s">
        <v>220</v>
      </c>
      <c r="S51" s="14" t="s">
        <v>334</v>
      </c>
      <c r="T51" s="63">
        <v>196</v>
      </c>
      <c r="U51" s="64" t="str">
        <f>CONCATENATE(LEFT(SP_ACQ_Lib[[#This Row],[Tax Parcel ID]],7),"_",SP_ACQ_Lib[[#This Row],[ACQ Document Type]])</f>
        <v>R061083_TITLE Commitment Backup Docs</v>
      </c>
      <c r="V51" s="36" t="str">
        <f>INDEX(SP_AcqTract_DB[WCAD Tax Parcel ID],MATCH(SP_ACQ_Lib[[#This Row],[Acquisition Tract No.]],SP_AcqTract_DB[Acquisition Tract No.],0))</f>
        <v>R061083;#3</v>
      </c>
      <c r="W51" s="26" t="e">
        <f>INDEX(#REF!,MATCH(LEFT(SP_ACQ_Lib[[#This Row],[Tax Parcel ID]],7),#REF!,0))</f>
        <v>#REF!</v>
      </c>
      <c r="X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TITLE Commitment Backup Docs</v>
      </c>
      <c r="Y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" spans="1:25" ht="15" x14ac:dyDescent="0.2">
      <c r="A52" s="57" t="str">
        <f>CONCATENATE(SP_ACQ_Lib[[#This Row],[Acquisition Tract No.]],"_",SP_ACQ_Lib[[#This Row],[ACQ Document Type]])</f>
        <v>200_TITLE Curative Plan</v>
      </c>
      <c r="B52" s="14" t="s">
        <v>774</v>
      </c>
      <c r="C52" s="15" t="s">
        <v>23</v>
      </c>
      <c r="D52" s="12" t="s">
        <v>71</v>
      </c>
      <c r="E52" s="8" t="s">
        <v>485</v>
      </c>
      <c r="F52" s="8" t="s">
        <v>488</v>
      </c>
      <c r="G52" s="8" t="s">
        <v>243</v>
      </c>
      <c r="H52" s="7" t="s">
        <v>218</v>
      </c>
      <c r="I52" s="16">
        <v>43805</v>
      </c>
      <c r="J52" s="16"/>
      <c r="K52" s="17"/>
      <c r="L52" s="3"/>
      <c r="M52" s="8" t="s">
        <v>1485</v>
      </c>
      <c r="N52" s="11">
        <v>43952.461377314816</v>
      </c>
      <c r="O52" s="8" t="s">
        <v>1486</v>
      </c>
      <c r="P52" s="11">
        <v>43717.458171296297</v>
      </c>
      <c r="Q52" s="13">
        <v>35189</v>
      </c>
      <c r="R52" s="18" t="s">
        <v>220</v>
      </c>
      <c r="S52" s="14" t="s">
        <v>335</v>
      </c>
      <c r="T52" s="63">
        <v>216</v>
      </c>
      <c r="U52" s="64" t="str">
        <f>CONCATENATE(LEFT(SP_ACQ_Lib[[#This Row],[Tax Parcel ID]],7),"_",SP_ACQ_Lib[[#This Row],[ACQ Document Type]])</f>
        <v>R061083_TITLE Curative Plan</v>
      </c>
      <c r="V52" s="36" t="str">
        <f>INDEX(SP_AcqTract_DB[WCAD Tax Parcel ID],MATCH(SP_ACQ_Lib[[#This Row],[Acquisition Tract No.]],SP_AcqTract_DB[Acquisition Tract No.],0))</f>
        <v>R061083;#3</v>
      </c>
      <c r="W52" s="26" t="e">
        <f>INDEX(#REF!,MATCH(LEFT(SP_ACQ_Lib[[#This Row],[Tax Parcel ID]],7),#REF!,0))</f>
        <v>#REF!</v>
      </c>
      <c r="X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TITLE Curative Plan</v>
      </c>
      <c r="Y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" spans="1:25" ht="15" x14ac:dyDescent="0.2">
      <c r="A53" s="57" t="str">
        <f>CONCATENATE(SP_ACQ_Lib[[#This Row],[Acquisition Tract No.]],"_",SP_ACQ_Lib[[#This Row],[ACQ Document Type]])</f>
        <v>200_TITLE SOS Business Organization Inquiry</v>
      </c>
      <c r="B53" s="14" t="s">
        <v>2313</v>
      </c>
      <c r="C53" s="15" t="s">
        <v>23</v>
      </c>
      <c r="D53" s="12" t="s">
        <v>71</v>
      </c>
      <c r="E53" s="8" t="s">
        <v>485</v>
      </c>
      <c r="F53" s="8" t="s">
        <v>578</v>
      </c>
      <c r="G53" s="8" t="s">
        <v>577</v>
      </c>
      <c r="H53" s="7" t="s">
        <v>218</v>
      </c>
      <c r="I53" s="16">
        <v>43931</v>
      </c>
      <c r="J53" s="16"/>
      <c r="K53" s="17"/>
      <c r="L53" s="3"/>
      <c r="M53" s="8" t="s">
        <v>1483</v>
      </c>
      <c r="N53" s="11">
        <v>43983.511307870373</v>
      </c>
      <c r="O53" s="8" t="s">
        <v>1485</v>
      </c>
      <c r="P53" s="11">
        <v>43922.531435185185</v>
      </c>
      <c r="Q53" s="13">
        <v>26720</v>
      </c>
      <c r="R53" s="18" t="s">
        <v>220</v>
      </c>
      <c r="S53" s="14" t="s">
        <v>1647</v>
      </c>
      <c r="T53" s="63">
        <v>796</v>
      </c>
      <c r="U53" s="64" t="str">
        <f>CONCATENATE(LEFT(SP_ACQ_Lib[[#This Row],[Tax Parcel ID]],7),"_",SP_ACQ_Lib[[#This Row],[ACQ Document Type]])</f>
        <v>R061083_TITLE SOS Business Organization Inquiry</v>
      </c>
      <c r="V53" s="36" t="str">
        <f>INDEX(SP_AcqTract_DB[WCAD Tax Parcel ID],MATCH(SP_ACQ_Lib[[#This Row],[Acquisition Tract No.]],SP_AcqTract_DB[Acquisition Tract No.],0))</f>
        <v>R061083;#3</v>
      </c>
      <c r="W53" s="26" t="e">
        <f>INDEX(#REF!,MATCH(LEFT(SP_ACQ_Lib[[#This Row],[Tax Parcel ID]],7),#REF!,0))</f>
        <v>#REF!</v>
      </c>
      <c r="X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TITLE SOS Business Organization Inquiry</v>
      </c>
      <c r="Y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" spans="1:25" ht="15" x14ac:dyDescent="0.2">
      <c r="A54" s="57" t="str">
        <f>CONCATENATE(SP_ACQ_Lib[[#This Row],[Acquisition Tract No.]],"_",SP_ACQ_Lib[[#This Row],[ACQ Document Type]])</f>
        <v>200_TITLE Tax Card</v>
      </c>
      <c r="B54" s="14" t="s">
        <v>1333</v>
      </c>
      <c r="C54" s="15" t="s">
        <v>23</v>
      </c>
      <c r="D54" s="12" t="s">
        <v>71</v>
      </c>
      <c r="E54" s="8" t="s">
        <v>485</v>
      </c>
      <c r="F54" s="8" t="s">
        <v>580</v>
      </c>
      <c r="G54" s="8" t="s">
        <v>579</v>
      </c>
      <c r="H54" s="7" t="s">
        <v>218</v>
      </c>
      <c r="I54" s="16"/>
      <c r="J54" s="16"/>
      <c r="K54" s="17"/>
      <c r="L54" s="3"/>
      <c r="M54" s="8" t="s">
        <v>1483</v>
      </c>
      <c r="N54" s="11">
        <v>43874.589097222219</v>
      </c>
      <c r="O54" s="8" t="s">
        <v>673</v>
      </c>
      <c r="P54" s="11">
        <v>43817.464768518519</v>
      </c>
      <c r="Q54" s="13">
        <v>412795</v>
      </c>
      <c r="R54" s="18" t="s">
        <v>220</v>
      </c>
      <c r="S54" s="14" t="s">
        <v>1089</v>
      </c>
      <c r="T54" s="63">
        <v>575</v>
      </c>
      <c r="U54" s="64" t="str">
        <f>CONCATENATE(LEFT(SP_ACQ_Lib[[#This Row],[Tax Parcel ID]],7),"_",SP_ACQ_Lib[[#This Row],[ACQ Document Type]])</f>
        <v>R061083_TITLE Tax Card</v>
      </c>
      <c r="V54" s="36" t="str">
        <f>INDEX(SP_AcqTract_DB[WCAD Tax Parcel ID],MATCH(SP_ACQ_Lib[[#This Row],[Acquisition Tract No.]],SP_AcqTract_DB[Acquisition Tract No.],0))</f>
        <v>R061083;#3</v>
      </c>
      <c r="W54" s="26" t="e">
        <f>INDEX(#REF!,MATCH(LEFT(SP_ACQ_Lib[[#This Row],[Tax Parcel ID]],7),#REF!,0))</f>
        <v>#REF!</v>
      </c>
      <c r="X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COW-FRMP_TR-200 TITLE Tax Card</v>
      </c>
      <c r="Y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" spans="1:25" ht="15" x14ac:dyDescent="0.2">
      <c r="A55" s="57" t="str">
        <f>CONCATENATE(SP_ACQ_Lib[[#This Row],[Acquisition Tract No.]],"_",SP_ACQ_Lib[[#This Row],[ACQ Document Type]])</f>
        <v>201_CONTACT Letter of Intent-HDR</v>
      </c>
      <c r="B55" s="14" t="s">
        <v>775</v>
      </c>
      <c r="C55" s="15" t="s">
        <v>25</v>
      </c>
      <c r="D55" s="12" t="s">
        <v>74</v>
      </c>
      <c r="E55" s="8" t="s">
        <v>489</v>
      </c>
      <c r="F55" s="8" t="s">
        <v>760</v>
      </c>
      <c r="G55" s="8" t="s">
        <v>759</v>
      </c>
      <c r="H55" s="7" t="s">
        <v>218</v>
      </c>
      <c r="I55" s="16">
        <v>43765</v>
      </c>
      <c r="J55" s="16"/>
      <c r="K55" s="17"/>
      <c r="L55" s="3"/>
      <c r="M55" s="8" t="s">
        <v>20</v>
      </c>
      <c r="N55" s="11">
        <v>43770.449016203704</v>
      </c>
      <c r="O55" s="8" t="s">
        <v>746</v>
      </c>
      <c r="P55" s="11">
        <v>43768.405416666668</v>
      </c>
      <c r="Q55" s="13">
        <v>320808</v>
      </c>
      <c r="R55" s="18" t="s">
        <v>220</v>
      </c>
      <c r="S55" s="14" t="s">
        <v>975</v>
      </c>
      <c r="T55" s="63">
        <v>480</v>
      </c>
      <c r="U55" s="64" t="str">
        <f>CONCATENATE(LEFT(SP_ACQ_Lib[[#This Row],[Tax Parcel ID]],7),"_",SP_ACQ_Lib[[#This Row],[ACQ Document Type]])</f>
        <v>R015961_CONTACT Letter of Intent-HDR</v>
      </c>
      <c r="V55" s="36" t="str">
        <f>INDEX(SP_AcqTract_DB[WCAD Tax Parcel ID],MATCH(SP_ACQ_Lib[[#This Row],[Acquisition Tract No.]],SP_AcqTract_DB[Acquisition Tract No.],0))</f>
        <v>R015961;#4</v>
      </c>
      <c r="W55" s="26" t="e">
        <f>INDEX(#REF!,MATCH(LEFT(SP_ACQ_Lib[[#This Row],[Tax Parcel ID]],7),#REF!,0))</f>
        <v>#REF!</v>
      </c>
      <c r="X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CONTACT Letter of Intent-HDR</v>
      </c>
      <c r="Y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" spans="1:25" ht="15" x14ac:dyDescent="0.2">
      <c r="A56" s="57" t="str">
        <f>CONCATENATE(SP_ACQ_Lib[[#This Row],[Acquisition Tract No.]],"_",SP_ACQ_Lib[[#This Row],[ACQ Document Type]])</f>
        <v>201_CONTACT Negotiator Report</v>
      </c>
      <c r="B56" s="14" t="s">
        <v>1277</v>
      </c>
      <c r="C56" s="15" t="s">
        <v>25</v>
      </c>
      <c r="D56" s="12" t="s">
        <v>74</v>
      </c>
      <c r="E56" s="8" t="s">
        <v>489</v>
      </c>
      <c r="F56" s="8" t="s">
        <v>517</v>
      </c>
      <c r="G56" s="8" t="s">
        <v>516</v>
      </c>
      <c r="H56" s="7" t="s">
        <v>218</v>
      </c>
      <c r="I56" s="16"/>
      <c r="J56" s="16"/>
      <c r="K56" s="17"/>
      <c r="L56" s="3"/>
      <c r="M56" s="8" t="s">
        <v>1483</v>
      </c>
      <c r="N56" s="11">
        <v>43872.543182870373</v>
      </c>
      <c r="O56" s="8" t="s">
        <v>1484</v>
      </c>
      <c r="P56" s="11">
        <v>43728.529872685183</v>
      </c>
      <c r="Q56" s="13">
        <v>65067</v>
      </c>
      <c r="R56" s="18" t="s">
        <v>518</v>
      </c>
      <c r="S56" s="14" t="s">
        <v>524</v>
      </c>
      <c r="T56" s="63">
        <v>283</v>
      </c>
      <c r="U56" s="64" t="str">
        <f>CONCATENATE(LEFT(SP_ACQ_Lib[[#This Row],[Tax Parcel ID]],7),"_",SP_ACQ_Lib[[#This Row],[ACQ Document Type]])</f>
        <v>R015961_CONTACT Negotiator Report</v>
      </c>
      <c r="V56" s="36" t="str">
        <f>INDEX(SP_AcqTract_DB[WCAD Tax Parcel ID],MATCH(SP_ACQ_Lib[[#This Row],[Acquisition Tract No.]],SP_AcqTract_DB[Acquisition Tract No.],0))</f>
        <v>R015961;#4</v>
      </c>
      <c r="W56" s="26" t="e">
        <f>INDEX(#REF!,MATCH(LEFT(SP_ACQ_Lib[[#This Row],[Tax Parcel ID]],7),#REF!,0))</f>
        <v>#REF!</v>
      </c>
      <c r="X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CONTACT Negotiator Report</v>
      </c>
      <c r="Y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" spans="1:25" ht="15" x14ac:dyDescent="0.2">
      <c r="A57" s="57" t="str">
        <f>CONCATENATE(SP_ACQ_Lib[[#This Row],[Acquisition Tract No.]],"_",SP_ACQ_Lib[[#This Row],[ACQ Document Type]])</f>
        <v>201_NEGOTIATION Landowner Bill of Rights Letter</v>
      </c>
      <c r="B57" s="14" t="s">
        <v>1334</v>
      </c>
      <c r="C57" s="15" t="s">
        <v>25</v>
      </c>
      <c r="D57" s="12" t="s">
        <v>74</v>
      </c>
      <c r="E57" s="8" t="s">
        <v>573</v>
      </c>
      <c r="F57" s="8" t="s">
        <v>1079</v>
      </c>
      <c r="G57" s="8" t="s">
        <v>1078</v>
      </c>
      <c r="H57" s="7" t="s">
        <v>218</v>
      </c>
      <c r="I57" s="16">
        <v>43748</v>
      </c>
      <c r="J57" s="16"/>
      <c r="K57" s="17"/>
      <c r="L57" s="3"/>
      <c r="M57" s="8" t="s">
        <v>1483</v>
      </c>
      <c r="N57" s="11">
        <v>43872.553587962961</v>
      </c>
      <c r="O57" s="8" t="s">
        <v>1485</v>
      </c>
      <c r="P57" s="11">
        <v>43752.452453703707</v>
      </c>
      <c r="Q57" s="13">
        <v>351172</v>
      </c>
      <c r="R57" s="18" t="s">
        <v>220</v>
      </c>
      <c r="S57" s="14" t="s">
        <v>593</v>
      </c>
      <c r="T57" s="63">
        <v>419</v>
      </c>
      <c r="U57" s="64" t="str">
        <f>CONCATENATE(LEFT(SP_ACQ_Lib[[#This Row],[Tax Parcel ID]],7),"_",SP_ACQ_Lib[[#This Row],[ACQ Document Type]])</f>
        <v>R015961_NEGOTIATION Landowner Bill of Rights Letter</v>
      </c>
      <c r="V57" s="36" t="str">
        <f>INDEX(SP_AcqTract_DB[WCAD Tax Parcel ID],MATCH(SP_ACQ_Lib[[#This Row],[Acquisition Tract No.]],SP_AcqTract_DB[Acquisition Tract No.],0))</f>
        <v>R015961;#4</v>
      </c>
      <c r="W57" s="26" t="e">
        <f>INDEX(#REF!,MATCH(LEFT(SP_ACQ_Lib[[#This Row],[Tax Parcel ID]],7),#REF!,0))</f>
        <v>#REF!</v>
      </c>
      <c r="X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NEGOTIATION Landowner Bill of Rights Letter</v>
      </c>
      <c r="Y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" spans="1:25" ht="15" x14ac:dyDescent="0.2">
      <c r="A58" s="57" t="str">
        <f>CONCATENATE(SP_ACQ_Lib[[#This Row],[Acquisition Tract No.]],"_",SP_ACQ_Lib[[#This Row],[ACQ Document Type]])</f>
        <v>201_SURVEY Description-Plat_CITY</v>
      </c>
      <c r="B58" s="14" t="s">
        <v>1427</v>
      </c>
      <c r="C58" s="15" t="s">
        <v>25</v>
      </c>
      <c r="D58" s="12" t="s">
        <v>74</v>
      </c>
      <c r="E58" s="8" t="s">
        <v>482</v>
      </c>
      <c r="F58" s="8" t="s">
        <v>1413</v>
      </c>
      <c r="G58" s="8" t="s">
        <v>1412</v>
      </c>
      <c r="H58" s="7" t="s">
        <v>1082</v>
      </c>
      <c r="I58" s="16">
        <v>43781</v>
      </c>
      <c r="J58" s="16">
        <v>43886</v>
      </c>
      <c r="K58" s="17"/>
      <c r="L58" s="3"/>
      <c r="M58" s="8" t="s">
        <v>1484</v>
      </c>
      <c r="N58" s="11">
        <v>43979.306018518517</v>
      </c>
      <c r="O58" s="8" t="s">
        <v>1483</v>
      </c>
      <c r="P58" s="11">
        <v>43886.64199074074</v>
      </c>
      <c r="Q58" s="13">
        <v>241061</v>
      </c>
      <c r="R58" s="18" t="s">
        <v>220</v>
      </c>
      <c r="S58" s="14" t="s">
        <v>1450</v>
      </c>
      <c r="T58" s="63">
        <v>1005</v>
      </c>
      <c r="U58" s="64" t="str">
        <f>CONCATENATE(LEFT(SP_ACQ_Lib[[#This Row],[Tax Parcel ID]],7),"_",SP_ACQ_Lib[[#This Row],[ACQ Document Type]])</f>
        <v>R015961_SURVEY Description-Plat_CITY</v>
      </c>
      <c r="V58" s="36" t="str">
        <f>INDEX(SP_AcqTract_DB[WCAD Tax Parcel ID],MATCH(SP_ACQ_Lib[[#This Row],[Acquisition Tract No.]],SP_AcqTract_DB[Acquisition Tract No.],0))</f>
        <v>R015961;#4</v>
      </c>
      <c r="W58" s="26" t="e">
        <f>INDEX(#REF!,MATCH(LEFT(SP_ACQ_Lib[[#This Row],[Tax Parcel ID]],7),#REF!,0))</f>
        <v>#REF!</v>
      </c>
      <c r="X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SURVEY Description-Plat_CITY</v>
      </c>
      <c r="Y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" spans="1:25" ht="15" x14ac:dyDescent="0.2">
      <c r="A59" s="57" t="str">
        <f>CONCATENATE(SP_ACQ_Lib[[#This Row],[Acquisition Tract No.]],"_",SP_ACQ_Lib[[#This Row],[ACQ Document Type]])</f>
        <v>201_SURVEY Description-Plat_USACOE</v>
      </c>
      <c r="B59" s="14" t="s">
        <v>2668</v>
      </c>
      <c r="C59" s="15" t="s">
        <v>25</v>
      </c>
      <c r="D59" s="12" t="s">
        <v>74</v>
      </c>
      <c r="E59" s="8" t="s">
        <v>482</v>
      </c>
      <c r="F59" s="8" t="s">
        <v>1420</v>
      </c>
      <c r="G59" s="8" t="s">
        <v>1419</v>
      </c>
      <c r="H59" s="7" t="s">
        <v>218</v>
      </c>
      <c r="I59" s="16">
        <v>43991</v>
      </c>
      <c r="J59" s="16">
        <v>43993</v>
      </c>
      <c r="K59" s="17"/>
      <c r="L59" s="3"/>
      <c r="M59" s="8" t="s">
        <v>1483</v>
      </c>
      <c r="N59" s="11">
        <v>43994.368518518517</v>
      </c>
      <c r="O59" s="8" t="s">
        <v>1483</v>
      </c>
      <c r="P59" s="11">
        <v>43994.366574074076</v>
      </c>
      <c r="Q59" s="13">
        <v>926566</v>
      </c>
      <c r="R59" s="18" t="s">
        <v>220</v>
      </c>
      <c r="S59" s="14" t="s">
        <v>2689</v>
      </c>
      <c r="T59" s="63">
        <v>1182</v>
      </c>
      <c r="U59" s="64" t="str">
        <f>CONCATENATE(LEFT(SP_ACQ_Lib[[#This Row],[Tax Parcel ID]],7),"_",SP_ACQ_Lib[[#This Row],[ACQ Document Type]])</f>
        <v>R015961_SURVEY Description-Plat_USACOE</v>
      </c>
      <c r="V59" s="36" t="str">
        <f>INDEX(SP_AcqTract_DB[WCAD Tax Parcel ID],MATCH(SP_ACQ_Lib[[#This Row],[Acquisition Tract No.]],SP_AcqTract_DB[Acquisition Tract No.],0))</f>
        <v>R015961;#4</v>
      </c>
      <c r="W59" s="26" t="e">
        <f>INDEX(#REF!,MATCH(LEFT(SP_ACQ_Lib[[#This Row],[Tax Parcel ID]],7),#REF!,0))</f>
        <v>#REF!</v>
      </c>
      <c r="X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SURVEY Description-Plat_USACOE</v>
      </c>
      <c r="Y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" spans="1:25" ht="15" x14ac:dyDescent="0.2">
      <c r="A60" s="57" t="str">
        <f>CONCATENATE(SP_ACQ_Lib[[#This Row],[Acquisition Tract No.]],"_",SP_ACQ_Lib[[#This Row],[ACQ Document Type]])</f>
        <v>201_SURVEY Right-of-Entry</v>
      </c>
      <c r="B60" s="14" t="s">
        <v>776</v>
      </c>
      <c r="C60" s="15" t="s">
        <v>25</v>
      </c>
      <c r="D60" s="12" t="s">
        <v>74</v>
      </c>
      <c r="E60" s="8" t="s">
        <v>482</v>
      </c>
      <c r="F60" s="8" t="s">
        <v>483</v>
      </c>
      <c r="G60" s="8" t="s">
        <v>217</v>
      </c>
      <c r="H60" s="7" t="s">
        <v>218</v>
      </c>
      <c r="I60" s="16">
        <v>43697</v>
      </c>
      <c r="J60" s="16"/>
      <c r="K60" s="17"/>
      <c r="L60" s="3" t="s">
        <v>245</v>
      </c>
      <c r="M60" s="8" t="s">
        <v>20</v>
      </c>
      <c r="N60" s="11">
        <v>43770.44902777778</v>
      </c>
      <c r="O60" s="8" t="s">
        <v>1485</v>
      </c>
      <c r="P60" s="11">
        <v>43704.697627314818</v>
      </c>
      <c r="Q60" s="13">
        <v>1311460</v>
      </c>
      <c r="R60" s="18" t="s">
        <v>220</v>
      </c>
      <c r="S60" s="14" t="s">
        <v>336</v>
      </c>
      <c r="T60" s="63">
        <v>161</v>
      </c>
      <c r="U60" s="64" t="str">
        <f>CONCATENATE(LEFT(SP_ACQ_Lib[[#This Row],[Tax Parcel ID]],7),"_",SP_ACQ_Lib[[#This Row],[ACQ Document Type]])</f>
        <v>R015961_SURVEY Right-of-Entry</v>
      </c>
      <c r="V60" s="36" t="str">
        <f>INDEX(SP_AcqTract_DB[WCAD Tax Parcel ID],MATCH(SP_ACQ_Lib[[#This Row],[Acquisition Tract No.]],SP_AcqTract_DB[Acquisition Tract No.],0))</f>
        <v>R015961;#4</v>
      </c>
      <c r="W60" s="26" t="e">
        <f>INDEX(#REF!,MATCH(LEFT(SP_ACQ_Lib[[#This Row],[Tax Parcel ID]],7),#REF!,0))</f>
        <v>#REF!</v>
      </c>
      <c r="X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SURVEY Right-of-Entry</v>
      </c>
      <c r="Y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" spans="1:25" ht="15" x14ac:dyDescent="0.2">
      <c r="A61" s="57" t="str">
        <f>CONCATENATE(SP_ACQ_Lib[[#This Row],[Acquisition Tract No.]],"_",SP_ACQ_Lib[[#This Row],[ACQ Document Type]])</f>
        <v>201_TITLE Commitment</v>
      </c>
      <c r="B61" s="14" t="s">
        <v>777</v>
      </c>
      <c r="C61" s="15" t="s">
        <v>25</v>
      </c>
      <c r="D61" s="12" t="s">
        <v>74</v>
      </c>
      <c r="E61" s="8" t="s">
        <v>485</v>
      </c>
      <c r="F61" s="8" t="s">
        <v>486</v>
      </c>
      <c r="G61" s="8" t="s">
        <v>240</v>
      </c>
      <c r="H61" s="7" t="s">
        <v>218</v>
      </c>
      <c r="I61" s="16">
        <v>43875</v>
      </c>
      <c r="J61" s="16">
        <v>43887</v>
      </c>
      <c r="K61" s="17"/>
      <c r="L61" s="3" t="s">
        <v>1488</v>
      </c>
      <c r="M61" s="8" t="s">
        <v>1485</v>
      </c>
      <c r="N61" s="11">
        <v>43888.545601851853</v>
      </c>
      <c r="O61" s="8" t="s">
        <v>1486</v>
      </c>
      <c r="P61" s="11">
        <v>43706.473449074074</v>
      </c>
      <c r="Q61" s="13">
        <v>1940906</v>
      </c>
      <c r="R61" s="18" t="s">
        <v>220</v>
      </c>
      <c r="S61" s="14" t="s">
        <v>337</v>
      </c>
      <c r="T61" s="63">
        <v>197</v>
      </c>
      <c r="U61" s="64" t="str">
        <f>CONCATENATE(LEFT(SP_ACQ_Lib[[#This Row],[Tax Parcel ID]],7),"_",SP_ACQ_Lib[[#This Row],[ACQ Document Type]])</f>
        <v>R015961_TITLE Commitment</v>
      </c>
      <c r="V61" s="36" t="str">
        <f>INDEX(SP_AcqTract_DB[WCAD Tax Parcel ID],MATCH(SP_ACQ_Lib[[#This Row],[Acquisition Tract No.]],SP_AcqTract_DB[Acquisition Tract No.],0))</f>
        <v>R015961;#4</v>
      </c>
      <c r="W61" s="26" t="e">
        <f>INDEX(#REF!,MATCH(LEFT(SP_ACQ_Lib[[#This Row],[Tax Parcel ID]],7),#REF!,0))</f>
        <v>#REF!</v>
      </c>
      <c r="X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TITLE Commitment</v>
      </c>
      <c r="Y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" spans="1:25" ht="15" x14ac:dyDescent="0.2">
      <c r="A62" s="57" t="str">
        <f>CONCATENATE(SP_ACQ_Lib[[#This Row],[Acquisition Tract No.]],"_",SP_ACQ_Lib[[#This Row],[ACQ Document Type]])</f>
        <v>201_TITLE Commitment Backup Docs</v>
      </c>
      <c r="B62" s="14" t="s">
        <v>778</v>
      </c>
      <c r="C62" s="15" t="s">
        <v>25</v>
      </c>
      <c r="D62" s="12" t="s">
        <v>74</v>
      </c>
      <c r="E62" s="8" t="s">
        <v>485</v>
      </c>
      <c r="F62" s="8" t="s">
        <v>487</v>
      </c>
      <c r="G62" s="8" t="s">
        <v>242</v>
      </c>
      <c r="H62" s="7" t="s">
        <v>218</v>
      </c>
      <c r="I62" s="16"/>
      <c r="J62" s="16"/>
      <c r="K62" s="17"/>
      <c r="L62" s="3"/>
      <c r="M62" s="8" t="s">
        <v>1485</v>
      </c>
      <c r="N62" s="11">
        <v>43851.486585648148</v>
      </c>
      <c r="O62" s="8" t="s">
        <v>1486</v>
      </c>
      <c r="P62" s="11">
        <v>43706.47383101852</v>
      </c>
      <c r="Q62" s="13">
        <v>2655663</v>
      </c>
      <c r="R62" s="18" t="s">
        <v>220</v>
      </c>
      <c r="S62" s="14" t="s">
        <v>338</v>
      </c>
      <c r="T62" s="63">
        <v>198</v>
      </c>
      <c r="U62" s="64" t="str">
        <f>CONCATENATE(LEFT(SP_ACQ_Lib[[#This Row],[Tax Parcel ID]],7),"_",SP_ACQ_Lib[[#This Row],[ACQ Document Type]])</f>
        <v>R015961_TITLE Commitment Backup Docs</v>
      </c>
      <c r="V62" s="36" t="str">
        <f>INDEX(SP_AcqTract_DB[WCAD Tax Parcel ID],MATCH(SP_ACQ_Lib[[#This Row],[Acquisition Tract No.]],SP_AcqTract_DB[Acquisition Tract No.],0))</f>
        <v>R015961;#4</v>
      </c>
      <c r="W62" s="26" t="e">
        <f>INDEX(#REF!,MATCH(LEFT(SP_ACQ_Lib[[#This Row],[Tax Parcel ID]],7),#REF!,0))</f>
        <v>#REF!</v>
      </c>
      <c r="X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TITLE Commitment Backup Docs</v>
      </c>
      <c r="Y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" spans="1:25" ht="15" x14ac:dyDescent="0.2">
      <c r="A63" s="57" t="str">
        <f>CONCATENATE(SP_ACQ_Lib[[#This Row],[Acquisition Tract No.]],"_",SP_ACQ_Lib[[#This Row],[ACQ Document Type]])</f>
        <v>201_TITLE Curative Plan</v>
      </c>
      <c r="B63" s="14" t="s">
        <v>779</v>
      </c>
      <c r="C63" s="15" t="s">
        <v>25</v>
      </c>
      <c r="D63" s="12" t="s">
        <v>74</v>
      </c>
      <c r="E63" s="8" t="s">
        <v>485</v>
      </c>
      <c r="F63" s="8" t="s">
        <v>488</v>
      </c>
      <c r="G63" s="8" t="s">
        <v>243</v>
      </c>
      <c r="H63" s="7" t="s">
        <v>218</v>
      </c>
      <c r="I63" s="16">
        <v>43808</v>
      </c>
      <c r="J63" s="16"/>
      <c r="K63" s="17"/>
      <c r="L63" s="3"/>
      <c r="M63" s="8" t="s">
        <v>1485</v>
      </c>
      <c r="N63" s="11">
        <v>43887.464398148149</v>
      </c>
      <c r="O63" s="8" t="s">
        <v>1486</v>
      </c>
      <c r="P63" s="11">
        <v>43717.473194444443</v>
      </c>
      <c r="Q63" s="13">
        <v>38191</v>
      </c>
      <c r="R63" s="18" t="s">
        <v>220</v>
      </c>
      <c r="S63" s="14" t="s">
        <v>339</v>
      </c>
      <c r="T63" s="63">
        <v>217</v>
      </c>
      <c r="U63" s="64" t="str">
        <f>CONCATENATE(LEFT(SP_ACQ_Lib[[#This Row],[Tax Parcel ID]],7),"_",SP_ACQ_Lib[[#This Row],[ACQ Document Type]])</f>
        <v>R015961_TITLE Curative Plan</v>
      </c>
      <c r="V63" s="36" t="str">
        <f>INDEX(SP_AcqTract_DB[WCAD Tax Parcel ID],MATCH(SP_ACQ_Lib[[#This Row],[Acquisition Tract No.]],SP_AcqTract_DB[Acquisition Tract No.],0))</f>
        <v>R015961;#4</v>
      </c>
      <c r="W63" s="26" t="e">
        <f>INDEX(#REF!,MATCH(LEFT(SP_ACQ_Lib[[#This Row],[Tax Parcel ID]],7),#REF!,0))</f>
        <v>#REF!</v>
      </c>
      <c r="X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TITLE Curative Plan</v>
      </c>
      <c r="Y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" spans="1:25" ht="15" x14ac:dyDescent="0.2">
      <c r="A64" s="57" t="str">
        <f>CONCATENATE(SP_ACQ_Lib[[#This Row],[Acquisition Tract No.]],"_",SP_ACQ_Lib[[#This Row],[ACQ Document Type]])</f>
        <v>201_TITLE SOS Business Organization Inquiry</v>
      </c>
      <c r="B64" s="14" t="s">
        <v>2314</v>
      </c>
      <c r="C64" s="15" t="s">
        <v>25</v>
      </c>
      <c r="D64" s="12" t="s">
        <v>74</v>
      </c>
      <c r="E64" s="8" t="s">
        <v>485</v>
      </c>
      <c r="F64" s="8" t="s">
        <v>578</v>
      </c>
      <c r="G64" s="8" t="s">
        <v>577</v>
      </c>
      <c r="H64" s="7" t="s">
        <v>218</v>
      </c>
      <c r="I64" s="16">
        <v>43922</v>
      </c>
      <c r="J64" s="16"/>
      <c r="K64" s="17"/>
      <c r="L64" s="3"/>
      <c r="M64" s="8" t="s">
        <v>1483</v>
      </c>
      <c r="N64" s="11">
        <v>43983.51185185185</v>
      </c>
      <c r="O64" s="8" t="s">
        <v>1485</v>
      </c>
      <c r="P64" s="11">
        <v>43922.536134259259</v>
      </c>
      <c r="Q64" s="13">
        <v>564045</v>
      </c>
      <c r="R64" s="18" t="s">
        <v>220</v>
      </c>
      <c r="S64" s="14" t="s">
        <v>1648</v>
      </c>
      <c r="T64" s="63">
        <v>797</v>
      </c>
      <c r="U64" s="64" t="str">
        <f>CONCATENATE(LEFT(SP_ACQ_Lib[[#This Row],[Tax Parcel ID]],7),"_",SP_ACQ_Lib[[#This Row],[ACQ Document Type]])</f>
        <v>R015961_TITLE SOS Business Organization Inquiry</v>
      </c>
      <c r="V64" s="36" t="str">
        <f>INDEX(SP_AcqTract_DB[WCAD Tax Parcel ID],MATCH(SP_ACQ_Lib[[#This Row],[Acquisition Tract No.]],SP_AcqTract_DB[Acquisition Tract No.],0))</f>
        <v>R015961;#4</v>
      </c>
      <c r="W64" s="26" t="e">
        <f>INDEX(#REF!,MATCH(LEFT(SP_ACQ_Lib[[#This Row],[Tax Parcel ID]],7),#REF!,0))</f>
        <v>#REF!</v>
      </c>
      <c r="X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TITLE SOS Business Organization Inquiry</v>
      </c>
      <c r="Y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" spans="1:25" ht="15" x14ac:dyDescent="0.2">
      <c r="A65" s="57" t="str">
        <f>CONCATENATE(SP_ACQ_Lib[[#This Row],[Acquisition Tract No.]],"_",SP_ACQ_Lib[[#This Row],[ACQ Document Type]])</f>
        <v>201_TITLE Tax Card</v>
      </c>
      <c r="B65" s="14" t="s">
        <v>1335</v>
      </c>
      <c r="C65" s="15" t="s">
        <v>25</v>
      </c>
      <c r="D65" s="12" t="s">
        <v>74</v>
      </c>
      <c r="E65" s="8" t="s">
        <v>485</v>
      </c>
      <c r="F65" s="8" t="s">
        <v>580</v>
      </c>
      <c r="G65" s="8" t="s">
        <v>579</v>
      </c>
      <c r="H65" s="7" t="s">
        <v>218</v>
      </c>
      <c r="I65" s="16"/>
      <c r="J65" s="16"/>
      <c r="K65" s="17"/>
      <c r="L65" s="3"/>
      <c r="M65" s="8" t="s">
        <v>1483</v>
      </c>
      <c r="N65" s="11">
        <v>43874.589201388888</v>
      </c>
      <c r="O65" s="8" t="s">
        <v>673</v>
      </c>
      <c r="P65" s="11">
        <v>43817.464780092596</v>
      </c>
      <c r="Q65" s="13">
        <v>511672</v>
      </c>
      <c r="R65" s="18" t="s">
        <v>220</v>
      </c>
      <c r="S65" s="14" t="s">
        <v>1090</v>
      </c>
      <c r="T65" s="63">
        <v>576</v>
      </c>
      <c r="U65" s="64" t="str">
        <f>CONCATENATE(LEFT(SP_ACQ_Lib[[#This Row],[Tax Parcel ID]],7),"_",SP_ACQ_Lib[[#This Row],[ACQ Document Type]])</f>
        <v>R015961_TITLE Tax Card</v>
      </c>
      <c r="V65" s="36" t="str">
        <f>INDEX(SP_AcqTract_DB[WCAD Tax Parcel ID],MATCH(SP_ACQ_Lib[[#This Row],[Acquisition Tract No.]],SP_AcqTract_DB[Acquisition Tract No.],0))</f>
        <v>R015961;#4</v>
      </c>
      <c r="W65" s="26" t="e">
        <f>INDEX(#REF!,MATCH(LEFT(SP_ACQ_Lib[[#This Row],[Tax Parcel ID]],7),#REF!,0))</f>
        <v>#REF!</v>
      </c>
      <c r="X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COW-FRMP_TR-201 TITLE Tax Card</v>
      </c>
      <c r="Y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" spans="1:25" ht="15" x14ac:dyDescent="0.2">
      <c r="A66" s="57" t="str">
        <f>CONCATENATE(SP_ACQ_Lib[[#This Row],[Acquisition Tract No.]],"_",SP_ACQ_Lib[[#This Row],[ACQ Document Type]])</f>
        <v>202_APPRAISAL Appraisal Review</v>
      </c>
      <c r="B66" s="14" t="s">
        <v>1787</v>
      </c>
      <c r="C66" s="15" t="s">
        <v>26</v>
      </c>
      <c r="D66" s="12" t="s">
        <v>246</v>
      </c>
      <c r="E66" s="8" t="s">
        <v>569</v>
      </c>
      <c r="F66" s="8" t="s">
        <v>1725</v>
      </c>
      <c r="G66" s="8" t="s">
        <v>1723</v>
      </c>
      <c r="H66" s="7" t="s">
        <v>218</v>
      </c>
      <c r="I66" s="16">
        <v>43980</v>
      </c>
      <c r="J66" s="16"/>
      <c r="K66" s="17">
        <v>284484</v>
      </c>
      <c r="L66" s="3"/>
      <c r="M66" s="8" t="s">
        <v>1483</v>
      </c>
      <c r="N66" s="11">
        <v>44006.624282407407</v>
      </c>
      <c r="O66" s="8" t="s">
        <v>1483</v>
      </c>
      <c r="P66" s="11">
        <v>43949.761874999997</v>
      </c>
      <c r="Q66" s="13">
        <v>817882</v>
      </c>
      <c r="R66" s="18" t="s">
        <v>220</v>
      </c>
      <c r="S66" s="14" t="s">
        <v>1793</v>
      </c>
      <c r="T66" s="63">
        <v>835</v>
      </c>
      <c r="U66" s="64" t="str">
        <f>CONCATENATE(LEFT(SP_ACQ_Lib[[#This Row],[Tax Parcel ID]],7),"_",SP_ACQ_Lib[[#This Row],[ACQ Document Type]])</f>
        <v>R031245_APPRAISAL Appraisal Review</v>
      </c>
      <c r="V66" s="36" t="str">
        <f>INDEX(SP_AcqTract_DB[WCAD Tax Parcel ID],MATCH(SP_ACQ_Lib[[#This Row],[Acquisition Tract No.]],SP_AcqTract_DB[Acquisition Tract No.],0))</f>
        <v>R031245;#5</v>
      </c>
      <c r="W66" s="26" t="e">
        <f>INDEX(#REF!,MATCH(LEFT(SP_ACQ_Lib[[#This Row],[Tax Parcel ID]],7),#REF!,0))</f>
        <v>#REF!</v>
      </c>
      <c r="X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APPRAISAL Appraisal Review</v>
      </c>
      <c r="Y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" spans="1:25" ht="15" x14ac:dyDescent="0.2">
      <c r="A67" s="57" t="str">
        <f>CONCATENATE(SP_ACQ_Lib[[#This Row],[Acquisition Tract No.]],"_",SP_ACQ_Lib[[#This Row],[ACQ Document Type]])</f>
        <v>202_APPRAISAL Final Appraisal</v>
      </c>
      <c r="B67" s="14" t="s">
        <v>1788</v>
      </c>
      <c r="C67" s="15" t="s">
        <v>26</v>
      </c>
      <c r="D67" s="12" t="s">
        <v>246</v>
      </c>
      <c r="E67" s="8" t="s">
        <v>569</v>
      </c>
      <c r="F67" s="8" t="s">
        <v>1727</v>
      </c>
      <c r="G67" s="8" t="s">
        <v>1726</v>
      </c>
      <c r="H67" s="7" t="s">
        <v>218</v>
      </c>
      <c r="I67" s="16">
        <v>43922</v>
      </c>
      <c r="J67" s="16">
        <v>43979</v>
      </c>
      <c r="K67" s="17">
        <v>284484</v>
      </c>
      <c r="L67" s="3"/>
      <c r="M67" s="8" t="s">
        <v>1483</v>
      </c>
      <c r="N67" s="11">
        <v>44006.624131944445</v>
      </c>
      <c r="O67" s="8" t="s">
        <v>1483</v>
      </c>
      <c r="P67" s="11">
        <v>43949.762141203704</v>
      </c>
      <c r="Q67" s="13">
        <v>18917156</v>
      </c>
      <c r="R67" s="18" t="s">
        <v>220</v>
      </c>
      <c r="S67" s="14" t="s">
        <v>1794</v>
      </c>
      <c r="T67" s="63">
        <v>836</v>
      </c>
      <c r="U67" s="64" t="str">
        <f>CONCATENATE(LEFT(SP_ACQ_Lib[[#This Row],[Tax Parcel ID]],7),"_",SP_ACQ_Lib[[#This Row],[ACQ Document Type]])</f>
        <v>R031245_APPRAISAL Final Appraisal</v>
      </c>
      <c r="V67" s="36" t="str">
        <f>INDEX(SP_AcqTract_DB[WCAD Tax Parcel ID],MATCH(SP_ACQ_Lib[[#This Row],[Acquisition Tract No.]],SP_AcqTract_DB[Acquisition Tract No.],0))</f>
        <v>R031245;#5</v>
      </c>
      <c r="W67" s="26" t="e">
        <f>INDEX(#REF!,MATCH(LEFT(SP_ACQ_Lib[[#This Row],[Tax Parcel ID]],7),#REF!,0))</f>
        <v>#REF!</v>
      </c>
      <c r="X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APPRAISAL Final Appraisal</v>
      </c>
      <c r="Y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" spans="1:25" ht="15" x14ac:dyDescent="0.2">
      <c r="A68" s="57" t="str">
        <f>CONCATENATE(SP_ACQ_Lib[[#This Row],[Acquisition Tract No.]],"_",SP_ACQ_Lib[[#This Row],[ACQ Document Type]])</f>
        <v>202_APPRAISAL Just Compensation Approval</v>
      </c>
      <c r="B68" s="14" t="s">
        <v>2829</v>
      </c>
      <c r="C68" s="15" t="s">
        <v>26</v>
      </c>
      <c r="D68" s="12" t="s">
        <v>246</v>
      </c>
      <c r="E68" s="8" t="s">
        <v>569</v>
      </c>
      <c r="F68" s="8" t="s">
        <v>1737</v>
      </c>
      <c r="G68" s="8" t="s">
        <v>1736</v>
      </c>
      <c r="H68" s="7" t="s">
        <v>1082</v>
      </c>
      <c r="I68" s="16">
        <v>44004</v>
      </c>
      <c r="J68" s="16"/>
      <c r="K68" s="17">
        <v>284484</v>
      </c>
      <c r="L68" s="3"/>
      <c r="M68" s="8" t="s">
        <v>1483</v>
      </c>
      <c r="N68" s="11">
        <v>44012.533668981479</v>
      </c>
      <c r="O68" s="8" t="s">
        <v>1483</v>
      </c>
      <c r="P68" s="11">
        <v>44005.489016203705</v>
      </c>
      <c r="Q68" s="13">
        <v>258445</v>
      </c>
      <c r="R68" s="18" t="s">
        <v>220</v>
      </c>
      <c r="S68" s="14" t="s">
        <v>2898</v>
      </c>
      <c r="T68" s="63">
        <v>1267</v>
      </c>
      <c r="U68" s="64" t="str">
        <f>CONCATENATE(LEFT(SP_ACQ_Lib[[#This Row],[Tax Parcel ID]],7),"_",SP_ACQ_Lib[[#This Row],[ACQ Document Type]])</f>
        <v>R031245_APPRAISAL Just Compensation Approval</v>
      </c>
      <c r="V68" s="36" t="str">
        <f>INDEX(SP_AcqTract_DB[WCAD Tax Parcel ID],MATCH(SP_ACQ_Lib[[#This Row],[Acquisition Tract No.]],SP_AcqTract_DB[Acquisition Tract No.],0))</f>
        <v>R031245;#5</v>
      </c>
      <c r="W68" s="26" t="e">
        <f>INDEX(#REF!,MATCH(LEFT(SP_ACQ_Lib[[#This Row],[Tax Parcel ID]],7),#REF!,0))</f>
        <v>#REF!</v>
      </c>
      <c r="X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APPRAISAL Just Compensation Approval</v>
      </c>
      <c r="Y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" spans="1:25" ht="15" x14ac:dyDescent="0.2">
      <c r="A69" s="57" t="str">
        <f>CONCATENATE(SP_ACQ_Lib[[#This Row],[Acquisition Tract No.]],"_",SP_ACQ_Lib[[#This Row],[ACQ Document Type]])</f>
        <v>202_APPRAISAL Just Compensation Memo</v>
      </c>
      <c r="B69" s="14" t="s">
        <v>1789</v>
      </c>
      <c r="C69" s="15" t="s">
        <v>26</v>
      </c>
      <c r="D69" s="12" t="s">
        <v>246</v>
      </c>
      <c r="E69" s="8" t="s">
        <v>569</v>
      </c>
      <c r="F69" s="8" t="s">
        <v>1729</v>
      </c>
      <c r="G69" s="8" t="s">
        <v>1728</v>
      </c>
      <c r="H69" s="7" t="s">
        <v>218</v>
      </c>
      <c r="I69" s="16">
        <v>43983</v>
      </c>
      <c r="J69" s="16">
        <v>43983</v>
      </c>
      <c r="K69" s="17">
        <v>284484</v>
      </c>
      <c r="L69" s="3"/>
      <c r="M69" s="8" t="s">
        <v>1483</v>
      </c>
      <c r="N69" s="11">
        <v>44006.624432870369</v>
      </c>
      <c r="O69" s="8" t="s">
        <v>1483</v>
      </c>
      <c r="P69" s="11">
        <v>43949.762164351851</v>
      </c>
      <c r="Q69" s="13">
        <v>31992</v>
      </c>
      <c r="R69" s="18" t="s">
        <v>220</v>
      </c>
      <c r="S69" s="14" t="s">
        <v>1795</v>
      </c>
      <c r="T69" s="63">
        <v>837</v>
      </c>
      <c r="U69" s="64" t="str">
        <f>CONCATENATE(LEFT(SP_ACQ_Lib[[#This Row],[Tax Parcel ID]],7),"_",SP_ACQ_Lib[[#This Row],[ACQ Document Type]])</f>
        <v>R031245_APPRAISAL Just Compensation Memo</v>
      </c>
      <c r="V69" s="36" t="str">
        <f>INDEX(SP_AcqTract_DB[WCAD Tax Parcel ID],MATCH(SP_ACQ_Lib[[#This Row],[Acquisition Tract No.]],SP_AcqTract_DB[Acquisition Tract No.],0))</f>
        <v>R031245;#5</v>
      </c>
      <c r="W69" s="26" t="e">
        <f>INDEX(#REF!,MATCH(LEFT(SP_ACQ_Lib[[#This Row],[Tax Parcel ID]],7),#REF!,0))</f>
        <v>#REF!</v>
      </c>
      <c r="X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APPRAISAL Just Compensation Memo</v>
      </c>
      <c r="Y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" spans="1:25" ht="15" x14ac:dyDescent="0.2">
      <c r="A70" s="57" t="str">
        <f>CONCATENATE(SP_ACQ_Lib[[#This Row],[Acquisition Tract No.]],"_",SP_ACQ_Lib[[#This Row],[ACQ Document Type]])</f>
        <v>202_APPRAISAL USACOE Appraisal Transmittal</v>
      </c>
      <c r="B70" s="14" t="s">
        <v>1790</v>
      </c>
      <c r="C70" s="15" t="s">
        <v>26</v>
      </c>
      <c r="D70" s="12" t="s">
        <v>246</v>
      </c>
      <c r="E70" s="8" t="s">
        <v>569</v>
      </c>
      <c r="F70" s="8" t="s">
        <v>1784</v>
      </c>
      <c r="G70" s="8" t="s">
        <v>1783</v>
      </c>
      <c r="H70" s="7" t="s">
        <v>218</v>
      </c>
      <c r="I70" s="16">
        <v>43949</v>
      </c>
      <c r="J70" s="16"/>
      <c r="K70" s="17"/>
      <c r="L70" s="3"/>
      <c r="M70" s="8" t="s">
        <v>1483</v>
      </c>
      <c r="N70" s="11">
        <v>44006.624583333331</v>
      </c>
      <c r="O70" s="8" t="s">
        <v>1483</v>
      </c>
      <c r="P70" s="11">
        <v>43949.762164351851</v>
      </c>
      <c r="Q70" s="13">
        <v>33754</v>
      </c>
      <c r="R70" s="18" t="s">
        <v>220</v>
      </c>
      <c r="S70" s="14" t="s">
        <v>1796</v>
      </c>
      <c r="T70" s="63">
        <v>838</v>
      </c>
      <c r="U70" s="64" t="str">
        <f>CONCATENATE(LEFT(SP_ACQ_Lib[[#This Row],[Tax Parcel ID]],7),"_",SP_ACQ_Lib[[#This Row],[ACQ Document Type]])</f>
        <v>R031245_APPRAISAL USACOE Appraisal Transmittal</v>
      </c>
      <c r="V70" s="36" t="str">
        <f>INDEX(SP_AcqTract_DB[WCAD Tax Parcel ID],MATCH(SP_ACQ_Lib[[#This Row],[Acquisition Tract No.]],SP_AcqTract_DB[Acquisition Tract No.],0))</f>
        <v>R031245;#5</v>
      </c>
      <c r="W70" s="26" t="e">
        <f>INDEX(#REF!,MATCH(LEFT(SP_ACQ_Lib[[#This Row],[Tax Parcel ID]],7),#REF!,0))</f>
        <v>#REF!</v>
      </c>
      <c r="X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APPRAISAL USACOE Appraisal Transmittal</v>
      </c>
      <c r="Y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" spans="1:25" ht="15" x14ac:dyDescent="0.2">
      <c r="A71" s="57" t="str">
        <f>CONCATENATE(SP_ACQ_Lib[[#This Row],[Acquisition Tract No.]],"_",SP_ACQ_Lib[[#This Row],[ACQ Document Type]])</f>
        <v>202_APPRAISAL USACOE Authorization to Proceed with Offer</v>
      </c>
      <c r="B71" s="14" t="s">
        <v>1791</v>
      </c>
      <c r="C71" s="15" t="s">
        <v>26</v>
      </c>
      <c r="D71" s="12" t="s">
        <v>246</v>
      </c>
      <c r="E71" s="8" t="s">
        <v>569</v>
      </c>
      <c r="F71" s="8" t="s">
        <v>1786</v>
      </c>
      <c r="G71" s="8" t="s">
        <v>1785</v>
      </c>
      <c r="H71" s="7" t="s">
        <v>218</v>
      </c>
      <c r="I71" s="16">
        <v>43983</v>
      </c>
      <c r="J71" s="16"/>
      <c r="K71" s="17">
        <v>284484</v>
      </c>
      <c r="L71" s="3"/>
      <c r="M71" s="8" t="s">
        <v>1483</v>
      </c>
      <c r="N71" s="11">
        <v>44006.6247337963</v>
      </c>
      <c r="O71" s="8" t="s">
        <v>1483</v>
      </c>
      <c r="P71" s="11">
        <v>43949.762175925927</v>
      </c>
      <c r="Q71" s="13">
        <v>77136</v>
      </c>
      <c r="R71" s="18" t="s">
        <v>220</v>
      </c>
      <c r="S71" s="14" t="s">
        <v>1797</v>
      </c>
      <c r="T71" s="63">
        <v>839</v>
      </c>
      <c r="U71" s="64" t="str">
        <f>CONCATENATE(LEFT(SP_ACQ_Lib[[#This Row],[Tax Parcel ID]],7),"_",SP_ACQ_Lib[[#This Row],[ACQ Document Type]])</f>
        <v>R031245_APPRAISAL USACOE Authorization to Proceed with Offer</v>
      </c>
      <c r="V71" s="36" t="str">
        <f>INDEX(SP_AcqTract_DB[WCAD Tax Parcel ID],MATCH(SP_ACQ_Lib[[#This Row],[Acquisition Tract No.]],SP_AcqTract_DB[Acquisition Tract No.],0))</f>
        <v>R031245;#5</v>
      </c>
      <c r="W71" s="26" t="e">
        <f>INDEX(#REF!,MATCH(LEFT(SP_ACQ_Lib[[#This Row],[Tax Parcel ID]],7),#REF!,0))</f>
        <v>#REF!</v>
      </c>
      <c r="X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APPRAISAL USACOE Authorization to Proceed with Offer</v>
      </c>
      <c r="Y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" spans="1:25" ht="15" x14ac:dyDescent="0.2">
      <c r="A72" s="57" t="str">
        <f>CONCATENATE(SP_ACQ_Lib[[#This Row],[Acquisition Tract No.]],"_",SP_ACQ_Lib[[#This Row],[ACQ Document Type]])</f>
        <v>202_APPRAISAL USACOE Authorization to Proceed with Offer Approval</v>
      </c>
      <c r="B72" s="14" t="s">
        <v>2830</v>
      </c>
      <c r="C72" s="15" t="s">
        <v>26</v>
      </c>
      <c r="D72" s="12" t="s">
        <v>246</v>
      </c>
      <c r="E72" s="8" t="s">
        <v>569</v>
      </c>
      <c r="F72" s="8" t="s">
        <v>1800</v>
      </c>
      <c r="G72" s="8" t="s">
        <v>1799</v>
      </c>
      <c r="H72" s="7" t="s">
        <v>1082</v>
      </c>
      <c r="I72" s="16">
        <v>44000</v>
      </c>
      <c r="J72" s="16"/>
      <c r="K72" s="17">
        <v>284484</v>
      </c>
      <c r="L72" s="3"/>
      <c r="M72" s="8" t="s">
        <v>1483</v>
      </c>
      <c r="N72" s="11">
        <v>44012.534259259257</v>
      </c>
      <c r="O72" s="8" t="s">
        <v>1483</v>
      </c>
      <c r="P72" s="11">
        <v>44005.489027777781</v>
      </c>
      <c r="Q72" s="13">
        <v>452309</v>
      </c>
      <c r="R72" s="18" t="s">
        <v>220</v>
      </c>
      <c r="S72" s="14" t="s">
        <v>2899</v>
      </c>
      <c r="T72" s="63">
        <v>1268</v>
      </c>
      <c r="U72" s="64" t="str">
        <f>CONCATENATE(LEFT(SP_ACQ_Lib[[#This Row],[Tax Parcel ID]],7),"_",SP_ACQ_Lib[[#This Row],[ACQ Document Type]])</f>
        <v>R031245_APPRAISAL USACOE Authorization to Proceed with Offer Approval</v>
      </c>
      <c r="V72" s="36" t="str">
        <f>INDEX(SP_AcqTract_DB[WCAD Tax Parcel ID],MATCH(SP_ACQ_Lib[[#This Row],[Acquisition Tract No.]],SP_AcqTract_DB[Acquisition Tract No.],0))</f>
        <v>R031245;#5</v>
      </c>
      <c r="W72" s="26" t="e">
        <f>INDEX(#REF!,MATCH(LEFT(SP_ACQ_Lib[[#This Row],[Tax Parcel ID]],7),#REF!,0))</f>
        <v>#REF!</v>
      </c>
      <c r="X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APPRAISAL USACOE Authorization to Proceed with Offer Approval</v>
      </c>
      <c r="Y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" spans="1:25" ht="15" x14ac:dyDescent="0.2">
      <c r="A73" s="57" t="str">
        <f>CONCATENATE(SP_ACQ_Lib[[#This Row],[Acquisition Tract No.]],"_",SP_ACQ_Lib[[#This Row],[ACQ Document Type]])</f>
        <v>202_CONTACT Letter of Intent-HDR</v>
      </c>
      <c r="B73" s="14" t="s">
        <v>780</v>
      </c>
      <c r="C73" s="15" t="s">
        <v>26</v>
      </c>
      <c r="D73" s="12" t="s">
        <v>246</v>
      </c>
      <c r="E73" s="8" t="s">
        <v>489</v>
      </c>
      <c r="F73" s="8" t="s">
        <v>760</v>
      </c>
      <c r="G73" s="8" t="s">
        <v>759</v>
      </c>
      <c r="H73" s="7" t="s">
        <v>218</v>
      </c>
      <c r="I73" s="16">
        <v>43765</v>
      </c>
      <c r="J73" s="16"/>
      <c r="K73" s="17"/>
      <c r="L73" s="3"/>
      <c r="M73" s="8" t="s">
        <v>1483</v>
      </c>
      <c r="N73" s="11">
        <v>44006.624884259261</v>
      </c>
      <c r="O73" s="8" t="s">
        <v>746</v>
      </c>
      <c r="P73" s="11">
        <v>43768.406145833331</v>
      </c>
      <c r="Q73" s="13">
        <v>324617</v>
      </c>
      <c r="R73" s="18" t="s">
        <v>220</v>
      </c>
      <c r="S73" s="14" t="s">
        <v>976</v>
      </c>
      <c r="T73" s="63">
        <v>481</v>
      </c>
      <c r="U73" s="64" t="str">
        <f>CONCATENATE(LEFT(SP_ACQ_Lib[[#This Row],[Tax Parcel ID]],7),"_",SP_ACQ_Lib[[#This Row],[ACQ Document Type]])</f>
        <v>R031245_CONTACT Letter of Intent-HDR</v>
      </c>
      <c r="V73" s="36" t="str">
        <f>INDEX(SP_AcqTract_DB[WCAD Tax Parcel ID],MATCH(SP_ACQ_Lib[[#This Row],[Acquisition Tract No.]],SP_AcqTract_DB[Acquisition Tract No.],0))</f>
        <v>R031245;#5</v>
      </c>
      <c r="W73" s="26" t="e">
        <f>INDEX(#REF!,MATCH(LEFT(SP_ACQ_Lib[[#This Row],[Tax Parcel ID]],7),#REF!,0))</f>
        <v>#REF!</v>
      </c>
      <c r="X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CONTACT Letter of Intent-HDR</v>
      </c>
      <c r="Y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" spans="1:25" ht="15" x14ac:dyDescent="0.2">
      <c r="A74" s="57" t="str">
        <f>CONCATENATE(SP_ACQ_Lib[[#This Row],[Acquisition Tract No.]],"_",SP_ACQ_Lib[[#This Row],[ACQ Document Type]])</f>
        <v>202_CONTACT Negotiator Report</v>
      </c>
      <c r="B74" s="14" t="s">
        <v>1278</v>
      </c>
      <c r="C74" s="15" t="s">
        <v>26</v>
      </c>
      <c r="D74" s="12" t="s">
        <v>246</v>
      </c>
      <c r="E74" s="8" t="s">
        <v>489</v>
      </c>
      <c r="F74" s="8" t="s">
        <v>517</v>
      </c>
      <c r="G74" s="8" t="s">
        <v>516</v>
      </c>
      <c r="H74" s="7" t="s">
        <v>218</v>
      </c>
      <c r="I74" s="16"/>
      <c r="J74" s="16"/>
      <c r="K74" s="17"/>
      <c r="L74" s="3"/>
      <c r="M74" s="8" t="s">
        <v>1483</v>
      </c>
      <c r="N74" s="11">
        <v>44006.625034722223</v>
      </c>
      <c r="O74" s="8" t="s">
        <v>1076</v>
      </c>
      <c r="P74" s="11">
        <v>43836.682245370372</v>
      </c>
      <c r="Q74" s="13">
        <v>75021</v>
      </c>
      <c r="R74" s="18" t="s">
        <v>518</v>
      </c>
      <c r="S74" s="14" t="s">
        <v>1091</v>
      </c>
      <c r="T74" s="63">
        <v>708</v>
      </c>
      <c r="U74" s="64" t="str">
        <f>CONCATENATE(LEFT(SP_ACQ_Lib[[#This Row],[Tax Parcel ID]],7),"_",SP_ACQ_Lib[[#This Row],[ACQ Document Type]])</f>
        <v>R031245_CONTACT Negotiator Report</v>
      </c>
      <c r="V74" s="36" t="str">
        <f>INDEX(SP_AcqTract_DB[WCAD Tax Parcel ID],MATCH(SP_ACQ_Lib[[#This Row],[Acquisition Tract No.]],SP_AcqTract_DB[Acquisition Tract No.],0))</f>
        <v>R031245;#5</v>
      </c>
      <c r="W74" s="26" t="e">
        <f>INDEX(#REF!,MATCH(LEFT(SP_ACQ_Lib[[#This Row],[Tax Parcel ID]],7),#REF!,0))</f>
        <v>#REF!</v>
      </c>
      <c r="X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CONTACT Negotiator Report</v>
      </c>
      <c r="Y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" spans="1:25" ht="15" x14ac:dyDescent="0.2">
      <c r="A75" s="57" t="str">
        <f>CONCATENATE(SP_ACQ_Lib[[#This Row],[Acquisition Tract No.]],"_",SP_ACQ_Lib[[#This Row],[ACQ Document Type]])</f>
        <v>202_NEGOTIATION Initial Offer Package</v>
      </c>
      <c r="B75" s="14" t="s">
        <v>2986</v>
      </c>
      <c r="C75" s="15" t="s">
        <v>26</v>
      </c>
      <c r="D75" s="12" t="s">
        <v>246</v>
      </c>
      <c r="E75" s="8" t="s">
        <v>573</v>
      </c>
      <c r="F75" s="8" t="s">
        <v>574</v>
      </c>
      <c r="G75" s="8" t="s">
        <v>1054</v>
      </c>
      <c r="H75" s="7" t="s">
        <v>218</v>
      </c>
      <c r="I75" s="16">
        <v>44008</v>
      </c>
      <c r="J75" s="16"/>
      <c r="K75" s="17">
        <v>284484</v>
      </c>
      <c r="L75" s="3"/>
      <c r="M75" s="8" t="s">
        <v>1483</v>
      </c>
      <c r="N75" s="11">
        <v>44011.559212962966</v>
      </c>
      <c r="O75" s="8" t="s">
        <v>1483</v>
      </c>
      <c r="P75" s="11">
        <v>44011.556180555555</v>
      </c>
      <c r="Q75" s="13">
        <v>38834710</v>
      </c>
      <c r="R75" s="18" t="s">
        <v>220</v>
      </c>
      <c r="S75" s="14" t="s">
        <v>3049</v>
      </c>
      <c r="T75" s="63">
        <v>1303</v>
      </c>
      <c r="U75" s="64" t="str">
        <f>CONCATENATE(LEFT(SP_ACQ_Lib[[#This Row],[Tax Parcel ID]],7),"_",SP_ACQ_Lib[[#This Row],[ACQ Document Type]])</f>
        <v>R031245_NEGOTIATION Initial Offer Package</v>
      </c>
      <c r="V75" s="36" t="str">
        <f>INDEX(SP_AcqTract_DB[WCAD Tax Parcel ID],MATCH(SP_ACQ_Lib[[#This Row],[Acquisition Tract No.]],SP_AcqTract_DB[Acquisition Tract No.],0))</f>
        <v>R031245;#5</v>
      </c>
      <c r="W75" s="26" t="e">
        <f>INDEX(#REF!,MATCH(LEFT(SP_ACQ_Lib[[#This Row],[Tax Parcel ID]],7),#REF!,0))</f>
        <v>#REF!</v>
      </c>
      <c r="X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NEGOTIATION Initial Offer Package</v>
      </c>
      <c r="Y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" spans="1:25" ht="15" x14ac:dyDescent="0.2">
      <c r="A76" s="57" t="str">
        <f>CONCATENATE(SP_ACQ_Lib[[#This Row],[Acquisition Tract No.]],"_",SP_ACQ_Lib[[#This Row],[ACQ Document Type]])</f>
        <v>202_NEGOTIATION Initial Offer Package CMRR</v>
      </c>
      <c r="B76" s="14" t="s">
        <v>2987</v>
      </c>
      <c r="C76" s="15" t="s">
        <v>26</v>
      </c>
      <c r="D76" s="12" t="s">
        <v>246</v>
      </c>
      <c r="E76" s="8" t="s">
        <v>573</v>
      </c>
      <c r="F76" s="8" t="s">
        <v>575</v>
      </c>
      <c r="G76" s="8" t="s">
        <v>1055</v>
      </c>
      <c r="H76" s="7" t="s">
        <v>218</v>
      </c>
      <c r="I76" s="16">
        <v>44008</v>
      </c>
      <c r="J76" s="16">
        <v>44011</v>
      </c>
      <c r="K76" s="17"/>
      <c r="L76" s="3"/>
      <c r="M76" s="8" t="s">
        <v>1483</v>
      </c>
      <c r="N76" s="11">
        <v>44012.507256944446</v>
      </c>
      <c r="O76" s="8" t="s">
        <v>1483</v>
      </c>
      <c r="P76" s="11">
        <v>44011.555509259262</v>
      </c>
      <c r="Q76" s="13">
        <v>900795</v>
      </c>
      <c r="R76" s="18" t="s">
        <v>220</v>
      </c>
      <c r="S76" s="14" t="s">
        <v>3050</v>
      </c>
      <c r="T76" s="63">
        <v>1302</v>
      </c>
      <c r="U76" s="64" t="str">
        <f>CONCATENATE(LEFT(SP_ACQ_Lib[[#This Row],[Tax Parcel ID]],7),"_",SP_ACQ_Lib[[#This Row],[ACQ Document Type]])</f>
        <v>R031245_NEGOTIATION Initial Offer Package CMRR</v>
      </c>
      <c r="V76" s="36" t="str">
        <f>INDEX(SP_AcqTract_DB[WCAD Tax Parcel ID],MATCH(SP_ACQ_Lib[[#This Row],[Acquisition Tract No.]],SP_AcqTract_DB[Acquisition Tract No.],0))</f>
        <v>R031245;#5</v>
      </c>
      <c r="W76" s="26" t="e">
        <f>INDEX(#REF!,MATCH(LEFT(SP_ACQ_Lib[[#This Row],[Tax Parcel ID]],7),#REF!,0))</f>
        <v>#REF!</v>
      </c>
      <c r="X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NEGOTIATION Initial Offer Package CMRR</v>
      </c>
      <c r="Y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" spans="1:25" ht="15" x14ac:dyDescent="0.2">
      <c r="A77" s="57" t="str">
        <f>CONCATENATE(SP_ACQ_Lib[[#This Row],[Acquisition Tract No.]],"_",SP_ACQ_Lib[[#This Row],[ACQ Document Type]])</f>
        <v>202_NEGOTIATION Landowner Bill of Rights Letter</v>
      </c>
      <c r="B77" s="14" t="s">
        <v>1336</v>
      </c>
      <c r="C77" s="15" t="s">
        <v>26</v>
      </c>
      <c r="D77" s="12" t="s">
        <v>246</v>
      </c>
      <c r="E77" s="8" t="s">
        <v>573</v>
      </c>
      <c r="F77" s="8" t="s">
        <v>1079</v>
      </c>
      <c r="G77" s="8" t="s">
        <v>1078</v>
      </c>
      <c r="H77" s="7" t="s">
        <v>218</v>
      </c>
      <c r="I77" s="16">
        <v>43748</v>
      </c>
      <c r="J77" s="16"/>
      <c r="K77" s="17"/>
      <c r="L77" s="3"/>
      <c r="M77" s="8" t="s">
        <v>1483</v>
      </c>
      <c r="N77" s="11">
        <v>44006.625289351854</v>
      </c>
      <c r="O77" s="8" t="s">
        <v>1485</v>
      </c>
      <c r="P77" s="11">
        <v>43752.455682870372</v>
      </c>
      <c r="Q77" s="13">
        <v>382448</v>
      </c>
      <c r="R77" s="18" t="s">
        <v>220</v>
      </c>
      <c r="S77" s="14" t="s">
        <v>594</v>
      </c>
      <c r="T77" s="63">
        <v>420</v>
      </c>
      <c r="U77" s="64" t="str">
        <f>CONCATENATE(LEFT(SP_ACQ_Lib[[#This Row],[Tax Parcel ID]],7),"_",SP_ACQ_Lib[[#This Row],[ACQ Document Type]])</f>
        <v>R031245_NEGOTIATION Landowner Bill of Rights Letter</v>
      </c>
      <c r="V77" s="36" t="str">
        <f>INDEX(SP_AcqTract_DB[WCAD Tax Parcel ID],MATCH(SP_ACQ_Lib[[#This Row],[Acquisition Tract No.]],SP_AcqTract_DB[Acquisition Tract No.],0))</f>
        <v>R031245;#5</v>
      </c>
      <c r="W77" s="26" t="e">
        <f>INDEX(#REF!,MATCH(LEFT(SP_ACQ_Lib[[#This Row],[Tax Parcel ID]],7),#REF!,0))</f>
        <v>#REF!</v>
      </c>
      <c r="X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NEGOTIATION Landowner Bill of Rights Letter</v>
      </c>
      <c r="Y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" spans="1:25" ht="15" x14ac:dyDescent="0.2">
      <c r="A78" s="57" t="str">
        <f>CONCATENATE(SP_ACQ_Lib[[#This Row],[Acquisition Tract No.]],"_",SP_ACQ_Lib[[#This Row],[ACQ Document Type]])</f>
        <v>202_SURVEY Description-Plat_CITY</v>
      </c>
      <c r="B78" s="14" t="s">
        <v>1428</v>
      </c>
      <c r="C78" s="15" t="s">
        <v>26</v>
      </c>
      <c r="D78" s="12" t="s">
        <v>246</v>
      </c>
      <c r="E78" s="8" t="s">
        <v>482</v>
      </c>
      <c r="F78" s="8" t="s">
        <v>1413</v>
      </c>
      <c r="G78" s="8" t="s">
        <v>1412</v>
      </c>
      <c r="H78" s="7" t="s">
        <v>1082</v>
      </c>
      <c r="I78" s="16">
        <v>43781</v>
      </c>
      <c r="J78" s="16">
        <v>43886</v>
      </c>
      <c r="K78" s="17"/>
      <c r="L78" s="3"/>
      <c r="M78" s="8" t="s">
        <v>1483</v>
      </c>
      <c r="N78" s="11">
        <v>44006.625428240739</v>
      </c>
      <c r="O78" s="8" t="s">
        <v>1483</v>
      </c>
      <c r="P78" s="11">
        <v>43886.642002314817</v>
      </c>
      <c r="Q78" s="13">
        <v>283365</v>
      </c>
      <c r="R78" s="18" t="s">
        <v>220</v>
      </c>
      <c r="S78" s="14" t="s">
        <v>1451</v>
      </c>
      <c r="T78" s="63">
        <v>1006</v>
      </c>
      <c r="U78" s="64" t="str">
        <f>CONCATENATE(LEFT(SP_ACQ_Lib[[#This Row],[Tax Parcel ID]],7),"_",SP_ACQ_Lib[[#This Row],[ACQ Document Type]])</f>
        <v>R031245_SURVEY Description-Plat_CITY</v>
      </c>
      <c r="V78" s="36" t="str">
        <f>INDEX(SP_AcqTract_DB[WCAD Tax Parcel ID],MATCH(SP_ACQ_Lib[[#This Row],[Acquisition Tract No.]],SP_AcqTract_DB[Acquisition Tract No.],0))</f>
        <v>R031245;#5</v>
      </c>
      <c r="W78" s="26" t="e">
        <f>INDEX(#REF!,MATCH(LEFT(SP_ACQ_Lib[[#This Row],[Tax Parcel ID]],7),#REF!,0))</f>
        <v>#REF!</v>
      </c>
      <c r="X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SURVEY Description-Plat_CITY</v>
      </c>
      <c r="Y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" spans="1:25" ht="15" x14ac:dyDescent="0.2">
      <c r="A79" s="57" t="str">
        <f>CONCATENATE(SP_ACQ_Lib[[#This Row],[Acquisition Tract No.]],"_",SP_ACQ_Lib[[#This Row],[ACQ Document Type]])</f>
        <v>202_SURVEY Description-Plat_USACOE</v>
      </c>
      <c r="B79" s="14" t="s">
        <v>1690</v>
      </c>
      <c r="C79" s="15" t="s">
        <v>26</v>
      </c>
      <c r="D79" s="12" t="s">
        <v>246</v>
      </c>
      <c r="E79" s="8" t="s">
        <v>482</v>
      </c>
      <c r="F79" s="8" t="s">
        <v>1420</v>
      </c>
      <c r="G79" s="8" t="s">
        <v>1419</v>
      </c>
      <c r="H79" s="7" t="s">
        <v>1082</v>
      </c>
      <c r="I79" s="16">
        <v>43781</v>
      </c>
      <c r="J79" s="16">
        <v>43926</v>
      </c>
      <c r="K79" s="17"/>
      <c r="L79" s="3"/>
      <c r="M79" s="8" t="s">
        <v>1483</v>
      </c>
      <c r="N79" s="11">
        <v>44006.625555555554</v>
      </c>
      <c r="O79" s="8" t="s">
        <v>1483</v>
      </c>
      <c r="P79" s="11">
        <v>43927.614270833335</v>
      </c>
      <c r="Q79" s="13">
        <v>848308</v>
      </c>
      <c r="R79" s="18" t="s">
        <v>220</v>
      </c>
      <c r="S79" s="14" t="s">
        <v>1694</v>
      </c>
      <c r="T79" s="63">
        <v>1007</v>
      </c>
      <c r="U79" s="64" t="str">
        <f>CONCATENATE(LEFT(SP_ACQ_Lib[[#This Row],[Tax Parcel ID]],7),"_",SP_ACQ_Lib[[#This Row],[ACQ Document Type]])</f>
        <v>R031245_SURVEY Description-Plat_USACOE</v>
      </c>
      <c r="V79" s="36" t="str">
        <f>INDEX(SP_AcqTract_DB[WCAD Tax Parcel ID],MATCH(SP_ACQ_Lib[[#This Row],[Acquisition Tract No.]],SP_AcqTract_DB[Acquisition Tract No.],0))</f>
        <v>R031245;#5</v>
      </c>
      <c r="W79" s="26" t="e">
        <f>INDEX(#REF!,MATCH(LEFT(SP_ACQ_Lib[[#This Row],[Tax Parcel ID]],7),#REF!,0))</f>
        <v>#REF!</v>
      </c>
      <c r="X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SURVEY Description-Plat_USACOE</v>
      </c>
      <c r="Y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" spans="1:25" ht="15" x14ac:dyDescent="0.2">
      <c r="A80" s="57" t="str">
        <f>CONCATENATE(SP_ACQ_Lib[[#This Row],[Acquisition Tract No.]],"_",SP_ACQ_Lib[[#This Row],[ACQ Document Type]])</f>
        <v>202_SURVEY Right-of-Entry</v>
      </c>
      <c r="B80" s="14" t="s">
        <v>781</v>
      </c>
      <c r="C80" s="15" t="s">
        <v>26</v>
      </c>
      <c r="D80" s="12" t="s">
        <v>246</v>
      </c>
      <c r="E80" s="8" t="s">
        <v>482</v>
      </c>
      <c r="F80" s="8" t="s">
        <v>483</v>
      </c>
      <c r="G80" s="8" t="s">
        <v>217</v>
      </c>
      <c r="H80" s="7" t="s">
        <v>218</v>
      </c>
      <c r="I80" s="16">
        <v>43552</v>
      </c>
      <c r="J80" s="16"/>
      <c r="K80" s="17"/>
      <c r="L80" s="3"/>
      <c r="M80" s="8" t="s">
        <v>1483</v>
      </c>
      <c r="N80" s="11">
        <v>44006.625694444447</v>
      </c>
      <c r="O80" s="8" t="s">
        <v>1485</v>
      </c>
      <c r="P80" s="11">
        <v>43686.614212962966</v>
      </c>
      <c r="Q80" s="13">
        <v>3330846</v>
      </c>
      <c r="R80" s="18" t="s">
        <v>220</v>
      </c>
      <c r="S80" s="14" t="s">
        <v>340</v>
      </c>
      <c r="T80" s="63">
        <v>6</v>
      </c>
      <c r="U80" s="64" t="str">
        <f>CONCATENATE(LEFT(SP_ACQ_Lib[[#This Row],[Tax Parcel ID]],7),"_",SP_ACQ_Lib[[#This Row],[ACQ Document Type]])</f>
        <v>R031245_SURVEY Right-of-Entry</v>
      </c>
      <c r="V80" s="36" t="str">
        <f>INDEX(SP_AcqTract_DB[WCAD Tax Parcel ID],MATCH(SP_ACQ_Lib[[#This Row],[Acquisition Tract No.]],SP_AcqTract_DB[Acquisition Tract No.],0))</f>
        <v>R031245;#5</v>
      </c>
      <c r="W80" s="26" t="e">
        <f>INDEX(#REF!,MATCH(LEFT(SP_ACQ_Lib[[#This Row],[Tax Parcel ID]],7),#REF!,0))</f>
        <v>#REF!</v>
      </c>
      <c r="X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SURVEY Right-of-Entry</v>
      </c>
      <c r="Y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" spans="1:25" ht="15" x14ac:dyDescent="0.2">
      <c r="A81" s="57" t="str">
        <f>CONCATENATE(SP_ACQ_Lib[[#This Row],[Acquisition Tract No.]],"_",SP_ACQ_Lib[[#This Row],[ACQ Document Type]])</f>
        <v>202_TITLE Commitment</v>
      </c>
      <c r="B81" s="14" t="s">
        <v>782</v>
      </c>
      <c r="C81" s="15" t="s">
        <v>26</v>
      </c>
      <c r="D81" s="12" t="s">
        <v>246</v>
      </c>
      <c r="E81" s="8" t="s">
        <v>485</v>
      </c>
      <c r="F81" s="8" t="s">
        <v>486</v>
      </c>
      <c r="G81" s="8" t="s">
        <v>240</v>
      </c>
      <c r="H81" s="7" t="s">
        <v>218</v>
      </c>
      <c r="I81" s="16">
        <v>43943</v>
      </c>
      <c r="J81" s="16">
        <v>43950</v>
      </c>
      <c r="K81" s="17"/>
      <c r="L81" s="3" t="s">
        <v>1489</v>
      </c>
      <c r="M81" s="8" t="s">
        <v>1483</v>
      </c>
      <c r="N81" s="11">
        <v>44006.628182870372</v>
      </c>
      <c r="O81" s="8" t="s">
        <v>1486</v>
      </c>
      <c r="P81" s="11">
        <v>43689.611446759256</v>
      </c>
      <c r="Q81" s="13">
        <v>741287</v>
      </c>
      <c r="R81" s="18" t="s">
        <v>220</v>
      </c>
      <c r="S81" s="14" t="s">
        <v>341</v>
      </c>
      <c r="T81" s="63">
        <v>33</v>
      </c>
      <c r="U81" s="64" t="str">
        <f>CONCATENATE(LEFT(SP_ACQ_Lib[[#This Row],[Tax Parcel ID]],7),"_",SP_ACQ_Lib[[#This Row],[ACQ Document Type]])</f>
        <v>R031245_TITLE Commitment</v>
      </c>
      <c r="V81" s="36" t="str">
        <f>INDEX(SP_AcqTract_DB[WCAD Tax Parcel ID],MATCH(SP_ACQ_Lib[[#This Row],[Acquisition Tract No.]],SP_AcqTract_DB[Acquisition Tract No.],0))</f>
        <v>R031245;#5</v>
      </c>
      <c r="W81" s="26" t="e">
        <f>INDEX(#REF!,MATCH(LEFT(SP_ACQ_Lib[[#This Row],[Tax Parcel ID]],7),#REF!,0))</f>
        <v>#REF!</v>
      </c>
      <c r="X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TITLE Commitment</v>
      </c>
      <c r="Y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" spans="1:25" ht="15" x14ac:dyDescent="0.2">
      <c r="A82" s="57" t="str">
        <f>CONCATENATE(SP_ACQ_Lib[[#This Row],[Acquisition Tract No.]],"_",SP_ACQ_Lib[[#This Row],[ACQ Document Type]])</f>
        <v>202_TITLE Commitment Backup Docs</v>
      </c>
      <c r="B82" s="14" t="s">
        <v>783</v>
      </c>
      <c r="C82" s="15" t="s">
        <v>26</v>
      </c>
      <c r="D82" s="12" t="s">
        <v>246</v>
      </c>
      <c r="E82" s="8" t="s">
        <v>485</v>
      </c>
      <c r="F82" s="8" t="s">
        <v>487</v>
      </c>
      <c r="G82" s="8" t="s">
        <v>242</v>
      </c>
      <c r="H82" s="7" t="s">
        <v>218</v>
      </c>
      <c r="I82" s="16"/>
      <c r="J82" s="16"/>
      <c r="K82" s="17"/>
      <c r="L82" s="3"/>
      <c r="M82" s="8" t="s">
        <v>1483</v>
      </c>
      <c r="N82" s="11">
        <v>44006.628368055557</v>
      </c>
      <c r="O82" s="8" t="s">
        <v>1486</v>
      </c>
      <c r="P82" s="11">
        <v>43689.611956018518</v>
      </c>
      <c r="Q82" s="13">
        <v>9262317</v>
      </c>
      <c r="R82" s="18" t="s">
        <v>220</v>
      </c>
      <c r="S82" s="14" t="s">
        <v>342</v>
      </c>
      <c r="T82" s="63">
        <v>34</v>
      </c>
      <c r="U82" s="64" t="str">
        <f>CONCATENATE(LEFT(SP_ACQ_Lib[[#This Row],[Tax Parcel ID]],7),"_",SP_ACQ_Lib[[#This Row],[ACQ Document Type]])</f>
        <v>R031245_TITLE Commitment Backup Docs</v>
      </c>
      <c r="V82" s="36" t="str">
        <f>INDEX(SP_AcqTract_DB[WCAD Tax Parcel ID],MATCH(SP_ACQ_Lib[[#This Row],[Acquisition Tract No.]],SP_AcqTract_DB[Acquisition Tract No.],0))</f>
        <v>R031245;#5</v>
      </c>
      <c r="W82" s="26" t="e">
        <f>INDEX(#REF!,MATCH(LEFT(SP_ACQ_Lib[[#This Row],[Tax Parcel ID]],7),#REF!,0))</f>
        <v>#REF!</v>
      </c>
      <c r="X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TITLE Commitment Backup Docs</v>
      </c>
      <c r="Y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" spans="1:25" ht="15" x14ac:dyDescent="0.2">
      <c r="A83" s="57" t="str">
        <f>CONCATENATE(SP_ACQ_Lib[[#This Row],[Acquisition Tract No.]],"_",SP_ACQ_Lib[[#This Row],[ACQ Document Type]])</f>
        <v>202_TITLE Curative Plan</v>
      </c>
      <c r="B83" s="14" t="s">
        <v>784</v>
      </c>
      <c r="C83" s="15" t="s">
        <v>26</v>
      </c>
      <c r="D83" s="12" t="s">
        <v>246</v>
      </c>
      <c r="E83" s="8" t="s">
        <v>485</v>
      </c>
      <c r="F83" s="8" t="s">
        <v>488</v>
      </c>
      <c r="G83" s="8" t="s">
        <v>243</v>
      </c>
      <c r="H83" s="7" t="s">
        <v>218</v>
      </c>
      <c r="I83" s="16">
        <v>43808</v>
      </c>
      <c r="J83" s="16"/>
      <c r="K83" s="17"/>
      <c r="L83" s="3"/>
      <c r="M83" s="8" t="s">
        <v>1483</v>
      </c>
      <c r="N83" s="11">
        <v>44006.628495370373</v>
      </c>
      <c r="O83" s="8" t="s">
        <v>1486</v>
      </c>
      <c r="P83" s="11">
        <v>43718.494780092595</v>
      </c>
      <c r="Q83" s="13">
        <v>38955</v>
      </c>
      <c r="R83" s="18" t="s">
        <v>220</v>
      </c>
      <c r="S83" s="14" t="s">
        <v>343</v>
      </c>
      <c r="T83" s="63">
        <v>234</v>
      </c>
      <c r="U83" s="64" t="str">
        <f>CONCATENATE(LEFT(SP_ACQ_Lib[[#This Row],[Tax Parcel ID]],7),"_",SP_ACQ_Lib[[#This Row],[ACQ Document Type]])</f>
        <v>R031245_TITLE Curative Plan</v>
      </c>
      <c r="V83" s="36" t="str">
        <f>INDEX(SP_AcqTract_DB[WCAD Tax Parcel ID],MATCH(SP_ACQ_Lib[[#This Row],[Acquisition Tract No.]],SP_AcqTract_DB[Acquisition Tract No.],0))</f>
        <v>R031245;#5</v>
      </c>
      <c r="W83" s="26" t="e">
        <f>INDEX(#REF!,MATCH(LEFT(SP_ACQ_Lib[[#This Row],[Tax Parcel ID]],7),#REF!,0))</f>
        <v>#REF!</v>
      </c>
      <c r="X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TITLE Curative Plan</v>
      </c>
      <c r="Y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" spans="1:25" ht="15" x14ac:dyDescent="0.2">
      <c r="A84" s="57" t="str">
        <f>CONCATENATE(SP_ACQ_Lib[[#This Row],[Acquisition Tract No.]],"_",SP_ACQ_Lib[[#This Row],[ACQ Document Type]])</f>
        <v>202_TITLE SOS Business Organization Inquiry</v>
      </c>
      <c r="B84" s="14" t="s">
        <v>1698</v>
      </c>
      <c r="C84" s="15" t="s">
        <v>26</v>
      </c>
      <c r="D84" s="12" t="s">
        <v>246</v>
      </c>
      <c r="E84" s="8" t="s">
        <v>485</v>
      </c>
      <c r="F84" s="8" t="s">
        <v>578</v>
      </c>
      <c r="G84" s="8" t="s">
        <v>577</v>
      </c>
      <c r="H84" s="7" t="s">
        <v>218</v>
      </c>
      <c r="I84" s="16">
        <v>43922</v>
      </c>
      <c r="J84" s="16"/>
      <c r="K84" s="17"/>
      <c r="L84" s="3"/>
      <c r="M84" s="8" t="s">
        <v>1483</v>
      </c>
      <c r="N84" s="11">
        <v>44006.628657407404</v>
      </c>
      <c r="O84" s="8" t="s">
        <v>1485</v>
      </c>
      <c r="P84" s="11">
        <v>43922.546909722223</v>
      </c>
      <c r="Q84" s="13">
        <v>622945</v>
      </c>
      <c r="R84" s="18" t="s">
        <v>220</v>
      </c>
      <c r="S84" s="14" t="s">
        <v>1649</v>
      </c>
      <c r="T84" s="63">
        <v>799</v>
      </c>
      <c r="U84" s="64" t="str">
        <f>CONCATENATE(LEFT(SP_ACQ_Lib[[#This Row],[Tax Parcel ID]],7),"_",SP_ACQ_Lib[[#This Row],[ACQ Document Type]])</f>
        <v>R031245_TITLE SOS Business Organization Inquiry</v>
      </c>
      <c r="V84" s="36" t="str">
        <f>INDEX(SP_AcqTract_DB[WCAD Tax Parcel ID],MATCH(SP_ACQ_Lib[[#This Row],[Acquisition Tract No.]],SP_AcqTract_DB[Acquisition Tract No.],0))</f>
        <v>R031245;#5</v>
      </c>
      <c r="W84" s="26" t="e">
        <f>INDEX(#REF!,MATCH(LEFT(SP_ACQ_Lib[[#This Row],[Tax Parcel ID]],7),#REF!,0))</f>
        <v>#REF!</v>
      </c>
      <c r="X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TITLE SOS Business Organization Inquiry</v>
      </c>
      <c r="Y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" spans="1:25" ht="15" x14ac:dyDescent="0.2">
      <c r="A85" s="57" t="str">
        <f>CONCATENATE(SP_ACQ_Lib[[#This Row],[Acquisition Tract No.]],"_",SP_ACQ_Lib[[#This Row],[ACQ Document Type]])</f>
        <v>202_TITLE Tax Card</v>
      </c>
      <c r="B85" s="14" t="s">
        <v>1337</v>
      </c>
      <c r="C85" s="15" t="s">
        <v>26</v>
      </c>
      <c r="D85" s="12" t="s">
        <v>246</v>
      </c>
      <c r="E85" s="8" t="s">
        <v>485</v>
      </c>
      <c r="F85" s="8" t="s">
        <v>580</v>
      </c>
      <c r="G85" s="8" t="s">
        <v>579</v>
      </c>
      <c r="H85" s="7" t="s">
        <v>218</v>
      </c>
      <c r="I85" s="16"/>
      <c r="J85" s="16"/>
      <c r="K85" s="17"/>
      <c r="L85" s="3"/>
      <c r="M85" s="8" t="s">
        <v>1483</v>
      </c>
      <c r="N85" s="11">
        <v>44006.628923611112</v>
      </c>
      <c r="O85" s="8" t="s">
        <v>673</v>
      </c>
      <c r="P85" s="11">
        <v>43817.464780092596</v>
      </c>
      <c r="Q85" s="13">
        <v>509799</v>
      </c>
      <c r="R85" s="18" t="s">
        <v>220</v>
      </c>
      <c r="S85" s="14" t="s">
        <v>1092</v>
      </c>
      <c r="T85" s="63">
        <v>577</v>
      </c>
      <c r="U85" s="64" t="str">
        <f>CONCATENATE(LEFT(SP_ACQ_Lib[[#This Row],[Tax Parcel ID]],7),"_",SP_ACQ_Lib[[#This Row],[ACQ Document Type]])</f>
        <v>R031245_TITLE Tax Card</v>
      </c>
      <c r="V85" s="36" t="str">
        <f>INDEX(SP_AcqTract_DB[WCAD Tax Parcel ID],MATCH(SP_ACQ_Lib[[#This Row],[Acquisition Tract No.]],SP_AcqTract_DB[Acquisition Tract No.],0))</f>
        <v>R031245;#5</v>
      </c>
      <c r="W85" s="26" t="e">
        <f>INDEX(#REF!,MATCH(LEFT(SP_ACQ_Lib[[#This Row],[Tax Parcel ID]],7),#REF!,0))</f>
        <v>#REF!</v>
      </c>
      <c r="X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COW-FRMP_TR-202 TITLE Tax Card</v>
      </c>
      <c r="Y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" spans="1:25" ht="15" x14ac:dyDescent="0.2">
      <c r="A86" s="57" t="str">
        <f>CONCATENATE(SP_ACQ_Lib[[#This Row],[Acquisition Tract No.]],"_",SP_ACQ_Lib[[#This Row],[ACQ Document Type]])</f>
        <v>203_CONTACT Letter of Intent-HDR</v>
      </c>
      <c r="B86" s="14" t="s">
        <v>785</v>
      </c>
      <c r="C86" s="15" t="s">
        <v>27</v>
      </c>
      <c r="D86" s="12" t="s">
        <v>81</v>
      </c>
      <c r="E86" s="8" t="s">
        <v>489</v>
      </c>
      <c r="F86" s="8" t="s">
        <v>760</v>
      </c>
      <c r="G86" s="8" t="s">
        <v>759</v>
      </c>
      <c r="H86" s="7" t="s">
        <v>218</v>
      </c>
      <c r="I86" s="16">
        <v>43765</v>
      </c>
      <c r="J86" s="16"/>
      <c r="K86" s="17"/>
      <c r="L86" s="3"/>
      <c r="M86" s="8" t="s">
        <v>20</v>
      </c>
      <c r="N86" s="11">
        <v>43770.44903935185</v>
      </c>
      <c r="O86" s="8" t="s">
        <v>746</v>
      </c>
      <c r="P86" s="11">
        <v>43768.407997685186</v>
      </c>
      <c r="Q86" s="13">
        <v>327511</v>
      </c>
      <c r="R86" s="18" t="s">
        <v>220</v>
      </c>
      <c r="S86" s="14" t="s">
        <v>977</v>
      </c>
      <c r="T86" s="63">
        <v>482</v>
      </c>
      <c r="U86" s="64" t="str">
        <f>CONCATENATE(LEFT(SP_ACQ_Lib[[#This Row],[Tax Parcel ID]],7),"_",SP_ACQ_Lib[[#This Row],[ACQ Document Type]])</f>
        <v>R023653_CONTACT Letter of Intent-HDR</v>
      </c>
      <c r="V86" s="36" t="str">
        <f>INDEX(SP_AcqTract_DB[WCAD Tax Parcel ID],MATCH(SP_ACQ_Lib[[#This Row],[Acquisition Tract No.]],SP_AcqTract_DB[Acquisition Tract No.],0))</f>
        <v>R023653;#7</v>
      </c>
      <c r="W86" s="26" t="e">
        <f>INDEX(#REF!,MATCH(LEFT(SP_ACQ_Lib[[#This Row],[Tax Parcel ID]],7),#REF!,0))</f>
        <v>#REF!</v>
      </c>
      <c r="X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CONTACT Letter of Intent-HDR</v>
      </c>
      <c r="Y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" spans="1:25" ht="15" x14ac:dyDescent="0.2">
      <c r="A87" s="57" t="str">
        <f>CONCATENATE(SP_ACQ_Lib[[#This Row],[Acquisition Tract No.]],"_",SP_ACQ_Lib[[#This Row],[ACQ Document Type]])</f>
        <v>203_CONTACT Negotiator Report</v>
      </c>
      <c r="B87" s="14" t="s">
        <v>1279</v>
      </c>
      <c r="C87" s="15" t="s">
        <v>27</v>
      </c>
      <c r="D87" s="12" t="s">
        <v>81</v>
      </c>
      <c r="E87" s="8" t="s">
        <v>489</v>
      </c>
      <c r="F87" s="8" t="s">
        <v>517</v>
      </c>
      <c r="G87" s="8" t="s">
        <v>516</v>
      </c>
      <c r="H87" s="7" t="s">
        <v>218</v>
      </c>
      <c r="I87" s="16"/>
      <c r="J87" s="16"/>
      <c r="K87" s="17"/>
      <c r="L87" s="3"/>
      <c r="M87" s="8" t="s">
        <v>1483</v>
      </c>
      <c r="N87" s="11">
        <v>43872.543425925927</v>
      </c>
      <c r="O87" s="8" t="s">
        <v>1484</v>
      </c>
      <c r="P87" s="11">
        <v>43735.684270833335</v>
      </c>
      <c r="Q87" s="13">
        <v>60909</v>
      </c>
      <c r="R87" s="18" t="s">
        <v>518</v>
      </c>
      <c r="S87" s="14" t="s">
        <v>525</v>
      </c>
      <c r="T87" s="63">
        <v>352</v>
      </c>
      <c r="U87" s="64" t="str">
        <f>CONCATENATE(LEFT(SP_ACQ_Lib[[#This Row],[Tax Parcel ID]],7),"_",SP_ACQ_Lib[[#This Row],[ACQ Document Type]])</f>
        <v>R023653_CONTACT Negotiator Report</v>
      </c>
      <c r="V87" s="36" t="str">
        <f>INDEX(SP_AcqTract_DB[WCAD Tax Parcel ID],MATCH(SP_ACQ_Lib[[#This Row],[Acquisition Tract No.]],SP_AcqTract_DB[Acquisition Tract No.],0))</f>
        <v>R023653;#7</v>
      </c>
      <c r="W87" s="26" t="e">
        <f>INDEX(#REF!,MATCH(LEFT(SP_ACQ_Lib[[#This Row],[Tax Parcel ID]],7),#REF!,0))</f>
        <v>#REF!</v>
      </c>
      <c r="X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CONTACT Negotiator Report</v>
      </c>
      <c r="Y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" spans="1:25" ht="15" x14ac:dyDescent="0.2">
      <c r="A88" s="57" t="str">
        <f>CONCATENATE(SP_ACQ_Lib[[#This Row],[Acquisition Tract No.]],"_",SP_ACQ_Lib[[#This Row],[ACQ Document Type]])</f>
        <v>203_NEGOTIATION Landowner Bill of Rights Letter</v>
      </c>
      <c r="B88" s="14" t="s">
        <v>1338</v>
      </c>
      <c r="C88" s="15" t="s">
        <v>27</v>
      </c>
      <c r="D88" s="12" t="s">
        <v>81</v>
      </c>
      <c r="E88" s="8" t="s">
        <v>573</v>
      </c>
      <c r="F88" s="8" t="s">
        <v>1079</v>
      </c>
      <c r="G88" s="8" t="s">
        <v>1078</v>
      </c>
      <c r="H88" s="7" t="s">
        <v>218</v>
      </c>
      <c r="I88" s="16">
        <v>43748</v>
      </c>
      <c r="J88" s="16"/>
      <c r="K88" s="17"/>
      <c r="L88" s="3"/>
      <c r="M88" s="8" t="s">
        <v>1483</v>
      </c>
      <c r="N88" s="11">
        <v>43872.553969907407</v>
      </c>
      <c r="O88" s="8" t="s">
        <v>1485</v>
      </c>
      <c r="P88" s="11">
        <v>43752.457152777781</v>
      </c>
      <c r="Q88" s="13">
        <v>350838</v>
      </c>
      <c r="R88" s="18" t="s">
        <v>220</v>
      </c>
      <c r="S88" s="14" t="s">
        <v>595</v>
      </c>
      <c r="T88" s="63">
        <v>421</v>
      </c>
      <c r="U88" s="64" t="str">
        <f>CONCATENATE(LEFT(SP_ACQ_Lib[[#This Row],[Tax Parcel ID]],7),"_",SP_ACQ_Lib[[#This Row],[ACQ Document Type]])</f>
        <v>R023653_NEGOTIATION Landowner Bill of Rights Letter</v>
      </c>
      <c r="V88" s="36" t="str">
        <f>INDEX(SP_AcqTract_DB[WCAD Tax Parcel ID],MATCH(SP_ACQ_Lib[[#This Row],[Acquisition Tract No.]],SP_AcqTract_DB[Acquisition Tract No.],0))</f>
        <v>R023653;#7</v>
      </c>
      <c r="W88" s="26" t="e">
        <f>INDEX(#REF!,MATCH(LEFT(SP_ACQ_Lib[[#This Row],[Tax Parcel ID]],7),#REF!,0))</f>
        <v>#REF!</v>
      </c>
      <c r="X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NEGOTIATION Landowner Bill of Rights Letter</v>
      </c>
      <c r="Y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" spans="1:25" ht="15" x14ac:dyDescent="0.2">
      <c r="A89" s="57" t="str">
        <f>CONCATENATE(SP_ACQ_Lib[[#This Row],[Acquisition Tract No.]],"_",SP_ACQ_Lib[[#This Row],[ACQ Document Type]])</f>
        <v>203_SURVEY Right-of-Entry</v>
      </c>
      <c r="B89" s="14" t="s">
        <v>786</v>
      </c>
      <c r="C89" s="15" t="s">
        <v>27</v>
      </c>
      <c r="D89" s="12" t="s">
        <v>81</v>
      </c>
      <c r="E89" s="8" t="s">
        <v>482</v>
      </c>
      <c r="F89" s="8" t="s">
        <v>483</v>
      </c>
      <c r="G89" s="8" t="s">
        <v>217</v>
      </c>
      <c r="H89" s="7" t="s">
        <v>218</v>
      </c>
      <c r="I89" s="16">
        <v>43697</v>
      </c>
      <c r="J89" s="16"/>
      <c r="K89" s="17"/>
      <c r="L89" s="3"/>
      <c r="M89" s="8" t="s">
        <v>20</v>
      </c>
      <c r="N89" s="11">
        <v>43770.44903935185</v>
      </c>
      <c r="O89" s="8" t="s">
        <v>1485</v>
      </c>
      <c r="P89" s="11">
        <v>43698.63585648148</v>
      </c>
      <c r="Q89" s="13">
        <v>1087115</v>
      </c>
      <c r="R89" s="18" t="s">
        <v>220</v>
      </c>
      <c r="S89" s="14" t="s">
        <v>344</v>
      </c>
      <c r="T89" s="63">
        <v>114</v>
      </c>
      <c r="U89" s="64" t="str">
        <f>CONCATENATE(LEFT(SP_ACQ_Lib[[#This Row],[Tax Parcel ID]],7),"_",SP_ACQ_Lib[[#This Row],[ACQ Document Type]])</f>
        <v>R023653_SURVEY Right-of-Entry</v>
      </c>
      <c r="V89" s="36" t="str">
        <f>INDEX(SP_AcqTract_DB[WCAD Tax Parcel ID],MATCH(SP_ACQ_Lib[[#This Row],[Acquisition Tract No.]],SP_AcqTract_DB[Acquisition Tract No.],0))</f>
        <v>R023653;#7</v>
      </c>
      <c r="W89" s="26" t="e">
        <f>INDEX(#REF!,MATCH(LEFT(SP_ACQ_Lib[[#This Row],[Tax Parcel ID]],7),#REF!,0))</f>
        <v>#REF!</v>
      </c>
      <c r="X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SURVEY Right-of-Entry</v>
      </c>
      <c r="Y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" spans="1:25" ht="15" x14ac:dyDescent="0.2">
      <c r="A90" s="57" t="str">
        <f>CONCATENATE(SP_ACQ_Lib[[#This Row],[Acquisition Tract No.]],"_",SP_ACQ_Lib[[#This Row],[ACQ Document Type]])</f>
        <v>203_TITLE Commitment</v>
      </c>
      <c r="B90" s="14" t="s">
        <v>787</v>
      </c>
      <c r="C90" s="15" t="s">
        <v>27</v>
      </c>
      <c r="D90" s="12" t="s">
        <v>81</v>
      </c>
      <c r="E90" s="8" t="s">
        <v>485</v>
      </c>
      <c r="F90" s="8" t="s">
        <v>486</v>
      </c>
      <c r="G90" s="8" t="s">
        <v>240</v>
      </c>
      <c r="H90" s="7" t="s">
        <v>218</v>
      </c>
      <c r="I90" s="16">
        <v>43714</v>
      </c>
      <c r="J90" s="16">
        <v>43724</v>
      </c>
      <c r="K90" s="17"/>
      <c r="L90" s="3" t="s">
        <v>247</v>
      </c>
      <c r="M90" s="8" t="s">
        <v>1483</v>
      </c>
      <c r="N90" s="11">
        <v>43915.387291666666</v>
      </c>
      <c r="O90" s="8" t="s">
        <v>1486</v>
      </c>
      <c r="P90" s="11">
        <v>43706.437650462962</v>
      </c>
      <c r="Q90" s="13">
        <v>300794</v>
      </c>
      <c r="R90" s="18" t="s">
        <v>220</v>
      </c>
      <c r="S90" s="14" t="s">
        <v>345</v>
      </c>
      <c r="T90" s="63">
        <v>189</v>
      </c>
      <c r="U90" s="64" t="str">
        <f>CONCATENATE(LEFT(SP_ACQ_Lib[[#This Row],[Tax Parcel ID]],7),"_",SP_ACQ_Lib[[#This Row],[ACQ Document Type]])</f>
        <v>R023653_TITLE Commitment</v>
      </c>
      <c r="V90" s="36" t="str">
        <f>INDEX(SP_AcqTract_DB[WCAD Tax Parcel ID],MATCH(SP_ACQ_Lib[[#This Row],[Acquisition Tract No.]],SP_AcqTract_DB[Acquisition Tract No.],0))</f>
        <v>R023653;#7</v>
      </c>
      <c r="W90" s="26" t="e">
        <f>INDEX(#REF!,MATCH(LEFT(SP_ACQ_Lib[[#This Row],[Tax Parcel ID]],7),#REF!,0))</f>
        <v>#REF!</v>
      </c>
      <c r="X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TITLE Commitment</v>
      </c>
      <c r="Y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" spans="1:25" ht="15" x14ac:dyDescent="0.2">
      <c r="A91" s="57" t="str">
        <f>CONCATENATE(SP_ACQ_Lib[[#This Row],[Acquisition Tract No.]],"_",SP_ACQ_Lib[[#This Row],[ACQ Document Type]])</f>
        <v>203_TITLE Commitment Backup Docs</v>
      </c>
      <c r="B91" s="14" t="s">
        <v>788</v>
      </c>
      <c r="C91" s="15" t="s">
        <v>27</v>
      </c>
      <c r="D91" s="12" t="s">
        <v>81</v>
      </c>
      <c r="E91" s="8" t="s">
        <v>485</v>
      </c>
      <c r="F91" s="8" t="s">
        <v>487</v>
      </c>
      <c r="G91" s="8" t="s">
        <v>242</v>
      </c>
      <c r="H91" s="7" t="s">
        <v>218</v>
      </c>
      <c r="I91" s="16"/>
      <c r="J91" s="16"/>
      <c r="K91" s="17"/>
      <c r="L91" s="3"/>
      <c r="M91" s="8" t="s">
        <v>1485</v>
      </c>
      <c r="N91" s="11">
        <v>43867.644097222219</v>
      </c>
      <c r="O91" s="8" t="s">
        <v>1486</v>
      </c>
      <c r="P91" s="11">
        <v>43706.438240740739</v>
      </c>
      <c r="Q91" s="13">
        <v>2051040</v>
      </c>
      <c r="R91" s="18" t="s">
        <v>220</v>
      </c>
      <c r="S91" s="14" t="s">
        <v>346</v>
      </c>
      <c r="T91" s="63">
        <v>190</v>
      </c>
      <c r="U91" s="64" t="str">
        <f>CONCATENATE(LEFT(SP_ACQ_Lib[[#This Row],[Tax Parcel ID]],7),"_",SP_ACQ_Lib[[#This Row],[ACQ Document Type]])</f>
        <v>R023653_TITLE Commitment Backup Docs</v>
      </c>
      <c r="V91" s="36" t="str">
        <f>INDEX(SP_AcqTract_DB[WCAD Tax Parcel ID],MATCH(SP_ACQ_Lib[[#This Row],[Acquisition Tract No.]],SP_AcqTract_DB[Acquisition Tract No.],0))</f>
        <v>R023653;#7</v>
      </c>
      <c r="W91" s="26" t="e">
        <f>INDEX(#REF!,MATCH(LEFT(SP_ACQ_Lib[[#This Row],[Tax Parcel ID]],7),#REF!,0))</f>
        <v>#REF!</v>
      </c>
      <c r="X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TITLE Commitment Backup Docs</v>
      </c>
      <c r="Y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" spans="1:25" ht="15" x14ac:dyDescent="0.2">
      <c r="A92" s="57" t="str">
        <f>CONCATENATE(SP_ACQ_Lib[[#This Row],[Acquisition Tract No.]],"_",SP_ACQ_Lib[[#This Row],[ACQ Document Type]])</f>
        <v>203_TITLE Curative Plan</v>
      </c>
      <c r="B92" s="14" t="s">
        <v>789</v>
      </c>
      <c r="C92" s="15" t="s">
        <v>27</v>
      </c>
      <c r="D92" s="12" t="s">
        <v>81</v>
      </c>
      <c r="E92" s="8" t="s">
        <v>485</v>
      </c>
      <c r="F92" s="8" t="s">
        <v>488</v>
      </c>
      <c r="G92" s="8" t="s">
        <v>243</v>
      </c>
      <c r="H92" s="7" t="s">
        <v>218</v>
      </c>
      <c r="I92" s="16">
        <v>43809</v>
      </c>
      <c r="J92" s="16"/>
      <c r="K92" s="17"/>
      <c r="L92" s="3"/>
      <c r="M92" s="8" t="s">
        <v>1485</v>
      </c>
      <c r="N92" s="11">
        <v>43886.63925925926</v>
      </c>
      <c r="O92" s="8" t="s">
        <v>1486</v>
      </c>
      <c r="P92" s="11">
        <v>43739.399224537039</v>
      </c>
      <c r="Q92" s="13">
        <v>39164</v>
      </c>
      <c r="R92" s="18" t="s">
        <v>220</v>
      </c>
      <c r="S92" s="14" t="s">
        <v>526</v>
      </c>
      <c r="T92" s="63">
        <v>382</v>
      </c>
      <c r="U92" s="64" t="str">
        <f>CONCATENATE(LEFT(SP_ACQ_Lib[[#This Row],[Tax Parcel ID]],7),"_",SP_ACQ_Lib[[#This Row],[ACQ Document Type]])</f>
        <v>R023653_TITLE Curative Plan</v>
      </c>
      <c r="V92" s="36" t="str">
        <f>INDEX(SP_AcqTract_DB[WCAD Tax Parcel ID],MATCH(SP_ACQ_Lib[[#This Row],[Acquisition Tract No.]],SP_AcqTract_DB[Acquisition Tract No.],0))</f>
        <v>R023653;#7</v>
      </c>
      <c r="W92" s="26" t="e">
        <f>INDEX(#REF!,MATCH(LEFT(SP_ACQ_Lib[[#This Row],[Tax Parcel ID]],7),#REF!,0))</f>
        <v>#REF!</v>
      </c>
      <c r="X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TITLE Curative Plan</v>
      </c>
      <c r="Y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" spans="1:25" ht="15" x14ac:dyDescent="0.2">
      <c r="A93" s="57" t="str">
        <f>CONCATENATE(SP_ACQ_Lib[[#This Row],[Acquisition Tract No.]],"_",SP_ACQ_Lib[[#This Row],[ACQ Document Type]])</f>
        <v>203_TITLE Tax Card</v>
      </c>
      <c r="B93" s="14" t="s">
        <v>1339</v>
      </c>
      <c r="C93" s="15" t="s">
        <v>27</v>
      </c>
      <c r="D93" s="12" t="s">
        <v>81</v>
      </c>
      <c r="E93" s="8" t="s">
        <v>485</v>
      </c>
      <c r="F93" s="8" t="s">
        <v>580</v>
      </c>
      <c r="G93" s="8" t="s">
        <v>579</v>
      </c>
      <c r="H93" s="7" t="s">
        <v>218</v>
      </c>
      <c r="I93" s="16"/>
      <c r="J93" s="16"/>
      <c r="K93" s="17"/>
      <c r="L93" s="3"/>
      <c r="M93" s="8" t="s">
        <v>1483</v>
      </c>
      <c r="N93" s="11">
        <v>43874.58935185185</v>
      </c>
      <c r="O93" s="8" t="s">
        <v>673</v>
      </c>
      <c r="P93" s="11">
        <v>43817.464780092596</v>
      </c>
      <c r="Q93" s="13">
        <v>958849</v>
      </c>
      <c r="R93" s="18" t="s">
        <v>220</v>
      </c>
      <c r="S93" s="14" t="s">
        <v>1093</v>
      </c>
      <c r="T93" s="63">
        <v>578</v>
      </c>
      <c r="U93" s="64" t="str">
        <f>CONCATENATE(LEFT(SP_ACQ_Lib[[#This Row],[Tax Parcel ID]],7),"_",SP_ACQ_Lib[[#This Row],[ACQ Document Type]])</f>
        <v>R023653_TITLE Tax Card</v>
      </c>
      <c r="V93" s="36" t="str">
        <f>INDEX(SP_AcqTract_DB[WCAD Tax Parcel ID],MATCH(SP_ACQ_Lib[[#This Row],[Acquisition Tract No.]],SP_AcqTract_DB[Acquisition Tract No.],0))</f>
        <v>R023653;#7</v>
      </c>
      <c r="W93" s="26" t="e">
        <f>INDEX(#REF!,MATCH(LEFT(SP_ACQ_Lib[[#This Row],[Tax Parcel ID]],7),#REF!,0))</f>
        <v>#REF!</v>
      </c>
      <c r="X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COW-FRMP_TR-203 TITLE Tax Card</v>
      </c>
      <c r="Y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" spans="1:25" ht="15" x14ac:dyDescent="0.2">
      <c r="A94" s="57" t="str">
        <f>CONCATENATE(SP_ACQ_Lib[[#This Row],[Acquisition Tract No.]],"_",SP_ACQ_Lib[[#This Row],[ACQ Document Type]])</f>
        <v>205_APPRAISAL Appraisal Review</v>
      </c>
      <c r="B94" s="14" t="s">
        <v>2597</v>
      </c>
      <c r="C94" s="15" t="s">
        <v>28</v>
      </c>
      <c r="D94" s="12" t="s">
        <v>85</v>
      </c>
      <c r="E94" s="8" t="s">
        <v>569</v>
      </c>
      <c r="F94" s="8" t="s">
        <v>1725</v>
      </c>
      <c r="G94" s="8" t="s">
        <v>1723</v>
      </c>
      <c r="H94" s="7" t="s">
        <v>218</v>
      </c>
      <c r="I94" s="16">
        <v>43985</v>
      </c>
      <c r="J94" s="16"/>
      <c r="K94" s="17">
        <v>82500</v>
      </c>
      <c r="L94" s="3"/>
      <c r="M94" s="8" t="s">
        <v>1483</v>
      </c>
      <c r="N94" s="11">
        <v>43990.488796296297</v>
      </c>
      <c r="O94" s="8" t="s">
        <v>1483</v>
      </c>
      <c r="P94" s="11">
        <v>43990.455416666664</v>
      </c>
      <c r="Q94" s="13">
        <v>866562</v>
      </c>
      <c r="R94" s="18" t="s">
        <v>220</v>
      </c>
      <c r="S94" s="14" t="s">
        <v>2611</v>
      </c>
      <c r="T94" s="63">
        <v>1158</v>
      </c>
      <c r="U94" s="64" t="str">
        <f>CONCATENATE(LEFT(SP_ACQ_Lib[[#This Row],[Tax Parcel ID]],7),"_",SP_ACQ_Lib[[#This Row],[ACQ Document Type]])</f>
        <v>R023654_APPRAISAL Appraisal Review</v>
      </c>
      <c r="V94" s="36" t="str">
        <f>INDEX(SP_AcqTract_DB[WCAD Tax Parcel ID],MATCH(SP_ACQ_Lib[[#This Row],[Acquisition Tract No.]],SP_AcqTract_DB[Acquisition Tract No.],0))</f>
        <v>R023654;#8</v>
      </c>
      <c r="W94" s="26" t="e">
        <f>INDEX(#REF!,MATCH(LEFT(SP_ACQ_Lib[[#This Row],[Tax Parcel ID]],7),#REF!,0))</f>
        <v>#REF!</v>
      </c>
      <c r="X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APPRAISAL Appraisal Review</v>
      </c>
      <c r="Y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" spans="1:25" ht="15" x14ac:dyDescent="0.2">
      <c r="A95" s="57" t="str">
        <f>CONCATENATE(SP_ACQ_Lib[[#This Row],[Acquisition Tract No.]],"_",SP_ACQ_Lib[[#This Row],[ACQ Document Type]])</f>
        <v>205_APPRAISAL Final Appraisal</v>
      </c>
      <c r="B95" s="14" t="s">
        <v>2598</v>
      </c>
      <c r="C95" s="15" t="s">
        <v>28</v>
      </c>
      <c r="D95" s="12" t="s">
        <v>85</v>
      </c>
      <c r="E95" s="8" t="s">
        <v>569</v>
      </c>
      <c r="F95" s="8" t="s">
        <v>1727</v>
      </c>
      <c r="G95" s="8" t="s">
        <v>1726</v>
      </c>
      <c r="H95" s="7" t="s">
        <v>218</v>
      </c>
      <c r="I95" s="16">
        <v>43910</v>
      </c>
      <c r="J95" s="16">
        <v>43985</v>
      </c>
      <c r="K95" s="17">
        <v>82500</v>
      </c>
      <c r="L95" s="3"/>
      <c r="M95" s="8" t="s">
        <v>1483</v>
      </c>
      <c r="N95" s="11">
        <v>43990.488958333335</v>
      </c>
      <c r="O95" s="8" t="s">
        <v>1483</v>
      </c>
      <c r="P95" s="11">
        <v>43990.45553240741</v>
      </c>
      <c r="Q95" s="13">
        <v>6840159</v>
      </c>
      <c r="R95" s="18" t="s">
        <v>220</v>
      </c>
      <c r="S95" s="14" t="s">
        <v>2612</v>
      </c>
      <c r="T95" s="63">
        <v>1159</v>
      </c>
      <c r="U95" s="64" t="str">
        <f>CONCATENATE(LEFT(SP_ACQ_Lib[[#This Row],[Tax Parcel ID]],7),"_",SP_ACQ_Lib[[#This Row],[ACQ Document Type]])</f>
        <v>R023654_APPRAISAL Final Appraisal</v>
      </c>
      <c r="V95" s="36" t="str">
        <f>INDEX(SP_AcqTract_DB[WCAD Tax Parcel ID],MATCH(SP_ACQ_Lib[[#This Row],[Acquisition Tract No.]],SP_AcqTract_DB[Acquisition Tract No.],0))</f>
        <v>R023654;#8</v>
      </c>
      <c r="W95" s="26" t="e">
        <f>INDEX(#REF!,MATCH(LEFT(SP_ACQ_Lib[[#This Row],[Tax Parcel ID]],7),#REF!,0))</f>
        <v>#REF!</v>
      </c>
      <c r="X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APPRAISAL Final Appraisal</v>
      </c>
      <c r="Y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" spans="1:25" ht="15" x14ac:dyDescent="0.2">
      <c r="A96" s="57" t="str">
        <f>CONCATENATE(SP_ACQ_Lib[[#This Row],[Acquisition Tract No.]],"_",SP_ACQ_Lib[[#This Row],[ACQ Document Type]])</f>
        <v>205_APPRAISAL Just Compensation Approval</v>
      </c>
      <c r="B96" s="14" t="s">
        <v>2831</v>
      </c>
      <c r="C96" s="15" t="s">
        <v>28</v>
      </c>
      <c r="D96" s="12" t="s">
        <v>85</v>
      </c>
      <c r="E96" s="8" t="s">
        <v>569</v>
      </c>
      <c r="F96" s="8" t="s">
        <v>1737</v>
      </c>
      <c r="G96" s="8" t="s">
        <v>1736</v>
      </c>
      <c r="H96" s="7" t="s">
        <v>1082</v>
      </c>
      <c r="I96" s="16">
        <v>44004</v>
      </c>
      <c r="J96" s="16"/>
      <c r="K96" s="17">
        <v>82500</v>
      </c>
      <c r="L96" s="3"/>
      <c r="M96" s="8" t="s">
        <v>1483</v>
      </c>
      <c r="N96" s="11">
        <v>44012.533703703702</v>
      </c>
      <c r="O96" s="8" t="s">
        <v>1483</v>
      </c>
      <c r="P96" s="11">
        <v>44005.489027777781</v>
      </c>
      <c r="Q96" s="13">
        <v>251664</v>
      </c>
      <c r="R96" s="18" t="s">
        <v>220</v>
      </c>
      <c r="S96" s="14" t="s">
        <v>2900</v>
      </c>
      <c r="T96" s="63">
        <v>1269</v>
      </c>
      <c r="U96" s="64" t="str">
        <f>CONCATENATE(LEFT(SP_ACQ_Lib[[#This Row],[Tax Parcel ID]],7),"_",SP_ACQ_Lib[[#This Row],[ACQ Document Type]])</f>
        <v>R023654_APPRAISAL Just Compensation Approval</v>
      </c>
      <c r="V96" s="36" t="str">
        <f>INDEX(SP_AcqTract_DB[WCAD Tax Parcel ID],MATCH(SP_ACQ_Lib[[#This Row],[Acquisition Tract No.]],SP_AcqTract_DB[Acquisition Tract No.],0))</f>
        <v>R023654;#8</v>
      </c>
      <c r="W96" s="26" t="e">
        <f>INDEX(#REF!,MATCH(LEFT(SP_ACQ_Lib[[#This Row],[Tax Parcel ID]],7),#REF!,0))</f>
        <v>#REF!</v>
      </c>
      <c r="X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APPRAISAL Just Compensation Approval</v>
      </c>
      <c r="Y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" spans="1:25" ht="15" x14ac:dyDescent="0.2">
      <c r="A97" s="57" t="str">
        <f>CONCATENATE(SP_ACQ_Lib[[#This Row],[Acquisition Tract No.]],"_",SP_ACQ_Lib[[#This Row],[ACQ Document Type]])</f>
        <v>205_APPRAISAL Just Compensation Memo</v>
      </c>
      <c r="B97" s="14" t="s">
        <v>2599</v>
      </c>
      <c r="C97" s="15" t="s">
        <v>28</v>
      </c>
      <c r="D97" s="12" t="s">
        <v>85</v>
      </c>
      <c r="E97" s="8" t="s">
        <v>569</v>
      </c>
      <c r="F97" s="8" t="s">
        <v>1729</v>
      </c>
      <c r="G97" s="8" t="s">
        <v>1728</v>
      </c>
      <c r="H97" s="7" t="s">
        <v>218</v>
      </c>
      <c r="I97" s="16">
        <v>43990</v>
      </c>
      <c r="J97" s="16">
        <v>43990</v>
      </c>
      <c r="K97" s="17">
        <v>82500</v>
      </c>
      <c r="L97" s="3"/>
      <c r="M97" s="8" t="s">
        <v>1483</v>
      </c>
      <c r="N97" s="11">
        <v>43991.580543981479</v>
      </c>
      <c r="O97" s="8" t="s">
        <v>1483</v>
      </c>
      <c r="P97" s="11">
        <v>43990.455555555556</v>
      </c>
      <c r="Q97" s="13">
        <v>43134</v>
      </c>
      <c r="R97" s="18" t="s">
        <v>220</v>
      </c>
      <c r="S97" s="14" t="s">
        <v>2613</v>
      </c>
      <c r="T97" s="63">
        <v>1160</v>
      </c>
      <c r="U97" s="64" t="str">
        <f>CONCATENATE(LEFT(SP_ACQ_Lib[[#This Row],[Tax Parcel ID]],7),"_",SP_ACQ_Lib[[#This Row],[ACQ Document Type]])</f>
        <v>R023654_APPRAISAL Just Compensation Memo</v>
      </c>
      <c r="V97" s="36" t="str">
        <f>INDEX(SP_AcqTract_DB[WCAD Tax Parcel ID],MATCH(SP_ACQ_Lib[[#This Row],[Acquisition Tract No.]],SP_AcqTract_DB[Acquisition Tract No.],0))</f>
        <v>R023654;#8</v>
      </c>
      <c r="W97" s="26" t="e">
        <f>INDEX(#REF!,MATCH(LEFT(SP_ACQ_Lib[[#This Row],[Tax Parcel ID]],7),#REF!,0))</f>
        <v>#REF!</v>
      </c>
      <c r="X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APPRAISAL Just Compensation Memo</v>
      </c>
      <c r="Y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" spans="1:25" ht="15" x14ac:dyDescent="0.2">
      <c r="A98" s="57" t="str">
        <f>CONCATENATE(SP_ACQ_Lib[[#This Row],[Acquisition Tract No.]],"_",SP_ACQ_Lib[[#This Row],[ACQ Document Type]])</f>
        <v>205_APPRAISAL USACOE Authorization to Proceed with Offer</v>
      </c>
      <c r="B98" s="14" t="s">
        <v>2600</v>
      </c>
      <c r="C98" s="15" t="s">
        <v>28</v>
      </c>
      <c r="D98" s="12" t="s">
        <v>85</v>
      </c>
      <c r="E98" s="8" t="s">
        <v>569</v>
      </c>
      <c r="F98" s="8" t="s">
        <v>1786</v>
      </c>
      <c r="G98" s="8" t="s">
        <v>1785</v>
      </c>
      <c r="H98" s="7" t="s">
        <v>218</v>
      </c>
      <c r="I98" s="16">
        <v>43990</v>
      </c>
      <c r="J98" s="16"/>
      <c r="K98" s="17">
        <v>82500</v>
      </c>
      <c r="L98" s="3"/>
      <c r="M98" s="8" t="s">
        <v>1483</v>
      </c>
      <c r="N98" s="11">
        <v>43990.489293981482</v>
      </c>
      <c r="O98" s="8" t="s">
        <v>1483</v>
      </c>
      <c r="P98" s="11">
        <v>43990.455567129633</v>
      </c>
      <c r="Q98" s="13">
        <v>418995</v>
      </c>
      <c r="R98" s="18" t="s">
        <v>220</v>
      </c>
      <c r="S98" s="14" t="s">
        <v>2614</v>
      </c>
      <c r="T98" s="63">
        <v>1161</v>
      </c>
      <c r="U98" s="64" t="str">
        <f>CONCATENATE(LEFT(SP_ACQ_Lib[[#This Row],[Tax Parcel ID]],7),"_",SP_ACQ_Lib[[#This Row],[ACQ Document Type]])</f>
        <v>R023654_APPRAISAL USACOE Authorization to Proceed with Offer</v>
      </c>
      <c r="V98" s="36" t="str">
        <f>INDEX(SP_AcqTract_DB[WCAD Tax Parcel ID],MATCH(SP_ACQ_Lib[[#This Row],[Acquisition Tract No.]],SP_AcqTract_DB[Acquisition Tract No.],0))</f>
        <v>R023654;#8</v>
      </c>
      <c r="W98" s="26" t="e">
        <f>INDEX(#REF!,MATCH(LEFT(SP_ACQ_Lib[[#This Row],[Tax Parcel ID]],7),#REF!,0))</f>
        <v>#REF!</v>
      </c>
      <c r="X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APPRAISAL USACOE Authorization to Proceed with Offer</v>
      </c>
      <c r="Y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" spans="1:25" ht="15" x14ac:dyDescent="0.2">
      <c r="A99" s="57" t="str">
        <f>CONCATENATE(SP_ACQ_Lib[[#This Row],[Acquisition Tract No.]],"_",SP_ACQ_Lib[[#This Row],[ACQ Document Type]])</f>
        <v>205_APPRAISAL USACOE Authorization to Proceed with Offer Approval</v>
      </c>
      <c r="B99" s="14" t="s">
        <v>2832</v>
      </c>
      <c r="C99" s="15" t="s">
        <v>28</v>
      </c>
      <c r="D99" s="12" t="s">
        <v>85</v>
      </c>
      <c r="E99" s="8" t="s">
        <v>569</v>
      </c>
      <c r="F99" s="8" t="s">
        <v>1800</v>
      </c>
      <c r="G99" s="8" t="s">
        <v>1799</v>
      </c>
      <c r="H99" s="7" t="s">
        <v>1082</v>
      </c>
      <c r="I99" s="16">
        <v>44000</v>
      </c>
      <c r="J99" s="16"/>
      <c r="K99" s="17">
        <v>82500</v>
      </c>
      <c r="L99" s="3"/>
      <c r="M99" s="8" t="s">
        <v>1483</v>
      </c>
      <c r="N99" s="11">
        <v>44012.534270833334</v>
      </c>
      <c r="O99" s="8" t="s">
        <v>1483</v>
      </c>
      <c r="P99" s="11">
        <v>44005.489027777781</v>
      </c>
      <c r="Q99" s="13">
        <v>369400</v>
      </c>
      <c r="R99" s="18" t="s">
        <v>220</v>
      </c>
      <c r="S99" s="14" t="s">
        <v>2901</v>
      </c>
      <c r="T99" s="63">
        <v>1270</v>
      </c>
      <c r="U99" s="64" t="str">
        <f>CONCATENATE(LEFT(SP_ACQ_Lib[[#This Row],[Tax Parcel ID]],7),"_",SP_ACQ_Lib[[#This Row],[ACQ Document Type]])</f>
        <v>R023654_APPRAISAL USACOE Authorization to Proceed with Offer Approval</v>
      </c>
      <c r="V99" s="36" t="str">
        <f>INDEX(SP_AcqTract_DB[WCAD Tax Parcel ID],MATCH(SP_ACQ_Lib[[#This Row],[Acquisition Tract No.]],SP_AcqTract_DB[Acquisition Tract No.],0))</f>
        <v>R023654;#8</v>
      </c>
      <c r="W99" s="26" t="e">
        <f>INDEX(#REF!,MATCH(LEFT(SP_ACQ_Lib[[#This Row],[Tax Parcel ID]],7),#REF!,0))</f>
        <v>#REF!</v>
      </c>
      <c r="X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APPRAISAL USACOE Authorization to Proceed with Offer Approval</v>
      </c>
      <c r="Y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" spans="1:25" ht="15" x14ac:dyDescent="0.2">
      <c r="A100" s="57" t="str">
        <f>CONCATENATE(SP_ACQ_Lib[[#This Row],[Acquisition Tract No.]],"_",SP_ACQ_Lib[[#This Row],[ACQ Document Type]])</f>
        <v>205_CONTACT Initial Interview - Residential</v>
      </c>
      <c r="B100" s="14" t="s">
        <v>790</v>
      </c>
      <c r="C100" s="15" t="s">
        <v>28</v>
      </c>
      <c r="D100" s="12" t="s">
        <v>85</v>
      </c>
      <c r="E100" s="8" t="s">
        <v>489</v>
      </c>
      <c r="F100" s="8" t="s">
        <v>490</v>
      </c>
      <c r="G100" s="8" t="s">
        <v>244</v>
      </c>
      <c r="H100" s="7" t="s">
        <v>218</v>
      </c>
      <c r="I100" s="16">
        <v>43685</v>
      </c>
      <c r="J100" s="16"/>
      <c r="K100" s="17"/>
      <c r="L100" s="3"/>
      <c r="M100" s="8" t="s">
        <v>20</v>
      </c>
      <c r="N100" s="11">
        <v>43770.44903935185</v>
      </c>
      <c r="O100" s="8" t="s">
        <v>1485</v>
      </c>
      <c r="P100" s="11">
        <v>43696.379548611112</v>
      </c>
      <c r="Q100" s="13">
        <v>265205</v>
      </c>
      <c r="R100" s="18" t="s">
        <v>220</v>
      </c>
      <c r="S100" s="14" t="s">
        <v>347</v>
      </c>
      <c r="T100" s="63">
        <v>90</v>
      </c>
      <c r="U100" s="64" t="str">
        <f>CONCATENATE(LEFT(SP_ACQ_Lib[[#This Row],[Tax Parcel ID]],7),"_",SP_ACQ_Lib[[#This Row],[ACQ Document Type]])</f>
        <v>R023654_CONTACT Initial Interview - Residential</v>
      </c>
      <c r="V100" s="36" t="str">
        <f>INDEX(SP_AcqTract_DB[WCAD Tax Parcel ID],MATCH(SP_ACQ_Lib[[#This Row],[Acquisition Tract No.]],SP_AcqTract_DB[Acquisition Tract No.],0))</f>
        <v>R023654;#8</v>
      </c>
      <c r="W100" s="26" t="e">
        <f>INDEX(#REF!,MATCH(LEFT(SP_ACQ_Lib[[#This Row],[Tax Parcel ID]],7),#REF!,0))</f>
        <v>#REF!</v>
      </c>
      <c r="X1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CONTACT Initial Interview - Residential</v>
      </c>
      <c r="Y1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1" spans="1:25" ht="15" x14ac:dyDescent="0.2">
      <c r="A101" s="57" t="str">
        <f>CONCATENATE(SP_ACQ_Lib[[#This Row],[Acquisition Tract No.]],"_",SP_ACQ_Lib[[#This Row],[ACQ Document Type]])</f>
        <v>205_CONTACT Letter of Intent-HDR</v>
      </c>
      <c r="B101" s="14" t="s">
        <v>791</v>
      </c>
      <c r="C101" s="15" t="s">
        <v>28</v>
      </c>
      <c r="D101" s="12" t="s">
        <v>85</v>
      </c>
      <c r="E101" s="8" t="s">
        <v>489</v>
      </c>
      <c r="F101" s="8" t="s">
        <v>760</v>
      </c>
      <c r="G101" s="8" t="s">
        <v>759</v>
      </c>
      <c r="H101" s="7" t="s">
        <v>218</v>
      </c>
      <c r="I101" s="16">
        <v>43765</v>
      </c>
      <c r="J101" s="16"/>
      <c r="K101" s="17"/>
      <c r="L101" s="3"/>
      <c r="M101" s="8" t="s">
        <v>20</v>
      </c>
      <c r="N101" s="11">
        <v>43770.44903935185</v>
      </c>
      <c r="O101" s="8" t="s">
        <v>746</v>
      </c>
      <c r="P101" s="11">
        <v>43768.736493055556</v>
      </c>
      <c r="Q101" s="13">
        <v>324607</v>
      </c>
      <c r="R101" s="18" t="s">
        <v>220</v>
      </c>
      <c r="S101" s="14" t="s">
        <v>978</v>
      </c>
      <c r="T101" s="63">
        <v>503</v>
      </c>
      <c r="U101" s="64" t="str">
        <f>CONCATENATE(LEFT(SP_ACQ_Lib[[#This Row],[Tax Parcel ID]],7),"_",SP_ACQ_Lib[[#This Row],[ACQ Document Type]])</f>
        <v>R023654_CONTACT Letter of Intent-HDR</v>
      </c>
      <c r="V101" s="36" t="str">
        <f>INDEX(SP_AcqTract_DB[WCAD Tax Parcel ID],MATCH(SP_ACQ_Lib[[#This Row],[Acquisition Tract No.]],SP_AcqTract_DB[Acquisition Tract No.],0))</f>
        <v>R023654;#8</v>
      </c>
      <c r="W101" s="26" t="e">
        <f>INDEX(#REF!,MATCH(LEFT(SP_ACQ_Lib[[#This Row],[Tax Parcel ID]],7),#REF!,0))</f>
        <v>#REF!</v>
      </c>
      <c r="X1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CONTACT Letter of Intent-HDR</v>
      </c>
      <c r="Y1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2" spans="1:25" ht="15" x14ac:dyDescent="0.2">
      <c r="A102" s="57" t="str">
        <f>CONCATENATE(SP_ACQ_Lib[[#This Row],[Acquisition Tract No.]],"_",SP_ACQ_Lib[[#This Row],[ACQ Document Type]])</f>
        <v>205_CONTACT Negotiator Report</v>
      </c>
      <c r="B102" s="14" t="s">
        <v>1280</v>
      </c>
      <c r="C102" s="15" t="s">
        <v>28</v>
      </c>
      <c r="D102" s="12" t="s">
        <v>85</v>
      </c>
      <c r="E102" s="8" t="s">
        <v>489</v>
      </c>
      <c r="F102" s="8" t="s">
        <v>517</v>
      </c>
      <c r="G102" s="8" t="s">
        <v>516</v>
      </c>
      <c r="H102" s="7" t="s">
        <v>218</v>
      </c>
      <c r="I102" s="16"/>
      <c r="J102" s="16"/>
      <c r="K102" s="17"/>
      <c r="L102" s="3"/>
      <c r="M102" s="8" t="s">
        <v>1076</v>
      </c>
      <c r="N102" s="11">
        <v>44021.721331018518</v>
      </c>
      <c r="O102" s="8" t="s">
        <v>1485</v>
      </c>
      <c r="P102" s="11">
        <v>43732.445937500001</v>
      </c>
      <c r="Q102" s="13">
        <v>75803</v>
      </c>
      <c r="R102" s="18" t="s">
        <v>518</v>
      </c>
      <c r="S102" s="14" t="s">
        <v>527</v>
      </c>
      <c r="T102" s="63">
        <v>287</v>
      </c>
      <c r="U102" s="64" t="str">
        <f>CONCATENATE(LEFT(SP_ACQ_Lib[[#This Row],[Tax Parcel ID]],7),"_",SP_ACQ_Lib[[#This Row],[ACQ Document Type]])</f>
        <v>R023654_CONTACT Negotiator Report</v>
      </c>
      <c r="V102" s="36" t="str">
        <f>INDEX(SP_AcqTract_DB[WCAD Tax Parcel ID],MATCH(SP_ACQ_Lib[[#This Row],[Acquisition Tract No.]],SP_AcqTract_DB[Acquisition Tract No.],0))</f>
        <v>R023654;#8</v>
      </c>
      <c r="W102" s="26" t="e">
        <f>INDEX(#REF!,MATCH(LEFT(SP_ACQ_Lib[[#This Row],[Tax Parcel ID]],7),#REF!,0))</f>
        <v>#REF!</v>
      </c>
      <c r="X1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CONTACT Negotiator Report</v>
      </c>
      <c r="Y1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3" spans="1:25" ht="15" x14ac:dyDescent="0.2">
      <c r="A103" s="57" t="str">
        <f>CONCATENATE(SP_ACQ_Lib[[#This Row],[Acquisition Tract No.]],"_",SP_ACQ_Lib[[#This Row],[ACQ Document Type]])</f>
        <v>205_CONTACT Pre-Appraisal Contact with Owner</v>
      </c>
      <c r="B103" s="14" t="s">
        <v>1281</v>
      </c>
      <c r="C103" s="15" t="s">
        <v>28</v>
      </c>
      <c r="D103" s="12" t="s">
        <v>85</v>
      </c>
      <c r="E103" s="8" t="s">
        <v>489</v>
      </c>
      <c r="F103" s="8" t="s">
        <v>1081</v>
      </c>
      <c r="G103" s="8" t="s">
        <v>1080</v>
      </c>
      <c r="H103" s="7" t="s">
        <v>218</v>
      </c>
      <c r="I103" s="16">
        <v>43788</v>
      </c>
      <c r="J103" s="16"/>
      <c r="K103" s="17"/>
      <c r="L103" s="3"/>
      <c r="M103" s="8" t="s">
        <v>1483</v>
      </c>
      <c r="N103" s="11">
        <v>43872.548750000002</v>
      </c>
      <c r="O103" s="8" t="s">
        <v>673</v>
      </c>
      <c r="P103" s="11">
        <v>43822.641458333332</v>
      </c>
      <c r="Q103" s="13">
        <v>1627159</v>
      </c>
      <c r="R103" s="18" t="s">
        <v>220</v>
      </c>
      <c r="S103" s="14" t="s">
        <v>1094</v>
      </c>
      <c r="T103" s="63">
        <v>673</v>
      </c>
      <c r="U103" s="64" t="str">
        <f>CONCATENATE(LEFT(SP_ACQ_Lib[[#This Row],[Tax Parcel ID]],7),"_",SP_ACQ_Lib[[#This Row],[ACQ Document Type]])</f>
        <v>R023654_CONTACT Pre-Appraisal Contact with Owner</v>
      </c>
      <c r="V103" s="36" t="str">
        <f>INDEX(SP_AcqTract_DB[WCAD Tax Parcel ID],MATCH(SP_ACQ_Lib[[#This Row],[Acquisition Tract No.]],SP_AcqTract_DB[Acquisition Tract No.],0))</f>
        <v>R023654;#8</v>
      </c>
      <c r="W103" s="26" t="e">
        <f>INDEX(#REF!,MATCH(LEFT(SP_ACQ_Lib[[#This Row],[Tax Parcel ID]],7),#REF!,0))</f>
        <v>#REF!</v>
      </c>
      <c r="X1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CONTACT Pre-Appraisal Contact with Owner</v>
      </c>
      <c r="Y1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4" spans="1:25" ht="15" x14ac:dyDescent="0.2">
      <c r="A104" s="57" t="str">
        <f>CONCATENATE(SP_ACQ_Lib[[#This Row],[Acquisition Tract No.]],"_",SP_ACQ_Lib[[#This Row],[ACQ Document Type]])</f>
        <v>205_NEGOTIATION Initial Offer Package</v>
      </c>
      <c r="B104" s="14" t="s">
        <v>2988</v>
      </c>
      <c r="C104" s="15" t="s">
        <v>28</v>
      </c>
      <c r="D104" s="12" t="s">
        <v>85</v>
      </c>
      <c r="E104" s="8" t="s">
        <v>573</v>
      </c>
      <c r="F104" s="8" t="s">
        <v>574</v>
      </c>
      <c r="G104" s="8" t="s">
        <v>1054</v>
      </c>
      <c r="H104" s="7" t="s">
        <v>218</v>
      </c>
      <c r="I104" s="16">
        <v>44019</v>
      </c>
      <c r="J104" s="16"/>
      <c r="K104" s="17">
        <v>82500</v>
      </c>
      <c r="L104" s="3"/>
      <c r="M104" s="8" t="s">
        <v>1483</v>
      </c>
      <c r="N104" s="11">
        <v>44020.362037037034</v>
      </c>
      <c r="O104" s="8" t="s">
        <v>1483</v>
      </c>
      <c r="P104" s="11">
        <v>44020.359525462962</v>
      </c>
      <c r="Q104" s="13">
        <v>18771623</v>
      </c>
      <c r="R104" s="18" t="s">
        <v>220</v>
      </c>
      <c r="S104" s="14" t="s">
        <v>3051</v>
      </c>
      <c r="T104" s="63">
        <v>1359</v>
      </c>
      <c r="U104" s="64" t="str">
        <f>CONCATENATE(LEFT(SP_ACQ_Lib[[#This Row],[Tax Parcel ID]],7),"_",SP_ACQ_Lib[[#This Row],[ACQ Document Type]])</f>
        <v>R023654_NEGOTIATION Initial Offer Package</v>
      </c>
      <c r="V104" s="36" t="str">
        <f>INDEX(SP_AcqTract_DB[WCAD Tax Parcel ID],MATCH(SP_ACQ_Lib[[#This Row],[Acquisition Tract No.]],SP_AcqTract_DB[Acquisition Tract No.],0))</f>
        <v>R023654;#8</v>
      </c>
      <c r="W104" s="26" t="e">
        <f>INDEX(#REF!,MATCH(LEFT(SP_ACQ_Lib[[#This Row],[Tax Parcel ID]],7),#REF!,0))</f>
        <v>#REF!</v>
      </c>
      <c r="X1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NEGOTIATION Initial Offer Package</v>
      </c>
      <c r="Y1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5" spans="1:25" ht="15" x14ac:dyDescent="0.2">
      <c r="A105" s="57" t="str">
        <f>CONCATENATE(SP_ACQ_Lib[[#This Row],[Acquisition Tract No.]],"_",SP_ACQ_Lib[[#This Row],[ACQ Document Type]])</f>
        <v>205_NEGOTIATION Initial Offer Package CMRR</v>
      </c>
      <c r="B105" s="14" t="s">
        <v>2989</v>
      </c>
      <c r="C105" s="15" t="s">
        <v>28</v>
      </c>
      <c r="D105" s="12" t="s">
        <v>85</v>
      </c>
      <c r="E105" s="8" t="s">
        <v>573</v>
      </c>
      <c r="F105" s="8" t="s">
        <v>575</v>
      </c>
      <c r="G105" s="8" t="s">
        <v>1055</v>
      </c>
      <c r="H105" s="7" t="s">
        <v>218</v>
      </c>
      <c r="I105" s="16">
        <v>44020</v>
      </c>
      <c r="J105" s="16">
        <v>44020</v>
      </c>
      <c r="K105" s="17"/>
      <c r="L105" s="3"/>
      <c r="M105" s="8" t="s">
        <v>1483</v>
      </c>
      <c r="N105" s="11">
        <v>44021.398333333331</v>
      </c>
      <c r="O105" s="8" t="s">
        <v>1483</v>
      </c>
      <c r="P105" s="11">
        <v>44020.359351851854</v>
      </c>
      <c r="Q105" s="13">
        <v>1199099</v>
      </c>
      <c r="R105" s="18" t="s">
        <v>220</v>
      </c>
      <c r="S105" s="14" t="s">
        <v>3052</v>
      </c>
      <c r="T105" s="63">
        <v>1358</v>
      </c>
      <c r="U105" s="64" t="str">
        <f>CONCATENATE(LEFT(SP_ACQ_Lib[[#This Row],[Tax Parcel ID]],7),"_",SP_ACQ_Lib[[#This Row],[ACQ Document Type]])</f>
        <v>R023654_NEGOTIATION Initial Offer Package CMRR</v>
      </c>
      <c r="V105" s="36" t="str">
        <f>INDEX(SP_AcqTract_DB[WCAD Tax Parcel ID],MATCH(SP_ACQ_Lib[[#This Row],[Acquisition Tract No.]],SP_AcqTract_DB[Acquisition Tract No.],0))</f>
        <v>R023654;#8</v>
      </c>
      <c r="W105" s="26" t="e">
        <f>INDEX(#REF!,MATCH(LEFT(SP_ACQ_Lib[[#This Row],[Tax Parcel ID]],7),#REF!,0))</f>
        <v>#REF!</v>
      </c>
      <c r="X1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NEGOTIATION Initial Offer Package CMRR</v>
      </c>
      <c r="Y1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6" spans="1:25" ht="15" x14ac:dyDescent="0.2">
      <c r="A106" s="57" t="str">
        <f>CONCATENATE(SP_ACQ_Lib[[#This Row],[Acquisition Tract No.]],"_",SP_ACQ_Lib[[#This Row],[ACQ Document Type]])</f>
        <v>205_NEGOTIATION Landowner Bill of Rights Letter</v>
      </c>
      <c r="B106" s="14" t="s">
        <v>1340</v>
      </c>
      <c r="C106" s="15" t="s">
        <v>28</v>
      </c>
      <c r="D106" s="12" t="s">
        <v>85</v>
      </c>
      <c r="E106" s="8" t="s">
        <v>573</v>
      </c>
      <c r="F106" s="8" t="s">
        <v>1079</v>
      </c>
      <c r="G106" s="8" t="s">
        <v>1078</v>
      </c>
      <c r="H106" s="7" t="s">
        <v>218</v>
      </c>
      <c r="I106" s="16">
        <v>43748</v>
      </c>
      <c r="J106" s="16"/>
      <c r="K106" s="17"/>
      <c r="L106" s="3"/>
      <c r="M106" s="8" t="s">
        <v>1483</v>
      </c>
      <c r="N106" s="11">
        <v>43923.489687499998</v>
      </c>
      <c r="O106" s="8" t="s">
        <v>1485</v>
      </c>
      <c r="P106" s="11">
        <v>43752.45857638889</v>
      </c>
      <c r="Q106" s="13">
        <v>394468</v>
      </c>
      <c r="R106" s="18" t="s">
        <v>220</v>
      </c>
      <c r="S106" s="14" t="s">
        <v>596</v>
      </c>
      <c r="T106" s="63">
        <v>422</v>
      </c>
      <c r="U106" s="64" t="str">
        <f>CONCATENATE(LEFT(SP_ACQ_Lib[[#This Row],[Tax Parcel ID]],7),"_",SP_ACQ_Lib[[#This Row],[ACQ Document Type]])</f>
        <v>R023654_NEGOTIATION Landowner Bill of Rights Letter</v>
      </c>
      <c r="V106" s="36" t="str">
        <f>INDEX(SP_AcqTract_DB[WCAD Tax Parcel ID],MATCH(SP_ACQ_Lib[[#This Row],[Acquisition Tract No.]],SP_AcqTract_DB[Acquisition Tract No.],0))</f>
        <v>R023654;#8</v>
      </c>
      <c r="W106" s="26" t="e">
        <f>INDEX(#REF!,MATCH(LEFT(SP_ACQ_Lib[[#This Row],[Tax Parcel ID]],7),#REF!,0))</f>
        <v>#REF!</v>
      </c>
      <c r="X1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NEGOTIATION Landowner Bill of Rights Letter</v>
      </c>
      <c r="Y1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7" spans="1:25" ht="15" x14ac:dyDescent="0.2">
      <c r="A107" s="57" t="str">
        <f>CONCATENATE(SP_ACQ_Lib[[#This Row],[Acquisition Tract No.]],"_",SP_ACQ_Lib[[#This Row],[ACQ Document Type]])</f>
        <v>205_SURVEY Description-Plat_CITY</v>
      </c>
      <c r="B107" s="14" t="s">
        <v>1429</v>
      </c>
      <c r="C107" s="15" t="s">
        <v>28</v>
      </c>
      <c r="D107" s="12" t="s">
        <v>85</v>
      </c>
      <c r="E107" s="8" t="s">
        <v>482</v>
      </c>
      <c r="F107" s="8" t="s">
        <v>1413</v>
      </c>
      <c r="G107" s="8" t="s">
        <v>1412</v>
      </c>
      <c r="H107" s="7" t="s">
        <v>1082</v>
      </c>
      <c r="I107" s="16">
        <v>43852</v>
      </c>
      <c r="J107" s="16">
        <v>43886</v>
      </c>
      <c r="K107" s="17"/>
      <c r="L107" s="3"/>
      <c r="M107" s="8" t="s">
        <v>1484</v>
      </c>
      <c r="N107" s="11">
        <v>43979.306041666663</v>
      </c>
      <c r="O107" s="8" t="s">
        <v>1483</v>
      </c>
      <c r="P107" s="11">
        <v>43886.642013888886</v>
      </c>
      <c r="Q107" s="13">
        <v>231187</v>
      </c>
      <c r="R107" s="18" t="s">
        <v>220</v>
      </c>
      <c r="S107" s="14" t="s">
        <v>1452</v>
      </c>
      <c r="T107" s="63">
        <v>1008</v>
      </c>
      <c r="U107" s="64" t="str">
        <f>CONCATENATE(LEFT(SP_ACQ_Lib[[#This Row],[Tax Parcel ID]],7),"_",SP_ACQ_Lib[[#This Row],[ACQ Document Type]])</f>
        <v>R023654_SURVEY Description-Plat_CITY</v>
      </c>
      <c r="V107" s="36" t="str">
        <f>INDEX(SP_AcqTract_DB[WCAD Tax Parcel ID],MATCH(SP_ACQ_Lib[[#This Row],[Acquisition Tract No.]],SP_AcqTract_DB[Acquisition Tract No.],0))</f>
        <v>R023654;#8</v>
      </c>
      <c r="W107" s="26" t="e">
        <f>INDEX(#REF!,MATCH(LEFT(SP_ACQ_Lib[[#This Row],[Tax Parcel ID]],7),#REF!,0))</f>
        <v>#REF!</v>
      </c>
      <c r="X1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SURVEY Description-Plat_CITY</v>
      </c>
      <c r="Y1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8" spans="1:25" ht="15" x14ac:dyDescent="0.2">
      <c r="A108" s="57" t="str">
        <f>CONCATENATE(SP_ACQ_Lib[[#This Row],[Acquisition Tract No.]],"_",SP_ACQ_Lib[[#This Row],[ACQ Document Type]])</f>
        <v>205_SURVEY Description-Plat_USACOE</v>
      </c>
      <c r="B108" s="14" t="s">
        <v>1691</v>
      </c>
      <c r="C108" s="15" t="s">
        <v>28</v>
      </c>
      <c r="D108" s="12" t="s">
        <v>85</v>
      </c>
      <c r="E108" s="8" t="s">
        <v>482</v>
      </c>
      <c r="F108" s="8" t="s">
        <v>1420</v>
      </c>
      <c r="G108" s="8" t="s">
        <v>1419</v>
      </c>
      <c r="H108" s="7" t="s">
        <v>1082</v>
      </c>
      <c r="I108" s="16">
        <v>43852</v>
      </c>
      <c r="J108" s="16">
        <v>43926</v>
      </c>
      <c r="K108" s="17"/>
      <c r="L108" s="3"/>
      <c r="M108" s="8" t="s">
        <v>1484</v>
      </c>
      <c r="N108" s="11">
        <v>43979.306041666663</v>
      </c>
      <c r="O108" s="8" t="s">
        <v>1483</v>
      </c>
      <c r="P108" s="11">
        <v>43927.615624999999</v>
      </c>
      <c r="Q108" s="13">
        <v>239042</v>
      </c>
      <c r="R108" s="18" t="s">
        <v>220</v>
      </c>
      <c r="S108" s="14" t="s">
        <v>1695</v>
      </c>
      <c r="T108" s="63">
        <v>1009</v>
      </c>
      <c r="U108" s="64" t="str">
        <f>CONCATENATE(LEFT(SP_ACQ_Lib[[#This Row],[Tax Parcel ID]],7),"_",SP_ACQ_Lib[[#This Row],[ACQ Document Type]])</f>
        <v>R023654_SURVEY Description-Plat_USACOE</v>
      </c>
      <c r="V108" s="36" t="str">
        <f>INDEX(SP_AcqTract_DB[WCAD Tax Parcel ID],MATCH(SP_ACQ_Lib[[#This Row],[Acquisition Tract No.]],SP_AcqTract_DB[Acquisition Tract No.],0))</f>
        <v>R023654;#8</v>
      </c>
      <c r="W108" s="26" t="e">
        <f>INDEX(#REF!,MATCH(LEFT(SP_ACQ_Lib[[#This Row],[Tax Parcel ID]],7),#REF!,0))</f>
        <v>#REF!</v>
      </c>
      <c r="X1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SURVEY Description-Plat_USACOE</v>
      </c>
      <c r="Y1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9" spans="1:25" ht="15" x14ac:dyDescent="0.2">
      <c r="A109" s="57" t="str">
        <f>CONCATENATE(SP_ACQ_Lib[[#This Row],[Acquisition Tract No.]],"_",SP_ACQ_Lib[[#This Row],[ACQ Document Type]])</f>
        <v>205_SURVEY Right-of-Entry</v>
      </c>
      <c r="B109" s="14" t="s">
        <v>792</v>
      </c>
      <c r="C109" s="15" t="s">
        <v>28</v>
      </c>
      <c r="D109" s="12" t="s">
        <v>85</v>
      </c>
      <c r="E109" s="8" t="s">
        <v>482</v>
      </c>
      <c r="F109" s="8" t="s">
        <v>483</v>
      </c>
      <c r="G109" s="8" t="s">
        <v>217</v>
      </c>
      <c r="H109" s="7" t="s">
        <v>218</v>
      </c>
      <c r="I109" s="16">
        <v>43690</v>
      </c>
      <c r="J109" s="16"/>
      <c r="K109" s="17"/>
      <c r="L109" s="3"/>
      <c r="M109" s="8" t="s">
        <v>20</v>
      </c>
      <c r="N109" s="11">
        <v>43770.449050925927</v>
      </c>
      <c r="O109" s="8" t="s">
        <v>1484</v>
      </c>
      <c r="P109" s="11">
        <v>43691.669618055559</v>
      </c>
      <c r="Q109" s="13">
        <v>890755</v>
      </c>
      <c r="R109" s="18" t="s">
        <v>220</v>
      </c>
      <c r="S109" s="14" t="s">
        <v>348</v>
      </c>
      <c r="T109" s="63">
        <v>59</v>
      </c>
      <c r="U109" s="64" t="str">
        <f>CONCATENATE(LEFT(SP_ACQ_Lib[[#This Row],[Tax Parcel ID]],7),"_",SP_ACQ_Lib[[#This Row],[ACQ Document Type]])</f>
        <v>R023654_SURVEY Right-of-Entry</v>
      </c>
      <c r="V109" s="36" t="str">
        <f>INDEX(SP_AcqTract_DB[WCAD Tax Parcel ID],MATCH(SP_ACQ_Lib[[#This Row],[Acquisition Tract No.]],SP_AcqTract_DB[Acquisition Tract No.],0))</f>
        <v>R023654;#8</v>
      </c>
      <c r="W109" s="26" t="e">
        <f>INDEX(#REF!,MATCH(LEFT(SP_ACQ_Lib[[#This Row],[Tax Parcel ID]],7),#REF!,0))</f>
        <v>#REF!</v>
      </c>
      <c r="X1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SURVEY Right-of-Entry</v>
      </c>
      <c r="Y1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0" spans="1:25" ht="15" x14ac:dyDescent="0.2">
      <c r="A110" s="57" t="str">
        <f>CONCATENATE(SP_ACQ_Lib[[#This Row],[Acquisition Tract No.]],"_",SP_ACQ_Lib[[#This Row],[ACQ Document Type]])</f>
        <v>205_TITLE Commitment</v>
      </c>
      <c r="B110" s="14" t="s">
        <v>793</v>
      </c>
      <c r="C110" s="15" t="s">
        <v>28</v>
      </c>
      <c r="D110" s="12" t="s">
        <v>85</v>
      </c>
      <c r="E110" s="8" t="s">
        <v>485</v>
      </c>
      <c r="F110" s="8" t="s">
        <v>486</v>
      </c>
      <c r="G110" s="8" t="s">
        <v>240</v>
      </c>
      <c r="H110" s="7" t="s">
        <v>218</v>
      </c>
      <c r="I110" s="16">
        <v>43943</v>
      </c>
      <c r="J110" s="16">
        <v>43951</v>
      </c>
      <c r="K110" s="17"/>
      <c r="L110" s="3" t="s">
        <v>1801</v>
      </c>
      <c r="M110" s="8" t="s">
        <v>1485</v>
      </c>
      <c r="N110" s="11">
        <v>43951.587708333333</v>
      </c>
      <c r="O110" s="8" t="s">
        <v>1486</v>
      </c>
      <c r="P110" s="11">
        <v>43689.573379629626</v>
      </c>
      <c r="Q110" s="13">
        <v>2012500</v>
      </c>
      <c r="R110" s="18" t="s">
        <v>220</v>
      </c>
      <c r="S110" s="14" t="s">
        <v>349</v>
      </c>
      <c r="T110" s="63">
        <v>23</v>
      </c>
      <c r="U110" s="64" t="str">
        <f>CONCATENATE(LEFT(SP_ACQ_Lib[[#This Row],[Tax Parcel ID]],7),"_",SP_ACQ_Lib[[#This Row],[ACQ Document Type]])</f>
        <v>R023654_TITLE Commitment</v>
      </c>
      <c r="V110" s="36" t="str">
        <f>INDEX(SP_AcqTract_DB[WCAD Tax Parcel ID],MATCH(SP_ACQ_Lib[[#This Row],[Acquisition Tract No.]],SP_AcqTract_DB[Acquisition Tract No.],0))</f>
        <v>R023654;#8</v>
      </c>
      <c r="W110" s="26" t="e">
        <f>INDEX(#REF!,MATCH(LEFT(SP_ACQ_Lib[[#This Row],[Tax Parcel ID]],7),#REF!,0))</f>
        <v>#REF!</v>
      </c>
      <c r="X1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TITLE Commitment</v>
      </c>
      <c r="Y1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1" spans="1:25" ht="15" x14ac:dyDescent="0.2">
      <c r="A111" s="57" t="str">
        <f>CONCATENATE(SP_ACQ_Lib[[#This Row],[Acquisition Tract No.]],"_",SP_ACQ_Lib[[#This Row],[ACQ Document Type]])</f>
        <v>205_TITLE Commitment Backup Docs</v>
      </c>
      <c r="B111" s="14" t="s">
        <v>794</v>
      </c>
      <c r="C111" s="15" t="s">
        <v>28</v>
      </c>
      <c r="D111" s="12" t="s">
        <v>85</v>
      </c>
      <c r="E111" s="8" t="s">
        <v>485</v>
      </c>
      <c r="F111" s="8" t="s">
        <v>487</v>
      </c>
      <c r="G111" s="8" t="s">
        <v>242</v>
      </c>
      <c r="H111" s="7" t="s">
        <v>218</v>
      </c>
      <c r="I111" s="16"/>
      <c r="J111" s="16"/>
      <c r="K111" s="17"/>
      <c r="L111" s="3"/>
      <c r="M111" s="8" t="s">
        <v>1485</v>
      </c>
      <c r="N111" s="11">
        <v>43943.614085648151</v>
      </c>
      <c r="O111" s="8" t="s">
        <v>1486</v>
      </c>
      <c r="P111" s="11">
        <v>43689.573877314811</v>
      </c>
      <c r="Q111" s="13">
        <v>311606</v>
      </c>
      <c r="R111" s="18" t="s">
        <v>220</v>
      </c>
      <c r="S111" s="14" t="s">
        <v>350</v>
      </c>
      <c r="T111" s="63">
        <v>24</v>
      </c>
      <c r="U111" s="64" t="str">
        <f>CONCATENATE(LEFT(SP_ACQ_Lib[[#This Row],[Tax Parcel ID]],7),"_",SP_ACQ_Lib[[#This Row],[ACQ Document Type]])</f>
        <v>R023654_TITLE Commitment Backup Docs</v>
      </c>
      <c r="V111" s="36" t="str">
        <f>INDEX(SP_AcqTract_DB[WCAD Tax Parcel ID],MATCH(SP_ACQ_Lib[[#This Row],[Acquisition Tract No.]],SP_AcqTract_DB[Acquisition Tract No.],0))</f>
        <v>R023654;#8</v>
      </c>
      <c r="W111" s="26" t="e">
        <f>INDEX(#REF!,MATCH(LEFT(SP_ACQ_Lib[[#This Row],[Tax Parcel ID]],7),#REF!,0))</f>
        <v>#REF!</v>
      </c>
      <c r="X1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TITLE Commitment Backup Docs</v>
      </c>
      <c r="Y1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2" spans="1:25" ht="15" x14ac:dyDescent="0.2">
      <c r="A112" s="57" t="str">
        <f>CONCATENATE(SP_ACQ_Lib[[#This Row],[Acquisition Tract No.]],"_",SP_ACQ_Lib[[#This Row],[ACQ Document Type]])</f>
        <v>205_TITLE Curative Plan</v>
      </c>
      <c r="B112" s="14" t="s">
        <v>795</v>
      </c>
      <c r="C112" s="15" t="s">
        <v>28</v>
      </c>
      <c r="D112" s="12" t="s">
        <v>85</v>
      </c>
      <c r="E112" s="8" t="s">
        <v>485</v>
      </c>
      <c r="F112" s="8" t="s">
        <v>488</v>
      </c>
      <c r="G112" s="8" t="s">
        <v>243</v>
      </c>
      <c r="H112" s="7" t="s">
        <v>218</v>
      </c>
      <c r="I112" s="16">
        <v>43809</v>
      </c>
      <c r="J112" s="16"/>
      <c r="K112" s="17"/>
      <c r="L112" s="3"/>
      <c r="M112" s="8" t="s">
        <v>1485</v>
      </c>
      <c r="N112" s="11">
        <v>43951.585706018515</v>
      </c>
      <c r="O112" s="8" t="s">
        <v>1486</v>
      </c>
      <c r="P112" s="11">
        <v>43739.403877314813</v>
      </c>
      <c r="Q112" s="13">
        <v>35098</v>
      </c>
      <c r="R112" s="18" t="s">
        <v>220</v>
      </c>
      <c r="S112" s="14" t="s">
        <v>528</v>
      </c>
      <c r="T112" s="63">
        <v>383</v>
      </c>
      <c r="U112" s="64" t="str">
        <f>CONCATENATE(LEFT(SP_ACQ_Lib[[#This Row],[Tax Parcel ID]],7),"_",SP_ACQ_Lib[[#This Row],[ACQ Document Type]])</f>
        <v>R023654_TITLE Curative Plan</v>
      </c>
      <c r="V112" s="36" t="str">
        <f>INDEX(SP_AcqTract_DB[WCAD Tax Parcel ID],MATCH(SP_ACQ_Lib[[#This Row],[Acquisition Tract No.]],SP_AcqTract_DB[Acquisition Tract No.],0))</f>
        <v>R023654;#8</v>
      </c>
      <c r="W112" s="26" t="e">
        <f>INDEX(#REF!,MATCH(LEFT(SP_ACQ_Lib[[#This Row],[Tax Parcel ID]],7),#REF!,0))</f>
        <v>#REF!</v>
      </c>
      <c r="X1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TITLE Curative Plan</v>
      </c>
      <c r="Y1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3" spans="1:25" ht="15" x14ac:dyDescent="0.2">
      <c r="A113" s="57" t="str">
        <f>CONCATENATE(SP_ACQ_Lib[[#This Row],[Acquisition Tract No.]],"_",SP_ACQ_Lib[[#This Row],[ACQ Document Type]])</f>
        <v>205_TITLE Tax Card</v>
      </c>
      <c r="B113" s="14" t="s">
        <v>1341</v>
      </c>
      <c r="C113" s="15" t="s">
        <v>28</v>
      </c>
      <c r="D113" s="12" t="s">
        <v>85</v>
      </c>
      <c r="E113" s="8" t="s">
        <v>485</v>
      </c>
      <c r="F113" s="8" t="s">
        <v>580</v>
      </c>
      <c r="G113" s="8" t="s">
        <v>579</v>
      </c>
      <c r="H113" s="7" t="s">
        <v>218</v>
      </c>
      <c r="I113" s="16"/>
      <c r="J113" s="16"/>
      <c r="K113" s="17"/>
      <c r="L113" s="3"/>
      <c r="M113" s="8" t="s">
        <v>1483</v>
      </c>
      <c r="N113" s="11">
        <v>43874.589467592596</v>
      </c>
      <c r="O113" s="8" t="s">
        <v>673</v>
      </c>
      <c r="P113" s="11">
        <v>43817.464791666665</v>
      </c>
      <c r="Q113" s="13">
        <v>426801</v>
      </c>
      <c r="R113" s="18" t="s">
        <v>220</v>
      </c>
      <c r="S113" s="14" t="s">
        <v>1095</v>
      </c>
      <c r="T113" s="63">
        <v>579</v>
      </c>
      <c r="U113" s="64" t="str">
        <f>CONCATENATE(LEFT(SP_ACQ_Lib[[#This Row],[Tax Parcel ID]],7),"_",SP_ACQ_Lib[[#This Row],[ACQ Document Type]])</f>
        <v>R023654_TITLE Tax Card</v>
      </c>
      <c r="V113" s="36" t="str">
        <f>INDEX(SP_AcqTract_DB[WCAD Tax Parcel ID],MATCH(SP_ACQ_Lib[[#This Row],[Acquisition Tract No.]],SP_AcqTract_DB[Acquisition Tract No.],0))</f>
        <v>R023654;#8</v>
      </c>
      <c r="W113" s="26" t="e">
        <f>INDEX(#REF!,MATCH(LEFT(SP_ACQ_Lib[[#This Row],[Tax Parcel ID]],7),#REF!,0))</f>
        <v>#REF!</v>
      </c>
      <c r="X1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COW-FRMP_TR-205 TITLE Tax Card</v>
      </c>
      <c r="Y1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4" spans="1:25" ht="15" x14ac:dyDescent="0.2">
      <c r="A114" s="57" t="str">
        <f>CONCATENATE(SP_ACQ_Lib[[#This Row],[Acquisition Tract No.]],"_",SP_ACQ_Lib[[#This Row],[ACQ Document Type]])</f>
        <v>206_SURVEY Description-Plat_USACOE</v>
      </c>
      <c r="B114" s="14" t="s">
        <v>2669</v>
      </c>
      <c r="C114" s="15" t="s">
        <v>676</v>
      </c>
      <c r="D114" s="12" t="s">
        <v>1031</v>
      </c>
      <c r="E114" s="8" t="s">
        <v>482</v>
      </c>
      <c r="F114" s="8" t="s">
        <v>1420</v>
      </c>
      <c r="G114" s="8" t="s">
        <v>1419</v>
      </c>
      <c r="H114" s="7" t="s">
        <v>218</v>
      </c>
      <c r="I114" s="16">
        <v>43991</v>
      </c>
      <c r="J114" s="16">
        <v>43993</v>
      </c>
      <c r="K114" s="17"/>
      <c r="L114" s="3"/>
      <c r="M114" s="8" t="s">
        <v>1483</v>
      </c>
      <c r="N114" s="11">
        <v>43994.369039351855</v>
      </c>
      <c r="O114" s="8" t="s">
        <v>1483</v>
      </c>
      <c r="P114" s="11">
        <v>43994.366574074076</v>
      </c>
      <c r="Q114" s="13">
        <v>254784</v>
      </c>
      <c r="R114" s="18" t="s">
        <v>220</v>
      </c>
      <c r="S114" s="14" t="s">
        <v>2690</v>
      </c>
      <c r="T114" s="63">
        <v>1183</v>
      </c>
      <c r="U114" s="64" t="str">
        <f>CONCATENATE(LEFT(SP_ACQ_Lib[[#This Row],[Tax Parcel ID]],7),"_",SP_ACQ_Lib[[#This Row],[ACQ Document Type]])</f>
        <v>UNKN002_SURVEY Description-Plat_USACOE</v>
      </c>
      <c r="V114" s="36" t="str">
        <f>INDEX(SP_AcqTract_DB[WCAD Tax Parcel ID],MATCH(SP_ACQ_Lib[[#This Row],[Acquisition Tract No.]],SP_AcqTract_DB[Acquisition Tract No.],0))</f>
        <v>UNKN002;#91</v>
      </c>
      <c r="W114" s="26" t="e">
        <f>INDEX(#REF!,MATCH(LEFT(SP_ACQ_Lib[[#This Row],[Tax Parcel ID]],7),#REF!,0))</f>
        <v>#REF!</v>
      </c>
      <c r="X1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COW-FRMP_TR-206 SURVEY Description-Plat_USACOE</v>
      </c>
      <c r="Y1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5" spans="1:25" ht="15" x14ac:dyDescent="0.2">
      <c r="A115" s="57" t="str">
        <f>CONCATENATE(SP_ACQ_Lib[[#This Row],[Acquisition Tract No.]],"_",SP_ACQ_Lib[[#This Row],[ACQ Document Type]])</f>
        <v>207_APPRAISAL Appraisal Review</v>
      </c>
      <c r="B115" s="14" t="s">
        <v>2990</v>
      </c>
      <c r="C115" s="15" t="s">
        <v>29</v>
      </c>
      <c r="D115" s="12" t="s">
        <v>248</v>
      </c>
      <c r="E115" s="8" t="s">
        <v>569</v>
      </c>
      <c r="F115" s="8" t="s">
        <v>1725</v>
      </c>
      <c r="G115" s="8" t="s">
        <v>1723</v>
      </c>
      <c r="H115" s="7" t="s">
        <v>218</v>
      </c>
      <c r="I115" s="16">
        <v>44013</v>
      </c>
      <c r="J115" s="16"/>
      <c r="K115" s="17">
        <v>97950</v>
      </c>
      <c r="L115" s="3"/>
      <c r="M115" s="8" t="s">
        <v>1483</v>
      </c>
      <c r="N115" s="11">
        <v>44019.43712962963</v>
      </c>
      <c r="O115" s="8" t="s">
        <v>1483</v>
      </c>
      <c r="P115" s="11">
        <v>44013.741805555554</v>
      </c>
      <c r="Q115" s="13">
        <v>17535</v>
      </c>
      <c r="R115" s="18" t="s">
        <v>220</v>
      </c>
      <c r="S115" s="14" t="s">
        <v>3053</v>
      </c>
      <c r="T115" s="63">
        <v>1317</v>
      </c>
      <c r="U115" s="64" t="str">
        <f>CONCATENATE(LEFT(SP_ACQ_Lib[[#This Row],[Tax Parcel ID]],7),"_",SP_ACQ_Lib[[#This Row],[ACQ Document Type]])</f>
        <v>R023702_APPRAISAL Appraisal Review</v>
      </c>
      <c r="V115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15" s="26" t="e">
        <f>INDEX(#REF!,MATCH(LEFT(SP_ACQ_Lib[[#This Row],[Tax Parcel ID]],7),#REF!,0))</f>
        <v>#REF!</v>
      </c>
      <c r="X1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APPRAISAL Appraisal Review</v>
      </c>
      <c r="Y1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6" spans="1:25" ht="15" x14ac:dyDescent="0.2">
      <c r="A116" s="57" t="str">
        <f>CONCATENATE(SP_ACQ_Lib[[#This Row],[Acquisition Tract No.]],"_",SP_ACQ_Lib[[#This Row],[ACQ Document Type]])</f>
        <v>207_APPRAISAL Final Appraisal</v>
      </c>
      <c r="B116" s="14" t="s">
        <v>2783</v>
      </c>
      <c r="C116" s="15" t="s">
        <v>29</v>
      </c>
      <c r="D116" s="12" t="s">
        <v>248</v>
      </c>
      <c r="E116" s="8" t="s">
        <v>569</v>
      </c>
      <c r="F116" s="8" t="s">
        <v>1727</v>
      </c>
      <c r="G116" s="8" t="s">
        <v>1726</v>
      </c>
      <c r="H116" s="7" t="s">
        <v>218</v>
      </c>
      <c r="I116" s="16">
        <v>43912</v>
      </c>
      <c r="J116" s="16"/>
      <c r="K116" s="17">
        <v>61924</v>
      </c>
      <c r="L116" s="3"/>
      <c r="M116" s="8" t="s">
        <v>1483</v>
      </c>
      <c r="N116" s="11">
        <v>43998.693356481483</v>
      </c>
      <c r="O116" s="8" t="s">
        <v>1483</v>
      </c>
      <c r="P116" s="11">
        <v>43998.681944444441</v>
      </c>
      <c r="Q116" s="13">
        <v>15027728</v>
      </c>
      <c r="R116" s="18" t="s">
        <v>220</v>
      </c>
      <c r="S116" s="14" t="s">
        <v>2795</v>
      </c>
      <c r="T116" s="63">
        <v>1212</v>
      </c>
      <c r="U116" s="64" t="str">
        <f>CONCATENATE(LEFT(SP_ACQ_Lib[[#This Row],[Tax Parcel ID]],7),"_",SP_ACQ_Lib[[#This Row],[ACQ Document Type]])</f>
        <v>R023702_APPRAISAL Final Appraisal</v>
      </c>
      <c r="V116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16" s="26" t="e">
        <f>INDEX(#REF!,MATCH(LEFT(SP_ACQ_Lib[[#This Row],[Tax Parcel ID]],7),#REF!,0))</f>
        <v>#REF!</v>
      </c>
      <c r="X1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APPRAISAL Final Appraisal</v>
      </c>
      <c r="Y1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7" spans="1:25" ht="15" x14ac:dyDescent="0.2">
      <c r="A117" s="57" t="str">
        <f>CONCATENATE(SP_ACQ_Lib[[#This Row],[Acquisition Tract No.]],"_",SP_ACQ_Lib[[#This Row],[ACQ Document Type]])</f>
        <v>207_APPRAISAL Just Compensation Approval</v>
      </c>
      <c r="B117" s="14" t="s">
        <v>2991</v>
      </c>
      <c r="C117" s="15" t="s">
        <v>29</v>
      </c>
      <c r="D117" s="12" t="s">
        <v>248</v>
      </c>
      <c r="E117" s="8" t="s">
        <v>569</v>
      </c>
      <c r="F117" s="8" t="s">
        <v>1737</v>
      </c>
      <c r="G117" s="8" t="s">
        <v>1736</v>
      </c>
      <c r="H117" s="7" t="s">
        <v>1082</v>
      </c>
      <c r="I117" s="16">
        <v>44012</v>
      </c>
      <c r="J117" s="16"/>
      <c r="K117" s="17">
        <v>61924</v>
      </c>
      <c r="L117" s="3"/>
      <c r="M117" s="8" t="s">
        <v>1483</v>
      </c>
      <c r="N117" s="11">
        <v>44012.533726851849</v>
      </c>
      <c r="O117" s="8" t="s">
        <v>1483</v>
      </c>
      <c r="P117" s="11">
        <v>44012.517592592594</v>
      </c>
      <c r="Q117" s="13">
        <v>174673</v>
      </c>
      <c r="R117" s="18" t="s">
        <v>220</v>
      </c>
      <c r="S117" s="14" t="s">
        <v>3054</v>
      </c>
      <c r="T117" s="63">
        <v>1305</v>
      </c>
      <c r="U117" s="64" t="str">
        <f>CONCATENATE(LEFT(SP_ACQ_Lib[[#This Row],[Tax Parcel ID]],7),"_",SP_ACQ_Lib[[#This Row],[ACQ Document Type]])</f>
        <v>R023702_APPRAISAL Just Compensation Approval</v>
      </c>
      <c r="V117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17" s="26" t="e">
        <f>INDEX(#REF!,MATCH(LEFT(SP_ACQ_Lib[[#This Row],[Tax Parcel ID]],7),#REF!,0))</f>
        <v>#REF!</v>
      </c>
      <c r="X1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APPRAISAL Just Compensation Approval</v>
      </c>
      <c r="Y1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8" spans="1:25" ht="15" x14ac:dyDescent="0.2">
      <c r="A118" s="57" t="str">
        <f>CONCATENATE(SP_ACQ_Lib[[#This Row],[Acquisition Tract No.]],"_",SP_ACQ_Lib[[#This Row],[ACQ Document Type]])</f>
        <v>207_APPRAISAL Just Compensation Memo</v>
      </c>
      <c r="B118" s="14" t="s">
        <v>2784</v>
      </c>
      <c r="C118" s="15" t="s">
        <v>29</v>
      </c>
      <c r="D118" s="12" t="s">
        <v>248</v>
      </c>
      <c r="E118" s="8" t="s">
        <v>569</v>
      </c>
      <c r="F118" s="8" t="s">
        <v>1729</v>
      </c>
      <c r="G118" s="8" t="s">
        <v>1728</v>
      </c>
      <c r="H118" s="7" t="s">
        <v>218</v>
      </c>
      <c r="I118" s="16">
        <v>43998</v>
      </c>
      <c r="J118" s="16">
        <v>43998</v>
      </c>
      <c r="K118" s="17">
        <v>61924</v>
      </c>
      <c r="L118" s="3"/>
      <c r="M118" s="8" t="s">
        <v>1483</v>
      </c>
      <c r="N118" s="11">
        <v>44000.570185185185</v>
      </c>
      <c r="O118" s="8" t="s">
        <v>1483</v>
      </c>
      <c r="P118" s="11">
        <v>43998.681967592594</v>
      </c>
      <c r="Q118" s="13">
        <v>23063</v>
      </c>
      <c r="R118" s="18" t="s">
        <v>220</v>
      </c>
      <c r="S118" s="14" t="s">
        <v>2796</v>
      </c>
      <c r="T118" s="63">
        <v>1213</v>
      </c>
      <c r="U118" s="64" t="str">
        <f>CONCATENATE(LEFT(SP_ACQ_Lib[[#This Row],[Tax Parcel ID]],7),"_",SP_ACQ_Lib[[#This Row],[ACQ Document Type]])</f>
        <v>R023702_APPRAISAL Just Compensation Memo</v>
      </c>
      <c r="V118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18" s="26" t="e">
        <f>INDEX(#REF!,MATCH(LEFT(SP_ACQ_Lib[[#This Row],[Tax Parcel ID]],7),#REF!,0))</f>
        <v>#REF!</v>
      </c>
      <c r="X1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APPRAISAL Just Compensation Memo</v>
      </c>
      <c r="Y1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19" spans="1:25" ht="15" x14ac:dyDescent="0.2">
      <c r="A119" s="57" t="str">
        <f>CONCATENATE(SP_ACQ_Lib[[#This Row],[Acquisition Tract No.]],"_",SP_ACQ_Lib[[#This Row],[ACQ Document Type]])</f>
        <v>207_APPRAISAL USACOE Authorization to Proceed with Offer</v>
      </c>
      <c r="B119" s="14" t="s">
        <v>2785</v>
      </c>
      <c r="C119" s="15" t="s">
        <v>29</v>
      </c>
      <c r="D119" s="12" t="s">
        <v>248</v>
      </c>
      <c r="E119" s="8" t="s">
        <v>569</v>
      </c>
      <c r="F119" s="8" t="s">
        <v>1786</v>
      </c>
      <c r="G119" s="8" t="s">
        <v>1785</v>
      </c>
      <c r="H119" s="7" t="s">
        <v>218</v>
      </c>
      <c r="I119" s="16">
        <v>43998</v>
      </c>
      <c r="J119" s="16">
        <v>43998</v>
      </c>
      <c r="K119" s="17">
        <v>61924</v>
      </c>
      <c r="L119" s="3"/>
      <c r="M119" s="8" t="s">
        <v>1483</v>
      </c>
      <c r="N119" s="11">
        <v>44000.570405092592</v>
      </c>
      <c r="O119" s="8" t="s">
        <v>1483</v>
      </c>
      <c r="P119" s="11">
        <v>43998.681967592594</v>
      </c>
      <c r="Q119" s="13">
        <v>418871</v>
      </c>
      <c r="R119" s="18" t="s">
        <v>220</v>
      </c>
      <c r="S119" s="14" t="s">
        <v>2797</v>
      </c>
      <c r="T119" s="63">
        <v>1214</v>
      </c>
      <c r="U119" s="64" t="str">
        <f>CONCATENATE(LEFT(SP_ACQ_Lib[[#This Row],[Tax Parcel ID]],7),"_",SP_ACQ_Lib[[#This Row],[ACQ Document Type]])</f>
        <v>R023702_APPRAISAL USACOE Authorization to Proceed with Offer</v>
      </c>
      <c r="V119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19" s="26" t="e">
        <f>INDEX(#REF!,MATCH(LEFT(SP_ACQ_Lib[[#This Row],[Tax Parcel ID]],7),#REF!,0))</f>
        <v>#REF!</v>
      </c>
      <c r="X1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APPRAISAL USACOE Authorization to Proceed with Offer</v>
      </c>
      <c r="Y1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0" spans="1:25" ht="15" x14ac:dyDescent="0.2">
      <c r="A120" s="57" t="str">
        <f>CONCATENATE(SP_ACQ_Lib[[#This Row],[Acquisition Tract No.]],"_",SP_ACQ_Lib[[#This Row],[ACQ Document Type]])</f>
        <v>207_APPRAISAL USACOE Authorization to Proceed with Offer Approval</v>
      </c>
      <c r="B120" s="14" t="s">
        <v>2992</v>
      </c>
      <c r="C120" s="15" t="s">
        <v>29</v>
      </c>
      <c r="D120" s="12" t="s">
        <v>248</v>
      </c>
      <c r="E120" s="8" t="s">
        <v>569</v>
      </c>
      <c r="F120" s="8" t="s">
        <v>1800</v>
      </c>
      <c r="G120" s="8" t="s">
        <v>1799</v>
      </c>
      <c r="H120" s="7" t="s">
        <v>1082</v>
      </c>
      <c r="I120" s="16">
        <v>44012</v>
      </c>
      <c r="J120" s="16"/>
      <c r="K120" s="17">
        <v>61924</v>
      </c>
      <c r="L120" s="3"/>
      <c r="M120" s="8" t="s">
        <v>1483</v>
      </c>
      <c r="N120" s="11">
        <v>44012.534270833334</v>
      </c>
      <c r="O120" s="8" t="s">
        <v>1483</v>
      </c>
      <c r="P120" s="11">
        <v>44012.517581018517</v>
      </c>
      <c r="Q120" s="13">
        <v>510624</v>
      </c>
      <c r="R120" s="18" t="s">
        <v>220</v>
      </c>
      <c r="S120" s="14" t="s">
        <v>3055</v>
      </c>
      <c r="T120" s="63">
        <v>1306</v>
      </c>
      <c r="U120" s="64" t="str">
        <f>CONCATENATE(LEFT(SP_ACQ_Lib[[#This Row],[Tax Parcel ID]],7),"_",SP_ACQ_Lib[[#This Row],[ACQ Document Type]])</f>
        <v>R023702_APPRAISAL USACOE Authorization to Proceed with Offer Approval</v>
      </c>
      <c r="V120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0" s="26" t="e">
        <f>INDEX(#REF!,MATCH(LEFT(SP_ACQ_Lib[[#This Row],[Tax Parcel ID]],7),#REF!,0))</f>
        <v>#REF!</v>
      </c>
      <c r="X1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APPRAISAL USACOE Authorization to Proceed with Offer Approval</v>
      </c>
      <c r="Y1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1" spans="1:25" ht="15" x14ac:dyDescent="0.2">
      <c r="A121" s="57" t="str">
        <f>CONCATENATE(SP_ACQ_Lib[[#This Row],[Acquisition Tract No.]],"_",SP_ACQ_Lib[[#This Row],[ACQ Document Type]])</f>
        <v>207_CONTACT Initial Interview - Residential</v>
      </c>
      <c r="B121" s="14" t="s">
        <v>796</v>
      </c>
      <c r="C121" s="15" t="s">
        <v>29</v>
      </c>
      <c r="D121" s="12" t="s">
        <v>248</v>
      </c>
      <c r="E121" s="8" t="s">
        <v>489</v>
      </c>
      <c r="F121" s="8" t="s">
        <v>490</v>
      </c>
      <c r="G121" s="8" t="s">
        <v>244</v>
      </c>
      <c r="H121" s="7" t="s">
        <v>218</v>
      </c>
      <c r="I121" s="16">
        <v>43685</v>
      </c>
      <c r="J121" s="16"/>
      <c r="K121" s="17"/>
      <c r="L121" s="3"/>
      <c r="M121" s="8" t="s">
        <v>1483</v>
      </c>
      <c r="N121" s="11">
        <v>43893.500949074078</v>
      </c>
      <c r="O121" s="8" t="s">
        <v>1485</v>
      </c>
      <c r="P121" s="11">
        <v>43696.395069444443</v>
      </c>
      <c r="Q121" s="13">
        <v>288168</v>
      </c>
      <c r="R121" s="18" t="s">
        <v>220</v>
      </c>
      <c r="S121" s="14" t="s">
        <v>351</v>
      </c>
      <c r="T121" s="63">
        <v>100</v>
      </c>
      <c r="U121" s="64" t="str">
        <f>CONCATENATE(LEFT(SP_ACQ_Lib[[#This Row],[Tax Parcel ID]],7),"_",SP_ACQ_Lib[[#This Row],[ACQ Document Type]])</f>
        <v>R023702_CONTACT Initial Interview - Residential</v>
      </c>
      <c r="V121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1" s="26" t="e">
        <f>INDEX(#REF!,MATCH(LEFT(SP_ACQ_Lib[[#This Row],[Tax Parcel ID]],7),#REF!,0))</f>
        <v>#REF!</v>
      </c>
      <c r="X1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CONTACT Initial Interview - Residential</v>
      </c>
      <c r="Y1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2" spans="1:25" ht="15" x14ac:dyDescent="0.2">
      <c r="A122" s="57" t="str">
        <f>CONCATENATE(SP_ACQ_Lib[[#This Row],[Acquisition Tract No.]],"_",SP_ACQ_Lib[[#This Row],[ACQ Document Type]])</f>
        <v>207_CONTACT Letter of Intent-HDR</v>
      </c>
      <c r="B122" s="14" t="s">
        <v>1342</v>
      </c>
      <c r="C122" s="15" t="s">
        <v>29</v>
      </c>
      <c r="D122" s="12" t="s">
        <v>248</v>
      </c>
      <c r="E122" s="8" t="s">
        <v>489</v>
      </c>
      <c r="F122" s="8" t="s">
        <v>760</v>
      </c>
      <c r="G122" s="8" t="s">
        <v>759</v>
      </c>
      <c r="H122" s="7" t="s">
        <v>218</v>
      </c>
      <c r="I122" s="16">
        <v>43765</v>
      </c>
      <c r="J122" s="16"/>
      <c r="K122" s="17"/>
      <c r="L122" s="3" t="s">
        <v>1490</v>
      </c>
      <c r="M122" s="8" t="s">
        <v>1483</v>
      </c>
      <c r="N122" s="11">
        <v>43893.487233796295</v>
      </c>
      <c r="O122" s="8" t="s">
        <v>746</v>
      </c>
      <c r="P122" s="11">
        <v>43768.392418981479</v>
      </c>
      <c r="Q122" s="13">
        <v>1392486</v>
      </c>
      <c r="R122" s="18" t="s">
        <v>220</v>
      </c>
      <c r="S122" s="14" t="s">
        <v>979</v>
      </c>
      <c r="T122" s="63">
        <v>474</v>
      </c>
      <c r="U122" s="64" t="str">
        <f>CONCATENATE(LEFT(SP_ACQ_Lib[[#This Row],[Tax Parcel ID]],7),"_",SP_ACQ_Lib[[#This Row],[ACQ Document Type]])</f>
        <v>R023702_CONTACT Letter of Intent-HDR</v>
      </c>
      <c r="V122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2" s="26" t="e">
        <f>INDEX(#REF!,MATCH(LEFT(SP_ACQ_Lib[[#This Row],[Tax Parcel ID]],7),#REF!,0))</f>
        <v>#REF!</v>
      </c>
      <c r="X1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CONTACT Letter of Intent-HDR</v>
      </c>
      <c r="Y1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3" spans="1:25" ht="15" x14ac:dyDescent="0.2">
      <c r="A123" s="57" t="str">
        <f>CONCATENATE(SP_ACQ_Lib[[#This Row],[Acquisition Tract No.]],"_",SP_ACQ_Lib[[#This Row],[ACQ Document Type]])</f>
        <v>207_CONTACT Negotiator Report</v>
      </c>
      <c r="B123" s="14" t="s">
        <v>1282</v>
      </c>
      <c r="C123" s="15" t="s">
        <v>29</v>
      </c>
      <c r="D123" s="12" t="s">
        <v>248</v>
      </c>
      <c r="E123" s="8" t="s">
        <v>489</v>
      </c>
      <c r="F123" s="8" t="s">
        <v>517</v>
      </c>
      <c r="G123" s="8" t="s">
        <v>516</v>
      </c>
      <c r="H123" s="7" t="s">
        <v>218</v>
      </c>
      <c r="I123" s="16"/>
      <c r="J123" s="16"/>
      <c r="K123" s="17"/>
      <c r="L123" s="3"/>
      <c r="M123" s="8" t="s">
        <v>1076</v>
      </c>
      <c r="N123" s="11">
        <v>44021.664652777778</v>
      </c>
      <c r="O123" s="8" t="s">
        <v>1485</v>
      </c>
      <c r="P123" s="11">
        <v>43732.474259259259</v>
      </c>
      <c r="Q123" s="13">
        <v>143111</v>
      </c>
      <c r="R123" s="18" t="s">
        <v>518</v>
      </c>
      <c r="S123" s="14" t="s">
        <v>529</v>
      </c>
      <c r="T123" s="63">
        <v>289</v>
      </c>
      <c r="U123" s="64" t="str">
        <f>CONCATENATE(LEFT(SP_ACQ_Lib[[#This Row],[Tax Parcel ID]],7),"_",SP_ACQ_Lib[[#This Row],[ACQ Document Type]])</f>
        <v>R023702_CONTACT Negotiator Report</v>
      </c>
      <c r="V123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3" s="26" t="e">
        <f>INDEX(#REF!,MATCH(LEFT(SP_ACQ_Lib[[#This Row],[Tax Parcel ID]],7),#REF!,0))</f>
        <v>#REF!</v>
      </c>
      <c r="X1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CONTACT Negotiator Report</v>
      </c>
      <c r="Y1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4" spans="1:25" ht="15" x14ac:dyDescent="0.2">
      <c r="A124" s="57" t="str">
        <f>CONCATENATE(SP_ACQ_Lib[[#This Row],[Acquisition Tract No.]],"_",SP_ACQ_Lib[[#This Row],[ACQ Document Type]])</f>
        <v>207_CONTACT Pre-Appraisal Contact with Owner</v>
      </c>
      <c r="B124" s="14" t="s">
        <v>1283</v>
      </c>
      <c r="C124" s="15" t="s">
        <v>29</v>
      </c>
      <c r="D124" s="12" t="s">
        <v>248</v>
      </c>
      <c r="E124" s="8" t="s">
        <v>489</v>
      </c>
      <c r="F124" s="8" t="s">
        <v>1081</v>
      </c>
      <c r="G124" s="8" t="s">
        <v>1080</v>
      </c>
      <c r="H124" s="7" t="s">
        <v>218</v>
      </c>
      <c r="I124" s="16">
        <v>43788</v>
      </c>
      <c r="J124" s="16"/>
      <c r="K124" s="17"/>
      <c r="L124" s="3"/>
      <c r="M124" s="8" t="s">
        <v>1483</v>
      </c>
      <c r="N124" s="11">
        <v>43872.548900462964</v>
      </c>
      <c r="O124" s="8" t="s">
        <v>673</v>
      </c>
      <c r="P124" s="11">
        <v>43822.641481481478</v>
      </c>
      <c r="Q124" s="13">
        <v>1912673</v>
      </c>
      <c r="R124" s="18" t="s">
        <v>220</v>
      </c>
      <c r="S124" s="14" t="s">
        <v>1096</v>
      </c>
      <c r="T124" s="63">
        <v>674</v>
      </c>
      <c r="U124" s="64" t="str">
        <f>CONCATENATE(LEFT(SP_ACQ_Lib[[#This Row],[Tax Parcel ID]],7),"_",SP_ACQ_Lib[[#This Row],[ACQ Document Type]])</f>
        <v>R023702_CONTACT Pre-Appraisal Contact with Owner</v>
      </c>
      <c r="V124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4" s="26" t="e">
        <f>INDEX(#REF!,MATCH(LEFT(SP_ACQ_Lib[[#This Row],[Tax Parcel ID]],7),#REF!,0))</f>
        <v>#REF!</v>
      </c>
      <c r="X1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CONTACT Pre-Appraisal Contact with Owner</v>
      </c>
      <c r="Y1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5" spans="1:25" ht="15" x14ac:dyDescent="0.2">
      <c r="A125" s="57" t="str">
        <f>CONCATENATE(SP_ACQ_Lib[[#This Row],[Acquisition Tract No.]],"_",SP_ACQ_Lib[[#This Row],[ACQ Document Type]])</f>
        <v>207_NEGOTIATION Initial Offer Package</v>
      </c>
      <c r="B125" s="14" t="s">
        <v>2993</v>
      </c>
      <c r="C125" s="15" t="s">
        <v>29</v>
      </c>
      <c r="D125" s="12" t="s">
        <v>248</v>
      </c>
      <c r="E125" s="8" t="s">
        <v>573</v>
      </c>
      <c r="F125" s="8" t="s">
        <v>574</v>
      </c>
      <c r="G125" s="8" t="s">
        <v>1054</v>
      </c>
      <c r="H125" s="7" t="s">
        <v>218</v>
      </c>
      <c r="I125" s="16">
        <v>44018</v>
      </c>
      <c r="J125" s="16"/>
      <c r="K125" s="17">
        <v>61924</v>
      </c>
      <c r="L125" s="3"/>
      <c r="M125" s="8" t="s">
        <v>1483</v>
      </c>
      <c r="N125" s="11">
        <v>44019.464918981481</v>
      </c>
      <c r="O125" s="8" t="s">
        <v>1483</v>
      </c>
      <c r="P125" s="11">
        <v>44019.46402777778</v>
      </c>
      <c r="Q125" s="13">
        <v>17826764</v>
      </c>
      <c r="R125" s="18" t="s">
        <v>220</v>
      </c>
      <c r="S125" s="14" t="s">
        <v>3056</v>
      </c>
      <c r="T125" s="63">
        <v>1355</v>
      </c>
      <c r="U125" s="64" t="str">
        <f>CONCATENATE(LEFT(SP_ACQ_Lib[[#This Row],[Tax Parcel ID]],7),"_",SP_ACQ_Lib[[#This Row],[ACQ Document Type]])</f>
        <v>R023702_NEGOTIATION Initial Offer Package</v>
      </c>
      <c r="V125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5" s="26" t="e">
        <f>INDEX(#REF!,MATCH(LEFT(SP_ACQ_Lib[[#This Row],[Tax Parcel ID]],7),#REF!,0))</f>
        <v>#REF!</v>
      </c>
      <c r="X1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NEGOTIATION Initial Offer Package</v>
      </c>
      <c r="Y1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6" spans="1:25" ht="15" x14ac:dyDescent="0.2">
      <c r="A126" s="57" t="str">
        <f>CONCATENATE(SP_ACQ_Lib[[#This Row],[Acquisition Tract No.]],"_",SP_ACQ_Lib[[#This Row],[ACQ Document Type]])</f>
        <v>207_NEGOTIATION Initial Offer Package CMRR</v>
      </c>
      <c r="B126" s="14" t="s">
        <v>2994</v>
      </c>
      <c r="C126" s="15" t="s">
        <v>29</v>
      </c>
      <c r="D126" s="12" t="s">
        <v>248</v>
      </c>
      <c r="E126" s="8" t="s">
        <v>573</v>
      </c>
      <c r="F126" s="8" t="s">
        <v>575</v>
      </c>
      <c r="G126" s="8" t="s">
        <v>1055</v>
      </c>
      <c r="H126" s="7" t="s">
        <v>218</v>
      </c>
      <c r="I126" s="16">
        <v>44019</v>
      </c>
      <c r="J126" s="16">
        <v>44019</v>
      </c>
      <c r="K126" s="17"/>
      <c r="L126" s="3"/>
      <c r="M126" s="8" t="s">
        <v>1483</v>
      </c>
      <c r="N126" s="11">
        <v>44020.357939814814</v>
      </c>
      <c r="O126" s="8" t="s">
        <v>1483</v>
      </c>
      <c r="P126" s="11">
        <v>44019.398263888892</v>
      </c>
      <c r="Q126" s="13">
        <v>1268672</v>
      </c>
      <c r="R126" s="18" t="s">
        <v>220</v>
      </c>
      <c r="S126" s="14" t="s">
        <v>3057</v>
      </c>
      <c r="T126" s="63">
        <v>1349</v>
      </c>
      <c r="U126" s="64" t="str">
        <f>CONCATENATE(LEFT(SP_ACQ_Lib[[#This Row],[Tax Parcel ID]],7),"_",SP_ACQ_Lib[[#This Row],[ACQ Document Type]])</f>
        <v>R023702_NEGOTIATION Initial Offer Package CMRR</v>
      </c>
      <c r="V126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6" s="26" t="e">
        <f>INDEX(#REF!,MATCH(LEFT(SP_ACQ_Lib[[#This Row],[Tax Parcel ID]],7),#REF!,0))</f>
        <v>#REF!</v>
      </c>
      <c r="X1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NEGOTIATION Initial Offer Package CMRR</v>
      </c>
      <c r="Y1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7" spans="1:25" ht="15" x14ac:dyDescent="0.2">
      <c r="A127" s="57" t="str">
        <f>CONCATENATE(SP_ACQ_Lib[[#This Row],[Acquisition Tract No.]],"_",SP_ACQ_Lib[[#This Row],[ACQ Document Type]])</f>
        <v>207_NEGOTIATION Landowner Bill of Rights Letter</v>
      </c>
      <c r="B127" s="14" t="s">
        <v>1343</v>
      </c>
      <c r="C127" s="15" t="s">
        <v>29</v>
      </c>
      <c r="D127" s="12" t="s">
        <v>248</v>
      </c>
      <c r="E127" s="8" t="s">
        <v>573</v>
      </c>
      <c r="F127" s="8" t="s">
        <v>1079</v>
      </c>
      <c r="G127" s="8" t="s">
        <v>1078</v>
      </c>
      <c r="H127" s="7" t="s">
        <v>218</v>
      </c>
      <c r="I127" s="16">
        <v>43748</v>
      </c>
      <c r="J127" s="16"/>
      <c r="K127" s="17"/>
      <c r="L127" s="3"/>
      <c r="M127" s="8" t="s">
        <v>1483</v>
      </c>
      <c r="N127" s="11">
        <v>43893.500162037039</v>
      </c>
      <c r="O127" s="8" t="s">
        <v>1485</v>
      </c>
      <c r="P127" s="11">
        <v>43752.468761574077</v>
      </c>
      <c r="Q127" s="13">
        <v>347257</v>
      </c>
      <c r="R127" s="18" t="s">
        <v>220</v>
      </c>
      <c r="S127" s="14" t="s">
        <v>597</v>
      </c>
      <c r="T127" s="63">
        <v>423</v>
      </c>
      <c r="U127" s="64" t="str">
        <f>CONCATENATE(LEFT(SP_ACQ_Lib[[#This Row],[Tax Parcel ID]],7),"_",SP_ACQ_Lib[[#This Row],[ACQ Document Type]])</f>
        <v>R023702_NEGOTIATION Landowner Bill of Rights Letter</v>
      </c>
      <c r="V127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7" s="26" t="e">
        <f>INDEX(#REF!,MATCH(LEFT(SP_ACQ_Lib[[#This Row],[Tax Parcel ID]],7),#REF!,0))</f>
        <v>#REF!</v>
      </c>
      <c r="X1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NEGOTIATION Landowner Bill of Rights Letter</v>
      </c>
      <c r="Y1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8" spans="1:25" ht="15" x14ac:dyDescent="0.2">
      <c r="A128" s="57" t="str">
        <f>CONCATENATE(SP_ACQ_Lib[[#This Row],[Acquisition Tract No.]],"_",SP_ACQ_Lib[[#This Row],[ACQ Document Type]])</f>
        <v>207_SURVEY Description-Plat_CITY</v>
      </c>
      <c r="B128" s="14" t="s">
        <v>1430</v>
      </c>
      <c r="C128" s="15" t="s">
        <v>29</v>
      </c>
      <c r="D128" s="12" t="s">
        <v>248</v>
      </c>
      <c r="E128" s="8" t="s">
        <v>482</v>
      </c>
      <c r="F128" s="8" t="s">
        <v>1413</v>
      </c>
      <c r="G128" s="8" t="s">
        <v>1412</v>
      </c>
      <c r="H128" s="7" t="s">
        <v>1082</v>
      </c>
      <c r="I128" s="16">
        <v>43767</v>
      </c>
      <c r="J128" s="16">
        <v>43886</v>
      </c>
      <c r="K128" s="17"/>
      <c r="L128" s="3"/>
      <c r="M128" s="8" t="s">
        <v>1484</v>
      </c>
      <c r="N128" s="11">
        <v>43979.30605324074</v>
      </c>
      <c r="O128" s="8" t="s">
        <v>1483</v>
      </c>
      <c r="P128" s="11">
        <v>43886.642025462963</v>
      </c>
      <c r="Q128" s="13">
        <v>264338</v>
      </c>
      <c r="R128" s="18" t="s">
        <v>220</v>
      </c>
      <c r="S128" s="14" t="s">
        <v>1453</v>
      </c>
      <c r="T128" s="63">
        <v>1010</v>
      </c>
      <c r="U128" s="64" t="str">
        <f>CONCATENATE(LEFT(SP_ACQ_Lib[[#This Row],[Tax Parcel ID]],7),"_",SP_ACQ_Lib[[#This Row],[ACQ Document Type]])</f>
        <v>R023702_SURVEY Description-Plat_CITY</v>
      </c>
      <c r="V128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8" s="26" t="e">
        <f>INDEX(#REF!,MATCH(LEFT(SP_ACQ_Lib[[#This Row],[Tax Parcel ID]],7),#REF!,0))</f>
        <v>#REF!</v>
      </c>
      <c r="X1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SURVEY Description-Plat_CITY</v>
      </c>
      <c r="Y1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29" spans="1:25" ht="15" x14ac:dyDescent="0.2">
      <c r="A129" s="57" t="str">
        <f>CONCATENATE(SP_ACQ_Lib[[#This Row],[Acquisition Tract No.]],"_",SP_ACQ_Lib[[#This Row],[ACQ Document Type]])</f>
        <v>207_SURVEY Description-Plat_USACOE</v>
      </c>
      <c r="B129" s="14" t="s">
        <v>1747</v>
      </c>
      <c r="C129" s="15" t="s">
        <v>29</v>
      </c>
      <c r="D129" s="12" t="s">
        <v>248</v>
      </c>
      <c r="E129" s="8" t="s">
        <v>482</v>
      </c>
      <c r="F129" s="8" t="s">
        <v>1420</v>
      </c>
      <c r="G129" s="8" t="s">
        <v>1419</v>
      </c>
      <c r="H129" s="7" t="s">
        <v>1082</v>
      </c>
      <c r="I129" s="16">
        <v>43767</v>
      </c>
      <c r="J129" s="16">
        <v>43937</v>
      </c>
      <c r="K129" s="17"/>
      <c r="L129" s="3"/>
      <c r="M129" s="8" t="s">
        <v>1484</v>
      </c>
      <c r="N129" s="11">
        <v>43979.30605324074</v>
      </c>
      <c r="O129" s="8" t="s">
        <v>1483</v>
      </c>
      <c r="P129" s="11">
        <v>43937.470833333333</v>
      </c>
      <c r="Q129" s="13">
        <v>272936</v>
      </c>
      <c r="R129" s="18" t="s">
        <v>220</v>
      </c>
      <c r="S129" s="14" t="s">
        <v>1751</v>
      </c>
      <c r="T129" s="63">
        <v>1011</v>
      </c>
      <c r="U129" s="64" t="str">
        <f>CONCATENATE(LEFT(SP_ACQ_Lib[[#This Row],[Tax Parcel ID]],7),"_",SP_ACQ_Lib[[#This Row],[ACQ Document Type]])</f>
        <v>R023702_SURVEY Description-Plat_USACOE</v>
      </c>
      <c r="V129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29" s="26" t="e">
        <f>INDEX(#REF!,MATCH(LEFT(SP_ACQ_Lib[[#This Row],[Tax Parcel ID]],7),#REF!,0))</f>
        <v>#REF!</v>
      </c>
      <c r="X1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SURVEY Description-Plat_USACOE</v>
      </c>
      <c r="Y1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0" spans="1:25" ht="15" x14ac:dyDescent="0.2">
      <c r="A130" s="57" t="str">
        <f>CONCATENATE(SP_ACQ_Lib[[#This Row],[Acquisition Tract No.]],"_",SP_ACQ_Lib[[#This Row],[ACQ Document Type]])</f>
        <v>207_SURVEY Right-of-Entry</v>
      </c>
      <c r="B130" s="14" t="s">
        <v>1496</v>
      </c>
      <c r="C130" s="15" t="s">
        <v>29</v>
      </c>
      <c r="D130" s="12" t="s">
        <v>248</v>
      </c>
      <c r="E130" s="8" t="s">
        <v>482</v>
      </c>
      <c r="F130" s="8" t="s">
        <v>483</v>
      </c>
      <c r="G130" s="8" t="s">
        <v>217</v>
      </c>
      <c r="H130" s="7" t="s">
        <v>218</v>
      </c>
      <c r="I130" s="16">
        <v>43678</v>
      </c>
      <c r="J130" s="16"/>
      <c r="K130" s="17"/>
      <c r="L130" s="3" t="s">
        <v>1490</v>
      </c>
      <c r="M130" s="8" t="s">
        <v>1483</v>
      </c>
      <c r="N130" s="11">
        <v>43893.486851851849</v>
      </c>
      <c r="O130" s="8" t="s">
        <v>1483</v>
      </c>
      <c r="P130" s="11">
        <v>43893.485532407409</v>
      </c>
      <c r="Q130" s="13">
        <v>4145949</v>
      </c>
      <c r="R130" s="18" t="s">
        <v>220</v>
      </c>
      <c r="S130" s="14" t="s">
        <v>1499</v>
      </c>
      <c r="T130" s="63">
        <v>752</v>
      </c>
      <c r="U130" s="64" t="str">
        <f>CONCATENATE(LEFT(SP_ACQ_Lib[[#This Row],[Tax Parcel ID]],7),"_",SP_ACQ_Lib[[#This Row],[ACQ Document Type]])</f>
        <v>R023702_SURVEY Right-of-Entry</v>
      </c>
      <c r="V130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30" s="26" t="e">
        <f>INDEX(#REF!,MATCH(LEFT(SP_ACQ_Lib[[#This Row],[Tax Parcel ID]],7),#REF!,0))</f>
        <v>#REF!</v>
      </c>
      <c r="X1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SURVEY Right-of-Entry</v>
      </c>
      <c r="Y1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1" spans="1:25" ht="15" x14ac:dyDescent="0.2">
      <c r="A131" s="57" t="str">
        <f>CONCATENATE(SP_ACQ_Lib[[#This Row],[Acquisition Tract No.]],"_",SP_ACQ_Lib[[#This Row],[ACQ Document Type]])</f>
        <v>207_SURVEY Right-of-Entry CMRR</v>
      </c>
      <c r="B131" s="14" t="s">
        <v>797</v>
      </c>
      <c r="C131" s="15" t="s">
        <v>29</v>
      </c>
      <c r="D131" s="12" t="s">
        <v>248</v>
      </c>
      <c r="E131" s="8" t="s">
        <v>482</v>
      </c>
      <c r="F131" s="8" t="s">
        <v>484</v>
      </c>
      <c r="G131" s="8" t="s">
        <v>224</v>
      </c>
      <c r="H131" s="7" t="s">
        <v>218</v>
      </c>
      <c r="I131" s="16">
        <v>43680</v>
      </c>
      <c r="J131" s="16"/>
      <c r="K131" s="17"/>
      <c r="L131" s="3" t="s">
        <v>1426</v>
      </c>
      <c r="M131" s="8" t="s">
        <v>1483</v>
      </c>
      <c r="N131" s="11">
        <v>43985.446932870371</v>
      </c>
      <c r="O131" s="8" t="s">
        <v>1484</v>
      </c>
      <c r="P131" s="11">
        <v>43693.360578703701</v>
      </c>
      <c r="Q131" s="13">
        <v>143939</v>
      </c>
      <c r="R131" s="18" t="s">
        <v>220</v>
      </c>
      <c r="S131" s="14" t="s">
        <v>352</v>
      </c>
      <c r="T131" s="63">
        <v>85</v>
      </c>
      <c r="U131" s="64" t="str">
        <f>CONCATENATE(LEFT(SP_ACQ_Lib[[#This Row],[Tax Parcel ID]],7),"_",SP_ACQ_Lib[[#This Row],[ACQ Document Type]])</f>
        <v>R023702_SURVEY Right-of-Entry CMRR</v>
      </c>
      <c r="V131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31" s="26" t="e">
        <f>INDEX(#REF!,MATCH(LEFT(SP_ACQ_Lib[[#This Row],[Tax Parcel ID]],7),#REF!,0))</f>
        <v>#REF!</v>
      </c>
      <c r="X1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SURVEY Right-of-Entry CMRR</v>
      </c>
      <c r="Y1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2" spans="1:25" ht="15" x14ac:dyDescent="0.2">
      <c r="A132" s="57" t="str">
        <f>CONCATENATE(SP_ACQ_Lib[[#This Row],[Acquisition Tract No.]],"_",SP_ACQ_Lib[[#This Row],[ACQ Document Type]])</f>
        <v>207_TITLE Commitment</v>
      </c>
      <c r="B132" s="14" t="s">
        <v>798</v>
      </c>
      <c r="C132" s="15" t="s">
        <v>29</v>
      </c>
      <c r="D132" s="12" t="s">
        <v>248</v>
      </c>
      <c r="E132" s="8" t="s">
        <v>485</v>
      </c>
      <c r="F132" s="8" t="s">
        <v>486</v>
      </c>
      <c r="G132" s="8" t="s">
        <v>240</v>
      </c>
      <c r="H132" s="7" t="s">
        <v>218</v>
      </c>
      <c r="I132" s="16">
        <v>43943</v>
      </c>
      <c r="J132" s="16">
        <v>43689</v>
      </c>
      <c r="K132" s="17"/>
      <c r="L132" s="3" t="s">
        <v>1858</v>
      </c>
      <c r="M132" s="8" t="s">
        <v>1485</v>
      </c>
      <c r="N132" s="11">
        <v>43951.596932870372</v>
      </c>
      <c r="O132" s="8" t="s">
        <v>1486</v>
      </c>
      <c r="P132" s="11">
        <v>43690.361319444448</v>
      </c>
      <c r="Q132" s="13">
        <v>578462</v>
      </c>
      <c r="R132" s="18" t="s">
        <v>220</v>
      </c>
      <c r="S132" s="14" t="s">
        <v>353</v>
      </c>
      <c r="T132" s="63">
        <v>37</v>
      </c>
      <c r="U132" s="64" t="str">
        <f>CONCATENATE(LEFT(SP_ACQ_Lib[[#This Row],[Tax Parcel ID]],7),"_",SP_ACQ_Lib[[#This Row],[ACQ Document Type]])</f>
        <v>R023702_TITLE Commitment</v>
      </c>
      <c r="V132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32" s="26" t="e">
        <f>INDEX(#REF!,MATCH(LEFT(SP_ACQ_Lib[[#This Row],[Tax Parcel ID]],7),#REF!,0))</f>
        <v>#REF!</v>
      </c>
      <c r="X1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TITLE Commitment</v>
      </c>
      <c r="Y1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3" spans="1:25" ht="15" x14ac:dyDescent="0.2">
      <c r="A133" s="57" t="str">
        <f>CONCATENATE(SP_ACQ_Lib[[#This Row],[Acquisition Tract No.]],"_",SP_ACQ_Lib[[#This Row],[ACQ Document Type]])</f>
        <v>207_TITLE Commitment Backup Docs</v>
      </c>
      <c r="B133" s="14" t="s">
        <v>799</v>
      </c>
      <c r="C133" s="15" t="s">
        <v>29</v>
      </c>
      <c r="D133" s="12" t="s">
        <v>248</v>
      </c>
      <c r="E133" s="8" t="s">
        <v>485</v>
      </c>
      <c r="F133" s="8" t="s">
        <v>487</v>
      </c>
      <c r="G133" s="8" t="s">
        <v>242</v>
      </c>
      <c r="H133" s="7" t="s">
        <v>218</v>
      </c>
      <c r="I133" s="16"/>
      <c r="J133" s="16"/>
      <c r="K133" s="17"/>
      <c r="L133" s="3"/>
      <c r="M133" s="8" t="s">
        <v>1485</v>
      </c>
      <c r="N133" s="11">
        <v>43809.408333333333</v>
      </c>
      <c r="O133" s="8" t="s">
        <v>1486</v>
      </c>
      <c r="P133" s="11">
        <v>43690.361805555556</v>
      </c>
      <c r="Q133" s="13">
        <v>78581</v>
      </c>
      <c r="R133" s="18" t="s">
        <v>220</v>
      </c>
      <c r="S133" s="14" t="s">
        <v>354</v>
      </c>
      <c r="T133" s="63">
        <v>38</v>
      </c>
      <c r="U133" s="64" t="str">
        <f>CONCATENATE(LEFT(SP_ACQ_Lib[[#This Row],[Tax Parcel ID]],7),"_",SP_ACQ_Lib[[#This Row],[ACQ Document Type]])</f>
        <v>R023702_TITLE Commitment Backup Docs</v>
      </c>
      <c r="V133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33" s="26" t="e">
        <f>INDEX(#REF!,MATCH(LEFT(SP_ACQ_Lib[[#This Row],[Tax Parcel ID]],7),#REF!,0))</f>
        <v>#REF!</v>
      </c>
      <c r="X1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TITLE Commitment Backup Docs</v>
      </c>
      <c r="Y1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4" spans="1:25" ht="15" x14ac:dyDescent="0.2">
      <c r="A134" s="57" t="str">
        <f>CONCATENATE(SP_ACQ_Lib[[#This Row],[Acquisition Tract No.]],"_",SP_ACQ_Lib[[#This Row],[ACQ Document Type]])</f>
        <v>207_TITLE Curative Plan</v>
      </c>
      <c r="B134" s="14" t="s">
        <v>800</v>
      </c>
      <c r="C134" s="15" t="s">
        <v>29</v>
      </c>
      <c r="D134" s="12" t="s">
        <v>248</v>
      </c>
      <c r="E134" s="8" t="s">
        <v>485</v>
      </c>
      <c r="F134" s="8" t="s">
        <v>488</v>
      </c>
      <c r="G134" s="8" t="s">
        <v>243</v>
      </c>
      <c r="H134" s="7" t="s">
        <v>218</v>
      </c>
      <c r="I134" s="16">
        <v>43809</v>
      </c>
      <c r="J134" s="16"/>
      <c r="K134" s="17"/>
      <c r="L134" s="3"/>
      <c r="M134" s="8" t="s">
        <v>1485</v>
      </c>
      <c r="N134" s="11">
        <v>43951.596134259256</v>
      </c>
      <c r="O134" s="8" t="s">
        <v>1486</v>
      </c>
      <c r="P134" s="11">
        <v>43742.547569444447</v>
      </c>
      <c r="Q134" s="13">
        <v>35107</v>
      </c>
      <c r="R134" s="18" t="s">
        <v>220</v>
      </c>
      <c r="S134" s="14" t="s">
        <v>598</v>
      </c>
      <c r="T134" s="63">
        <v>384</v>
      </c>
      <c r="U134" s="64" t="str">
        <f>CONCATENATE(LEFT(SP_ACQ_Lib[[#This Row],[Tax Parcel ID]],7),"_",SP_ACQ_Lib[[#This Row],[ACQ Document Type]])</f>
        <v>R023702_TITLE Curative Plan</v>
      </c>
      <c r="V134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34" s="26" t="e">
        <f>INDEX(#REF!,MATCH(LEFT(SP_ACQ_Lib[[#This Row],[Tax Parcel ID]],7),#REF!,0))</f>
        <v>#REF!</v>
      </c>
      <c r="X1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TITLE Curative Plan</v>
      </c>
      <c r="Y1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5" spans="1:25" ht="15" x14ac:dyDescent="0.2">
      <c r="A135" s="57" t="str">
        <f>CONCATENATE(SP_ACQ_Lib[[#This Row],[Acquisition Tract No.]],"_",SP_ACQ_Lib[[#This Row],[ACQ Document Type]])</f>
        <v>207_TITLE Tax Card</v>
      </c>
      <c r="B135" s="14" t="s">
        <v>1475</v>
      </c>
      <c r="C135" s="15" t="s">
        <v>29</v>
      </c>
      <c r="D135" s="12" t="s">
        <v>248</v>
      </c>
      <c r="E135" s="8" t="s">
        <v>485</v>
      </c>
      <c r="F135" s="8" t="s">
        <v>580</v>
      </c>
      <c r="G135" s="8" t="s">
        <v>579</v>
      </c>
      <c r="H135" s="7" t="s">
        <v>218</v>
      </c>
      <c r="I135" s="16"/>
      <c r="J135" s="16"/>
      <c r="K135" s="17"/>
      <c r="L135" s="3" t="s">
        <v>1490</v>
      </c>
      <c r="M135" s="8" t="s">
        <v>1483</v>
      </c>
      <c r="N135" s="11">
        <v>43893.497245370374</v>
      </c>
      <c r="O135" s="8" t="s">
        <v>1483</v>
      </c>
      <c r="P135" s="11">
        <v>43893.496655092589</v>
      </c>
      <c r="Q135" s="13">
        <v>1343942</v>
      </c>
      <c r="R135" s="18" t="s">
        <v>220</v>
      </c>
      <c r="S135" s="14" t="s">
        <v>1500</v>
      </c>
      <c r="T135" s="63">
        <v>753</v>
      </c>
      <c r="U135" s="64" t="str">
        <f>CONCATENATE(LEFT(SP_ACQ_Lib[[#This Row],[Tax Parcel ID]],7),"_",SP_ACQ_Lib[[#This Row],[ACQ Document Type]])</f>
        <v>R023702_TITLE Tax Card</v>
      </c>
      <c r="V135" s="36" t="str">
        <f>INDEX(SP_AcqTract_DB[WCAD Tax Parcel ID],MATCH(SP_ACQ_Lib[[#This Row],[Acquisition Tract No.]],SP_AcqTract_DB[Acquisition Tract No.],0))</f>
        <v>R023702;#9;#R023703;#10;#R023704;#11;#R023705;#12;#R023706;#13;#R023707;#14</v>
      </c>
      <c r="W135" s="26" t="e">
        <f>INDEX(#REF!,MATCH(LEFT(SP_ACQ_Lib[[#This Row],[Tax Parcel ID]],7),#REF!,0))</f>
        <v>#REF!</v>
      </c>
      <c r="X1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COW-FRMP_TR-207 TITLE Tax Card</v>
      </c>
      <c r="Y1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6" spans="1:25" ht="15" x14ac:dyDescent="0.2">
      <c r="A136" s="57" t="str">
        <f>CONCATENATE(SP_ACQ_Lib[[#This Row],[Acquisition Tract No.]],"_",SP_ACQ_Lib[[#This Row],[ACQ Document Type]])</f>
        <v>208_APPRAISAL Final Appraisal</v>
      </c>
      <c r="B136" s="14" t="s">
        <v>3124</v>
      </c>
      <c r="C136" s="15" t="s">
        <v>30</v>
      </c>
      <c r="D136" s="12" t="s">
        <v>250</v>
      </c>
      <c r="E136" s="8" t="s">
        <v>569</v>
      </c>
      <c r="F136" s="8" t="s">
        <v>1727</v>
      </c>
      <c r="G136" s="8" t="s">
        <v>1726</v>
      </c>
      <c r="H136" s="7" t="s">
        <v>218</v>
      </c>
      <c r="I136" s="16">
        <v>43912</v>
      </c>
      <c r="J136" s="16"/>
      <c r="K136" s="17">
        <v>87608</v>
      </c>
      <c r="L136" s="3"/>
      <c r="M136" s="8" t="s">
        <v>1483</v>
      </c>
      <c r="N136" s="11">
        <v>44021.643692129626</v>
      </c>
      <c r="O136" s="8" t="s">
        <v>1483</v>
      </c>
      <c r="P136" s="11">
        <v>44021.642395833333</v>
      </c>
      <c r="Q136" s="13">
        <v>13098141</v>
      </c>
      <c r="R136" s="18" t="s">
        <v>220</v>
      </c>
      <c r="S136" s="14" t="s">
        <v>3134</v>
      </c>
      <c r="T136" s="63">
        <v>1369</v>
      </c>
      <c r="U136" s="64" t="str">
        <f>CONCATENATE(LEFT(SP_ACQ_Lib[[#This Row],[Tax Parcel ID]],7),"_",SP_ACQ_Lib[[#This Row],[ACQ Document Type]])</f>
        <v>R023708_APPRAISAL Final Appraisal</v>
      </c>
      <c r="V136" s="36" t="str">
        <f>INDEX(SP_AcqTract_DB[WCAD Tax Parcel ID],MATCH(SP_ACQ_Lib[[#This Row],[Acquisition Tract No.]],SP_AcqTract_DB[Acquisition Tract No.],0))</f>
        <v>R023708;#15;#R023709;#16;#R023710;#17;#R023711;#18</v>
      </c>
      <c r="W136" s="26" t="e">
        <f>INDEX(#REF!,MATCH(LEFT(SP_ACQ_Lib[[#This Row],[Tax Parcel ID]],7),#REF!,0))</f>
        <v>#REF!</v>
      </c>
      <c r="X1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APPRAISAL Final Appraisal</v>
      </c>
      <c r="Y1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7" spans="1:25" ht="15" x14ac:dyDescent="0.2">
      <c r="A137" s="57" t="str">
        <f>CONCATENATE(SP_ACQ_Lib[[#This Row],[Acquisition Tract No.]],"_",SP_ACQ_Lib[[#This Row],[ACQ Document Type]])</f>
        <v>208_APPRAISAL Just Compensation Memo</v>
      </c>
      <c r="B137" s="14" t="s">
        <v>3125</v>
      </c>
      <c r="C137" s="15" t="s">
        <v>30</v>
      </c>
      <c r="D137" s="12" t="s">
        <v>250</v>
      </c>
      <c r="E137" s="8" t="s">
        <v>569</v>
      </c>
      <c r="F137" s="8" t="s">
        <v>1729</v>
      </c>
      <c r="G137" s="8" t="s">
        <v>1728</v>
      </c>
      <c r="H137" s="7" t="s">
        <v>218</v>
      </c>
      <c r="I137" s="16">
        <v>44021</v>
      </c>
      <c r="J137" s="16">
        <v>44025</v>
      </c>
      <c r="K137" s="17">
        <v>87608</v>
      </c>
      <c r="L137" s="3"/>
      <c r="M137" s="8" t="s">
        <v>1483</v>
      </c>
      <c r="N137" s="11">
        <v>44025.478634259256</v>
      </c>
      <c r="O137" s="8" t="s">
        <v>1483</v>
      </c>
      <c r="P137" s="11">
        <v>44021.642407407409</v>
      </c>
      <c r="Q137" s="13">
        <v>26002</v>
      </c>
      <c r="R137" s="18" t="s">
        <v>220</v>
      </c>
      <c r="S137" s="14" t="s">
        <v>3135</v>
      </c>
      <c r="T137" s="63">
        <v>1370</v>
      </c>
      <c r="U137" s="64" t="str">
        <f>CONCATENATE(LEFT(SP_ACQ_Lib[[#This Row],[Tax Parcel ID]],7),"_",SP_ACQ_Lib[[#This Row],[ACQ Document Type]])</f>
        <v>R023708_APPRAISAL Just Compensation Memo</v>
      </c>
      <c r="V137" s="36" t="str">
        <f>INDEX(SP_AcqTract_DB[WCAD Tax Parcel ID],MATCH(SP_ACQ_Lib[[#This Row],[Acquisition Tract No.]],SP_AcqTract_DB[Acquisition Tract No.],0))</f>
        <v>R023708;#15;#R023709;#16;#R023710;#17;#R023711;#18</v>
      </c>
      <c r="W137" s="26" t="e">
        <f>INDEX(#REF!,MATCH(LEFT(SP_ACQ_Lib[[#This Row],[Tax Parcel ID]],7),#REF!,0))</f>
        <v>#REF!</v>
      </c>
      <c r="X1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APPRAISAL Just Compensation Memo</v>
      </c>
      <c r="Y1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8" spans="1:25" ht="15" x14ac:dyDescent="0.2">
      <c r="A138" s="57" t="str">
        <f>CONCATENATE(SP_ACQ_Lib[[#This Row],[Acquisition Tract No.]],"_",SP_ACQ_Lib[[#This Row],[ACQ Document Type]])</f>
        <v>208_APPRAISAL USACOE Authorization to Proceed with Offer</v>
      </c>
      <c r="B138" s="14" t="s">
        <v>3126</v>
      </c>
      <c r="C138" s="15" t="s">
        <v>30</v>
      </c>
      <c r="D138" s="12" t="s">
        <v>250</v>
      </c>
      <c r="E138" s="8" t="s">
        <v>569</v>
      </c>
      <c r="F138" s="8" t="s">
        <v>1786</v>
      </c>
      <c r="G138" s="8" t="s">
        <v>1785</v>
      </c>
      <c r="H138" s="7" t="s">
        <v>218</v>
      </c>
      <c r="I138" s="16">
        <v>44021</v>
      </c>
      <c r="J138" s="16">
        <v>44025</v>
      </c>
      <c r="K138" s="17">
        <v>87608</v>
      </c>
      <c r="L138" s="3"/>
      <c r="M138" s="8" t="s">
        <v>1483</v>
      </c>
      <c r="N138" s="11">
        <v>44025.478819444441</v>
      </c>
      <c r="O138" s="8" t="s">
        <v>1483</v>
      </c>
      <c r="P138" s="11">
        <v>44021.642407407409</v>
      </c>
      <c r="Q138" s="13">
        <v>422618</v>
      </c>
      <c r="R138" s="18" t="s">
        <v>220</v>
      </c>
      <c r="S138" s="14" t="s">
        <v>3136</v>
      </c>
      <c r="T138" s="63">
        <v>1371</v>
      </c>
      <c r="U138" s="64" t="str">
        <f>CONCATENATE(LEFT(SP_ACQ_Lib[[#This Row],[Tax Parcel ID]],7),"_",SP_ACQ_Lib[[#This Row],[ACQ Document Type]])</f>
        <v>R023708_APPRAISAL USACOE Authorization to Proceed with Offer</v>
      </c>
      <c r="V138" s="36" t="str">
        <f>INDEX(SP_AcqTract_DB[WCAD Tax Parcel ID],MATCH(SP_ACQ_Lib[[#This Row],[Acquisition Tract No.]],SP_AcqTract_DB[Acquisition Tract No.],0))</f>
        <v>R023708;#15;#R023709;#16;#R023710;#17;#R023711;#18</v>
      </c>
      <c r="W138" s="26" t="e">
        <f>INDEX(#REF!,MATCH(LEFT(SP_ACQ_Lib[[#This Row],[Tax Parcel ID]],7),#REF!,0))</f>
        <v>#REF!</v>
      </c>
      <c r="X1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APPRAISAL USACOE Authorization to Proceed with Offer</v>
      </c>
      <c r="Y1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39" spans="1:25" ht="15" x14ac:dyDescent="0.2">
      <c r="A139" s="57" t="str">
        <f>CONCATENATE(SP_ACQ_Lib[[#This Row],[Acquisition Tract No.]],"_",SP_ACQ_Lib[[#This Row],[ACQ Document Type]])</f>
        <v>208_CONTACT Initial Interview - Business</v>
      </c>
      <c r="B139" s="14" t="s">
        <v>801</v>
      </c>
      <c r="C139" s="15" t="s">
        <v>30</v>
      </c>
      <c r="D139" s="12" t="s">
        <v>250</v>
      </c>
      <c r="E139" s="8" t="s">
        <v>489</v>
      </c>
      <c r="F139" s="8" t="s">
        <v>491</v>
      </c>
      <c r="G139" s="8" t="s">
        <v>249</v>
      </c>
      <c r="H139" s="7" t="s">
        <v>218</v>
      </c>
      <c r="I139" s="16">
        <v>43685</v>
      </c>
      <c r="J139" s="16"/>
      <c r="K139" s="17"/>
      <c r="L139" s="3"/>
      <c r="M139" s="8" t="s">
        <v>1483</v>
      </c>
      <c r="N139" s="11">
        <v>43894.460682870369</v>
      </c>
      <c r="O139" s="8" t="s">
        <v>1485</v>
      </c>
      <c r="P139" s="11">
        <v>43696.416481481479</v>
      </c>
      <c r="Q139" s="13">
        <v>164001</v>
      </c>
      <c r="R139" s="18" t="s">
        <v>220</v>
      </c>
      <c r="S139" s="14" t="s">
        <v>355</v>
      </c>
      <c r="T139" s="63">
        <v>110</v>
      </c>
      <c r="U139" s="64" t="str">
        <f>CONCATENATE(LEFT(SP_ACQ_Lib[[#This Row],[Tax Parcel ID]],7),"_",SP_ACQ_Lib[[#This Row],[ACQ Document Type]])</f>
        <v>R023708_CONTACT Initial Interview - Business</v>
      </c>
      <c r="V139" s="36" t="str">
        <f>INDEX(SP_AcqTract_DB[WCAD Tax Parcel ID],MATCH(SP_ACQ_Lib[[#This Row],[Acquisition Tract No.]],SP_AcqTract_DB[Acquisition Tract No.],0))</f>
        <v>R023708;#15;#R023709;#16;#R023710;#17;#R023711;#18</v>
      </c>
      <c r="W139" s="26" t="e">
        <f>INDEX(#REF!,MATCH(LEFT(SP_ACQ_Lib[[#This Row],[Tax Parcel ID]],7),#REF!,0))</f>
        <v>#REF!</v>
      </c>
      <c r="X1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CONTACT Initial Interview - Business</v>
      </c>
      <c r="Y1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0" spans="1:25" ht="15" x14ac:dyDescent="0.2">
      <c r="A140" s="57" t="str">
        <f>CONCATENATE(SP_ACQ_Lib[[#This Row],[Acquisition Tract No.]],"_",SP_ACQ_Lib[[#This Row],[ACQ Document Type]])</f>
        <v>208_CONTACT Initial Interview - Residential</v>
      </c>
      <c r="B140" s="14" t="s">
        <v>802</v>
      </c>
      <c r="C140" s="19" t="s">
        <v>30</v>
      </c>
      <c r="D140" s="12" t="s">
        <v>250</v>
      </c>
      <c r="E140" s="8" t="s">
        <v>489</v>
      </c>
      <c r="F140" s="8" t="s">
        <v>490</v>
      </c>
      <c r="G140" s="8" t="s">
        <v>244</v>
      </c>
      <c r="H140" s="7" t="s">
        <v>218</v>
      </c>
      <c r="I140" s="16">
        <v>43685</v>
      </c>
      <c r="J140" s="16"/>
      <c r="K140" s="17"/>
      <c r="L140" s="3"/>
      <c r="M140" s="8" t="s">
        <v>1483</v>
      </c>
      <c r="N140" s="11">
        <v>43894.460960648146</v>
      </c>
      <c r="O140" s="8" t="s">
        <v>1485</v>
      </c>
      <c r="P140" s="11">
        <v>43696.412256944444</v>
      </c>
      <c r="Q140" s="13">
        <v>180781</v>
      </c>
      <c r="R140" s="20" t="s">
        <v>220</v>
      </c>
      <c r="S140" s="14" t="s">
        <v>356</v>
      </c>
      <c r="T140" s="63">
        <v>108</v>
      </c>
      <c r="U140" s="64" t="str">
        <f>CONCATENATE(LEFT(SP_ACQ_Lib[[#This Row],[Tax Parcel ID]],7),"_",SP_ACQ_Lib[[#This Row],[ACQ Document Type]])</f>
        <v>R023708_CONTACT Initial Interview - Residential</v>
      </c>
      <c r="V140" s="36" t="str">
        <f>INDEX(SP_AcqTract_DB[WCAD Tax Parcel ID],MATCH(SP_ACQ_Lib[[#This Row],[Acquisition Tract No.]],SP_AcqTract_DB[Acquisition Tract No.],0))</f>
        <v>R023708;#15;#R023709;#16;#R023710;#17;#R023711;#18</v>
      </c>
      <c r="W140" s="26" t="e">
        <f>INDEX(#REF!,MATCH(LEFT(SP_ACQ_Lib[[#This Row],[Tax Parcel ID]],7),#REF!,0))</f>
        <v>#REF!</v>
      </c>
      <c r="X1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CONTACT Initial Interview - Residential</v>
      </c>
      <c r="Y1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1" spans="1:25" ht="15" x14ac:dyDescent="0.2">
      <c r="A141" s="57" t="str">
        <f>CONCATENATE(SP_ACQ_Lib[[#This Row],[Acquisition Tract No.]],"_",SP_ACQ_Lib[[#This Row],[ACQ Document Type]])</f>
        <v>208_CONTACT Letter of Intent-HDR</v>
      </c>
      <c r="B141" s="14" t="s">
        <v>1497</v>
      </c>
      <c r="C141" s="15" t="s">
        <v>30</v>
      </c>
      <c r="D141" s="12" t="s">
        <v>250</v>
      </c>
      <c r="E141" s="8" t="s">
        <v>489</v>
      </c>
      <c r="F141" s="8" t="s">
        <v>760</v>
      </c>
      <c r="G141" s="8" t="s">
        <v>759</v>
      </c>
      <c r="H141" s="7" t="s">
        <v>218</v>
      </c>
      <c r="I141" s="16">
        <v>43765</v>
      </c>
      <c r="J141" s="16"/>
      <c r="K141" s="17"/>
      <c r="L141" s="3"/>
      <c r="M141" s="8" t="s">
        <v>1483</v>
      </c>
      <c r="N141" s="11">
        <v>43906.539178240739</v>
      </c>
      <c r="O141" s="8" t="s">
        <v>1483</v>
      </c>
      <c r="P141" s="11">
        <v>43893.50472222222</v>
      </c>
      <c r="Q141" s="13">
        <v>794125</v>
      </c>
      <c r="R141" s="18" t="s">
        <v>220</v>
      </c>
      <c r="S141" s="14" t="s">
        <v>1501</v>
      </c>
      <c r="T141" s="63">
        <v>754</v>
      </c>
      <c r="U141" s="64" t="str">
        <f>CONCATENATE(LEFT(SP_ACQ_Lib[[#This Row],[Tax Parcel ID]],7),"_",SP_ACQ_Lib[[#This Row],[ACQ Document Type]])</f>
        <v>R023708_CONTACT Letter of Intent-HDR</v>
      </c>
      <c r="V141" s="36" t="str">
        <f>INDEX(SP_AcqTract_DB[WCAD Tax Parcel ID],MATCH(SP_ACQ_Lib[[#This Row],[Acquisition Tract No.]],SP_AcqTract_DB[Acquisition Tract No.],0))</f>
        <v>R023708;#15;#R023709;#16;#R023710;#17;#R023711;#18</v>
      </c>
      <c r="W141" s="26" t="e">
        <f>INDEX(#REF!,MATCH(LEFT(SP_ACQ_Lib[[#This Row],[Tax Parcel ID]],7),#REF!,0))</f>
        <v>#REF!</v>
      </c>
      <c r="X1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CONTACT Letter of Intent-HDR</v>
      </c>
      <c r="Y1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2" spans="1:25" ht="15" x14ac:dyDescent="0.2">
      <c r="A142" s="57" t="str">
        <f>CONCATENATE(SP_ACQ_Lib[[#This Row],[Acquisition Tract No.]],"_",SP_ACQ_Lib[[#This Row],[ACQ Document Type]])</f>
        <v>208_CONTACT Negotiator Report</v>
      </c>
      <c r="B142" s="14" t="s">
        <v>1284</v>
      </c>
      <c r="C142" s="15" t="s">
        <v>30</v>
      </c>
      <c r="D142" s="12" t="s">
        <v>250</v>
      </c>
      <c r="E142" s="8" t="s">
        <v>489</v>
      </c>
      <c r="F142" s="8" t="s">
        <v>517</v>
      </c>
      <c r="G142" s="8" t="s">
        <v>516</v>
      </c>
      <c r="H142" s="7" t="s">
        <v>218</v>
      </c>
      <c r="I142" s="16"/>
      <c r="J142" s="16"/>
      <c r="K142" s="17"/>
      <c r="L142" s="3"/>
      <c r="M142" s="8" t="s">
        <v>1076</v>
      </c>
      <c r="N142" s="11">
        <v>43998.601782407408</v>
      </c>
      <c r="O142" s="8" t="s">
        <v>1485</v>
      </c>
      <c r="P142" s="11">
        <v>43732.516006944446</v>
      </c>
      <c r="Q142" s="13">
        <v>522825</v>
      </c>
      <c r="R142" s="18" t="s">
        <v>518</v>
      </c>
      <c r="S142" s="14" t="s">
        <v>530</v>
      </c>
      <c r="T142" s="63">
        <v>291</v>
      </c>
      <c r="U142" s="64" t="str">
        <f>CONCATENATE(LEFT(SP_ACQ_Lib[[#This Row],[Tax Parcel ID]],7),"_",SP_ACQ_Lib[[#This Row],[ACQ Document Type]])</f>
        <v>R023708_CONTACT Negotiator Report</v>
      </c>
      <c r="V142" s="36" t="str">
        <f>INDEX(SP_AcqTract_DB[WCAD Tax Parcel ID],MATCH(SP_ACQ_Lib[[#This Row],[Acquisition Tract No.]],SP_AcqTract_DB[Acquisition Tract No.],0))</f>
        <v>R023708;#15;#R023709;#16;#R023710;#17;#R023711;#18</v>
      </c>
      <c r="W142" s="26" t="e">
        <f>INDEX(#REF!,MATCH(LEFT(SP_ACQ_Lib[[#This Row],[Tax Parcel ID]],7),#REF!,0))</f>
        <v>#REF!</v>
      </c>
      <c r="X1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CONTACT Negotiator Report</v>
      </c>
      <c r="Y1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3" spans="1:25" ht="15" x14ac:dyDescent="0.2">
      <c r="A143" s="57" t="str">
        <f>CONCATENATE(SP_ACQ_Lib[[#This Row],[Acquisition Tract No.]],"_",SP_ACQ_Lib[[#This Row],[ACQ Document Type]])</f>
        <v>208_CONTACT Pre-Appraisal Contact with Owner</v>
      </c>
      <c r="B143" s="14" t="s">
        <v>1285</v>
      </c>
      <c r="C143" s="15" t="s">
        <v>30</v>
      </c>
      <c r="D143" s="12" t="s">
        <v>250</v>
      </c>
      <c r="E143" s="8" t="s">
        <v>489</v>
      </c>
      <c r="F143" s="8" t="s">
        <v>1081</v>
      </c>
      <c r="G143" s="8" t="s">
        <v>1080</v>
      </c>
      <c r="H143" s="7" t="s">
        <v>218</v>
      </c>
      <c r="I143" s="16">
        <v>43788</v>
      </c>
      <c r="J143" s="16"/>
      <c r="K143" s="17"/>
      <c r="L143" s="3"/>
      <c r="M143" s="8" t="s">
        <v>1483</v>
      </c>
      <c r="N143" s="11">
        <v>43872.549004629633</v>
      </c>
      <c r="O143" s="8" t="s">
        <v>673</v>
      </c>
      <c r="P143" s="11">
        <v>43822.641469907408</v>
      </c>
      <c r="Q143" s="13">
        <v>1807041</v>
      </c>
      <c r="R143" s="18" t="s">
        <v>220</v>
      </c>
      <c r="S143" s="14" t="s">
        <v>1097</v>
      </c>
      <c r="T143" s="63">
        <v>675</v>
      </c>
      <c r="U143" s="64" t="str">
        <f>CONCATENATE(LEFT(SP_ACQ_Lib[[#This Row],[Tax Parcel ID]],7),"_",SP_ACQ_Lib[[#This Row],[ACQ Document Type]])</f>
        <v>R023708_CONTACT Pre-Appraisal Contact with Owner</v>
      </c>
      <c r="V143" s="36" t="str">
        <f>INDEX(SP_AcqTract_DB[WCAD Tax Parcel ID],MATCH(SP_ACQ_Lib[[#This Row],[Acquisition Tract No.]],SP_AcqTract_DB[Acquisition Tract No.],0))</f>
        <v>R023708;#15;#R023709;#16;#R023710;#17;#R023711;#18</v>
      </c>
      <c r="W143" s="26" t="e">
        <f>INDEX(#REF!,MATCH(LEFT(SP_ACQ_Lib[[#This Row],[Tax Parcel ID]],7),#REF!,0))</f>
        <v>#REF!</v>
      </c>
      <c r="X1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CONTACT Pre-Appraisal Contact with Owner</v>
      </c>
      <c r="Y1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4" spans="1:25" ht="15" x14ac:dyDescent="0.2">
      <c r="A144" s="57" t="str">
        <f>CONCATENATE(SP_ACQ_Lib[[#This Row],[Acquisition Tract No.]],"_",SP_ACQ_Lib[[#This Row],[ACQ Document Type]])</f>
        <v>208_NEGOTIATION Landowner Bill of Rights Letter</v>
      </c>
      <c r="B144" s="14" t="s">
        <v>1344</v>
      </c>
      <c r="C144" s="15" t="s">
        <v>30</v>
      </c>
      <c r="D144" s="12" t="s">
        <v>250</v>
      </c>
      <c r="E144" s="8" t="s">
        <v>573</v>
      </c>
      <c r="F144" s="8" t="s">
        <v>1079</v>
      </c>
      <c r="G144" s="8" t="s">
        <v>1078</v>
      </c>
      <c r="H144" s="7" t="s">
        <v>218</v>
      </c>
      <c r="I144" s="16">
        <v>43748</v>
      </c>
      <c r="J144" s="16"/>
      <c r="K144" s="17"/>
      <c r="L144" s="3"/>
      <c r="M144" s="8" t="s">
        <v>1483</v>
      </c>
      <c r="N144" s="11">
        <v>43893.5544212963</v>
      </c>
      <c r="O144" s="8" t="s">
        <v>1485</v>
      </c>
      <c r="P144" s="11">
        <v>43752.471261574072</v>
      </c>
      <c r="Q144" s="13">
        <v>347222</v>
      </c>
      <c r="R144" s="18" t="s">
        <v>220</v>
      </c>
      <c r="S144" s="14" t="s">
        <v>599</v>
      </c>
      <c r="T144" s="63">
        <v>424</v>
      </c>
      <c r="U144" s="64" t="str">
        <f>CONCATENATE(LEFT(SP_ACQ_Lib[[#This Row],[Tax Parcel ID]],7),"_",SP_ACQ_Lib[[#This Row],[ACQ Document Type]])</f>
        <v>R023708_NEGOTIATION Landowner Bill of Rights Letter</v>
      </c>
      <c r="V144" s="36" t="str">
        <f>INDEX(SP_AcqTract_DB[WCAD Tax Parcel ID],MATCH(SP_ACQ_Lib[[#This Row],[Acquisition Tract No.]],SP_AcqTract_DB[Acquisition Tract No.],0))</f>
        <v>R023708;#15;#R023709;#16;#R023710;#17;#R023711;#18</v>
      </c>
      <c r="W144" s="26" t="e">
        <f>INDEX(#REF!,MATCH(LEFT(SP_ACQ_Lib[[#This Row],[Tax Parcel ID]],7),#REF!,0))</f>
        <v>#REF!</v>
      </c>
      <c r="X1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NEGOTIATION Landowner Bill of Rights Letter</v>
      </c>
      <c r="Y1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5" spans="1:25" ht="15" x14ac:dyDescent="0.2">
      <c r="A145" s="57" t="str">
        <f>CONCATENATE(SP_ACQ_Lib[[#This Row],[Acquisition Tract No.]],"_",SP_ACQ_Lib[[#This Row],[ACQ Document Type]])</f>
        <v>208_SURVEY Description-Plat_CITY</v>
      </c>
      <c r="B145" s="14" t="s">
        <v>2670</v>
      </c>
      <c r="C145" s="15" t="s">
        <v>30</v>
      </c>
      <c r="D145" s="12" t="s">
        <v>250</v>
      </c>
      <c r="E145" s="8" t="s">
        <v>482</v>
      </c>
      <c r="F145" s="8" t="s">
        <v>1413</v>
      </c>
      <c r="G145" s="8" t="s">
        <v>1412</v>
      </c>
      <c r="H145" s="7" t="s">
        <v>218</v>
      </c>
      <c r="I145" s="16">
        <v>43847</v>
      </c>
      <c r="J145" s="16">
        <v>43993</v>
      </c>
      <c r="K145" s="17"/>
      <c r="L145" s="3"/>
      <c r="M145" s="8" t="s">
        <v>1483</v>
      </c>
      <c r="N145" s="11">
        <v>43998.5078125</v>
      </c>
      <c r="O145" s="8" t="s">
        <v>1483</v>
      </c>
      <c r="P145" s="11">
        <v>43994.366585648146</v>
      </c>
      <c r="Q145" s="13">
        <v>267208</v>
      </c>
      <c r="R145" s="18" t="s">
        <v>220</v>
      </c>
      <c r="S145" s="14" t="s">
        <v>2691</v>
      </c>
      <c r="T145" s="63">
        <v>1184</v>
      </c>
      <c r="U145" s="64" t="str">
        <f>CONCATENATE(LEFT(SP_ACQ_Lib[[#This Row],[Tax Parcel ID]],7),"_",SP_ACQ_Lib[[#This Row],[ACQ Document Type]])</f>
        <v>R023708_SURVEY Description-Plat_CITY</v>
      </c>
      <c r="V145" s="36" t="str">
        <f>INDEX(SP_AcqTract_DB[WCAD Tax Parcel ID],MATCH(SP_ACQ_Lib[[#This Row],[Acquisition Tract No.]],SP_AcqTract_DB[Acquisition Tract No.],0))</f>
        <v>R023708;#15;#R023709;#16;#R023710;#17;#R023711;#18</v>
      </c>
      <c r="W145" s="26" t="e">
        <f>INDEX(#REF!,MATCH(LEFT(SP_ACQ_Lib[[#This Row],[Tax Parcel ID]],7),#REF!,0))</f>
        <v>#REF!</v>
      </c>
      <c r="X1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SURVEY Description-Plat_CITY</v>
      </c>
      <c r="Y1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6" spans="1:25" ht="15" x14ac:dyDescent="0.2">
      <c r="A146" s="57" t="str">
        <f>CONCATENATE(SP_ACQ_Lib[[#This Row],[Acquisition Tract No.]],"_",SP_ACQ_Lib[[#This Row],[ACQ Document Type]])</f>
        <v>208_SURVEY Description-Plat_USACOE</v>
      </c>
      <c r="B146" s="14" t="s">
        <v>2671</v>
      </c>
      <c r="C146" s="15" t="s">
        <v>30</v>
      </c>
      <c r="D146" s="12" t="s">
        <v>250</v>
      </c>
      <c r="E146" s="8" t="s">
        <v>482</v>
      </c>
      <c r="F146" s="8" t="s">
        <v>1420</v>
      </c>
      <c r="G146" s="8" t="s">
        <v>1419</v>
      </c>
      <c r="H146" s="7" t="s">
        <v>218</v>
      </c>
      <c r="I146" s="16">
        <v>43847</v>
      </c>
      <c r="J146" s="16">
        <v>43993</v>
      </c>
      <c r="K146" s="17"/>
      <c r="L146" s="3"/>
      <c r="M146" s="8" t="s">
        <v>1483</v>
      </c>
      <c r="N146" s="11">
        <v>43998.508310185185</v>
      </c>
      <c r="O146" s="8" t="s">
        <v>1483</v>
      </c>
      <c r="P146" s="11">
        <v>43994.366585648146</v>
      </c>
      <c r="Q146" s="13">
        <v>269581</v>
      </c>
      <c r="R146" s="18" t="s">
        <v>220</v>
      </c>
      <c r="S146" s="14" t="s">
        <v>2692</v>
      </c>
      <c r="T146" s="63">
        <v>1185</v>
      </c>
      <c r="U146" s="64" t="str">
        <f>CONCATENATE(LEFT(SP_ACQ_Lib[[#This Row],[Tax Parcel ID]],7),"_",SP_ACQ_Lib[[#This Row],[ACQ Document Type]])</f>
        <v>R023708_SURVEY Description-Plat_USACOE</v>
      </c>
      <c r="V146" s="36" t="str">
        <f>INDEX(SP_AcqTract_DB[WCAD Tax Parcel ID],MATCH(SP_ACQ_Lib[[#This Row],[Acquisition Tract No.]],SP_AcqTract_DB[Acquisition Tract No.],0))</f>
        <v>R023708;#15;#R023709;#16;#R023710;#17;#R023711;#18</v>
      </c>
      <c r="W146" s="26" t="e">
        <f>INDEX(#REF!,MATCH(LEFT(SP_ACQ_Lib[[#This Row],[Tax Parcel ID]],7),#REF!,0))</f>
        <v>#REF!</v>
      </c>
      <c r="X1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SURVEY Description-Plat_USACOE</v>
      </c>
      <c r="Y1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7" spans="1:25" ht="15" x14ac:dyDescent="0.2">
      <c r="A147" s="57" t="str">
        <f>CONCATENATE(SP_ACQ_Lib[[#This Row],[Acquisition Tract No.]],"_",SP_ACQ_Lib[[#This Row],[ACQ Document Type]])</f>
        <v>208_SURVEY Right-of-Entry</v>
      </c>
      <c r="B147" s="14" t="s">
        <v>1523</v>
      </c>
      <c r="C147" s="15" t="s">
        <v>30</v>
      </c>
      <c r="D147" s="12" t="s">
        <v>250</v>
      </c>
      <c r="E147" s="8" t="s">
        <v>482</v>
      </c>
      <c r="F147" s="8" t="s">
        <v>483</v>
      </c>
      <c r="G147" s="8" t="s">
        <v>217</v>
      </c>
      <c r="H147" s="7" t="s">
        <v>218</v>
      </c>
      <c r="I147" s="16">
        <v>43690</v>
      </c>
      <c r="J147" s="16"/>
      <c r="K147" s="17"/>
      <c r="L147" s="3" t="s">
        <v>1507</v>
      </c>
      <c r="M147" s="8" t="s">
        <v>1483</v>
      </c>
      <c r="N147" s="11">
        <v>43893.560034722221</v>
      </c>
      <c r="O147" s="8" t="s">
        <v>1483</v>
      </c>
      <c r="P147" s="11">
        <v>43893.559108796297</v>
      </c>
      <c r="Q147" s="13">
        <v>3387253</v>
      </c>
      <c r="R147" s="18" t="s">
        <v>220</v>
      </c>
      <c r="S147" s="14" t="s">
        <v>1552</v>
      </c>
      <c r="T147" s="63">
        <v>755</v>
      </c>
      <c r="U147" s="64" t="str">
        <f>CONCATENATE(LEFT(SP_ACQ_Lib[[#This Row],[Tax Parcel ID]],7),"_",SP_ACQ_Lib[[#This Row],[ACQ Document Type]])</f>
        <v>R023708_SURVEY Right-of-Entry</v>
      </c>
      <c r="V147" s="36" t="str">
        <f>INDEX(SP_AcqTract_DB[WCAD Tax Parcel ID],MATCH(SP_ACQ_Lib[[#This Row],[Acquisition Tract No.]],SP_AcqTract_DB[Acquisition Tract No.],0))</f>
        <v>R023708;#15;#R023709;#16;#R023710;#17;#R023711;#18</v>
      </c>
      <c r="W147" s="26" t="e">
        <f>INDEX(#REF!,MATCH(LEFT(SP_ACQ_Lib[[#This Row],[Tax Parcel ID]],7),#REF!,0))</f>
        <v>#REF!</v>
      </c>
      <c r="X1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SURVEY Right-of-Entry</v>
      </c>
      <c r="Y1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8" spans="1:25" ht="15" x14ac:dyDescent="0.2">
      <c r="A148" s="57" t="str">
        <f>CONCATENATE(SP_ACQ_Lib[[#This Row],[Acquisition Tract No.]],"_",SP_ACQ_Lib[[#This Row],[ACQ Document Type]])</f>
        <v>208_TITLE Commitment</v>
      </c>
      <c r="B148" s="14" t="s">
        <v>803</v>
      </c>
      <c r="C148" s="15" t="s">
        <v>30</v>
      </c>
      <c r="D148" s="12" t="s">
        <v>250</v>
      </c>
      <c r="E148" s="8" t="s">
        <v>485</v>
      </c>
      <c r="F148" s="8" t="s">
        <v>486</v>
      </c>
      <c r="G148" s="8" t="s">
        <v>240</v>
      </c>
      <c r="H148" s="7" t="s">
        <v>218</v>
      </c>
      <c r="I148" s="16">
        <v>43930</v>
      </c>
      <c r="J148" s="16">
        <v>43941</v>
      </c>
      <c r="K148" s="17"/>
      <c r="L148" s="3" t="s">
        <v>1764</v>
      </c>
      <c r="M148" s="8" t="s">
        <v>1485</v>
      </c>
      <c r="N148" s="11">
        <v>43941.521423611113</v>
      </c>
      <c r="O148" s="8" t="s">
        <v>1486</v>
      </c>
      <c r="P148" s="11">
        <v>43706.534849537034</v>
      </c>
      <c r="Q148" s="13">
        <v>414349</v>
      </c>
      <c r="R148" s="18" t="s">
        <v>220</v>
      </c>
      <c r="S148" s="14" t="s">
        <v>357</v>
      </c>
      <c r="T148" s="63">
        <v>201</v>
      </c>
      <c r="U148" s="64" t="str">
        <f>CONCATENATE(LEFT(SP_ACQ_Lib[[#This Row],[Tax Parcel ID]],7),"_",SP_ACQ_Lib[[#This Row],[ACQ Document Type]])</f>
        <v>R023708_TITLE Commitment</v>
      </c>
      <c r="V148" s="36" t="str">
        <f>INDEX(SP_AcqTract_DB[WCAD Tax Parcel ID],MATCH(SP_ACQ_Lib[[#This Row],[Acquisition Tract No.]],SP_AcqTract_DB[Acquisition Tract No.],0))</f>
        <v>R023708;#15;#R023709;#16;#R023710;#17;#R023711;#18</v>
      </c>
      <c r="W148" s="26" t="e">
        <f>INDEX(#REF!,MATCH(LEFT(SP_ACQ_Lib[[#This Row],[Tax Parcel ID]],7),#REF!,0))</f>
        <v>#REF!</v>
      </c>
      <c r="X1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TITLE Commitment</v>
      </c>
      <c r="Y1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49" spans="1:25" ht="15" x14ac:dyDescent="0.2">
      <c r="A149" s="57" t="str">
        <f>CONCATENATE(SP_ACQ_Lib[[#This Row],[Acquisition Tract No.]],"_",SP_ACQ_Lib[[#This Row],[ACQ Document Type]])</f>
        <v>208_TITLE Commitment Backup Docs</v>
      </c>
      <c r="B149" s="14" t="s">
        <v>804</v>
      </c>
      <c r="C149" s="15" t="s">
        <v>30</v>
      </c>
      <c r="D149" s="12" t="s">
        <v>250</v>
      </c>
      <c r="E149" s="8" t="s">
        <v>485</v>
      </c>
      <c r="F149" s="8" t="s">
        <v>487</v>
      </c>
      <c r="G149" s="8" t="s">
        <v>242</v>
      </c>
      <c r="H149" s="7" t="s">
        <v>1906</v>
      </c>
      <c r="I149" s="16"/>
      <c r="J149" s="16"/>
      <c r="K149" s="17"/>
      <c r="L149" s="3"/>
      <c r="M149" s="8" t="s">
        <v>1485</v>
      </c>
      <c r="N149" s="11">
        <v>43969.590266203704</v>
      </c>
      <c r="O149" s="8" t="s">
        <v>1486</v>
      </c>
      <c r="P149" s="11">
        <v>43706.535462962966</v>
      </c>
      <c r="Q149" s="13">
        <v>1605420</v>
      </c>
      <c r="R149" s="18" t="s">
        <v>220</v>
      </c>
      <c r="S149" s="14" t="s">
        <v>358</v>
      </c>
      <c r="T149" s="63">
        <v>202</v>
      </c>
      <c r="U149" s="64" t="str">
        <f>CONCATENATE(LEFT(SP_ACQ_Lib[[#This Row],[Tax Parcel ID]],7),"_",SP_ACQ_Lib[[#This Row],[ACQ Document Type]])</f>
        <v>R023708_TITLE Commitment Backup Docs</v>
      </c>
      <c r="V149" s="36" t="str">
        <f>INDEX(SP_AcqTract_DB[WCAD Tax Parcel ID],MATCH(SP_ACQ_Lib[[#This Row],[Acquisition Tract No.]],SP_AcqTract_DB[Acquisition Tract No.],0))</f>
        <v>R023708;#15;#R023709;#16;#R023710;#17;#R023711;#18</v>
      </c>
      <c r="W149" s="26" t="e">
        <f>INDEX(#REF!,MATCH(LEFT(SP_ACQ_Lib[[#This Row],[Tax Parcel ID]],7),#REF!,0))</f>
        <v>#REF!</v>
      </c>
      <c r="X1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TITLE Commitment Backup Docs</v>
      </c>
      <c r="Y1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0" spans="1:25" ht="15" x14ac:dyDescent="0.2">
      <c r="A150" s="57" t="str">
        <f>CONCATENATE(SP_ACQ_Lib[[#This Row],[Acquisition Tract No.]],"_",SP_ACQ_Lib[[#This Row],[ACQ Document Type]])</f>
        <v>208_TITLE Commitment Backup Docs</v>
      </c>
      <c r="B150" s="14" t="s">
        <v>1908</v>
      </c>
      <c r="C150" s="15" t="s">
        <v>30</v>
      </c>
      <c r="D150" s="12" t="s">
        <v>250</v>
      </c>
      <c r="E150" s="8" t="s">
        <v>485</v>
      </c>
      <c r="F150" s="8" t="s">
        <v>487</v>
      </c>
      <c r="G150" s="8" t="s">
        <v>242</v>
      </c>
      <c r="H150" s="7" t="s">
        <v>218</v>
      </c>
      <c r="I150" s="16">
        <v>43969</v>
      </c>
      <c r="J150" s="16"/>
      <c r="K150" s="17"/>
      <c r="L150" s="3" t="s">
        <v>1907</v>
      </c>
      <c r="M150" s="8" t="s">
        <v>1485</v>
      </c>
      <c r="N150" s="11">
        <v>43969.589363425926</v>
      </c>
      <c r="O150" s="8" t="s">
        <v>1485</v>
      </c>
      <c r="P150" s="11">
        <v>43969.584224537037</v>
      </c>
      <c r="Q150" s="13">
        <v>5270559</v>
      </c>
      <c r="R150" s="18" t="s">
        <v>220</v>
      </c>
      <c r="S150" s="14" t="s">
        <v>1909</v>
      </c>
      <c r="T150" s="63">
        <v>880</v>
      </c>
      <c r="U150" s="64" t="str">
        <f>CONCATENATE(LEFT(SP_ACQ_Lib[[#This Row],[Tax Parcel ID]],7),"_",SP_ACQ_Lib[[#This Row],[ACQ Document Type]])</f>
        <v>R023708_TITLE Commitment Backup Docs</v>
      </c>
      <c r="V150" s="36" t="str">
        <f>INDEX(SP_AcqTract_DB[WCAD Tax Parcel ID],MATCH(SP_ACQ_Lib[[#This Row],[Acquisition Tract No.]],SP_AcqTract_DB[Acquisition Tract No.],0))</f>
        <v>R023708;#15;#R023709;#16;#R023710;#17;#R023711;#18</v>
      </c>
      <c r="W150" s="26" t="e">
        <f>INDEX(#REF!,MATCH(LEFT(SP_ACQ_Lib[[#This Row],[Tax Parcel ID]],7),#REF!,0))</f>
        <v>#REF!</v>
      </c>
      <c r="X1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TITLE Commitment Backup Docs</v>
      </c>
      <c r="Y1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151" spans="1:25" ht="15" x14ac:dyDescent="0.2">
      <c r="A151" s="57" t="str">
        <f>CONCATENATE(SP_ACQ_Lib[[#This Row],[Acquisition Tract No.]],"_",SP_ACQ_Lib[[#This Row],[ACQ Document Type]])</f>
        <v>208_TITLE Curative Plan</v>
      </c>
      <c r="B151" s="14" t="s">
        <v>805</v>
      </c>
      <c r="C151" s="15" t="s">
        <v>30</v>
      </c>
      <c r="D151" s="12" t="s">
        <v>250</v>
      </c>
      <c r="E151" s="8" t="s">
        <v>485</v>
      </c>
      <c r="F151" s="8" t="s">
        <v>488</v>
      </c>
      <c r="G151" s="8" t="s">
        <v>243</v>
      </c>
      <c r="H151" s="7" t="s">
        <v>218</v>
      </c>
      <c r="I151" s="16">
        <v>43809</v>
      </c>
      <c r="J151" s="16"/>
      <c r="K151" s="17"/>
      <c r="L151" s="3"/>
      <c r="M151" s="8" t="s">
        <v>1485</v>
      </c>
      <c r="N151" s="11">
        <v>43941.521967592591</v>
      </c>
      <c r="O151" s="8" t="s">
        <v>1486</v>
      </c>
      <c r="P151" s="11">
        <v>43742.555138888885</v>
      </c>
      <c r="Q151" s="13">
        <v>35447</v>
      </c>
      <c r="R151" s="18" t="s">
        <v>220</v>
      </c>
      <c r="S151" s="14" t="s">
        <v>600</v>
      </c>
      <c r="T151" s="63">
        <v>385</v>
      </c>
      <c r="U151" s="64" t="str">
        <f>CONCATENATE(LEFT(SP_ACQ_Lib[[#This Row],[Tax Parcel ID]],7),"_",SP_ACQ_Lib[[#This Row],[ACQ Document Type]])</f>
        <v>R023708_TITLE Curative Plan</v>
      </c>
      <c r="V151" s="36" t="str">
        <f>INDEX(SP_AcqTract_DB[WCAD Tax Parcel ID],MATCH(SP_ACQ_Lib[[#This Row],[Acquisition Tract No.]],SP_AcqTract_DB[Acquisition Tract No.],0))</f>
        <v>R023708;#15;#R023709;#16;#R023710;#17;#R023711;#18</v>
      </c>
      <c r="W151" s="26" t="e">
        <f>INDEX(#REF!,MATCH(LEFT(SP_ACQ_Lib[[#This Row],[Tax Parcel ID]],7),#REF!,0))</f>
        <v>#REF!</v>
      </c>
      <c r="X1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TITLE Curative Plan</v>
      </c>
      <c r="Y1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2" spans="1:25" ht="15" x14ac:dyDescent="0.2">
      <c r="A152" s="57" t="str">
        <f>CONCATENATE(SP_ACQ_Lib[[#This Row],[Acquisition Tract No.]],"_",SP_ACQ_Lib[[#This Row],[ACQ Document Type]])</f>
        <v>208_TITLE Tax Card</v>
      </c>
      <c r="B152" s="14" t="s">
        <v>1524</v>
      </c>
      <c r="C152" s="15" t="s">
        <v>30</v>
      </c>
      <c r="D152" s="12" t="s">
        <v>250</v>
      </c>
      <c r="E152" s="8" t="s">
        <v>485</v>
      </c>
      <c r="F152" s="8" t="s">
        <v>580</v>
      </c>
      <c r="G152" s="8" t="s">
        <v>579</v>
      </c>
      <c r="H152" s="7" t="s">
        <v>218</v>
      </c>
      <c r="I152" s="16"/>
      <c r="J152" s="16"/>
      <c r="K152" s="17"/>
      <c r="L152" s="3" t="s">
        <v>1507</v>
      </c>
      <c r="M152" s="8" t="s">
        <v>1483</v>
      </c>
      <c r="N152" s="11">
        <v>43893.563009259262</v>
      </c>
      <c r="O152" s="8" t="s">
        <v>1483</v>
      </c>
      <c r="P152" s="11">
        <v>43893.562476851854</v>
      </c>
      <c r="Q152" s="13">
        <v>953734</v>
      </c>
      <c r="R152" s="18" t="s">
        <v>220</v>
      </c>
      <c r="S152" s="14" t="s">
        <v>1553</v>
      </c>
      <c r="T152" s="63">
        <v>756</v>
      </c>
      <c r="U152" s="64" t="str">
        <f>CONCATENATE(LEFT(SP_ACQ_Lib[[#This Row],[Tax Parcel ID]],7),"_",SP_ACQ_Lib[[#This Row],[ACQ Document Type]])</f>
        <v>R023708_TITLE Tax Card</v>
      </c>
      <c r="V152" s="36" t="str">
        <f>INDEX(SP_AcqTract_DB[WCAD Tax Parcel ID],MATCH(SP_ACQ_Lib[[#This Row],[Acquisition Tract No.]],SP_AcqTract_DB[Acquisition Tract No.],0))</f>
        <v>R023708;#15;#R023709;#16;#R023710;#17;#R023711;#18</v>
      </c>
      <c r="W152" s="26" t="e">
        <f>INDEX(#REF!,MATCH(LEFT(SP_ACQ_Lib[[#This Row],[Tax Parcel ID]],7),#REF!,0))</f>
        <v>#REF!</v>
      </c>
      <c r="X1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COW-FRMP_TR-208 TITLE Tax Card</v>
      </c>
      <c r="Y1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3" spans="1:25" ht="15" x14ac:dyDescent="0.2">
      <c r="A153" s="57" t="str">
        <f>CONCATENATE(SP_ACQ_Lib[[#This Row],[Acquisition Tract No.]],"_",SP_ACQ_Lib[[#This Row],[ACQ Document Type]])</f>
        <v>209_SURVEY Description-Plat_USACOE</v>
      </c>
      <c r="B153" s="14" t="s">
        <v>2672</v>
      </c>
      <c r="C153" s="15" t="s">
        <v>31</v>
      </c>
      <c r="D153" s="12" t="s">
        <v>1035</v>
      </c>
      <c r="E153" s="8" t="s">
        <v>482</v>
      </c>
      <c r="F153" s="8" t="s">
        <v>1420</v>
      </c>
      <c r="G153" s="8" t="s">
        <v>1419</v>
      </c>
      <c r="H153" s="7" t="s">
        <v>218</v>
      </c>
      <c r="I153" s="16">
        <v>43991</v>
      </c>
      <c r="J153" s="16">
        <v>43993</v>
      </c>
      <c r="K153" s="17"/>
      <c r="L153" s="3"/>
      <c r="M153" s="8" t="s">
        <v>1483</v>
      </c>
      <c r="N153" s="11">
        <v>43994.37096064815</v>
      </c>
      <c r="O153" s="8" t="s">
        <v>1483</v>
      </c>
      <c r="P153" s="11">
        <v>43994.366608796299</v>
      </c>
      <c r="Q153" s="13">
        <v>686656</v>
      </c>
      <c r="R153" s="18" t="s">
        <v>220</v>
      </c>
      <c r="S153" s="14" t="s">
        <v>2693</v>
      </c>
      <c r="T153" s="63">
        <v>1186</v>
      </c>
      <c r="U153" s="64" t="str">
        <f>CONCATENATE(LEFT(SP_ACQ_Lib[[#This Row],[Tax Parcel ID]],7),"_",SP_ACQ_Lib[[#This Row],[ACQ Document Type]])</f>
        <v>UNKN003_SURVEY Description-Plat_USACOE</v>
      </c>
      <c r="V153" s="36" t="str">
        <f>INDEX(SP_AcqTract_DB[WCAD Tax Parcel ID],MATCH(SP_ACQ_Lib[[#This Row],[Acquisition Tract No.]],SP_AcqTract_DB[Acquisition Tract No.],0))</f>
        <v>UNKN003;#19</v>
      </c>
      <c r="W153" s="26" t="e">
        <f>INDEX(#REF!,MATCH(LEFT(SP_ACQ_Lib[[#This Row],[Tax Parcel ID]],7),#REF!,0))</f>
        <v>#REF!</v>
      </c>
      <c r="X1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COW-FRMP_TR-209 SURVEY Description-Plat_USACOE</v>
      </c>
      <c r="Y1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4" spans="1:25" ht="15" x14ac:dyDescent="0.2">
      <c r="A154" s="57" t="str">
        <f>CONCATENATE(SP_ACQ_Lib[[#This Row],[Acquisition Tract No.]],"_",SP_ACQ_Lib[[#This Row],[ACQ Document Type]])</f>
        <v>210_APPRAISAL Appraisal Review</v>
      </c>
      <c r="B154" s="14" t="s">
        <v>2995</v>
      </c>
      <c r="C154" s="15" t="s">
        <v>32</v>
      </c>
      <c r="D154" s="12" t="s">
        <v>251</v>
      </c>
      <c r="E154" s="8" t="s">
        <v>569</v>
      </c>
      <c r="F154" s="8" t="s">
        <v>1725</v>
      </c>
      <c r="G154" s="8" t="s">
        <v>1723</v>
      </c>
      <c r="H154" s="7" t="s">
        <v>218</v>
      </c>
      <c r="I154" s="16">
        <v>44013</v>
      </c>
      <c r="J154" s="16"/>
      <c r="K154" s="17">
        <v>12303</v>
      </c>
      <c r="L154" s="3"/>
      <c r="M154" s="8" t="s">
        <v>1483</v>
      </c>
      <c r="N154" s="11">
        <v>44013.756180555552</v>
      </c>
      <c r="O154" s="8" t="s">
        <v>1483</v>
      </c>
      <c r="P154" s="11">
        <v>44013.741805555554</v>
      </c>
      <c r="Q154" s="13">
        <v>17436</v>
      </c>
      <c r="R154" s="18" t="s">
        <v>220</v>
      </c>
      <c r="S154" s="14" t="s">
        <v>3058</v>
      </c>
      <c r="T154" s="63">
        <v>1318</v>
      </c>
      <c r="U154" s="64" t="str">
        <f>CONCATENATE(LEFT(SP_ACQ_Lib[[#This Row],[Tax Parcel ID]],7),"_",SP_ACQ_Lib[[#This Row],[ACQ Document Type]])</f>
        <v>R023712_APPRAISAL Appraisal Review</v>
      </c>
      <c r="V154" s="36" t="str">
        <f>INDEX(SP_AcqTract_DB[WCAD Tax Parcel ID],MATCH(SP_ACQ_Lib[[#This Row],[Acquisition Tract No.]],SP_AcqTract_DB[Acquisition Tract No.],0))</f>
        <v>R023712;#20</v>
      </c>
      <c r="W154" s="26" t="e">
        <f>INDEX(#REF!,MATCH(LEFT(SP_ACQ_Lib[[#This Row],[Tax Parcel ID]],7),#REF!,0))</f>
        <v>#REF!</v>
      </c>
      <c r="X1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APPRAISAL Appraisal Review</v>
      </c>
      <c r="Y1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5" spans="1:25" ht="15" x14ac:dyDescent="0.2">
      <c r="A155" s="57" t="str">
        <f>CONCATENATE(SP_ACQ_Lib[[#This Row],[Acquisition Tract No.]],"_",SP_ACQ_Lib[[#This Row],[ACQ Document Type]])</f>
        <v>210_APPRAISAL Final Appraisal</v>
      </c>
      <c r="B155" s="14" t="s">
        <v>2833</v>
      </c>
      <c r="C155" s="15" t="s">
        <v>32</v>
      </c>
      <c r="D155" s="12" t="s">
        <v>251</v>
      </c>
      <c r="E155" s="8" t="s">
        <v>569</v>
      </c>
      <c r="F155" s="8" t="s">
        <v>1727</v>
      </c>
      <c r="G155" s="8" t="s">
        <v>1726</v>
      </c>
      <c r="H155" s="7" t="s">
        <v>218</v>
      </c>
      <c r="I155" s="16">
        <v>43912</v>
      </c>
      <c r="J155" s="16"/>
      <c r="K155" s="17">
        <v>12303</v>
      </c>
      <c r="L155" s="3"/>
      <c r="M155" s="8" t="s">
        <v>1483</v>
      </c>
      <c r="N155" s="11">
        <v>44004.656122685185</v>
      </c>
      <c r="O155" s="8" t="s">
        <v>1483</v>
      </c>
      <c r="P155" s="11">
        <v>44004.65525462963</v>
      </c>
      <c r="Q155" s="13">
        <v>6766056</v>
      </c>
      <c r="R155" s="18" t="s">
        <v>220</v>
      </c>
      <c r="S155" s="14" t="s">
        <v>2902</v>
      </c>
      <c r="T155" s="63">
        <v>1261</v>
      </c>
      <c r="U155" s="64" t="str">
        <f>CONCATENATE(LEFT(SP_ACQ_Lib[[#This Row],[Tax Parcel ID]],7),"_",SP_ACQ_Lib[[#This Row],[ACQ Document Type]])</f>
        <v>R023712_APPRAISAL Final Appraisal</v>
      </c>
      <c r="V155" s="36" t="str">
        <f>INDEX(SP_AcqTract_DB[WCAD Tax Parcel ID],MATCH(SP_ACQ_Lib[[#This Row],[Acquisition Tract No.]],SP_AcqTract_DB[Acquisition Tract No.],0))</f>
        <v>R023712;#20</v>
      </c>
      <c r="W155" s="26" t="e">
        <f>INDEX(#REF!,MATCH(LEFT(SP_ACQ_Lib[[#This Row],[Tax Parcel ID]],7),#REF!,0))</f>
        <v>#REF!</v>
      </c>
      <c r="X1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APPRAISAL Final Appraisal</v>
      </c>
      <c r="Y1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6" spans="1:25" ht="15" x14ac:dyDescent="0.2">
      <c r="A156" s="57" t="str">
        <f>CONCATENATE(SP_ACQ_Lib[[#This Row],[Acquisition Tract No.]],"_",SP_ACQ_Lib[[#This Row],[ACQ Document Type]])</f>
        <v>210_APPRAISAL Just Compensation Approval</v>
      </c>
      <c r="B156" s="14" t="s">
        <v>2996</v>
      </c>
      <c r="C156" s="15" t="s">
        <v>32</v>
      </c>
      <c r="D156" s="12" t="s">
        <v>251</v>
      </c>
      <c r="E156" s="8" t="s">
        <v>569</v>
      </c>
      <c r="F156" s="8" t="s">
        <v>1737</v>
      </c>
      <c r="G156" s="8" t="s">
        <v>1736</v>
      </c>
      <c r="H156" s="7" t="s">
        <v>1082</v>
      </c>
      <c r="I156" s="16">
        <v>44012</v>
      </c>
      <c r="J156" s="16"/>
      <c r="K156" s="17">
        <v>12303</v>
      </c>
      <c r="L156" s="3"/>
      <c r="M156" s="8" t="s">
        <v>1483</v>
      </c>
      <c r="N156" s="11">
        <v>44012.533761574072</v>
      </c>
      <c r="O156" s="8" t="s">
        <v>1483</v>
      </c>
      <c r="P156" s="11">
        <v>44012.517592592594</v>
      </c>
      <c r="Q156" s="13">
        <v>171059</v>
      </c>
      <c r="R156" s="18" t="s">
        <v>220</v>
      </c>
      <c r="S156" s="14" t="s">
        <v>3059</v>
      </c>
      <c r="T156" s="63">
        <v>1307</v>
      </c>
      <c r="U156" s="64" t="str">
        <f>CONCATENATE(LEFT(SP_ACQ_Lib[[#This Row],[Tax Parcel ID]],7),"_",SP_ACQ_Lib[[#This Row],[ACQ Document Type]])</f>
        <v>R023712_APPRAISAL Just Compensation Approval</v>
      </c>
      <c r="V156" s="36" t="str">
        <f>INDEX(SP_AcqTract_DB[WCAD Tax Parcel ID],MATCH(SP_ACQ_Lib[[#This Row],[Acquisition Tract No.]],SP_AcqTract_DB[Acquisition Tract No.],0))</f>
        <v>R023712;#20</v>
      </c>
      <c r="W156" s="26" t="e">
        <f>INDEX(#REF!,MATCH(LEFT(SP_ACQ_Lib[[#This Row],[Tax Parcel ID]],7),#REF!,0))</f>
        <v>#REF!</v>
      </c>
      <c r="X1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APPRAISAL Just Compensation Approval</v>
      </c>
      <c r="Y1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7" spans="1:25" ht="15" x14ac:dyDescent="0.2">
      <c r="A157" s="57" t="str">
        <f>CONCATENATE(SP_ACQ_Lib[[#This Row],[Acquisition Tract No.]],"_",SP_ACQ_Lib[[#This Row],[ACQ Document Type]])</f>
        <v>210_APPRAISAL Just Compensation Memo</v>
      </c>
      <c r="B157" s="14" t="s">
        <v>2834</v>
      </c>
      <c r="C157" s="15" t="s">
        <v>32</v>
      </c>
      <c r="D157" s="12" t="s">
        <v>251</v>
      </c>
      <c r="E157" s="8" t="s">
        <v>569</v>
      </c>
      <c r="F157" s="8" t="s">
        <v>1729</v>
      </c>
      <c r="G157" s="8" t="s">
        <v>1728</v>
      </c>
      <c r="H157" s="7" t="s">
        <v>218</v>
      </c>
      <c r="I157" s="16">
        <v>44004</v>
      </c>
      <c r="J157" s="16">
        <v>44004</v>
      </c>
      <c r="K157" s="17">
        <v>12303</v>
      </c>
      <c r="L157" s="3"/>
      <c r="M157" s="8" t="s">
        <v>1483</v>
      </c>
      <c r="N157" s="11">
        <v>44006.405624999999</v>
      </c>
      <c r="O157" s="8" t="s">
        <v>1483</v>
      </c>
      <c r="P157" s="11">
        <v>44004.65525462963</v>
      </c>
      <c r="Q157" s="13">
        <v>25893</v>
      </c>
      <c r="R157" s="18" t="s">
        <v>220</v>
      </c>
      <c r="S157" s="14" t="s">
        <v>2903</v>
      </c>
      <c r="T157" s="63">
        <v>1262</v>
      </c>
      <c r="U157" s="64" t="str">
        <f>CONCATENATE(LEFT(SP_ACQ_Lib[[#This Row],[Tax Parcel ID]],7),"_",SP_ACQ_Lib[[#This Row],[ACQ Document Type]])</f>
        <v>R023712_APPRAISAL Just Compensation Memo</v>
      </c>
      <c r="V157" s="36" t="str">
        <f>INDEX(SP_AcqTract_DB[WCAD Tax Parcel ID],MATCH(SP_ACQ_Lib[[#This Row],[Acquisition Tract No.]],SP_AcqTract_DB[Acquisition Tract No.],0))</f>
        <v>R023712;#20</v>
      </c>
      <c r="W157" s="26" t="e">
        <f>INDEX(#REF!,MATCH(LEFT(SP_ACQ_Lib[[#This Row],[Tax Parcel ID]],7),#REF!,0))</f>
        <v>#REF!</v>
      </c>
      <c r="X1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APPRAISAL Just Compensation Memo</v>
      </c>
      <c r="Y1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8" spans="1:25" ht="15" x14ac:dyDescent="0.2">
      <c r="A158" s="57" t="str">
        <f>CONCATENATE(SP_ACQ_Lib[[#This Row],[Acquisition Tract No.]],"_",SP_ACQ_Lib[[#This Row],[ACQ Document Type]])</f>
        <v>210_APPRAISAL USACOE Authorization to Proceed with Offer</v>
      </c>
      <c r="B158" s="14" t="s">
        <v>2835</v>
      </c>
      <c r="C158" s="15" t="s">
        <v>32</v>
      </c>
      <c r="D158" s="12" t="s">
        <v>251</v>
      </c>
      <c r="E158" s="8" t="s">
        <v>569</v>
      </c>
      <c r="F158" s="8" t="s">
        <v>1786</v>
      </c>
      <c r="G158" s="8" t="s">
        <v>1785</v>
      </c>
      <c r="H158" s="7" t="s">
        <v>218</v>
      </c>
      <c r="I158" s="16">
        <v>44004</v>
      </c>
      <c r="J158" s="16">
        <v>44004</v>
      </c>
      <c r="K158" s="17">
        <v>12303</v>
      </c>
      <c r="L158" s="3"/>
      <c r="M158" s="8" t="s">
        <v>1483</v>
      </c>
      <c r="N158" s="11">
        <v>44006.405763888892</v>
      </c>
      <c r="O158" s="8" t="s">
        <v>1483</v>
      </c>
      <c r="P158" s="11">
        <v>44004.655266203707</v>
      </c>
      <c r="Q158" s="13">
        <v>421944</v>
      </c>
      <c r="R158" s="18" t="s">
        <v>220</v>
      </c>
      <c r="S158" s="14" t="s">
        <v>2904</v>
      </c>
      <c r="T158" s="63">
        <v>1263</v>
      </c>
      <c r="U158" s="64" t="str">
        <f>CONCATENATE(LEFT(SP_ACQ_Lib[[#This Row],[Tax Parcel ID]],7),"_",SP_ACQ_Lib[[#This Row],[ACQ Document Type]])</f>
        <v>R023712_APPRAISAL USACOE Authorization to Proceed with Offer</v>
      </c>
      <c r="V158" s="36" t="str">
        <f>INDEX(SP_AcqTract_DB[WCAD Tax Parcel ID],MATCH(SP_ACQ_Lib[[#This Row],[Acquisition Tract No.]],SP_AcqTract_DB[Acquisition Tract No.],0))</f>
        <v>R023712;#20</v>
      </c>
      <c r="W158" s="26" t="e">
        <f>INDEX(#REF!,MATCH(LEFT(SP_ACQ_Lib[[#This Row],[Tax Parcel ID]],7),#REF!,0))</f>
        <v>#REF!</v>
      </c>
      <c r="X1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APPRAISAL USACOE Authorization to Proceed with Offer</v>
      </c>
      <c r="Y1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59" spans="1:25" ht="15" x14ac:dyDescent="0.2">
      <c r="A159" s="57" t="str">
        <f>CONCATENATE(SP_ACQ_Lib[[#This Row],[Acquisition Tract No.]],"_",SP_ACQ_Lib[[#This Row],[ACQ Document Type]])</f>
        <v>210_APPRAISAL USACOE Authorization to Proceed with Offer Approval</v>
      </c>
      <c r="B159" s="14" t="s">
        <v>2997</v>
      </c>
      <c r="C159" s="15" t="s">
        <v>32</v>
      </c>
      <c r="D159" s="12" t="s">
        <v>251</v>
      </c>
      <c r="E159" s="8" t="s">
        <v>569</v>
      </c>
      <c r="F159" s="8" t="s">
        <v>1800</v>
      </c>
      <c r="G159" s="8" t="s">
        <v>1799</v>
      </c>
      <c r="H159" s="7" t="s">
        <v>1082</v>
      </c>
      <c r="I159" s="16">
        <v>44012</v>
      </c>
      <c r="J159" s="16"/>
      <c r="K159" s="17">
        <v>12303</v>
      </c>
      <c r="L159" s="3"/>
      <c r="M159" s="8" t="s">
        <v>1483</v>
      </c>
      <c r="N159" s="11">
        <v>44012.538726851853</v>
      </c>
      <c r="O159" s="8" t="s">
        <v>1483</v>
      </c>
      <c r="P159" s="11">
        <v>44012.517592592594</v>
      </c>
      <c r="Q159" s="13">
        <v>514302</v>
      </c>
      <c r="R159" s="18" t="s">
        <v>220</v>
      </c>
      <c r="S159" s="14" t="s">
        <v>3060</v>
      </c>
      <c r="T159" s="63">
        <v>1308</v>
      </c>
      <c r="U159" s="64" t="str">
        <f>CONCATENATE(LEFT(SP_ACQ_Lib[[#This Row],[Tax Parcel ID]],7),"_",SP_ACQ_Lib[[#This Row],[ACQ Document Type]])</f>
        <v>R023712_APPRAISAL USACOE Authorization to Proceed with Offer Approval</v>
      </c>
      <c r="V159" s="36" t="str">
        <f>INDEX(SP_AcqTract_DB[WCAD Tax Parcel ID],MATCH(SP_ACQ_Lib[[#This Row],[Acquisition Tract No.]],SP_AcqTract_DB[Acquisition Tract No.],0))</f>
        <v>R023712;#20</v>
      </c>
      <c r="W159" s="26" t="e">
        <f>INDEX(#REF!,MATCH(LEFT(SP_ACQ_Lib[[#This Row],[Tax Parcel ID]],7),#REF!,0))</f>
        <v>#REF!</v>
      </c>
      <c r="X1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APPRAISAL USACOE Authorization to Proceed with Offer Approval</v>
      </c>
      <c r="Y1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0" spans="1:25" ht="15" x14ac:dyDescent="0.2">
      <c r="A160" s="57" t="str">
        <f>CONCATENATE(SP_ACQ_Lib[[#This Row],[Acquisition Tract No.]],"_",SP_ACQ_Lib[[#This Row],[ACQ Document Type]])</f>
        <v>210_CONTACT Letter of Intent-HDR</v>
      </c>
      <c r="B160" s="14" t="s">
        <v>806</v>
      </c>
      <c r="C160" s="15" t="s">
        <v>32</v>
      </c>
      <c r="D160" s="12" t="s">
        <v>251</v>
      </c>
      <c r="E160" s="8" t="s">
        <v>489</v>
      </c>
      <c r="F160" s="8" t="s">
        <v>760</v>
      </c>
      <c r="G160" s="8" t="s">
        <v>759</v>
      </c>
      <c r="H160" s="7" t="s">
        <v>218</v>
      </c>
      <c r="I160" s="16">
        <v>43765</v>
      </c>
      <c r="J160" s="16"/>
      <c r="K160" s="17"/>
      <c r="L160" s="3"/>
      <c r="M160" s="8" t="s">
        <v>20</v>
      </c>
      <c r="N160" s="11">
        <v>43770.449074074073</v>
      </c>
      <c r="O160" s="8" t="s">
        <v>746</v>
      </c>
      <c r="P160" s="11">
        <v>43768.664733796293</v>
      </c>
      <c r="Q160" s="13">
        <v>324546</v>
      </c>
      <c r="R160" s="18" t="s">
        <v>220</v>
      </c>
      <c r="S160" s="14" t="s">
        <v>980</v>
      </c>
      <c r="T160" s="63">
        <v>486</v>
      </c>
      <c r="U160" s="64" t="str">
        <f>CONCATENATE(LEFT(SP_ACQ_Lib[[#This Row],[Tax Parcel ID]],7),"_",SP_ACQ_Lib[[#This Row],[ACQ Document Type]])</f>
        <v>R023712_CONTACT Letter of Intent-HDR</v>
      </c>
      <c r="V160" s="36" t="str">
        <f>INDEX(SP_AcqTract_DB[WCAD Tax Parcel ID],MATCH(SP_ACQ_Lib[[#This Row],[Acquisition Tract No.]],SP_AcqTract_DB[Acquisition Tract No.],0))</f>
        <v>R023712;#20</v>
      </c>
      <c r="W160" s="26" t="e">
        <f>INDEX(#REF!,MATCH(LEFT(SP_ACQ_Lib[[#This Row],[Tax Parcel ID]],7),#REF!,0))</f>
        <v>#REF!</v>
      </c>
      <c r="X1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CONTACT Letter of Intent-HDR</v>
      </c>
      <c r="Y1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1" spans="1:25" ht="15" x14ac:dyDescent="0.2">
      <c r="A161" s="57" t="str">
        <f>CONCATENATE(SP_ACQ_Lib[[#This Row],[Acquisition Tract No.]],"_",SP_ACQ_Lib[[#This Row],[ACQ Document Type]])</f>
        <v>210_CONTACT Negotiator Report</v>
      </c>
      <c r="B161" s="14" t="s">
        <v>1286</v>
      </c>
      <c r="C161" s="15" t="s">
        <v>32</v>
      </c>
      <c r="D161" s="12" t="s">
        <v>251</v>
      </c>
      <c r="E161" s="8" t="s">
        <v>489</v>
      </c>
      <c r="F161" s="8" t="s">
        <v>517</v>
      </c>
      <c r="G161" s="8" t="s">
        <v>516</v>
      </c>
      <c r="H161" s="7" t="s">
        <v>218</v>
      </c>
      <c r="I161" s="16"/>
      <c r="J161" s="16"/>
      <c r="K161" s="17"/>
      <c r="L161" s="3"/>
      <c r="M161" s="8" t="s">
        <v>1076</v>
      </c>
      <c r="N161" s="11">
        <v>44019.73228009259</v>
      </c>
      <c r="O161" s="8" t="s">
        <v>1076</v>
      </c>
      <c r="P161" s="11">
        <v>43838.426388888889</v>
      </c>
      <c r="Q161" s="13">
        <v>520815</v>
      </c>
      <c r="R161" s="18" t="s">
        <v>518</v>
      </c>
      <c r="S161" s="14" t="s">
        <v>1098</v>
      </c>
      <c r="T161" s="63">
        <v>711</v>
      </c>
      <c r="U161" s="64" t="str">
        <f>CONCATENATE(LEFT(SP_ACQ_Lib[[#This Row],[Tax Parcel ID]],7),"_",SP_ACQ_Lib[[#This Row],[ACQ Document Type]])</f>
        <v>R023712_CONTACT Negotiator Report</v>
      </c>
      <c r="V161" s="36" t="str">
        <f>INDEX(SP_AcqTract_DB[WCAD Tax Parcel ID],MATCH(SP_ACQ_Lib[[#This Row],[Acquisition Tract No.]],SP_AcqTract_DB[Acquisition Tract No.],0))</f>
        <v>R023712;#20</v>
      </c>
      <c r="W161" s="26" t="e">
        <f>INDEX(#REF!,MATCH(LEFT(SP_ACQ_Lib[[#This Row],[Tax Parcel ID]],7),#REF!,0))</f>
        <v>#REF!</v>
      </c>
      <c r="X1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CONTACT Negotiator Report</v>
      </c>
      <c r="Y1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2" spans="1:25" ht="15" x14ac:dyDescent="0.2">
      <c r="A162" s="57" t="str">
        <f>CONCATENATE(SP_ACQ_Lib[[#This Row],[Acquisition Tract No.]],"_",SP_ACQ_Lib[[#This Row],[ACQ Document Type]])</f>
        <v>210_NEGOTIATION Initial Offer Package</v>
      </c>
      <c r="B162" s="14" t="s">
        <v>2998</v>
      </c>
      <c r="C162" s="15" t="s">
        <v>32</v>
      </c>
      <c r="D162" s="12" t="s">
        <v>251</v>
      </c>
      <c r="E162" s="8" t="s">
        <v>573</v>
      </c>
      <c r="F162" s="8" t="s">
        <v>574</v>
      </c>
      <c r="G162" s="8" t="s">
        <v>1054</v>
      </c>
      <c r="H162" s="7" t="s">
        <v>218</v>
      </c>
      <c r="I162" s="16">
        <v>44018</v>
      </c>
      <c r="J162" s="16"/>
      <c r="K162" s="17">
        <v>12303</v>
      </c>
      <c r="L162" s="3"/>
      <c r="M162" s="8" t="s">
        <v>1483</v>
      </c>
      <c r="N162" s="11">
        <v>44019.408159722225</v>
      </c>
      <c r="O162" s="8" t="s">
        <v>1483</v>
      </c>
      <c r="P162" s="11">
        <v>44019.398576388892</v>
      </c>
      <c r="Q162" s="13">
        <v>9581065</v>
      </c>
      <c r="R162" s="18" t="s">
        <v>220</v>
      </c>
      <c r="S162" s="14" t="s">
        <v>3061</v>
      </c>
      <c r="T162" s="63">
        <v>1352</v>
      </c>
      <c r="U162" s="64" t="str">
        <f>CONCATENATE(LEFT(SP_ACQ_Lib[[#This Row],[Tax Parcel ID]],7),"_",SP_ACQ_Lib[[#This Row],[ACQ Document Type]])</f>
        <v>R023712_NEGOTIATION Initial Offer Package</v>
      </c>
      <c r="V162" s="36" t="str">
        <f>INDEX(SP_AcqTract_DB[WCAD Tax Parcel ID],MATCH(SP_ACQ_Lib[[#This Row],[Acquisition Tract No.]],SP_AcqTract_DB[Acquisition Tract No.],0))</f>
        <v>R023712;#20</v>
      </c>
      <c r="W162" s="26" t="e">
        <f>INDEX(#REF!,MATCH(LEFT(SP_ACQ_Lib[[#This Row],[Tax Parcel ID]],7),#REF!,0))</f>
        <v>#REF!</v>
      </c>
      <c r="X1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NEGOTIATION Initial Offer Package</v>
      </c>
      <c r="Y1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3" spans="1:25" ht="15" x14ac:dyDescent="0.2">
      <c r="A163" s="57" t="str">
        <f>CONCATENATE(SP_ACQ_Lib[[#This Row],[Acquisition Tract No.]],"_",SP_ACQ_Lib[[#This Row],[ACQ Document Type]])</f>
        <v>210_NEGOTIATION Initial Offer Package CMRR</v>
      </c>
      <c r="B163" s="14" t="s">
        <v>2999</v>
      </c>
      <c r="C163" s="15" t="s">
        <v>32</v>
      </c>
      <c r="D163" s="12" t="s">
        <v>251</v>
      </c>
      <c r="E163" s="8" t="s">
        <v>573</v>
      </c>
      <c r="F163" s="8" t="s">
        <v>575</v>
      </c>
      <c r="G163" s="8" t="s">
        <v>1055</v>
      </c>
      <c r="H163" s="7" t="s">
        <v>218</v>
      </c>
      <c r="I163" s="16">
        <v>44018</v>
      </c>
      <c r="J163" s="16">
        <v>44019</v>
      </c>
      <c r="K163" s="17"/>
      <c r="L163" s="3"/>
      <c r="M163" s="8" t="s">
        <v>1483</v>
      </c>
      <c r="N163" s="11">
        <v>44020.381030092591</v>
      </c>
      <c r="O163" s="8" t="s">
        <v>1483</v>
      </c>
      <c r="P163" s="11">
        <v>44019.398460648146</v>
      </c>
      <c r="Q163" s="13">
        <v>1297533</v>
      </c>
      <c r="R163" s="18" t="s">
        <v>220</v>
      </c>
      <c r="S163" s="14" t="s">
        <v>3062</v>
      </c>
      <c r="T163" s="63">
        <v>1351</v>
      </c>
      <c r="U163" s="64" t="str">
        <f>CONCATENATE(LEFT(SP_ACQ_Lib[[#This Row],[Tax Parcel ID]],7),"_",SP_ACQ_Lib[[#This Row],[ACQ Document Type]])</f>
        <v>R023712_NEGOTIATION Initial Offer Package CMRR</v>
      </c>
      <c r="V163" s="36" t="str">
        <f>INDEX(SP_AcqTract_DB[WCAD Tax Parcel ID],MATCH(SP_ACQ_Lib[[#This Row],[Acquisition Tract No.]],SP_AcqTract_DB[Acquisition Tract No.],0))</f>
        <v>R023712;#20</v>
      </c>
      <c r="W163" s="26" t="e">
        <f>INDEX(#REF!,MATCH(LEFT(SP_ACQ_Lib[[#This Row],[Tax Parcel ID]],7),#REF!,0))</f>
        <v>#REF!</v>
      </c>
      <c r="X1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NEGOTIATION Initial Offer Package CMRR</v>
      </c>
      <c r="Y1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4" spans="1:25" ht="15" x14ac:dyDescent="0.2">
      <c r="A164" s="57" t="str">
        <f>CONCATENATE(SP_ACQ_Lib[[#This Row],[Acquisition Tract No.]],"_",SP_ACQ_Lib[[#This Row],[ACQ Document Type]])</f>
        <v>210_NEGOTIATION Landowner Bill of Rights Letter</v>
      </c>
      <c r="B164" s="14" t="s">
        <v>1345</v>
      </c>
      <c r="C164" s="15" t="s">
        <v>32</v>
      </c>
      <c r="D164" s="12" t="s">
        <v>251</v>
      </c>
      <c r="E164" s="8" t="s">
        <v>573</v>
      </c>
      <c r="F164" s="8" t="s">
        <v>1079</v>
      </c>
      <c r="G164" s="8" t="s">
        <v>1078</v>
      </c>
      <c r="H164" s="7" t="s">
        <v>218</v>
      </c>
      <c r="I164" s="16">
        <v>43748</v>
      </c>
      <c r="J164" s="16"/>
      <c r="K164" s="17"/>
      <c r="L164" s="3"/>
      <c r="M164" s="8" t="s">
        <v>1483</v>
      </c>
      <c r="N164" s="11">
        <v>43872.559236111112</v>
      </c>
      <c r="O164" s="8" t="s">
        <v>1485</v>
      </c>
      <c r="P164" s="11">
        <v>43752.47314814815</v>
      </c>
      <c r="Q164" s="13">
        <v>349304</v>
      </c>
      <c r="R164" s="18" t="s">
        <v>220</v>
      </c>
      <c r="S164" s="14" t="s">
        <v>601</v>
      </c>
      <c r="T164" s="63">
        <v>425</v>
      </c>
      <c r="U164" s="64" t="str">
        <f>CONCATENATE(LEFT(SP_ACQ_Lib[[#This Row],[Tax Parcel ID]],7),"_",SP_ACQ_Lib[[#This Row],[ACQ Document Type]])</f>
        <v>R023712_NEGOTIATION Landowner Bill of Rights Letter</v>
      </c>
      <c r="V164" s="36" t="str">
        <f>INDEX(SP_AcqTract_DB[WCAD Tax Parcel ID],MATCH(SP_ACQ_Lib[[#This Row],[Acquisition Tract No.]],SP_AcqTract_DB[Acquisition Tract No.],0))</f>
        <v>R023712;#20</v>
      </c>
      <c r="W164" s="26" t="e">
        <f>INDEX(#REF!,MATCH(LEFT(SP_ACQ_Lib[[#This Row],[Tax Parcel ID]],7),#REF!,0))</f>
        <v>#REF!</v>
      </c>
      <c r="X1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NEGOTIATION Landowner Bill of Rights Letter</v>
      </c>
      <c r="Y1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5" spans="1:25" ht="15" x14ac:dyDescent="0.2">
      <c r="A165" s="57" t="str">
        <f>CONCATENATE(SP_ACQ_Lib[[#This Row],[Acquisition Tract No.]],"_",SP_ACQ_Lib[[#This Row],[ACQ Document Type]])</f>
        <v>210_SURVEY Description-Plat_CITY</v>
      </c>
      <c r="B165" s="14" t="s">
        <v>1431</v>
      </c>
      <c r="C165" s="15" t="s">
        <v>32</v>
      </c>
      <c r="D165" s="12" t="s">
        <v>251</v>
      </c>
      <c r="E165" s="8" t="s">
        <v>482</v>
      </c>
      <c r="F165" s="8" t="s">
        <v>1413</v>
      </c>
      <c r="G165" s="8" t="s">
        <v>1412</v>
      </c>
      <c r="H165" s="7" t="s">
        <v>1082</v>
      </c>
      <c r="I165" s="16">
        <v>43859</v>
      </c>
      <c r="J165" s="16">
        <v>43886</v>
      </c>
      <c r="K165" s="17"/>
      <c r="L165" s="3"/>
      <c r="M165" s="8" t="s">
        <v>1484</v>
      </c>
      <c r="N165" s="11">
        <v>43979.306064814817</v>
      </c>
      <c r="O165" s="8" t="s">
        <v>1483</v>
      </c>
      <c r="P165" s="11">
        <v>43886.64203703704</v>
      </c>
      <c r="Q165" s="13">
        <v>246878</v>
      </c>
      <c r="R165" s="18" t="s">
        <v>220</v>
      </c>
      <c r="S165" s="14" t="s">
        <v>1454</v>
      </c>
      <c r="T165" s="63">
        <v>1012</v>
      </c>
      <c r="U165" s="64" t="str">
        <f>CONCATENATE(LEFT(SP_ACQ_Lib[[#This Row],[Tax Parcel ID]],7),"_",SP_ACQ_Lib[[#This Row],[ACQ Document Type]])</f>
        <v>R023712_SURVEY Description-Plat_CITY</v>
      </c>
      <c r="V165" s="36" t="str">
        <f>INDEX(SP_AcqTract_DB[WCAD Tax Parcel ID],MATCH(SP_ACQ_Lib[[#This Row],[Acquisition Tract No.]],SP_AcqTract_DB[Acquisition Tract No.],0))</f>
        <v>R023712;#20</v>
      </c>
      <c r="W165" s="26" t="e">
        <f>INDEX(#REF!,MATCH(LEFT(SP_ACQ_Lib[[#This Row],[Tax Parcel ID]],7),#REF!,0))</f>
        <v>#REF!</v>
      </c>
      <c r="X1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SURVEY Description-Plat_CITY</v>
      </c>
      <c r="Y1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6" spans="1:25" ht="15" x14ac:dyDescent="0.2">
      <c r="A166" s="57" t="str">
        <f>CONCATENATE(SP_ACQ_Lib[[#This Row],[Acquisition Tract No.]],"_",SP_ACQ_Lib[[#This Row],[ACQ Document Type]])</f>
        <v>210_SURVEY Description-Plat_USACOE</v>
      </c>
      <c r="B166" s="14" t="s">
        <v>1748</v>
      </c>
      <c r="C166" s="15" t="s">
        <v>32</v>
      </c>
      <c r="D166" s="12" t="s">
        <v>251</v>
      </c>
      <c r="E166" s="8" t="s">
        <v>482</v>
      </c>
      <c r="F166" s="8" t="s">
        <v>1420</v>
      </c>
      <c r="G166" s="8" t="s">
        <v>1419</v>
      </c>
      <c r="H166" s="7" t="s">
        <v>1082</v>
      </c>
      <c r="I166" s="16">
        <v>43859</v>
      </c>
      <c r="J166" s="16">
        <v>43937</v>
      </c>
      <c r="K166" s="17"/>
      <c r="L166" s="3"/>
      <c r="M166" s="8" t="s">
        <v>1484</v>
      </c>
      <c r="N166" s="11">
        <v>43979.306064814817</v>
      </c>
      <c r="O166" s="8" t="s">
        <v>1483</v>
      </c>
      <c r="P166" s="11">
        <v>43937.578564814816</v>
      </c>
      <c r="Q166" s="13">
        <v>505467</v>
      </c>
      <c r="R166" s="18" t="s">
        <v>220</v>
      </c>
      <c r="S166" s="14" t="s">
        <v>1752</v>
      </c>
      <c r="T166" s="63">
        <v>1013</v>
      </c>
      <c r="U166" s="64" t="str">
        <f>CONCATENATE(LEFT(SP_ACQ_Lib[[#This Row],[Tax Parcel ID]],7),"_",SP_ACQ_Lib[[#This Row],[ACQ Document Type]])</f>
        <v>R023712_SURVEY Description-Plat_USACOE</v>
      </c>
      <c r="V166" s="36" t="str">
        <f>INDEX(SP_AcqTract_DB[WCAD Tax Parcel ID],MATCH(SP_ACQ_Lib[[#This Row],[Acquisition Tract No.]],SP_AcqTract_DB[Acquisition Tract No.],0))</f>
        <v>R023712;#20</v>
      </c>
      <c r="W166" s="26" t="e">
        <f>INDEX(#REF!,MATCH(LEFT(SP_ACQ_Lib[[#This Row],[Tax Parcel ID]],7),#REF!,0))</f>
        <v>#REF!</v>
      </c>
      <c r="X1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SURVEY Description-Plat_USACOE</v>
      </c>
      <c r="Y1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7" spans="1:25" ht="15" x14ac:dyDescent="0.2">
      <c r="A167" s="57" t="str">
        <f>CONCATENATE(SP_ACQ_Lib[[#This Row],[Acquisition Tract No.]],"_",SP_ACQ_Lib[[#This Row],[ACQ Document Type]])</f>
        <v>210_SURVEY Right-of-Entry</v>
      </c>
      <c r="B167" s="14" t="s">
        <v>1609</v>
      </c>
      <c r="C167" s="15" t="s">
        <v>32</v>
      </c>
      <c r="D167" s="12" t="s">
        <v>251</v>
      </c>
      <c r="E167" s="8" t="s">
        <v>482</v>
      </c>
      <c r="F167" s="8" t="s">
        <v>483</v>
      </c>
      <c r="G167" s="8" t="s">
        <v>217</v>
      </c>
      <c r="H167" s="7" t="s">
        <v>218</v>
      </c>
      <c r="I167" s="16">
        <v>43690</v>
      </c>
      <c r="J167" s="16"/>
      <c r="K167" s="17"/>
      <c r="L167" s="3"/>
      <c r="M167" s="8" t="s">
        <v>1483</v>
      </c>
      <c r="N167" s="11">
        <v>43922.375162037039</v>
      </c>
      <c r="O167" s="8" t="s">
        <v>1484</v>
      </c>
      <c r="P167" s="11">
        <v>43691.671296296299</v>
      </c>
      <c r="Q167" s="13">
        <v>827855</v>
      </c>
      <c r="R167" s="18" t="s">
        <v>220</v>
      </c>
      <c r="S167" s="14" t="s">
        <v>359</v>
      </c>
      <c r="T167" s="63">
        <v>71</v>
      </c>
      <c r="U167" s="64" t="str">
        <f>CONCATENATE(LEFT(SP_ACQ_Lib[[#This Row],[Tax Parcel ID]],7),"_",SP_ACQ_Lib[[#This Row],[ACQ Document Type]])</f>
        <v>R023712_SURVEY Right-of-Entry</v>
      </c>
      <c r="V167" s="36" t="str">
        <f>INDEX(SP_AcqTract_DB[WCAD Tax Parcel ID],MATCH(SP_ACQ_Lib[[#This Row],[Acquisition Tract No.]],SP_AcqTract_DB[Acquisition Tract No.],0))</f>
        <v>R023712;#20</v>
      </c>
      <c r="W167" s="26" t="e">
        <f>INDEX(#REF!,MATCH(LEFT(SP_ACQ_Lib[[#This Row],[Tax Parcel ID]],7),#REF!,0))</f>
        <v>#REF!</v>
      </c>
      <c r="X1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SURVEY Right-of-Entry</v>
      </c>
      <c r="Y1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8" spans="1:25" ht="15" x14ac:dyDescent="0.2">
      <c r="A168" s="57" t="str">
        <f>CONCATENATE(SP_ACQ_Lib[[#This Row],[Acquisition Tract No.]],"_",SP_ACQ_Lib[[#This Row],[ACQ Document Type]])</f>
        <v>210_TITLE Commitment</v>
      </c>
      <c r="B168" s="14" t="s">
        <v>807</v>
      </c>
      <c r="C168" s="15" t="s">
        <v>32</v>
      </c>
      <c r="D168" s="12" t="s">
        <v>251</v>
      </c>
      <c r="E168" s="8" t="s">
        <v>485</v>
      </c>
      <c r="F168" s="8" t="s">
        <v>486</v>
      </c>
      <c r="G168" s="8" t="s">
        <v>240</v>
      </c>
      <c r="H168" s="7" t="s">
        <v>218</v>
      </c>
      <c r="I168" s="16">
        <v>43943</v>
      </c>
      <c r="J168" s="16">
        <v>43951</v>
      </c>
      <c r="K168" s="17"/>
      <c r="L168" s="3" t="s">
        <v>1764</v>
      </c>
      <c r="M168" s="8" t="s">
        <v>1485</v>
      </c>
      <c r="N168" s="11">
        <v>43951.639837962961</v>
      </c>
      <c r="O168" s="8" t="s">
        <v>1486</v>
      </c>
      <c r="P168" s="11">
        <v>43706.536180555559</v>
      </c>
      <c r="Q168" s="13">
        <v>613419</v>
      </c>
      <c r="R168" s="18" t="s">
        <v>220</v>
      </c>
      <c r="S168" s="14" t="s">
        <v>360</v>
      </c>
      <c r="T168" s="63">
        <v>203</v>
      </c>
      <c r="U168" s="64" t="str">
        <f>CONCATENATE(LEFT(SP_ACQ_Lib[[#This Row],[Tax Parcel ID]],7),"_",SP_ACQ_Lib[[#This Row],[ACQ Document Type]])</f>
        <v>R023712_TITLE Commitment</v>
      </c>
      <c r="V168" s="36" t="str">
        <f>INDEX(SP_AcqTract_DB[WCAD Tax Parcel ID],MATCH(SP_ACQ_Lib[[#This Row],[Acquisition Tract No.]],SP_AcqTract_DB[Acquisition Tract No.],0))</f>
        <v>R023712;#20</v>
      </c>
      <c r="W168" s="26" t="e">
        <f>INDEX(#REF!,MATCH(LEFT(SP_ACQ_Lib[[#This Row],[Tax Parcel ID]],7),#REF!,0))</f>
        <v>#REF!</v>
      </c>
      <c r="X1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TITLE Commitment</v>
      </c>
      <c r="Y1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69" spans="1:25" ht="15" x14ac:dyDescent="0.2">
      <c r="A169" s="57" t="str">
        <f>CONCATENATE(SP_ACQ_Lib[[#This Row],[Acquisition Tract No.]],"_",SP_ACQ_Lib[[#This Row],[ACQ Document Type]])</f>
        <v>210_TITLE Commitment Backup Docs</v>
      </c>
      <c r="B169" s="14" t="s">
        <v>808</v>
      </c>
      <c r="C169" s="15" t="s">
        <v>32</v>
      </c>
      <c r="D169" s="12" t="s">
        <v>251</v>
      </c>
      <c r="E169" s="8" t="s">
        <v>485</v>
      </c>
      <c r="F169" s="8" t="s">
        <v>487</v>
      </c>
      <c r="G169" s="8" t="s">
        <v>242</v>
      </c>
      <c r="H169" s="7" t="s">
        <v>218</v>
      </c>
      <c r="I169" s="16"/>
      <c r="J169" s="16"/>
      <c r="K169" s="17"/>
      <c r="L169" s="3"/>
      <c r="M169" s="8" t="s">
        <v>20</v>
      </c>
      <c r="N169" s="11">
        <v>43770.44908564815</v>
      </c>
      <c r="O169" s="8" t="s">
        <v>1486</v>
      </c>
      <c r="P169" s="11">
        <v>43706.536620370367</v>
      </c>
      <c r="Q169" s="13">
        <v>1598438</v>
      </c>
      <c r="R169" s="18" t="s">
        <v>220</v>
      </c>
      <c r="S169" s="14" t="s">
        <v>361</v>
      </c>
      <c r="T169" s="63">
        <v>204</v>
      </c>
      <c r="U169" s="64" t="str">
        <f>CONCATENATE(LEFT(SP_ACQ_Lib[[#This Row],[Tax Parcel ID]],7),"_",SP_ACQ_Lib[[#This Row],[ACQ Document Type]])</f>
        <v>R023712_TITLE Commitment Backup Docs</v>
      </c>
      <c r="V169" s="36" t="str">
        <f>INDEX(SP_AcqTract_DB[WCAD Tax Parcel ID],MATCH(SP_ACQ_Lib[[#This Row],[Acquisition Tract No.]],SP_AcqTract_DB[Acquisition Tract No.],0))</f>
        <v>R023712;#20</v>
      </c>
      <c r="W169" s="26" t="e">
        <f>INDEX(#REF!,MATCH(LEFT(SP_ACQ_Lib[[#This Row],[Tax Parcel ID]],7),#REF!,0))</f>
        <v>#REF!</v>
      </c>
      <c r="X1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TITLE Commitment Backup Docs</v>
      </c>
      <c r="Y1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0" spans="1:25" ht="15" x14ac:dyDescent="0.2">
      <c r="A170" s="57" t="str">
        <f>CONCATENATE(SP_ACQ_Lib[[#This Row],[Acquisition Tract No.]],"_",SP_ACQ_Lib[[#This Row],[ACQ Document Type]])</f>
        <v>210_TITLE Curative Plan</v>
      </c>
      <c r="B170" s="14" t="s">
        <v>809</v>
      </c>
      <c r="C170" s="15" t="s">
        <v>32</v>
      </c>
      <c r="D170" s="12" t="s">
        <v>251</v>
      </c>
      <c r="E170" s="8" t="s">
        <v>485</v>
      </c>
      <c r="F170" s="8" t="s">
        <v>488</v>
      </c>
      <c r="G170" s="8" t="s">
        <v>243</v>
      </c>
      <c r="H170" s="7" t="s">
        <v>218</v>
      </c>
      <c r="I170" s="16">
        <v>43809</v>
      </c>
      <c r="J170" s="16"/>
      <c r="K170" s="17"/>
      <c r="L170" s="3"/>
      <c r="M170" s="8" t="s">
        <v>1485</v>
      </c>
      <c r="N170" s="11">
        <v>43951.63921296296</v>
      </c>
      <c r="O170" s="8" t="s">
        <v>1486</v>
      </c>
      <c r="P170" s="11">
        <v>43742.556006944447</v>
      </c>
      <c r="Q170" s="13">
        <v>35479</v>
      </c>
      <c r="R170" s="18" t="s">
        <v>220</v>
      </c>
      <c r="S170" s="14" t="s">
        <v>602</v>
      </c>
      <c r="T170" s="63">
        <v>386</v>
      </c>
      <c r="U170" s="64" t="str">
        <f>CONCATENATE(LEFT(SP_ACQ_Lib[[#This Row],[Tax Parcel ID]],7),"_",SP_ACQ_Lib[[#This Row],[ACQ Document Type]])</f>
        <v>R023712_TITLE Curative Plan</v>
      </c>
      <c r="V170" s="36" t="str">
        <f>INDEX(SP_AcqTract_DB[WCAD Tax Parcel ID],MATCH(SP_ACQ_Lib[[#This Row],[Acquisition Tract No.]],SP_AcqTract_DB[Acquisition Tract No.],0))</f>
        <v>R023712;#20</v>
      </c>
      <c r="W170" s="26" t="e">
        <f>INDEX(#REF!,MATCH(LEFT(SP_ACQ_Lib[[#This Row],[Tax Parcel ID]],7),#REF!,0))</f>
        <v>#REF!</v>
      </c>
      <c r="X1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TITLE Curative Plan</v>
      </c>
      <c r="Y1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1" spans="1:25" ht="15" x14ac:dyDescent="0.2">
      <c r="A171" s="57" t="str">
        <f>CONCATENATE(SP_ACQ_Lib[[#This Row],[Acquisition Tract No.]],"_",SP_ACQ_Lib[[#This Row],[ACQ Document Type]])</f>
        <v>210_TITLE Tax Card</v>
      </c>
      <c r="B171" s="14" t="s">
        <v>1346</v>
      </c>
      <c r="C171" s="15" t="s">
        <v>32</v>
      </c>
      <c r="D171" s="12" t="s">
        <v>251</v>
      </c>
      <c r="E171" s="8" t="s">
        <v>485</v>
      </c>
      <c r="F171" s="8" t="s">
        <v>580</v>
      </c>
      <c r="G171" s="8" t="s">
        <v>579</v>
      </c>
      <c r="H171" s="7" t="s">
        <v>218</v>
      </c>
      <c r="I171" s="16"/>
      <c r="J171" s="16"/>
      <c r="K171" s="17"/>
      <c r="L171" s="3"/>
      <c r="M171" s="8" t="s">
        <v>1483</v>
      </c>
      <c r="N171" s="11">
        <v>43874.590763888889</v>
      </c>
      <c r="O171" s="8" t="s">
        <v>673</v>
      </c>
      <c r="P171" s="11">
        <v>43817.464826388888</v>
      </c>
      <c r="Q171" s="13">
        <v>594554</v>
      </c>
      <c r="R171" s="18" t="s">
        <v>220</v>
      </c>
      <c r="S171" s="14" t="s">
        <v>1099</v>
      </c>
      <c r="T171" s="63">
        <v>590</v>
      </c>
      <c r="U171" s="64" t="str">
        <f>CONCATENATE(LEFT(SP_ACQ_Lib[[#This Row],[Tax Parcel ID]],7),"_",SP_ACQ_Lib[[#This Row],[ACQ Document Type]])</f>
        <v>R023712_TITLE Tax Card</v>
      </c>
      <c r="V171" s="36" t="str">
        <f>INDEX(SP_AcqTract_DB[WCAD Tax Parcel ID],MATCH(SP_ACQ_Lib[[#This Row],[Acquisition Tract No.]],SP_AcqTract_DB[Acquisition Tract No.],0))</f>
        <v>R023712;#20</v>
      </c>
      <c r="W171" s="26" t="e">
        <f>INDEX(#REF!,MATCH(LEFT(SP_ACQ_Lib[[#This Row],[Tax Parcel ID]],7),#REF!,0))</f>
        <v>#REF!</v>
      </c>
      <c r="X1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COW-FRMP_TR-210 TITLE Tax Card</v>
      </c>
      <c r="Y1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2" spans="1:25" ht="15" x14ac:dyDescent="0.2">
      <c r="A172" s="57" t="str">
        <f>CONCATENATE(SP_ACQ_Lib[[#This Row],[Acquisition Tract No.]],"_",SP_ACQ_Lib[[#This Row],[ACQ Document Type]])</f>
        <v>211_CONTACT Initial Interview - Residential</v>
      </c>
      <c r="B172" s="14" t="s">
        <v>810</v>
      </c>
      <c r="C172" s="15" t="s">
        <v>33</v>
      </c>
      <c r="D172" s="12" t="s">
        <v>252</v>
      </c>
      <c r="E172" s="8" t="s">
        <v>489</v>
      </c>
      <c r="F172" s="8" t="s">
        <v>490</v>
      </c>
      <c r="G172" s="8" t="s">
        <v>244</v>
      </c>
      <c r="H172" s="7" t="s">
        <v>218</v>
      </c>
      <c r="I172" s="16">
        <v>43685</v>
      </c>
      <c r="J172" s="16"/>
      <c r="K172" s="17"/>
      <c r="L172" s="3"/>
      <c r="M172" s="8" t="s">
        <v>20</v>
      </c>
      <c r="N172" s="11">
        <v>43770.44908564815</v>
      </c>
      <c r="O172" s="8" t="s">
        <v>1485</v>
      </c>
      <c r="P172" s="11">
        <v>43696.413263888891</v>
      </c>
      <c r="Q172" s="13">
        <v>150637</v>
      </c>
      <c r="R172" s="18" t="s">
        <v>220</v>
      </c>
      <c r="S172" s="14" t="s">
        <v>362</v>
      </c>
      <c r="T172" s="63">
        <v>109</v>
      </c>
      <c r="U172" s="64" t="str">
        <f>CONCATENATE(LEFT(SP_ACQ_Lib[[#This Row],[Tax Parcel ID]],7),"_",SP_ACQ_Lib[[#This Row],[ACQ Document Type]])</f>
        <v>R031204_CONTACT Initial Interview - Residential</v>
      </c>
      <c r="V172" s="36" t="str">
        <f>INDEX(SP_AcqTract_DB[WCAD Tax Parcel ID],MATCH(SP_ACQ_Lib[[#This Row],[Acquisition Tract No.]],SP_AcqTract_DB[Acquisition Tract No.],0))</f>
        <v>R031204;#21</v>
      </c>
      <c r="W172" s="26" t="e">
        <f>INDEX(#REF!,MATCH(LEFT(SP_ACQ_Lib[[#This Row],[Tax Parcel ID]],7),#REF!,0))</f>
        <v>#REF!</v>
      </c>
      <c r="X1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CONTACT Initial Interview - Residential</v>
      </c>
      <c r="Y1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3" spans="1:25" ht="15" x14ac:dyDescent="0.2">
      <c r="A173" s="57" t="str">
        <f>CONCATENATE(SP_ACQ_Lib[[#This Row],[Acquisition Tract No.]],"_",SP_ACQ_Lib[[#This Row],[ACQ Document Type]])</f>
        <v>211_CONTACT Letter of Intent-HDR</v>
      </c>
      <c r="B173" s="14" t="s">
        <v>811</v>
      </c>
      <c r="C173" s="15" t="s">
        <v>33</v>
      </c>
      <c r="D173" s="12" t="s">
        <v>252</v>
      </c>
      <c r="E173" s="8" t="s">
        <v>489</v>
      </c>
      <c r="F173" s="8" t="s">
        <v>760</v>
      </c>
      <c r="G173" s="8" t="s">
        <v>759</v>
      </c>
      <c r="H173" s="7" t="s">
        <v>218</v>
      </c>
      <c r="I173" s="16">
        <v>43765</v>
      </c>
      <c r="J173" s="16"/>
      <c r="K173" s="17"/>
      <c r="L173" s="3"/>
      <c r="M173" s="8" t="s">
        <v>761</v>
      </c>
      <c r="N173" s="11">
        <v>43781.380370370367</v>
      </c>
      <c r="O173" s="8" t="s">
        <v>746</v>
      </c>
      <c r="P173" s="11">
        <v>43768.733877314815</v>
      </c>
      <c r="Q173" s="13">
        <v>409991</v>
      </c>
      <c r="R173" s="18" t="s">
        <v>220</v>
      </c>
      <c r="S173" s="14" t="s">
        <v>981</v>
      </c>
      <c r="T173" s="63">
        <v>502</v>
      </c>
      <c r="U173" s="64" t="str">
        <f>CONCATENATE(LEFT(SP_ACQ_Lib[[#This Row],[Tax Parcel ID]],7),"_",SP_ACQ_Lib[[#This Row],[ACQ Document Type]])</f>
        <v>R031204_CONTACT Letter of Intent-HDR</v>
      </c>
      <c r="V173" s="36" t="str">
        <f>INDEX(SP_AcqTract_DB[WCAD Tax Parcel ID],MATCH(SP_ACQ_Lib[[#This Row],[Acquisition Tract No.]],SP_AcqTract_DB[Acquisition Tract No.],0))</f>
        <v>R031204;#21</v>
      </c>
      <c r="W173" s="26" t="e">
        <f>INDEX(#REF!,MATCH(LEFT(SP_ACQ_Lib[[#This Row],[Tax Parcel ID]],7),#REF!,0))</f>
        <v>#REF!</v>
      </c>
      <c r="X1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CONTACT Letter of Intent-HDR</v>
      </c>
      <c r="Y1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4" spans="1:25" ht="15" x14ac:dyDescent="0.2">
      <c r="A174" s="57" t="str">
        <f>CONCATENATE(SP_ACQ_Lib[[#This Row],[Acquisition Tract No.]],"_",SP_ACQ_Lib[[#This Row],[ACQ Document Type]])</f>
        <v>211_CONTACT Letter of Intent-HDR</v>
      </c>
      <c r="B174" s="14" t="s">
        <v>1287</v>
      </c>
      <c r="C174" s="15" t="s">
        <v>33</v>
      </c>
      <c r="D174" s="12" t="s">
        <v>252</v>
      </c>
      <c r="E174" s="8" t="s">
        <v>489</v>
      </c>
      <c r="F174" s="8" t="s">
        <v>760</v>
      </c>
      <c r="G174" s="8" t="s">
        <v>759</v>
      </c>
      <c r="H174" s="7" t="s">
        <v>218</v>
      </c>
      <c r="I174" s="16">
        <v>43812</v>
      </c>
      <c r="J174" s="16"/>
      <c r="K174" s="17"/>
      <c r="L174" s="3"/>
      <c r="M174" s="8" t="s">
        <v>1483</v>
      </c>
      <c r="N174" s="11">
        <v>43872.541620370372</v>
      </c>
      <c r="O174" s="8" t="s">
        <v>746</v>
      </c>
      <c r="P174" s="11">
        <v>43823.668738425928</v>
      </c>
      <c r="Q174" s="13">
        <v>30058</v>
      </c>
      <c r="R174" s="18" t="s">
        <v>220</v>
      </c>
      <c r="S174" s="14" t="s">
        <v>1100</v>
      </c>
      <c r="T174" s="63">
        <v>703</v>
      </c>
      <c r="U174" s="64" t="str">
        <f>CONCATENATE(LEFT(SP_ACQ_Lib[[#This Row],[Tax Parcel ID]],7),"_",SP_ACQ_Lib[[#This Row],[ACQ Document Type]])</f>
        <v>R031204_CONTACT Letter of Intent-HDR</v>
      </c>
      <c r="V174" s="36" t="str">
        <f>INDEX(SP_AcqTract_DB[WCAD Tax Parcel ID],MATCH(SP_ACQ_Lib[[#This Row],[Acquisition Tract No.]],SP_AcqTract_DB[Acquisition Tract No.],0))</f>
        <v>R031204;#21</v>
      </c>
      <c r="W174" s="26" t="e">
        <f>INDEX(#REF!,MATCH(LEFT(SP_ACQ_Lib[[#This Row],[Tax Parcel ID]],7),#REF!,0))</f>
        <v>#REF!</v>
      </c>
      <c r="X1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CONTACT Letter of Intent-HDR</v>
      </c>
      <c r="Y1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5" spans="1:25" ht="15" x14ac:dyDescent="0.2">
      <c r="A175" s="57" t="str">
        <f>CONCATENATE(SP_ACQ_Lib[[#This Row],[Acquisition Tract No.]],"_",SP_ACQ_Lib[[#This Row],[ACQ Document Type]])</f>
        <v>211_CONTACT Negotiator Report</v>
      </c>
      <c r="B175" s="14" t="s">
        <v>1288</v>
      </c>
      <c r="C175" s="15" t="s">
        <v>33</v>
      </c>
      <c r="D175" s="12" t="s">
        <v>252</v>
      </c>
      <c r="E175" s="8" t="s">
        <v>489</v>
      </c>
      <c r="F175" s="8" t="s">
        <v>517</v>
      </c>
      <c r="G175" s="8" t="s">
        <v>516</v>
      </c>
      <c r="H175" s="7" t="s">
        <v>218</v>
      </c>
      <c r="I175" s="16"/>
      <c r="J175" s="16"/>
      <c r="K175" s="17"/>
      <c r="L175" s="3"/>
      <c r="M175" s="8" t="s">
        <v>1077</v>
      </c>
      <c r="N175" s="11">
        <v>43937.748993055553</v>
      </c>
      <c r="O175" s="8" t="s">
        <v>1484</v>
      </c>
      <c r="P175" s="11">
        <v>43735.689826388887</v>
      </c>
      <c r="Q175" s="13">
        <v>56016</v>
      </c>
      <c r="R175" s="18" t="s">
        <v>518</v>
      </c>
      <c r="S175" s="14" t="s">
        <v>531</v>
      </c>
      <c r="T175" s="63">
        <v>358</v>
      </c>
      <c r="U175" s="64" t="str">
        <f>CONCATENATE(LEFT(SP_ACQ_Lib[[#This Row],[Tax Parcel ID]],7),"_",SP_ACQ_Lib[[#This Row],[ACQ Document Type]])</f>
        <v>R031204_CONTACT Negotiator Report</v>
      </c>
      <c r="V175" s="36" t="str">
        <f>INDEX(SP_AcqTract_DB[WCAD Tax Parcel ID],MATCH(SP_ACQ_Lib[[#This Row],[Acquisition Tract No.]],SP_AcqTract_DB[Acquisition Tract No.],0))</f>
        <v>R031204;#21</v>
      </c>
      <c r="W175" s="26" t="e">
        <f>INDEX(#REF!,MATCH(LEFT(SP_ACQ_Lib[[#This Row],[Tax Parcel ID]],7),#REF!,0))</f>
        <v>#REF!</v>
      </c>
      <c r="X1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CONTACT Negotiator Report</v>
      </c>
      <c r="Y1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6" spans="1:25" ht="15" x14ac:dyDescent="0.2">
      <c r="A176" s="57" t="str">
        <f>CONCATENATE(SP_ACQ_Lib[[#This Row],[Acquisition Tract No.]],"_",SP_ACQ_Lib[[#This Row],[ACQ Document Type]])</f>
        <v>211_NEGOTIATION Landowner Bill of Rights Letter</v>
      </c>
      <c r="B176" s="14" t="s">
        <v>1347</v>
      </c>
      <c r="C176" s="15" t="s">
        <v>33</v>
      </c>
      <c r="D176" s="12" t="s">
        <v>252</v>
      </c>
      <c r="E176" s="8" t="s">
        <v>573</v>
      </c>
      <c r="F176" s="8" t="s">
        <v>1079</v>
      </c>
      <c r="G176" s="8" t="s">
        <v>1078</v>
      </c>
      <c r="H176" s="7" t="s">
        <v>218</v>
      </c>
      <c r="I176" s="16">
        <v>43748</v>
      </c>
      <c r="J176" s="16"/>
      <c r="K176" s="17"/>
      <c r="L176" s="3"/>
      <c r="M176" s="8" t="s">
        <v>1483</v>
      </c>
      <c r="N176" s="11">
        <v>43872.55940972222</v>
      </c>
      <c r="O176" s="8" t="s">
        <v>1485</v>
      </c>
      <c r="P176" s="11">
        <v>43752.475138888891</v>
      </c>
      <c r="Q176" s="13">
        <v>497012</v>
      </c>
      <c r="R176" s="18" t="s">
        <v>220</v>
      </c>
      <c r="S176" s="14" t="s">
        <v>603</v>
      </c>
      <c r="T176" s="63">
        <v>426</v>
      </c>
      <c r="U176" s="64" t="str">
        <f>CONCATENATE(LEFT(SP_ACQ_Lib[[#This Row],[Tax Parcel ID]],7),"_",SP_ACQ_Lib[[#This Row],[ACQ Document Type]])</f>
        <v>R031204_NEGOTIATION Landowner Bill of Rights Letter</v>
      </c>
      <c r="V176" s="36" t="str">
        <f>INDEX(SP_AcqTract_DB[WCAD Tax Parcel ID],MATCH(SP_ACQ_Lib[[#This Row],[Acquisition Tract No.]],SP_AcqTract_DB[Acquisition Tract No.],0))</f>
        <v>R031204;#21</v>
      </c>
      <c r="W176" s="26" t="e">
        <f>INDEX(#REF!,MATCH(LEFT(SP_ACQ_Lib[[#This Row],[Tax Parcel ID]],7),#REF!,0))</f>
        <v>#REF!</v>
      </c>
      <c r="X1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NEGOTIATION Landowner Bill of Rights Letter</v>
      </c>
      <c r="Y1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7" spans="1:25" ht="15" x14ac:dyDescent="0.2">
      <c r="A177" s="57" t="str">
        <f>CONCATENATE(SP_ACQ_Lib[[#This Row],[Acquisition Tract No.]],"_",SP_ACQ_Lib[[#This Row],[ACQ Document Type]])</f>
        <v>211_SURVEY Description-Plat_CITY</v>
      </c>
      <c r="B177" s="14" t="s">
        <v>1692</v>
      </c>
      <c r="C177" s="15" t="s">
        <v>33</v>
      </c>
      <c r="D177" s="12" t="s">
        <v>252</v>
      </c>
      <c r="E177" s="8" t="s">
        <v>482</v>
      </c>
      <c r="F177" s="8" t="s">
        <v>1413</v>
      </c>
      <c r="G177" s="8" t="s">
        <v>1412</v>
      </c>
      <c r="H177" s="7" t="s">
        <v>1082</v>
      </c>
      <c r="I177" s="16">
        <v>43840</v>
      </c>
      <c r="J177" s="16">
        <v>43926</v>
      </c>
      <c r="K177" s="17"/>
      <c r="L177" s="3"/>
      <c r="M177" s="8" t="s">
        <v>1484</v>
      </c>
      <c r="N177" s="11">
        <v>43979.306076388886</v>
      </c>
      <c r="O177" s="8" t="s">
        <v>1483</v>
      </c>
      <c r="P177" s="11">
        <v>43927.600590277776</v>
      </c>
      <c r="Q177" s="13">
        <v>366195</v>
      </c>
      <c r="R177" s="18" t="s">
        <v>220</v>
      </c>
      <c r="S177" s="14" t="s">
        <v>1696</v>
      </c>
      <c r="T177" s="63">
        <v>1014</v>
      </c>
      <c r="U177" s="64" t="str">
        <f>CONCATENATE(LEFT(SP_ACQ_Lib[[#This Row],[Tax Parcel ID]],7),"_",SP_ACQ_Lib[[#This Row],[ACQ Document Type]])</f>
        <v>R031204_SURVEY Description-Plat_CITY</v>
      </c>
      <c r="V177" s="36" t="str">
        <f>INDEX(SP_AcqTract_DB[WCAD Tax Parcel ID],MATCH(SP_ACQ_Lib[[#This Row],[Acquisition Tract No.]],SP_AcqTract_DB[Acquisition Tract No.],0))</f>
        <v>R031204;#21</v>
      </c>
      <c r="W177" s="26" t="e">
        <f>INDEX(#REF!,MATCH(LEFT(SP_ACQ_Lib[[#This Row],[Tax Parcel ID]],7),#REF!,0))</f>
        <v>#REF!</v>
      </c>
      <c r="X1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SURVEY Description-Plat_CITY</v>
      </c>
      <c r="Y1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8" spans="1:25" ht="15" x14ac:dyDescent="0.2">
      <c r="A178" s="57" t="str">
        <f>CONCATENATE(SP_ACQ_Lib[[#This Row],[Acquisition Tract No.]],"_",SP_ACQ_Lib[[#This Row],[ACQ Document Type]])</f>
        <v>211_SURVEY Description-Plat_USACOE</v>
      </c>
      <c r="B178" s="14" t="s">
        <v>2673</v>
      </c>
      <c r="C178" s="15" t="s">
        <v>33</v>
      </c>
      <c r="D178" s="12" t="s">
        <v>252</v>
      </c>
      <c r="E178" s="8" t="s">
        <v>482</v>
      </c>
      <c r="F178" s="8" t="s">
        <v>1420</v>
      </c>
      <c r="G178" s="8" t="s">
        <v>1419</v>
      </c>
      <c r="H178" s="7" t="s">
        <v>218</v>
      </c>
      <c r="I178" s="16">
        <v>43991</v>
      </c>
      <c r="J178" s="16">
        <v>43993</v>
      </c>
      <c r="K178" s="17"/>
      <c r="L178" s="3"/>
      <c r="M178" s="8" t="s">
        <v>1483</v>
      </c>
      <c r="N178" s="11">
        <v>43994.371527777781</v>
      </c>
      <c r="O178" s="8" t="s">
        <v>1483</v>
      </c>
      <c r="P178" s="11">
        <v>43994.366620370369</v>
      </c>
      <c r="Q178" s="13">
        <v>721347</v>
      </c>
      <c r="R178" s="18" t="s">
        <v>220</v>
      </c>
      <c r="S178" s="14" t="s">
        <v>2694</v>
      </c>
      <c r="T178" s="63">
        <v>1187</v>
      </c>
      <c r="U178" s="64" t="str">
        <f>CONCATENATE(LEFT(SP_ACQ_Lib[[#This Row],[Tax Parcel ID]],7),"_",SP_ACQ_Lib[[#This Row],[ACQ Document Type]])</f>
        <v>R031204_SURVEY Description-Plat_USACOE</v>
      </c>
      <c r="V178" s="36" t="str">
        <f>INDEX(SP_AcqTract_DB[WCAD Tax Parcel ID],MATCH(SP_ACQ_Lib[[#This Row],[Acquisition Tract No.]],SP_AcqTract_DB[Acquisition Tract No.],0))</f>
        <v>R031204;#21</v>
      </c>
      <c r="W178" s="26" t="e">
        <f>INDEX(#REF!,MATCH(LEFT(SP_ACQ_Lib[[#This Row],[Tax Parcel ID]],7),#REF!,0))</f>
        <v>#REF!</v>
      </c>
      <c r="X1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SURVEY Description-Plat_USACOE</v>
      </c>
      <c r="Y1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79" spans="1:25" ht="15" x14ac:dyDescent="0.2">
      <c r="A179" s="57" t="str">
        <f>CONCATENATE(SP_ACQ_Lib[[#This Row],[Acquisition Tract No.]],"_",SP_ACQ_Lib[[#This Row],[ACQ Document Type]])</f>
        <v>211_SURVEY Right-of-Entry</v>
      </c>
      <c r="B179" s="14" t="s">
        <v>1610</v>
      </c>
      <c r="C179" s="15" t="s">
        <v>33</v>
      </c>
      <c r="D179" s="12" t="s">
        <v>252</v>
      </c>
      <c r="E179" s="8" t="s">
        <v>482</v>
      </c>
      <c r="F179" s="8" t="s">
        <v>483</v>
      </c>
      <c r="G179" s="8" t="s">
        <v>217</v>
      </c>
      <c r="H179" s="7" t="s">
        <v>218</v>
      </c>
      <c r="I179" s="16">
        <v>43613</v>
      </c>
      <c r="J179" s="16"/>
      <c r="K179" s="17"/>
      <c r="L179" s="3"/>
      <c r="M179" s="8" t="s">
        <v>1483</v>
      </c>
      <c r="N179" s="11">
        <v>43922.375358796293</v>
      </c>
      <c r="O179" s="8" t="s">
        <v>1485</v>
      </c>
      <c r="P179" s="11">
        <v>43686.615335648145</v>
      </c>
      <c r="Q179" s="13">
        <v>2942468</v>
      </c>
      <c r="R179" s="18" t="s">
        <v>220</v>
      </c>
      <c r="S179" s="14" t="s">
        <v>363</v>
      </c>
      <c r="T179" s="63">
        <v>7</v>
      </c>
      <c r="U179" s="64" t="str">
        <f>CONCATENATE(LEFT(SP_ACQ_Lib[[#This Row],[Tax Parcel ID]],7),"_",SP_ACQ_Lib[[#This Row],[ACQ Document Type]])</f>
        <v>R031204_SURVEY Right-of-Entry</v>
      </c>
      <c r="V179" s="36" t="str">
        <f>INDEX(SP_AcqTract_DB[WCAD Tax Parcel ID],MATCH(SP_ACQ_Lib[[#This Row],[Acquisition Tract No.]],SP_AcqTract_DB[Acquisition Tract No.],0))</f>
        <v>R031204;#21</v>
      </c>
      <c r="W179" s="26" t="e">
        <f>INDEX(#REF!,MATCH(LEFT(SP_ACQ_Lib[[#This Row],[Tax Parcel ID]],7),#REF!,0))</f>
        <v>#REF!</v>
      </c>
      <c r="X1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SURVEY Right-of-Entry</v>
      </c>
      <c r="Y1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0" spans="1:25" ht="15" x14ac:dyDescent="0.2">
      <c r="A180" s="57" t="str">
        <f>CONCATENATE(SP_ACQ_Lib[[#This Row],[Acquisition Tract No.]],"_",SP_ACQ_Lib[[#This Row],[ACQ Document Type]])</f>
        <v>211_TITLE Commitment</v>
      </c>
      <c r="B180" s="14" t="s">
        <v>812</v>
      </c>
      <c r="C180" s="15" t="s">
        <v>33</v>
      </c>
      <c r="D180" s="12" t="s">
        <v>252</v>
      </c>
      <c r="E180" s="8" t="s">
        <v>485</v>
      </c>
      <c r="F180" s="8" t="s">
        <v>486</v>
      </c>
      <c r="G180" s="8" t="s">
        <v>240</v>
      </c>
      <c r="H180" s="7" t="s">
        <v>218</v>
      </c>
      <c r="I180" s="16">
        <v>43917</v>
      </c>
      <c r="J180" s="16">
        <v>43928</v>
      </c>
      <c r="K180" s="17"/>
      <c r="L180" s="3" t="s">
        <v>1699</v>
      </c>
      <c r="M180" s="8" t="s">
        <v>1485</v>
      </c>
      <c r="N180" s="11">
        <v>43928.672395833331</v>
      </c>
      <c r="O180" s="8" t="s">
        <v>1486</v>
      </c>
      <c r="P180" s="11">
        <v>43725.345231481479</v>
      </c>
      <c r="Q180" s="13">
        <v>2080765</v>
      </c>
      <c r="R180" s="18" t="s">
        <v>220</v>
      </c>
      <c r="S180" s="14" t="s">
        <v>364</v>
      </c>
      <c r="T180" s="63">
        <v>246</v>
      </c>
      <c r="U180" s="64" t="str">
        <f>CONCATENATE(LEFT(SP_ACQ_Lib[[#This Row],[Tax Parcel ID]],7),"_",SP_ACQ_Lib[[#This Row],[ACQ Document Type]])</f>
        <v>R031204_TITLE Commitment</v>
      </c>
      <c r="V180" s="36" t="str">
        <f>INDEX(SP_AcqTract_DB[WCAD Tax Parcel ID],MATCH(SP_ACQ_Lib[[#This Row],[Acquisition Tract No.]],SP_AcqTract_DB[Acquisition Tract No.],0))</f>
        <v>R031204;#21</v>
      </c>
      <c r="W180" s="26" t="e">
        <f>INDEX(#REF!,MATCH(LEFT(SP_ACQ_Lib[[#This Row],[Tax Parcel ID]],7),#REF!,0))</f>
        <v>#REF!</v>
      </c>
      <c r="X1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TITLE Commitment</v>
      </c>
      <c r="Y1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1" spans="1:25" ht="15" x14ac:dyDescent="0.2">
      <c r="A181" s="57" t="str">
        <f>CONCATENATE(SP_ACQ_Lib[[#This Row],[Acquisition Tract No.]],"_",SP_ACQ_Lib[[#This Row],[ACQ Document Type]])</f>
        <v>211_TITLE Commitment Backup Docs</v>
      </c>
      <c r="B181" s="14" t="s">
        <v>813</v>
      </c>
      <c r="C181" s="15" t="s">
        <v>33</v>
      </c>
      <c r="D181" s="12" t="s">
        <v>252</v>
      </c>
      <c r="E181" s="8" t="s">
        <v>485</v>
      </c>
      <c r="F181" s="8" t="s">
        <v>487</v>
      </c>
      <c r="G181" s="8" t="s">
        <v>242</v>
      </c>
      <c r="H181" s="7" t="s">
        <v>218</v>
      </c>
      <c r="I181" s="16"/>
      <c r="J181" s="16"/>
      <c r="K181" s="17"/>
      <c r="L181" s="3"/>
      <c r="M181" s="8" t="s">
        <v>20</v>
      </c>
      <c r="N181" s="11">
        <v>43770.449097222219</v>
      </c>
      <c r="O181" s="8" t="s">
        <v>1486</v>
      </c>
      <c r="P181" s="11">
        <v>43725.345694444448</v>
      </c>
      <c r="Q181" s="13">
        <v>3040783</v>
      </c>
      <c r="R181" s="18" t="s">
        <v>220</v>
      </c>
      <c r="S181" s="14" t="s">
        <v>365</v>
      </c>
      <c r="T181" s="63">
        <v>247</v>
      </c>
      <c r="U181" s="64" t="str">
        <f>CONCATENATE(LEFT(SP_ACQ_Lib[[#This Row],[Tax Parcel ID]],7),"_",SP_ACQ_Lib[[#This Row],[ACQ Document Type]])</f>
        <v>R031204_TITLE Commitment Backup Docs</v>
      </c>
      <c r="V181" s="36" t="str">
        <f>INDEX(SP_AcqTract_DB[WCAD Tax Parcel ID],MATCH(SP_ACQ_Lib[[#This Row],[Acquisition Tract No.]],SP_AcqTract_DB[Acquisition Tract No.],0))</f>
        <v>R031204;#21</v>
      </c>
      <c r="W181" s="26" t="e">
        <f>INDEX(#REF!,MATCH(LEFT(SP_ACQ_Lib[[#This Row],[Tax Parcel ID]],7),#REF!,0))</f>
        <v>#REF!</v>
      </c>
      <c r="X1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TITLE Commitment Backup Docs</v>
      </c>
      <c r="Y1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2" spans="1:25" ht="15" x14ac:dyDescent="0.2">
      <c r="A182" s="57" t="str">
        <f>CONCATENATE(SP_ACQ_Lib[[#This Row],[Acquisition Tract No.]],"_",SP_ACQ_Lib[[#This Row],[ACQ Document Type]])</f>
        <v>211_TITLE Curative Plan</v>
      </c>
      <c r="B182" s="14" t="s">
        <v>814</v>
      </c>
      <c r="C182" s="15" t="s">
        <v>33</v>
      </c>
      <c r="D182" s="12" t="s">
        <v>252</v>
      </c>
      <c r="E182" s="8" t="s">
        <v>485</v>
      </c>
      <c r="F182" s="8" t="s">
        <v>488</v>
      </c>
      <c r="G182" s="8" t="s">
        <v>243</v>
      </c>
      <c r="H182" s="7" t="s">
        <v>218</v>
      </c>
      <c r="I182" s="16">
        <v>43809</v>
      </c>
      <c r="J182" s="16"/>
      <c r="K182" s="17"/>
      <c r="L182" s="3"/>
      <c r="M182" s="8" t="s">
        <v>1485</v>
      </c>
      <c r="N182" s="11">
        <v>43928.671770833331</v>
      </c>
      <c r="O182" s="8" t="s">
        <v>1486</v>
      </c>
      <c r="P182" s="11">
        <v>43745.461030092592</v>
      </c>
      <c r="Q182" s="13">
        <v>36382</v>
      </c>
      <c r="R182" s="18" t="s">
        <v>220</v>
      </c>
      <c r="S182" s="14" t="s">
        <v>604</v>
      </c>
      <c r="T182" s="63">
        <v>389</v>
      </c>
      <c r="U182" s="64" t="str">
        <f>CONCATENATE(LEFT(SP_ACQ_Lib[[#This Row],[Tax Parcel ID]],7),"_",SP_ACQ_Lib[[#This Row],[ACQ Document Type]])</f>
        <v>R031204_TITLE Curative Plan</v>
      </c>
      <c r="V182" s="36" t="str">
        <f>INDEX(SP_AcqTract_DB[WCAD Tax Parcel ID],MATCH(SP_ACQ_Lib[[#This Row],[Acquisition Tract No.]],SP_AcqTract_DB[Acquisition Tract No.],0))</f>
        <v>R031204;#21</v>
      </c>
      <c r="W182" s="26" t="e">
        <f>INDEX(#REF!,MATCH(LEFT(SP_ACQ_Lib[[#This Row],[Tax Parcel ID]],7),#REF!,0))</f>
        <v>#REF!</v>
      </c>
      <c r="X1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TITLE Curative Plan</v>
      </c>
      <c r="Y1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3" spans="1:25" ht="15" x14ac:dyDescent="0.2">
      <c r="A183" s="57" t="str">
        <f>CONCATENATE(SP_ACQ_Lib[[#This Row],[Acquisition Tract No.]],"_",SP_ACQ_Lib[[#This Row],[ACQ Document Type]])</f>
        <v>211_TITLE SOS Business Organization Inquiry</v>
      </c>
      <c r="B183" s="14" t="s">
        <v>815</v>
      </c>
      <c r="C183" s="15" t="s">
        <v>33</v>
      </c>
      <c r="D183" s="12" t="s">
        <v>252</v>
      </c>
      <c r="E183" s="8" t="s">
        <v>485</v>
      </c>
      <c r="F183" s="8" t="s">
        <v>578</v>
      </c>
      <c r="G183" s="8" t="s">
        <v>577</v>
      </c>
      <c r="H183" s="7" t="s">
        <v>218</v>
      </c>
      <c r="I183" s="16"/>
      <c r="J183" s="16"/>
      <c r="K183" s="17"/>
      <c r="L183" s="3"/>
      <c r="M183" s="8" t="s">
        <v>20</v>
      </c>
      <c r="N183" s="11">
        <v>43770.449097222219</v>
      </c>
      <c r="O183" s="8" t="s">
        <v>1486</v>
      </c>
      <c r="P183" s="11">
        <v>43767.559479166666</v>
      </c>
      <c r="Q183" s="13">
        <v>586505</v>
      </c>
      <c r="R183" s="18" t="s">
        <v>220</v>
      </c>
      <c r="S183" s="14" t="s">
        <v>750</v>
      </c>
      <c r="T183" s="63">
        <v>470</v>
      </c>
      <c r="U183" s="64" t="str">
        <f>CONCATENATE(LEFT(SP_ACQ_Lib[[#This Row],[Tax Parcel ID]],7),"_",SP_ACQ_Lib[[#This Row],[ACQ Document Type]])</f>
        <v>R031204_TITLE SOS Business Organization Inquiry</v>
      </c>
      <c r="V183" s="36" t="str">
        <f>INDEX(SP_AcqTract_DB[WCAD Tax Parcel ID],MATCH(SP_ACQ_Lib[[#This Row],[Acquisition Tract No.]],SP_AcqTract_DB[Acquisition Tract No.],0))</f>
        <v>R031204;#21</v>
      </c>
      <c r="W183" s="26" t="e">
        <f>INDEX(#REF!,MATCH(LEFT(SP_ACQ_Lib[[#This Row],[Tax Parcel ID]],7),#REF!,0))</f>
        <v>#REF!</v>
      </c>
      <c r="X1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TITLE SOS Business Organization Inquiry</v>
      </c>
      <c r="Y1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4" spans="1:25" ht="15" x14ac:dyDescent="0.2">
      <c r="A184" s="57" t="str">
        <f>CONCATENATE(SP_ACQ_Lib[[#This Row],[Acquisition Tract No.]],"_",SP_ACQ_Lib[[#This Row],[ACQ Document Type]])</f>
        <v>211_TITLE Tax Card</v>
      </c>
      <c r="B184" s="14" t="s">
        <v>1348</v>
      </c>
      <c r="C184" s="15" t="s">
        <v>33</v>
      </c>
      <c r="D184" s="12" t="s">
        <v>252</v>
      </c>
      <c r="E184" s="8" t="s">
        <v>485</v>
      </c>
      <c r="F184" s="8" t="s">
        <v>580</v>
      </c>
      <c r="G184" s="8" t="s">
        <v>579</v>
      </c>
      <c r="H184" s="7" t="s">
        <v>218</v>
      </c>
      <c r="I184" s="16"/>
      <c r="J184" s="16"/>
      <c r="K184" s="17"/>
      <c r="L184" s="3"/>
      <c r="M184" s="8" t="s">
        <v>1483</v>
      </c>
      <c r="N184" s="11">
        <v>43874.590856481482</v>
      </c>
      <c r="O184" s="8" t="s">
        <v>673</v>
      </c>
      <c r="P184" s="11">
        <v>43817.464826388888</v>
      </c>
      <c r="Q184" s="13">
        <v>429752</v>
      </c>
      <c r="R184" s="18" t="s">
        <v>220</v>
      </c>
      <c r="S184" s="14" t="s">
        <v>1101</v>
      </c>
      <c r="T184" s="63">
        <v>591</v>
      </c>
      <c r="U184" s="64" t="str">
        <f>CONCATENATE(LEFT(SP_ACQ_Lib[[#This Row],[Tax Parcel ID]],7),"_",SP_ACQ_Lib[[#This Row],[ACQ Document Type]])</f>
        <v>R031204_TITLE Tax Card</v>
      </c>
      <c r="V184" s="36" t="str">
        <f>INDEX(SP_AcqTract_DB[WCAD Tax Parcel ID],MATCH(SP_ACQ_Lib[[#This Row],[Acquisition Tract No.]],SP_AcqTract_DB[Acquisition Tract No.],0))</f>
        <v>R031204;#21</v>
      </c>
      <c r="W184" s="26" t="e">
        <f>INDEX(#REF!,MATCH(LEFT(SP_ACQ_Lib[[#This Row],[Tax Parcel ID]],7),#REF!,0))</f>
        <v>#REF!</v>
      </c>
      <c r="X1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COW-FRMP_TR-211 TITLE Tax Card</v>
      </c>
      <c r="Y1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5" spans="1:25" ht="15" x14ac:dyDescent="0.2">
      <c r="A185" s="57" t="str">
        <f>CONCATENATE(SP_ACQ_Lib[[#This Row],[Acquisition Tract No.]],"_",SP_ACQ_Lib[[#This Row],[ACQ Document Type]])</f>
        <v>212_CONTACT Negotiator Report</v>
      </c>
      <c r="B185" s="14" t="s">
        <v>1289</v>
      </c>
      <c r="C185" s="15" t="s">
        <v>34</v>
      </c>
      <c r="D185" s="12" t="s">
        <v>508</v>
      </c>
      <c r="E185" s="8" t="s">
        <v>489</v>
      </c>
      <c r="F185" s="8" t="s">
        <v>517</v>
      </c>
      <c r="G185" s="8" t="s">
        <v>516</v>
      </c>
      <c r="H185" s="7" t="s">
        <v>218</v>
      </c>
      <c r="I185" s="16"/>
      <c r="J185" s="16"/>
      <c r="K185" s="17"/>
      <c r="L185" s="3"/>
      <c r="M185" s="8" t="s">
        <v>1483</v>
      </c>
      <c r="N185" s="11">
        <v>43872.544270833336</v>
      </c>
      <c r="O185" s="8" t="s">
        <v>1484</v>
      </c>
      <c r="P185" s="11">
        <v>43735.690821759257</v>
      </c>
      <c r="Q185" s="13">
        <v>57916</v>
      </c>
      <c r="R185" s="18" t="s">
        <v>518</v>
      </c>
      <c r="S185" s="14" t="s">
        <v>532</v>
      </c>
      <c r="T185" s="63">
        <v>360</v>
      </c>
      <c r="U185" s="64" t="str">
        <f>CONCATENATE(LEFT(SP_ACQ_Lib[[#This Row],[Tax Parcel ID]],7),"_",SP_ACQ_Lib[[#This Row],[ACQ Document Type]])</f>
        <v>R018520_CONTACT Negotiator Report</v>
      </c>
      <c r="V185" s="36" t="str">
        <f>INDEX(SP_AcqTract_DB[WCAD Tax Parcel ID],MATCH(SP_ACQ_Lib[[#This Row],[Acquisition Tract No.]],SP_AcqTract_DB[Acquisition Tract No.],0))</f>
        <v>R018520;#22</v>
      </c>
      <c r="W185" s="26" t="e">
        <f>INDEX(#REF!,MATCH(LEFT(SP_ACQ_Lib[[#This Row],[Tax Parcel ID]],7),#REF!,0))</f>
        <v>#REF!</v>
      </c>
      <c r="X1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COW-FRMP_TR-212 CONTACT Negotiator Report</v>
      </c>
      <c r="Y1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6" spans="1:25" ht="15" x14ac:dyDescent="0.2">
      <c r="A186" s="57" t="str">
        <f>CONCATENATE(SP_ACQ_Lib[[#This Row],[Acquisition Tract No.]],"_",SP_ACQ_Lib[[#This Row],[ACQ Document Type]])</f>
        <v>212_NEGOTIATION Landowner Bill of Rights Letter</v>
      </c>
      <c r="B186" s="14" t="s">
        <v>1349</v>
      </c>
      <c r="C186" s="15" t="s">
        <v>34</v>
      </c>
      <c r="D186" s="12" t="s">
        <v>508</v>
      </c>
      <c r="E186" s="8" t="s">
        <v>573</v>
      </c>
      <c r="F186" s="8" t="s">
        <v>1079</v>
      </c>
      <c r="G186" s="8" t="s">
        <v>1078</v>
      </c>
      <c r="H186" s="7" t="s">
        <v>218</v>
      </c>
      <c r="I186" s="16">
        <v>43748</v>
      </c>
      <c r="J186" s="16"/>
      <c r="K186" s="17"/>
      <c r="L186" s="3"/>
      <c r="M186" s="8" t="s">
        <v>1483</v>
      </c>
      <c r="N186" s="11">
        <v>43872.559594907405</v>
      </c>
      <c r="O186" s="8" t="s">
        <v>1485</v>
      </c>
      <c r="P186" s="11">
        <v>43752.476678240739</v>
      </c>
      <c r="Q186" s="13">
        <v>343460</v>
      </c>
      <c r="R186" s="18" t="s">
        <v>220</v>
      </c>
      <c r="S186" s="14" t="s">
        <v>605</v>
      </c>
      <c r="T186" s="63">
        <v>427</v>
      </c>
      <c r="U186" s="64" t="str">
        <f>CONCATENATE(LEFT(SP_ACQ_Lib[[#This Row],[Tax Parcel ID]],7),"_",SP_ACQ_Lib[[#This Row],[ACQ Document Type]])</f>
        <v>R018520_NEGOTIATION Landowner Bill of Rights Letter</v>
      </c>
      <c r="V186" s="36" t="str">
        <f>INDEX(SP_AcqTract_DB[WCAD Tax Parcel ID],MATCH(SP_ACQ_Lib[[#This Row],[Acquisition Tract No.]],SP_AcqTract_DB[Acquisition Tract No.],0))</f>
        <v>R018520;#22</v>
      </c>
      <c r="W186" s="26" t="e">
        <f>INDEX(#REF!,MATCH(LEFT(SP_ACQ_Lib[[#This Row],[Tax Parcel ID]],7),#REF!,0))</f>
        <v>#REF!</v>
      </c>
      <c r="X1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COW-FRMP_TR-212 NEGOTIATION Landowner Bill of Rights Letter</v>
      </c>
      <c r="Y1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7" spans="1:25" ht="15" x14ac:dyDescent="0.2">
      <c r="A187" s="57" t="str">
        <f>CONCATENATE(SP_ACQ_Lib[[#This Row],[Acquisition Tract No.]],"_",SP_ACQ_Lib[[#This Row],[ACQ Document Type]])</f>
        <v>212_SURVEY Description-Plat_USACOE</v>
      </c>
      <c r="B187" s="14" t="s">
        <v>2674</v>
      </c>
      <c r="C187" s="15" t="s">
        <v>34</v>
      </c>
      <c r="D187" s="12" t="s">
        <v>508</v>
      </c>
      <c r="E187" s="8" t="s">
        <v>482</v>
      </c>
      <c r="F187" s="8" t="s">
        <v>1420</v>
      </c>
      <c r="G187" s="8" t="s">
        <v>1419</v>
      </c>
      <c r="H187" s="7" t="s">
        <v>218</v>
      </c>
      <c r="I187" s="16">
        <v>43936</v>
      </c>
      <c r="J187" s="16">
        <v>43993</v>
      </c>
      <c r="K187" s="17"/>
      <c r="L187" s="3"/>
      <c r="M187" s="8" t="s">
        <v>1483</v>
      </c>
      <c r="N187" s="11">
        <v>43994.372060185182</v>
      </c>
      <c r="O187" s="8" t="s">
        <v>1483</v>
      </c>
      <c r="P187" s="11">
        <v>43994.366631944446</v>
      </c>
      <c r="Q187" s="13">
        <v>1068133</v>
      </c>
      <c r="R187" s="18" t="s">
        <v>220</v>
      </c>
      <c r="S187" s="14" t="s">
        <v>2695</v>
      </c>
      <c r="T187" s="63">
        <v>1188</v>
      </c>
      <c r="U187" s="64" t="str">
        <f>CONCATENATE(LEFT(SP_ACQ_Lib[[#This Row],[Tax Parcel ID]],7),"_",SP_ACQ_Lib[[#This Row],[ACQ Document Type]])</f>
        <v>R018520_SURVEY Description-Plat_USACOE</v>
      </c>
      <c r="V187" s="36" t="str">
        <f>INDEX(SP_AcqTract_DB[WCAD Tax Parcel ID],MATCH(SP_ACQ_Lib[[#This Row],[Acquisition Tract No.]],SP_AcqTract_DB[Acquisition Tract No.],0))</f>
        <v>R018520;#22</v>
      </c>
      <c r="W187" s="26" t="e">
        <f>INDEX(#REF!,MATCH(LEFT(SP_ACQ_Lib[[#This Row],[Tax Parcel ID]],7),#REF!,0))</f>
        <v>#REF!</v>
      </c>
      <c r="X1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COW-FRMP_TR-212 SURVEY Description-Plat_USACOE</v>
      </c>
      <c r="Y1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8" spans="1:25" ht="15" x14ac:dyDescent="0.2">
      <c r="A188" s="57" t="str">
        <f>CONCATENATE(SP_ACQ_Lib[[#This Row],[Acquisition Tract No.]],"_",SP_ACQ_Lib[[#This Row],[ACQ Document Type]])</f>
        <v>212_TITLE Commitment</v>
      </c>
      <c r="B188" s="14" t="s">
        <v>1085</v>
      </c>
      <c r="C188" s="15" t="s">
        <v>34</v>
      </c>
      <c r="D188" s="12" t="s">
        <v>508</v>
      </c>
      <c r="E188" s="8" t="s">
        <v>485</v>
      </c>
      <c r="F188" s="8" t="s">
        <v>486</v>
      </c>
      <c r="G188" s="8" t="s">
        <v>240</v>
      </c>
      <c r="H188" s="7" t="s">
        <v>218</v>
      </c>
      <c r="I188" s="16">
        <v>43812</v>
      </c>
      <c r="J188" s="16">
        <v>43826</v>
      </c>
      <c r="K188" s="17"/>
      <c r="L188" s="3" t="s">
        <v>1083</v>
      </c>
      <c r="M188" s="8" t="s">
        <v>1483</v>
      </c>
      <c r="N188" s="11">
        <v>43915.390601851854</v>
      </c>
      <c r="O188" s="8" t="s">
        <v>1485</v>
      </c>
      <c r="P188" s="11">
        <v>43832.446226851855</v>
      </c>
      <c r="Q188" s="13">
        <v>276649</v>
      </c>
      <c r="R188" s="18" t="s">
        <v>220</v>
      </c>
      <c r="S188" s="14" t="s">
        <v>1102</v>
      </c>
      <c r="T188" s="63">
        <v>706</v>
      </c>
      <c r="U188" s="64" t="str">
        <f>CONCATENATE(LEFT(SP_ACQ_Lib[[#This Row],[Tax Parcel ID]],7),"_",SP_ACQ_Lib[[#This Row],[ACQ Document Type]])</f>
        <v>R018520_TITLE Commitment</v>
      </c>
      <c r="V188" s="36" t="str">
        <f>INDEX(SP_AcqTract_DB[WCAD Tax Parcel ID],MATCH(SP_ACQ_Lib[[#This Row],[Acquisition Tract No.]],SP_AcqTract_DB[Acquisition Tract No.],0))</f>
        <v>R018520;#22</v>
      </c>
      <c r="W188" s="26" t="e">
        <f>INDEX(#REF!,MATCH(LEFT(SP_ACQ_Lib[[#This Row],[Tax Parcel ID]],7),#REF!,0))</f>
        <v>#REF!</v>
      </c>
      <c r="X1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COW-FRMP_TR-212 TITLE Commitment</v>
      </c>
      <c r="Y1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89" spans="1:25" ht="15" x14ac:dyDescent="0.2">
      <c r="A189" s="57" t="str">
        <f>CONCATENATE(SP_ACQ_Lib[[#This Row],[Acquisition Tract No.]],"_",SP_ACQ_Lib[[#This Row],[ACQ Document Type]])</f>
        <v>212_TITLE Commitment Backup Docs</v>
      </c>
      <c r="B189" s="14" t="s">
        <v>2315</v>
      </c>
      <c r="C189" s="15" t="s">
        <v>34</v>
      </c>
      <c r="D189" s="12" t="s">
        <v>508</v>
      </c>
      <c r="E189" s="8" t="s">
        <v>485</v>
      </c>
      <c r="F189" s="8" t="s">
        <v>487</v>
      </c>
      <c r="G189" s="8" t="s">
        <v>242</v>
      </c>
      <c r="H189" s="7" t="s">
        <v>218</v>
      </c>
      <c r="I189" s="16">
        <v>43832</v>
      </c>
      <c r="J189" s="16"/>
      <c r="K189" s="17"/>
      <c r="L189" s="3"/>
      <c r="M189" s="8" t="s">
        <v>1483</v>
      </c>
      <c r="N189" s="11">
        <v>43983.514791666668</v>
      </c>
      <c r="O189" s="8" t="s">
        <v>1485</v>
      </c>
      <c r="P189" s="11">
        <v>43832.355451388888</v>
      </c>
      <c r="Q189" s="13">
        <v>1188710</v>
      </c>
      <c r="R189" s="18" t="s">
        <v>220</v>
      </c>
      <c r="S189" s="14" t="s">
        <v>1103</v>
      </c>
      <c r="T189" s="63">
        <v>705</v>
      </c>
      <c r="U189" s="64" t="str">
        <f>CONCATENATE(LEFT(SP_ACQ_Lib[[#This Row],[Tax Parcel ID]],7),"_",SP_ACQ_Lib[[#This Row],[ACQ Document Type]])</f>
        <v>R018520_TITLE Commitment Backup Docs</v>
      </c>
      <c r="V189" s="36" t="str">
        <f>INDEX(SP_AcqTract_DB[WCAD Tax Parcel ID],MATCH(SP_ACQ_Lib[[#This Row],[Acquisition Tract No.]],SP_AcqTract_DB[Acquisition Tract No.],0))</f>
        <v>R018520;#22</v>
      </c>
      <c r="W189" s="26" t="e">
        <f>INDEX(#REF!,MATCH(LEFT(SP_ACQ_Lib[[#This Row],[Tax Parcel ID]],7),#REF!,0))</f>
        <v>#REF!</v>
      </c>
      <c r="X1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COW-FRMP_TR-212 TITLE Commitment Backup Docs</v>
      </c>
      <c r="Y1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0" spans="1:25" ht="15" x14ac:dyDescent="0.2">
      <c r="A190" s="57" t="str">
        <f>CONCATENATE(SP_ACQ_Lib[[#This Row],[Acquisition Tract No.]],"_",SP_ACQ_Lib[[#This Row],[ACQ Document Type]])</f>
        <v>212_TITLE Curative Plan</v>
      </c>
      <c r="B190" s="14" t="s">
        <v>1086</v>
      </c>
      <c r="C190" s="15" t="s">
        <v>34</v>
      </c>
      <c r="D190" s="12" t="s">
        <v>508</v>
      </c>
      <c r="E190" s="8" t="s">
        <v>485</v>
      </c>
      <c r="F190" s="8" t="s">
        <v>488</v>
      </c>
      <c r="G190" s="8" t="s">
        <v>243</v>
      </c>
      <c r="H190" s="7" t="s">
        <v>218</v>
      </c>
      <c r="I190" s="16">
        <v>43832</v>
      </c>
      <c r="J190" s="16"/>
      <c r="K190" s="17"/>
      <c r="L190" s="3"/>
      <c r="M190" s="8" t="s">
        <v>1483</v>
      </c>
      <c r="N190" s="11">
        <v>43894.463136574072</v>
      </c>
      <c r="O190" s="8" t="s">
        <v>1485</v>
      </c>
      <c r="P190" s="11">
        <v>43832.462013888886</v>
      </c>
      <c r="Q190" s="13">
        <v>38700</v>
      </c>
      <c r="R190" s="18" t="s">
        <v>220</v>
      </c>
      <c r="S190" s="14" t="s">
        <v>1104</v>
      </c>
      <c r="T190" s="63">
        <v>707</v>
      </c>
      <c r="U190" s="64" t="str">
        <f>CONCATENATE(LEFT(SP_ACQ_Lib[[#This Row],[Tax Parcel ID]],7),"_",SP_ACQ_Lib[[#This Row],[ACQ Document Type]])</f>
        <v>R018520_TITLE Curative Plan</v>
      </c>
      <c r="V190" s="36" t="str">
        <f>INDEX(SP_AcqTract_DB[WCAD Tax Parcel ID],MATCH(SP_ACQ_Lib[[#This Row],[Acquisition Tract No.]],SP_AcqTract_DB[Acquisition Tract No.],0))</f>
        <v>R018520;#22</v>
      </c>
      <c r="W190" s="26" t="e">
        <f>INDEX(#REF!,MATCH(LEFT(SP_ACQ_Lib[[#This Row],[Tax Parcel ID]],7),#REF!,0))</f>
        <v>#REF!</v>
      </c>
      <c r="X1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COW-FRMP_TR-212 TITLE Curative Plan</v>
      </c>
      <c r="Y1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1" spans="1:25" ht="15" x14ac:dyDescent="0.2">
      <c r="A191" s="57" t="str">
        <f>CONCATENATE(SP_ACQ_Lib[[#This Row],[Acquisition Tract No.]],"_",SP_ACQ_Lib[[#This Row],[ACQ Document Type]])</f>
        <v>212_TITLE Tax Card</v>
      </c>
      <c r="B191" s="14" t="s">
        <v>1350</v>
      </c>
      <c r="C191" s="15" t="s">
        <v>34</v>
      </c>
      <c r="D191" s="12" t="s">
        <v>508</v>
      </c>
      <c r="E191" s="8" t="s">
        <v>485</v>
      </c>
      <c r="F191" s="8" t="s">
        <v>580</v>
      </c>
      <c r="G191" s="8" t="s">
        <v>579</v>
      </c>
      <c r="H191" s="7" t="s">
        <v>218</v>
      </c>
      <c r="I191" s="16"/>
      <c r="J191" s="16"/>
      <c r="K191" s="17"/>
      <c r="L191" s="3"/>
      <c r="M191" s="8" t="s">
        <v>1483</v>
      </c>
      <c r="N191" s="11">
        <v>43874.59103009259</v>
      </c>
      <c r="O191" s="8" t="s">
        <v>673</v>
      </c>
      <c r="P191" s="11">
        <v>43817.464826388888</v>
      </c>
      <c r="Q191" s="13">
        <v>420279</v>
      </c>
      <c r="R191" s="18" t="s">
        <v>220</v>
      </c>
      <c r="S191" s="14" t="s">
        <v>1105</v>
      </c>
      <c r="T191" s="63">
        <v>592</v>
      </c>
      <c r="U191" s="64" t="str">
        <f>CONCATENATE(LEFT(SP_ACQ_Lib[[#This Row],[Tax Parcel ID]],7),"_",SP_ACQ_Lib[[#This Row],[ACQ Document Type]])</f>
        <v>R018520_TITLE Tax Card</v>
      </c>
      <c r="V191" s="36" t="str">
        <f>INDEX(SP_AcqTract_DB[WCAD Tax Parcel ID],MATCH(SP_ACQ_Lib[[#This Row],[Acquisition Tract No.]],SP_AcqTract_DB[Acquisition Tract No.],0))</f>
        <v>R018520;#22</v>
      </c>
      <c r="W191" s="26" t="e">
        <f>INDEX(#REF!,MATCH(LEFT(SP_ACQ_Lib[[#This Row],[Tax Parcel ID]],7),#REF!,0))</f>
        <v>#REF!</v>
      </c>
      <c r="X1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COW-FRMP_TR-212 TITLE Tax Card</v>
      </c>
      <c r="Y1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2" spans="1:25" ht="15" x14ac:dyDescent="0.2">
      <c r="A192" s="57" t="str">
        <f>CONCATENATE(SP_ACQ_Lib[[#This Row],[Acquisition Tract No.]],"_",SP_ACQ_Lib[[#This Row],[ACQ Document Type]])</f>
        <v>213_APPRAISAL Appraisal Review</v>
      </c>
      <c r="B192" s="14" t="s">
        <v>3000</v>
      </c>
      <c r="C192" s="19" t="s">
        <v>35</v>
      </c>
      <c r="D192" s="12" t="s">
        <v>253</v>
      </c>
      <c r="E192" s="8" t="s">
        <v>569</v>
      </c>
      <c r="F192" s="8" t="s">
        <v>1725</v>
      </c>
      <c r="G192" s="8" t="s">
        <v>1723</v>
      </c>
      <c r="H192" s="7" t="s">
        <v>218</v>
      </c>
      <c r="I192" s="16">
        <v>44013</v>
      </c>
      <c r="J192" s="16"/>
      <c r="K192" s="17">
        <v>88400</v>
      </c>
      <c r="L192" s="3"/>
      <c r="M192" s="8" t="s">
        <v>1483</v>
      </c>
      <c r="N192" s="11">
        <v>44013.757418981484</v>
      </c>
      <c r="O192" s="8" t="s">
        <v>1483</v>
      </c>
      <c r="P192" s="11">
        <v>44013.741805555554</v>
      </c>
      <c r="Q192" s="13">
        <v>17293</v>
      </c>
      <c r="R192" s="20" t="s">
        <v>220</v>
      </c>
      <c r="S192" s="14" t="s">
        <v>3063</v>
      </c>
      <c r="T192" s="63">
        <v>1319</v>
      </c>
      <c r="U192" s="64" t="str">
        <f>CONCATENATE(LEFT(SP_ACQ_Lib[[#This Row],[Tax Parcel ID]],7),"_",SP_ACQ_Lib[[#This Row],[ACQ Document Type]])</f>
        <v>R019378_APPRAISAL Appraisal Review</v>
      </c>
      <c r="V192" s="36" t="str">
        <f>INDEX(SP_AcqTract_DB[WCAD Tax Parcel ID],MATCH(SP_ACQ_Lib[[#This Row],[Acquisition Tract No.]],SP_AcqTract_DB[Acquisition Tract No.],0))</f>
        <v>R019378;#23;#R050285;#24</v>
      </c>
      <c r="W192" s="26" t="e">
        <f>INDEX(#REF!,MATCH(LEFT(SP_ACQ_Lib[[#This Row],[Tax Parcel ID]],7),#REF!,0))</f>
        <v>#REF!</v>
      </c>
      <c r="X1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APPRAISAL Appraisal Review</v>
      </c>
      <c r="Y1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3" spans="1:25" ht="15" x14ac:dyDescent="0.2">
      <c r="A193" s="57" t="str">
        <f>CONCATENATE(SP_ACQ_Lib[[#This Row],[Acquisition Tract No.]],"_",SP_ACQ_Lib[[#This Row],[ACQ Document Type]])</f>
        <v>213_APPRAISAL Final Appraisal</v>
      </c>
      <c r="B193" s="14" t="s">
        <v>2786</v>
      </c>
      <c r="C193" s="19" t="s">
        <v>35</v>
      </c>
      <c r="D193" s="12" t="s">
        <v>253</v>
      </c>
      <c r="E193" s="8" t="s">
        <v>569</v>
      </c>
      <c r="F193" s="8" t="s">
        <v>1727</v>
      </c>
      <c r="G193" s="8" t="s">
        <v>1726</v>
      </c>
      <c r="H193" s="7" t="s">
        <v>218</v>
      </c>
      <c r="I193" s="16">
        <v>43912</v>
      </c>
      <c r="J193" s="16"/>
      <c r="K193" s="17">
        <v>88400</v>
      </c>
      <c r="L193" s="3"/>
      <c r="M193" s="8" t="s">
        <v>1483</v>
      </c>
      <c r="N193" s="11">
        <v>43998.69462962963</v>
      </c>
      <c r="O193" s="8" t="s">
        <v>1483</v>
      </c>
      <c r="P193" s="11">
        <v>43998.682013888887</v>
      </c>
      <c r="Q193" s="13">
        <v>12947675</v>
      </c>
      <c r="R193" s="20" t="s">
        <v>220</v>
      </c>
      <c r="S193" s="14" t="s">
        <v>2798</v>
      </c>
      <c r="T193" s="63">
        <v>1215</v>
      </c>
      <c r="U193" s="64" t="str">
        <f>CONCATENATE(LEFT(SP_ACQ_Lib[[#This Row],[Tax Parcel ID]],7),"_",SP_ACQ_Lib[[#This Row],[ACQ Document Type]])</f>
        <v>R019378_APPRAISAL Final Appraisal</v>
      </c>
      <c r="V193" s="36" t="str">
        <f>INDEX(SP_AcqTract_DB[WCAD Tax Parcel ID],MATCH(SP_ACQ_Lib[[#This Row],[Acquisition Tract No.]],SP_AcqTract_DB[Acquisition Tract No.],0))</f>
        <v>R019378;#23;#R050285;#24</v>
      </c>
      <c r="W193" s="26" t="e">
        <f>INDEX(#REF!,MATCH(LEFT(SP_ACQ_Lib[[#This Row],[Tax Parcel ID]],7),#REF!,0))</f>
        <v>#REF!</v>
      </c>
      <c r="X1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APPRAISAL Final Appraisal</v>
      </c>
      <c r="Y1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4" spans="1:25" ht="15" x14ac:dyDescent="0.2">
      <c r="A194" s="57" t="str">
        <f>CONCATENATE(SP_ACQ_Lib[[#This Row],[Acquisition Tract No.]],"_",SP_ACQ_Lib[[#This Row],[ACQ Document Type]])</f>
        <v>213_APPRAISAL Just Compensation Approval</v>
      </c>
      <c r="B194" s="14" t="s">
        <v>3001</v>
      </c>
      <c r="C194" s="15" t="s">
        <v>35</v>
      </c>
      <c r="D194" s="12" t="s">
        <v>253</v>
      </c>
      <c r="E194" s="8" t="s">
        <v>569</v>
      </c>
      <c r="F194" s="8" t="s">
        <v>1737</v>
      </c>
      <c r="G194" s="8" t="s">
        <v>1736</v>
      </c>
      <c r="H194" s="7" t="s">
        <v>1082</v>
      </c>
      <c r="I194" s="16">
        <v>44012</v>
      </c>
      <c r="J194" s="16"/>
      <c r="K194" s="17">
        <v>88400</v>
      </c>
      <c r="L194" s="3"/>
      <c r="M194" s="8" t="s">
        <v>1483</v>
      </c>
      <c r="N194" s="11">
        <v>44012.533796296295</v>
      </c>
      <c r="O194" s="8" t="s">
        <v>1483</v>
      </c>
      <c r="P194" s="11">
        <v>44012.520231481481</v>
      </c>
      <c r="Q194" s="13">
        <v>173025</v>
      </c>
      <c r="R194" s="18" t="s">
        <v>220</v>
      </c>
      <c r="S194" s="14" t="s">
        <v>3064</v>
      </c>
      <c r="T194" s="63">
        <v>1315</v>
      </c>
      <c r="U194" s="64" t="str">
        <f>CONCATENATE(LEFT(SP_ACQ_Lib[[#This Row],[Tax Parcel ID]],7),"_",SP_ACQ_Lib[[#This Row],[ACQ Document Type]])</f>
        <v>R019378_APPRAISAL Just Compensation Approval</v>
      </c>
      <c r="V194" s="36" t="str">
        <f>INDEX(SP_AcqTract_DB[WCAD Tax Parcel ID],MATCH(SP_ACQ_Lib[[#This Row],[Acquisition Tract No.]],SP_AcqTract_DB[Acquisition Tract No.],0))</f>
        <v>R019378;#23;#R050285;#24</v>
      </c>
      <c r="W194" s="26" t="e">
        <f>INDEX(#REF!,MATCH(LEFT(SP_ACQ_Lib[[#This Row],[Tax Parcel ID]],7),#REF!,0))</f>
        <v>#REF!</v>
      </c>
      <c r="X1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APPRAISAL Just Compensation Approval</v>
      </c>
      <c r="Y1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5" spans="1:25" ht="15" x14ac:dyDescent="0.2">
      <c r="A195" s="57" t="str">
        <f>CONCATENATE(SP_ACQ_Lib[[#This Row],[Acquisition Tract No.]],"_",SP_ACQ_Lib[[#This Row],[ACQ Document Type]])</f>
        <v>213_APPRAISAL Just Compensation Memo</v>
      </c>
      <c r="B195" s="14" t="s">
        <v>2787</v>
      </c>
      <c r="C195" s="15" t="s">
        <v>35</v>
      </c>
      <c r="D195" s="12" t="s">
        <v>253</v>
      </c>
      <c r="E195" s="8" t="s">
        <v>569</v>
      </c>
      <c r="F195" s="8" t="s">
        <v>1729</v>
      </c>
      <c r="G195" s="8" t="s">
        <v>1728</v>
      </c>
      <c r="H195" s="7" t="s">
        <v>218</v>
      </c>
      <c r="I195" s="16">
        <v>43998</v>
      </c>
      <c r="J195" s="16">
        <v>43998</v>
      </c>
      <c r="K195" s="17">
        <v>88400</v>
      </c>
      <c r="L195" s="3"/>
      <c r="M195" s="8" t="s">
        <v>1483</v>
      </c>
      <c r="N195" s="11">
        <v>44000.570752314816</v>
      </c>
      <c r="O195" s="8" t="s">
        <v>1483</v>
      </c>
      <c r="P195" s="11">
        <v>43998.682025462964</v>
      </c>
      <c r="Q195" s="13">
        <v>63878</v>
      </c>
      <c r="R195" s="18" t="s">
        <v>220</v>
      </c>
      <c r="S195" s="14" t="s">
        <v>2799</v>
      </c>
      <c r="T195" s="63">
        <v>1216</v>
      </c>
      <c r="U195" s="64" t="str">
        <f>CONCATENATE(LEFT(SP_ACQ_Lib[[#This Row],[Tax Parcel ID]],7),"_",SP_ACQ_Lib[[#This Row],[ACQ Document Type]])</f>
        <v>R019378_APPRAISAL Just Compensation Memo</v>
      </c>
      <c r="V195" s="36" t="str">
        <f>INDEX(SP_AcqTract_DB[WCAD Tax Parcel ID],MATCH(SP_ACQ_Lib[[#This Row],[Acquisition Tract No.]],SP_AcqTract_DB[Acquisition Tract No.],0))</f>
        <v>R019378;#23;#R050285;#24</v>
      </c>
      <c r="W195" s="26" t="e">
        <f>INDEX(#REF!,MATCH(LEFT(SP_ACQ_Lib[[#This Row],[Tax Parcel ID]],7),#REF!,0))</f>
        <v>#REF!</v>
      </c>
      <c r="X1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APPRAISAL Just Compensation Memo</v>
      </c>
      <c r="Y1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6" spans="1:25" ht="15" x14ac:dyDescent="0.2">
      <c r="A196" s="57" t="str">
        <f>CONCATENATE(SP_ACQ_Lib[[#This Row],[Acquisition Tract No.]],"_",SP_ACQ_Lib[[#This Row],[ACQ Document Type]])</f>
        <v>213_APPRAISAL USACOE Authorization to Proceed with Offer</v>
      </c>
      <c r="B196" s="14" t="s">
        <v>2788</v>
      </c>
      <c r="C196" s="15" t="s">
        <v>35</v>
      </c>
      <c r="D196" s="12" t="s">
        <v>253</v>
      </c>
      <c r="E196" s="8" t="s">
        <v>569</v>
      </c>
      <c r="F196" s="8" t="s">
        <v>1786</v>
      </c>
      <c r="G196" s="8" t="s">
        <v>1785</v>
      </c>
      <c r="H196" s="7" t="s">
        <v>218</v>
      </c>
      <c r="I196" s="16">
        <v>43998</v>
      </c>
      <c r="J196" s="16">
        <v>43998</v>
      </c>
      <c r="K196" s="17">
        <v>88400</v>
      </c>
      <c r="L196" s="3"/>
      <c r="M196" s="8" t="s">
        <v>1483</v>
      </c>
      <c r="N196" s="11">
        <v>44000.571493055555</v>
      </c>
      <c r="O196" s="8" t="s">
        <v>1483</v>
      </c>
      <c r="P196" s="11">
        <v>43998.682037037041</v>
      </c>
      <c r="Q196" s="13">
        <v>468831</v>
      </c>
      <c r="R196" s="18" t="s">
        <v>220</v>
      </c>
      <c r="S196" s="14" t="s">
        <v>2800</v>
      </c>
      <c r="T196" s="63">
        <v>1217</v>
      </c>
      <c r="U196" s="64" t="str">
        <f>CONCATENATE(LEFT(SP_ACQ_Lib[[#This Row],[Tax Parcel ID]],7),"_",SP_ACQ_Lib[[#This Row],[ACQ Document Type]])</f>
        <v>R019378_APPRAISAL USACOE Authorization to Proceed with Offer</v>
      </c>
      <c r="V196" s="36" t="str">
        <f>INDEX(SP_AcqTract_DB[WCAD Tax Parcel ID],MATCH(SP_ACQ_Lib[[#This Row],[Acquisition Tract No.]],SP_AcqTract_DB[Acquisition Tract No.],0))</f>
        <v>R019378;#23;#R050285;#24</v>
      </c>
      <c r="W196" s="26" t="e">
        <f>INDEX(#REF!,MATCH(LEFT(SP_ACQ_Lib[[#This Row],[Tax Parcel ID]],7),#REF!,0))</f>
        <v>#REF!</v>
      </c>
      <c r="X1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APPRAISAL USACOE Authorization to Proceed with Offer</v>
      </c>
      <c r="Y1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7" spans="1:25" ht="15" x14ac:dyDescent="0.2">
      <c r="A197" s="57" t="str">
        <f>CONCATENATE(SP_ACQ_Lib[[#This Row],[Acquisition Tract No.]],"_",SP_ACQ_Lib[[#This Row],[ACQ Document Type]])</f>
        <v>213_APPRAISAL USACOE Authorization to Proceed with Offer Approval</v>
      </c>
      <c r="B197" s="14" t="s">
        <v>3002</v>
      </c>
      <c r="C197" s="15" t="s">
        <v>35</v>
      </c>
      <c r="D197" s="12" t="s">
        <v>253</v>
      </c>
      <c r="E197" s="8" t="s">
        <v>569</v>
      </c>
      <c r="F197" s="8" t="s">
        <v>1800</v>
      </c>
      <c r="G197" s="8" t="s">
        <v>1799</v>
      </c>
      <c r="H197" s="7" t="s">
        <v>1082</v>
      </c>
      <c r="I197" s="16">
        <v>44012</v>
      </c>
      <c r="J197" s="16"/>
      <c r="K197" s="17">
        <v>88400</v>
      </c>
      <c r="L197" s="3"/>
      <c r="M197" s="8" t="s">
        <v>1483</v>
      </c>
      <c r="N197" s="11">
        <v>44012.539652777778</v>
      </c>
      <c r="O197" s="8" t="s">
        <v>1483</v>
      </c>
      <c r="P197" s="11">
        <v>44012.520231481481</v>
      </c>
      <c r="Q197" s="13">
        <v>511189</v>
      </c>
      <c r="R197" s="18" t="s">
        <v>220</v>
      </c>
      <c r="S197" s="14" t="s">
        <v>3065</v>
      </c>
      <c r="T197" s="63">
        <v>1316</v>
      </c>
      <c r="U197" s="64" t="str">
        <f>CONCATENATE(LEFT(SP_ACQ_Lib[[#This Row],[Tax Parcel ID]],7),"_",SP_ACQ_Lib[[#This Row],[ACQ Document Type]])</f>
        <v>R019378_APPRAISAL USACOE Authorization to Proceed with Offer Approval</v>
      </c>
      <c r="V197" s="36" t="str">
        <f>INDEX(SP_AcqTract_DB[WCAD Tax Parcel ID],MATCH(SP_ACQ_Lib[[#This Row],[Acquisition Tract No.]],SP_AcqTract_DB[Acquisition Tract No.],0))</f>
        <v>R019378;#23;#R050285;#24</v>
      </c>
      <c r="W197" s="26" t="e">
        <f>INDEX(#REF!,MATCH(LEFT(SP_ACQ_Lib[[#This Row],[Tax Parcel ID]],7),#REF!,0))</f>
        <v>#REF!</v>
      </c>
      <c r="X1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APPRAISAL USACOE Authorization to Proceed with Offer Approval</v>
      </c>
      <c r="Y1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8" spans="1:25" ht="15" x14ac:dyDescent="0.2">
      <c r="A198" s="57" t="str">
        <f>CONCATENATE(SP_ACQ_Lib[[#This Row],[Acquisition Tract No.]],"_",SP_ACQ_Lib[[#This Row],[ACQ Document Type]])</f>
        <v>213_CONTACT Initial Interview - Residential</v>
      </c>
      <c r="B198" s="14" t="s">
        <v>816</v>
      </c>
      <c r="C198" s="15" t="s">
        <v>35</v>
      </c>
      <c r="D198" s="12" t="s">
        <v>253</v>
      </c>
      <c r="E198" s="8" t="s">
        <v>489</v>
      </c>
      <c r="F198" s="8" t="s">
        <v>490</v>
      </c>
      <c r="G198" s="8" t="s">
        <v>244</v>
      </c>
      <c r="H198" s="7" t="s">
        <v>218</v>
      </c>
      <c r="I198" s="16">
        <v>43685</v>
      </c>
      <c r="J198" s="16"/>
      <c r="K198" s="17"/>
      <c r="L198" s="3"/>
      <c r="M198" s="8" t="s">
        <v>1483</v>
      </c>
      <c r="N198" s="11">
        <v>43894.459918981483</v>
      </c>
      <c r="O198" s="8" t="s">
        <v>1485</v>
      </c>
      <c r="P198" s="11">
        <v>43696.410833333335</v>
      </c>
      <c r="Q198" s="13">
        <v>198914</v>
      </c>
      <c r="R198" s="18" t="s">
        <v>220</v>
      </c>
      <c r="S198" s="14" t="s">
        <v>366</v>
      </c>
      <c r="T198" s="63">
        <v>107</v>
      </c>
      <c r="U198" s="64" t="str">
        <f>CONCATENATE(LEFT(SP_ACQ_Lib[[#This Row],[Tax Parcel ID]],7),"_",SP_ACQ_Lib[[#This Row],[ACQ Document Type]])</f>
        <v>R019378_CONTACT Initial Interview - Residential</v>
      </c>
      <c r="V198" s="36" t="str">
        <f>INDEX(SP_AcqTract_DB[WCAD Tax Parcel ID],MATCH(SP_ACQ_Lib[[#This Row],[Acquisition Tract No.]],SP_AcqTract_DB[Acquisition Tract No.],0))</f>
        <v>R019378;#23;#R050285;#24</v>
      </c>
      <c r="W198" s="26" t="e">
        <f>INDEX(#REF!,MATCH(LEFT(SP_ACQ_Lib[[#This Row],[Tax Parcel ID]],7),#REF!,0))</f>
        <v>#REF!</v>
      </c>
      <c r="X1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CONTACT Initial Interview - Residential</v>
      </c>
      <c r="Y1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99" spans="1:25" ht="15" x14ac:dyDescent="0.2">
      <c r="A199" s="57" t="str">
        <f>CONCATENATE(SP_ACQ_Lib[[#This Row],[Acquisition Tract No.]],"_",SP_ACQ_Lib[[#This Row],[ACQ Document Type]])</f>
        <v>213_CONTACT Negotiator Report</v>
      </c>
      <c r="B199" s="14" t="s">
        <v>1290</v>
      </c>
      <c r="C199" s="15" t="s">
        <v>35</v>
      </c>
      <c r="D199" s="12" t="s">
        <v>253</v>
      </c>
      <c r="E199" s="8" t="s">
        <v>489</v>
      </c>
      <c r="F199" s="8" t="s">
        <v>517</v>
      </c>
      <c r="G199" s="8" t="s">
        <v>516</v>
      </c>
      <c r="H199" s="7" t="s">
        <v>218</v>
      </c>
      <c r="I199" s="16"/>
      <c r="J199" s="16"/>
      <c r="K199" s="17"/>
      <c r="L199" s="3"/>
      <c r="M199" s="8" t="s">
        <v>1076</v>
      </c>
      <c r="N199" s="11">
        <v>43998.603750000002</v>
      </c>
      <c r="O199" s="8" t="s">
        <v>1485</v>
      </c>
      <c r="P199" s="11">
        <v>43732.565682870372</v>
      </c>
      <c r="Q199" s="13">
        <v>57851</v>
      </c>
      <c r="R199" s="18" t="s">
        <v>518</v>
      </c>
      <c r="S199" s="14" t="s">
        <v>533</v>
      </c>
      <c r="T199" s="63">
        <v>295</v>
      </c>
      <c r="U199" s="64" t="str">
        <f>CONCATENATE(LEFT(SP_ACQ_Lib[[#This Row],[Tax Parcel ID]],7),"_",SP_ACQ_Lib[[#This Row],[ACQ Document Type]])</f>
        <v>R019378_CONTACT Negotiator Report</v>
      </c>
      <c r="V199" s="36" t="str">
        <f>INDEX(SP_AcqTract_DB[WCAD Tax Parcel ID],MATCH(SP_ACQ_Lib[[#This Row],[Acquisition Tract No.]],SP_AcqTract_DB[Acquisition Tract No.],0))</f>
        <v>R019378;#23;#R050285;#24</v>
      </c>
      <c r="W199" s="26" t="e">
        <f>INDEX(#REF!,MATCH(LEFT(SP_ACQ_Lib[[#This Row],[Tax Parcel ID]],7),#REF!,0))</f>
        <v>#REF!</v>
      </c>
      <c r="X1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CONTACT Negotiator Report</v>
      </c>
      <c r="Y1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0" spans="1:25" ht="15" x14ac:dyDescent="0.2">
      <c r="A200" s="57" t="str">
        <f>CONCATENATE(SP_ACQ_Lib[[#This Row],[Acquisition Tract No.]],"_",SP_ACQ_Lib[[#This Row],[ACQ Document Type]])</f>
        <v>213_CONTACT Pre-Appraisal Contact with Owner</v>
      </c>
      <c r="B200" s="14" t="s">
        <v>1291</v>
      </c>
      <c r="C200" s="15" t="s">
        <v>35</v>
      </c>
      <c r="D200" s="12" t="s">
        <v>253</v>
      </c>
      <c r="E200" s="8" t="s">
        <v>489</v>
      </c>
      <c r="F200" s="8" t="s">
        <v>1081</v>
      </c>
      <c r="G200" s="8" t="s">
        <v>1080</v>
      </c>
      <c r="H200" s="7" t="s">
        <v>218</v>
      </c>
      <c r="I200" s="16">
        <v>43800</v>
      </c>
      <c r="J200" s="16"/>
      <c r="K200" s="17"/>
      <c r="L200" s="3"/>
      <c r="M200" s="8" t="s">
        <v>1483</v>
      </c>
      <c r="N200" s="11">
        <v>43893.569398148145</v>
      </c>
      <c r="O200" s="8" t="s">
        <v>673</v>
      </c>
      <c r="P200" s="11">
        <v>43822.641493055555</v>
      </c>
      <c r="Q200" s="13">
        <v>1611744</v>
      </c>
      <c r="R200" s="18" t="s">
        <v>220</v>
      </c>
      <c r="S200" s="14" t="s">
        <v>1106</v>
      </c>
      <c r="T200" s="63">
        <v>676</v>
      </c>
      <c r="U200" s="64" t="str">
        <f>CONCATENATE(LEFT(SP_ACQ_Lib[[#This Row],[Tax Parcel ID]],7),"_",SP_ACQ_Lib[[#This Row],[ACQ Document Type]])</f>
        <v>R019378_CONTACT Pre-Appraisal Contact with Owner</v>
      </c>
      <c r="V200" s="36" t="str">
        <f>INDEX(SP_AcqTract_DB[WCAD Tax Parcel ID],MATCH(SP_ACQ_Lib[[#This Row],[Acquisition Tract No.]],SP_AcqTract_DB[Acquisition Tract No.],0))</f>
        <v>R019378;#23;#R050285;#24</v>
      </c>
      <c r="W200" s="26" t="e">
        <f>INDEX(#REF!,MATCH(LEFT(SP_ACQ_Lib[[#This Row],[Tax Parcel ID]],7),#REF!,0))</f>
        <v>#REF!</v>
      </c>
      <c r="X2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CONTACT Pre-Appraisal Contact with Owner</v>
      </c>
      <c r="Y2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1" spans="1:25" ht="15" x14ac:dyDescent="0.2">
      <c r="A201" s="57" t="str">
        <f>CONCATENATE(SP_ACQ_Lib[[#This Row],[Acquisition Tract No.]],"_",SP_ACQ_Lib[[#This Row],[ACQ Document Type]])</f>
        <v>213_NEGOTIATION Landowner Bill of Rights Letter</v>
      </c>
      <c r="B201" s="14" t="s">
        <v>1351</v>
      </c>
      <c r="C201" s="15" t="s">
        <v>35</v>
      </c>
      <c r="D201" s="12" t="s">
        <v>253</v>
      </c>
      <c r="E201" s="8" t="s">
        <v>573</v>
      </c>
      <c r="F201" s="8" t="s">
        <v>1079</v>
      </c>
      <c r="G201" s="8" t="s">
        <v>1078</v>
      </c>
      <c r="H201" s="7" t="s">
        <v>218</v>
      </c>
      <c r="I201" s="16">
        <v>43748</v>
      </c>
      <c r="J201" s="16"/>
      <c r="K201" s="17"/>
      <c r="L201" s="3"/>
      <c r="M201" s="8" t="s">
        <v>1483</v>
      </c>
      <c r="N201" s="11">
        <v>43893.569571759261</v>
      </c>
      <c r="O201" s="8" t="s">
        <v>1485</v>
      </c>
      <c r="P201" s="11">
        <v>43752.477939814817</v>
      </c>
      <c r="Q201" s="13">
        <v>355375</v>
      </c>
      <c r="R201" s="18" t="s">
        <v>220</v>
      </c>
      <c r="S201" s="14" t="s">
        <v>606</v>
      </c>
      <c r="T201" s="63">
        <v>428</v>
      </c>
      <c r="U201" s="64" t="str">
        <f>CONCATENATE(LEFT(SP_ACQ_Lib[[#This Row],[Tax Parcel ID]],7),"_",SP_ACQ_Lib[[#This Row],[ACQ Document Type]])</f>
        <v>R019378_NEGOTIATION Landowner Bill of Rights Letter</v>
      </c>
      <c r="V201" s="36" t="str">
        <f>INDEX(SP_AcqTract_DB[WCAD Tax Parcel ID],MATCH(SP_ACQ_Lib[[#This Row],[Acquisition Tract No.]],SP_AcqTract_DB[Acquisition Tract No.],0))</f>
        <v>R019378;#23;#R050285;#24</v>
      </c>
      <c r="W201" s="26" t="e">
        <f>INDEX(#REF!,MATCH(LEFT(SP_ACQ_Lib[[#This Row],[Tax Parcel ID]],7),#REF!,0))</f>
        <v>#REF!</v>
      </c>
      <c r="X2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NEGOTIATION Landowner Bill of Rights Letter</v>
      </c>
      <c r="Y2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2" spans="1:25" ht="15" x14ac:dyDescent="0.2">
      <c r="A202" s="57" t="str">
        <f>CONCATENATE(SP_ACQ_Lib[[#This Row],[Acquisition Tract No.]],"_",SP_ACQ_Lib[[#This Row],[ACQ Document Type]])</f>
        <v>213_SURVEY Description-Plat_CITY</v>
      </c>
      <c r="B202" s="14" t="s">
        <v>1432</v>
      </c>
      <c r="C202" s="15" t="s">
        <v>35</v>
      </c>
      <c r="D202" s="12" t="s">
        <v>253</v>
      </c>
      <c r="E202" s="8" t="s">
        <v>482</v>
      </c>
      <c r="F202" s="8" t="s">
        <v>1413</v>
      </c>
      <c r="G202" s="8" t="s">
        <v>1412</v>
      </c>
      <c r="H202" s="7" t="s">
        <v>1082</v>
      </c>
      <c r="I202" s="16">
        <v>43899</v>
      </c>
      <c r="J202" s="16">
        <v>43900</v>
      </c>
      <c r="K202" s="17"/>
      <c r="L202" s="3" t="s">
        <v>1508</v>
      </c>
      <c r="M202" s="8" t="s">
        <v>1484</v>
      </c>
      <c r="N202" s="11">
        <v>43979.306076388886</v>
      </c>
      <c r="O202" s="8" t="s">
        <v>1483</v>
      </c>
      <c r="P202" s="11">
        <v>43886.642048611109</v>
      </c>
      <c r="Q202" s="13">
        <v>253750</v>
      </c>
      <c r="R202" s="18" t="s">
        <v>220</v>
      </c>
      <c r="S202" s="14" t="s">
        <v>1455</v>
      </c>
      <c r="T202" s="63">
        <v>1015</v>
      </c>
      <c r="U202" s="64" t="str">
        <f>CONCATENATE(LEFT(SP_ACQ_Lib[[#This Row],[Tax Parcel ID]],7),"_",SP_ACQ_Lib[[#This Row],[ACQ Document Type]])</f>
        <v>R019378_SURVEY Description-Plat_CITY</v>
      </c>
      <c r="V202" s="36" t="str">
        <f>INDEX(SP_AcqTract_DB[WCAD Tax Parcel ID],MATCH(SP_ACQ_Lib[[#This Row],[Acquisition Tract No.]],SP_AcqTract_DB[Acquisition Tract No.],0))</f>
        <v>R019378;#23;#R050285;#24</v>
      </c>
      <c r="W202" s="26" t="e">
        <f>INDEX(#REF!,MATCH(LEFT(SP_ACQ_Lib[[#This Row],[Tax Parcel ID]],7),#REF!,0))</f>
        <v>#REF!</v>
      </c>
      <c r="X2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SURVEY Description-Plat_CITY</v>
      </c>
      <c r="Y2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3" spans="1:25" ht="15" x14ac:dyDescent="0.2">
      <c r="A203" s="57" t="str">
        <f>CONCATENATE(SP_ACQ_Lib[[#This Row],[Acquisition Tract No.]],"_",SP_ACQ_Lib[[#This Row],[ACQ Document Type]])</f>
        <v>213_SURVEY Description-Plat_USACOE</v>
      </c>
      <c r="B203" s="14" t="s">
        <v>1749</v>
      </c>
      <c r="C203" s="15" t="s">
        <v>35</v>
      </c>
      <c r="D203" s="12" t="s">
        <v>253</v>
      </c>
      <c r="E203" s="8" t="s">
        <v>482</v>
      </c>
      <c r="F203" s="8" t="s">
        <v>1420</v>
      </c>
      <c r="G203" s="8" t="s">
        <v>1419</v>
      </c>
      <c r="H203" s="7" t="s">
        <v>1082</v>
      </c>
      <c r="I203" s="16">
        <v>43852</v>
      </c>
      <c r="J203" s="16">
        <v>43937</v>
      </c>
      <c r="K203" s="17"/>
      <c r="L203" s="3"/>
      <c r="M203" s="8" t="s">
        <v>1484</v>
      </c>
      <c r="N203" s="11">
        <v>43979.306087962963</v>
      </c>
      <c r="O203" s="8" t="s">
        <v>1483</v>
      </c>
      <c r="P203" s="11">
        <v>43937.578564814816</v>
      </c>
      <c r="Q203" s="13">
        <v>264739</v>
      </c>
      <c r="R203" s="18" t="s">
        <v>220</v>
      </c>
      <c r="S203" s="14" t="s">
        <v>1753</v>
      </c>
      <c r="T203" s="63">
        <v>1016</v>
      </c>
      <c r="U203" s="64" t="str">
        <f>CONCATENATE(LEFT(SP_ACQ_Lib[[#This Row],[Tax Parcel ID]],7),"_",SP_ACQ_Lib[[#This Row],[ACQ Document Type]])</f>
        <v>R019378_SURVEY Description-Plat_USACOE</v>
      </c>
      <c r="V203" s="36" t="str">
        <f>INDEX(SP_AcqTract_DB[WCAD Tax Parcel ID],MATCH(SP_ACQ_Lib[[#This Row],[Acquisition Tract No.]],SP_AcqTract_DB[Acquisition Tract No.],0))</f>
        <v>R019378;#23;#R050285;#24</v>
      </c>
      <c r="W203" s="26" t="e">
        <f>INDEX(#REF!,MATCH(LEFT(SP_ACQ_Lib[[#This Row],[Tax Parcel ID]],7),#REF!,0))</f>
        <v>#REF!</v>
      </c>
      <c r="X2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SURVEY Description-Plat_USACOE</v>
      </c>
      <c r="Y2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4" spans="1:25" ht="15" x14ac:dyDescent="0.2">
      <c r="A204" s="57" t="str">
        <f>CONCATENATE(SP_ACQ_Lib[[#This Row],[Acquisition Tract No.]],"_",SP_ACQ_Lib[[#This Row],[ACQ Document Type]])</f>
        <v>213_SURVEY Right-of-Entry</v>
      </c>
      <c r="B204" s="14" t="s">
        <v>1525</v>
      </c>
      <c r="C204" s="15" t="s">
        <v>35</v>
      </c>
      <c r="D204" s="12" t="s">
        <v>253</v>
      </c>
      <c r="E204" s="8" t="s">
        <v>482</v>
      </c>
      <c r="F204" s="8" t="s">
        <v>483</v>
      </c>
      <c r="G204" s="8" t="s">
        <v>217</v>
      </c>
      <c r="H204" s="7" t="s">
        <v>218</v>
      </c>
      <c r="I204" s="16">
        <v>43690</v>
      </c>
      <c r="J204" s="16"/>
      <c r="K204" s="17"/>
      <c r="L204" s="3" t="s">
        <v>1509</v>
      </c>
      <c r="M204" s="8" t="s">
        <v>1483</v>
      </c>
      <c r="N204" s="11">
        <v>43893.571435185186</v>
      </c>
      <c r="O204" s="8" t="s">
        <v>1483</v>
      </c>
      <c r="P204" s="11">
        <v>43893.57068287037</v>
      </c>
      <c r="Q204" s="13">
        <v>1711758</v>
      </c>
      <c r="R204" s="18" t="s">
        <v>220</v>
      </c>
      <c r="S204" s="14" t="s">
        <v>1554</v>
      </c>
      <c r="T204" s="63">
        <v>757</v>
      </c>
      <c r="U204" s="64" t="str">
        <f>CONCATENATE(LEFT(SP_ACQ_Lib[[#This Row],[Tax Parcel ID]],7),"_",SP_ACQ_Lib[[#This Row],[ACQ Document Type]])</f>
        <v>R019378_SURVEY Right-of-Entry</v>
      </c>
      <c r="V204" s="36" t="str">
        <f>INDEX(SP_AcqTract_DB[WCAD Tax Parcel ID],MATCH(SP_ACQ_Lib[[#This Row],[Acquisition Tract No.]],SP_AcqTract_DB[Acquisition Tract No.],0))</f>
        <v>R019378;#23;#R050285;#24</v>
      </c>
      <c r="W204" s="26" t="e">
        <f>INDEX(#REF!,MATCH(LEFT(SP_ACQ_Lib[[#This Row],[Tax Parcel ID]],7),#REF!,0))</f>
        <v>#REF!</v>
      </c>
      <c r="X2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SURVEY Right-of-Entry</v>
      </c>
      <c r="Y2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5" spans="1:25" ht="15" x14ac:dyDescent="0.2">
      <c r="A205" s="57" t="str">
        <f>CONCATENATE(SP_ACQ_Lib[[#This Row],[Acquisition Tract No.]],"_",SP_ACQ_Lib[[#This Row],[ACQ Document Type]])</f>
        <v>213_SURVEY Right-of-Entry CMRR</v>
      </c>
      <c r="B205" s="14" t="s">
        <v>817</v>
      </c>
      <c r="C205" s="15" t="s">
        <v>35</v>
      </c>
      <c r="D205" s="12" t="s">
        <v>253</v>
      </c>
      <c r="E205" s="8" t="s">
        <v>482</v>
      </c>
      <c r="F205" s="8" t="s">
        <v>484</v>
      </c>
      <c r="G205" s="8" t="s">
        <v>224</v>
      </c>
      <c r="H205" s="7" t="s">
        <v>218</v>
      </c>
      <c r="I205" s="16">
        <v>43684</v>
      </c>
      <c r="J205" s="16"/>
      <c r="K205" s="17"/>
      <c r="L205" s="3" t="s">
        <v>1426</v>
      </c>
      <c r="M205" s="8" t="s">
        <v>1483</v>
      </c>
      <c r="N205" s="11">
        <v>43893.572256944448</v>
      </c>
      <c r="O205" s="8" t="s">
        <v>1484</v>
      </c>
      <c r="P205" s="11">
        <v>43693.359768518516</v>
      </c>
      <c r="Q205" s="13">
        <v>145811</v>
      </c>
      <c r="R205" s="18" t="s">
        <v>220</v>
      </c>
      <c r="S205" s="14" t="s">
        <v>367</v>
      </c>
      <c r="T205" s="63">
        <v>84</v>
      </c>
      <c r="U205" s="64" t="str">
        <f>CONCATENATE(LEFT(SP_ACQ_Lib[[#This Row],[Tax Parcel ID]],7),"_",SP_ACQ_Lib[[#This Row],[ACQ Document Type]])</f>
        <v>R019378_SURVEY Right-of-Entry CMRR</v>
      </c>
      <c r="V205" s="36" t="str">
        <f>INDEX(SP_AcqTract_DB[WCAD Tax Parcel ID],MATCH(SP_ACQ_Lib[[#This Row],[Acquisition Tract No.]],SP_AcqTract_DB[Acquisition Tract No.],0))</f>
        <v>R019378;#23;#R050285;#24</v>
      </c>
      <c r="W205" s="26" t="e">
        <f>INDEX(#REF!,MATCH(LEFT(SP_ACQ_Lib[[#This Row],[Tax Parcel ID]],7),#REF!,0))</f>
        <v>#REF!</v>
      </c>
      <c r="X2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SURVEY Right-of-Entry CMRR</v>
      </c>
      <c r="Y2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6" spans="1:25" ht="15" x14ac:dyDescent="0.2">
      <c r="A206" s="57" t="str">
        <f>CONCATENATE(SP_ACQ_Lib[[#This Row],[Acquisition Tract No.]],"_",SP_ACQ_Lib[[#This Row],[ACQ Document Type]])</f>
        <v>213_TITLE Commitment</v>
      </c>
      <c r="B206" s="14" t="s">
        <v>818</v>
      </c>
      <c r="C206" s="15" t="s">
        <v>35</v>
      </c>
      <c r="D206" s="12" t="s">
        <v>253</v>
      </c>
      <c r="E206" s="8" t="s">
        <v>485</v>
      </c>
      <c r="F206" s="8" t="s">
        <v>486</v>
      </c>
      <c r="G206" s="8" t="s">
        <v>240</v>
      </c>
      <c r="H206" s="7" t="s">
        <v>218</v>
      </c>
      <c r="I206" s="16">
        <v>43943</v>
      </c>
      <c r="J206" s="16">
        <v>43951</v>
      </c>
      <c r="K206" s="17"/>
      <c r="L206" s="3" t="s">
        <v>1491</v>
      </c>
      <c r="M206" s="8" t="s">
        <v>1485</v>
      </c>
      <c r="N206" s="11">
        <v>43951.65357638889</v>
      </c>
      <c r="O206" s="8" t="s">
        <v>1486</v>
      </c>
      <c r="P206" s="11">
        <v>43706.39775462963</v>
      </c>
      <c r="Q206" s="13">
        <v>543924</v>
      </c>
      <c r="R206" s="18" t="s">
        <v>220</v>
      </c>
      <c r="S206" s="14" t="s">
        <v>368</v>
      </c>
      <c r="T206" s="63">
        <v>187</v>
      </c>
      <c r="U206" s="64" t="str">
        <f>CONCATENATE(LEFT(SP_ACQ_Lib[[#This Row],[Tax Parcel ID]],7),"_",SP_ACQ_Lib[[#This Row],[ACQ Document Type]])</f>
        <v>R019378_TITLE Commitment</v>
      </c>
      <c r="V206" s="36" t="str">
        <f>INDEX(SP_AcqTract_DB[WCAD Tax Parcel ID],MATCH(SP_ACQ_Lib[[#This Row],[Acquisition Tract No.]],SP_AcqTract_DB[Acquisition Tract No.],0))</f>
        <v>R019378;#23;#R050285;#24</v>
      </c>
      <c r="W206" s="26" t="e">
        <f>INDEX(#REF!,MATCH(LEFT(SP_ACQ_Lib[[#This Row],[Tax Parcel ID]],7),#REF!,0))</f>
        <v>#REF!</v>
      </c>
      <c r="X2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TITLE Commitment</v>
      </c>
      <c r="Y2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7" spans="1:25" ht="15" x14ac:dyDescent="0.2">
      <c r="A207" s="57" t="str">
        <f>CONCATENATE(SP_ACQ_Lib[[#This Row],[Acquisition Tract No.]],"_",SP_ACQ_Lib[[#This Row],[ACQ Document Type]])</f>
        <v>213_TITLE Commitment Backup Docs</v>
      </c>
      <c r="B207" s="14" t="s">
        <v>819</v>
      </c>
      <c r="C207" s="15" t="s">
        <v>35</v>
      </c>
      <c r="D207" s="12" t="s">
        <v>253</v>
      </c>
      <c r="E207" s="8" t="s">
        <v>485</v>
      </c>
      <c r="F207" s="8" t="s">
        <v>487</v>
      </c>
      <c r="G207" s="8" t="s">
        <v>242</v>
      </c>
      <c r="H207" s="7" t="s">
        <v>218</v>
      </c>
      <c r="I207" s="16"/>
      <c r="J207" s="16"/>
      <c r="K207" s="17"/>
      <c r="L207" s="3"/>
      <c r="M207" s="8" t="s">
        <v>20</v>
      </c>
      <c r="N207" s="11">
        <v>43770.449097222219</v>
      </c>
      <c r="O207" s="8" t="s">
        <v>1486</v>
      </c>
      <c r="P207" s="11">
        <v>43706.398715277777</v>
      </c>
      <c r="Q207" s="13">
        <v>526641</v>
      </c>
      <c r="R207" s="18" t="s">
        <v>220</v>
      </c>
      <c r="S207" s="14" t="s">
        <v>369</v>
      </c>
      <c r="T207" s="63">
        <v>188</v>
      </c>
      <c r="U207" s="64" t="str">
        <f>CONCATENATE(LEFT(SP_ACQ_Lib[[#This Row],[Tax Parcel ID]],7),"_",SP_ACQ_Lib[[#This Row],[ACQ Document Type]])</f>
        <v>R019378_TITLE Commitment Backup Docs</v>
      </c>
      <c r="V207" s="36" t="str">
        <f>INDEX(SP_AcqTract_DB[WCAD Tax Parcel ID],MATCH(SP_ACQ_Lib[[#This Row],[Acquisition Tract No.]],SP_AcqTract_DB[Acquisition Tract No.],0))</f>
        <v>R019378;#23;#R050285;#24</v>
      </c>
      <c r="W207" s="26" t="e">
        <f>INDEX(#REF!,MATCH(LEFT(SP_ACQ_Lib[[#This Row],[Tax Parcel ID]],7),#REF!,0))</f>
        <v>#REF!</v>
      </c>
      <c r="X2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TITLE Commitment Backup Docs</v>
      </c>
      <c r="Y2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8" spans="1:25" ht="15" x14ac:dyDescent="0.2">
      <c r="A208" s="57" t="str">
        <f>CONCATENATE(SP_ACQ_Lib[[#This Row],[Acquisition Tract No.]],"_",SP_ACQ_Lib[[#This Row],[ACQ Document Type]])</f>
        <v>213_TITLE Curative Plan</v>
      </c>
      <c r="B208" s="14" t="s">
        <v>820</v>
      </c>
      <c r="C208" s="15" t="s">
        <v>35</v>
      </c>
      <c r="D208" s="12" t="s">
        <v>253</v>
      </c>
      <c r="E208" s="8" t="s">
        <v>485</v>
      </c>
      <c r="F208" s="8" t="s">
        <v>488</v>
      </c>
      <c r="G208" s="8" t="s">
        <v>243</v>
      </c>
      <c r="H208" s="7" t="s">
        <v>218</v>
      </c>
      <c r="I208" s="16">
        <v>43809</v>
      </c>
      <c r="J208" s="16"/>
      <c r="K208" s="17"/>
      <c r="L208" s="3"/>
      <c r="M208" s="8" t="s">
        <v>1485</v>
      </c>
      <c r="N208" s="11">
        <v>43951.651689814818</v>
      </c>
      <c r="O208" s="8" t="s">
        <v>1486</v>
      </c>
      <c r="P208" s="11">
        <v>43745.466770833336</v>
      </c>
      <c r="Q208" s="13">
        <v>35566</v>
      </c>
      <c r="R208" s="18" t="s">
        <v>220</v>
      </c>
      <c r="S208" s="14" t="s">
        <v>607</v>
      </c>
      <c r="T208" s="63">
        <v>390</v>
      </c>
      <c r="U208" s="64" t="str">
        <f>CONCATENATE(LEFT(SP_ACQ_Lib[[#This Row],[Tax Parcel ID]],7),"_",SP_ACQ_Lib[[#This Row],[ACQ Document Type]])</f>
        <v>R019378_TITLE Curative Plan</v>
      </c>
      <c r="V208" s="36" t="str">
        <f>INDEX(SP_AcqTract_DB[WCAD Tax Parcel ID],MATCH(SP_ACQ_Lib[[#This Row],[Acquisition Tract No.]],SP_AcqTract_DB[Acquisition Tract No.],0))</f>
        <v>R019378;#23;#R050285;#24</v>
      </c>
      <c r="W208" s="26" t="e">
        <f>INDEX(#REF!,MATCH(LEFT(SP_ACQ_Lib[[#This Row],[Tax Parcel ID]],7),#REF!,0))</f>
        <v>#REF!</v>
      </c>
      <c r="X2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TITLE Curative Plan</v>
      </c>
      <c r="Y2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09" spans="1:25" ht="15" x14ac:dyDescent="0.2">
      <c r="A209" s="57" t="str">
        <f>CONCATENATE(SP_ACQ_Lib[[#This Row],[Acquisition Tract No.]],"_",SP_ACQ_Lib[[#This Row],[ACQ Document Type]])</f>
        <v>213_TITLE Tax Card</v>
      </c>
      <c r="B209" s="14" t="s">
        <v>1476</v>
      </c>
      <c r="C209" s="15" t="s">
        <v>35</v>
      </c>
      <c r="D209" s="12" t="s">
        <v>253</v>
      </c>
      <c r="E209" s="8" t="s">
        <v>485</v>
      </c>
      <c r="F209" s="8" t="s">
        <v>580</v>
      </c>
      <c r="G209" s="8" t="s">
        <v>579</v>
      </c>
      <c r="H209" s="7" t="s">
        <v>218</v>
      </c>
      <c r="I209" s="16"/>
      <c r="J209" s="16"/>
      <c r="K209" s="17"/>
      <c r="L209" s="3" t="s">
        <v>1509</v>
      </c>
      <c r="M209" s="8" t="s">
        <v>1483</v>
      </c>
      <c r="N209" s="11">
        <v>43893.578784722224</v>
      </c>
      <c r="O209" s="8" t="s">
        <v>1483</v>
      </c>
      <c r="P209" s="11">
        <v>43893.57534722222</v>
      </c>
      <c r="Q209" s="13">
        <v>893929</v>
      </c>
      <c r="R209" s="18" t="s">
        <v>220</v>
      </c>
      <c r="S209" s="14" t="s">
        <v>1555</v>
      </c>
      <c r="T209" s="63">
        <v>758</v>
      </c>
      <c r="U209" s="64" t="str">
        <f>CONCATENATE(LEFT(SP_ACQ_Lib[[#This Row],[Tax Parcel ID]],7),"_",SP_ACQ_Lib[[#This Row],[ACQ Document Type]])</f>
        <v>R019378_TITLE Tax Card</v>
      </c>
      <c r="V209" s="36" t="str">
        <f>INDEX(SP_AcqTract_DB[WCAD Tax Parcel ID],MATCH(SP_ACQ_Lib[[#This Row],[Acquisition Tract No.]],SP_AcqTract_DB[Acquisition Tract No.],0))</f>
        <v>R019378;#23;#R050285;#24</v>
      </c>
      <c r="W209" s="26" t="e">
        <f>INDEX(#REF!,MATCH(LEFT(SP_ACQ_Lib[[#This Row],[Tax Parcel ID]],7),#REF!,0))</f>
        <v>#REF!</v>
      </c>
      <c r="X2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COW-FRMP_TR-213 TITLE Tax Card</v>
      </c>
      <c r="Y2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0" spans="1:25" ht="15" x14ac:dyDescent="0.2">
      <c r="A210" s="57" t="str">
        <f>CONCATENATE(SP_ACQ_Lib[[#This Row],[Acquisition Tract No.]],"_",SP_ACQ_Lib[[#This Row],[ACQ Document Type]])</f>
        <v>214_APPRAISAL Appraisal Review</v>
      </c>
      <c r="B210" s="14" t="s">
        <v>2601</v>
      </c>
      <c r="C210" s="15" t="s">
        <v>36</v>
      </c>
      <c r="D210" s="12" t="s">
        <v>254</v>
      </c>
      <c r="E210" s="8" t="s">
        <v>569</v>
      </c>
      <c r="F210" s="8" t="s">
        <v>1725</v>
      </c>
      <c r="G210" s="8" t="s">
        <v>1723</v>
      </c>
      <c r="H210" s="7" t="s">
        <v>218</v>
      </c>
      <c r="I210" s="16">
        <v>43986</v>
      </c>
      <c r="J210" s="16"/>
      <c r="K210" s="17">
        <v>97950</v>
      </c>
      <c r="L210" s="3"/>
      <c r="M210" s="8" t="s">
        <v>1483</v>
      </c>
      <c r="N210" s="11">
        <v>43990.485289351855</v>
      </c>
      <c r="O210" s="8" t="s">
        <v>1483</v>
      </c>
      <c r="P210" s="11">
        <v>43990.484236111108</v>
      </c>
      <c r="Q210" s="13">
        <v>506440</v>
      </c>
      <c r="R210" s="18" t="s">
        <v>220</v>
      </c>
      <c r="S210" s="14" t="s">
        <v>2615</v>
      </c>
      <c r="T210" s="63">
        <v>1162</v>
      </c>
      <c r="U210" s="64" t="str">
        <f>CONCATENATE(LEFT(SP_ACQ_Lib[[#This Row],[Tax Parcel ID]],7),"_",SP_ACQ_Lib[[#This Row],[ACQ Document Type]])</f>
        <v>R019377_APPRAISAL Appraisal Review</v>
      </c>
      <c r="V210" s="36" t="str">
        <f>INDEX(SP_AcqTract_DB[WCAD Tax Parcel ID],MATCH(SP_ACQ_Lib[[#This Row],[Acquisition Tract No.]],SP_AcqTract_DB[Acquisition Tract No.],0))</f>
        <v>R019377;#25</v>
      </c>
      <c r="W210" s="26" t="e">
        <f>INDEX(#REF!,MATCH(LEFT(SP_ACQ_Lib[[#This Row],[Tax Parcel ID]],7),#REF!,0))</f>
        <v>#REF!</v>
      </c>
      <c r="X2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APPRAISAL Appraisal Review</v>
      </c>
      <c r="Y2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1" spans="1:25" ht="15" x14ac:dyDescent="0.2">
      <c r="A211" s="57" t="str">
        <f>CONCATENATE(SP_ACQ_Lib[[#This Row],[Acquisition Tract No.]],"_",SP_ACQ_Lib[[#This Row],[ACQ Document Type]])</f>
        <v>214_APPRAISAL Final Appraisal</v>
      </c>
      <c r="B211" s="14" t="s">
        <v>2602</v>
      </c>
      <c r="C211" s="15" t="s">
        <v>36</v>
      </c>
      <c r="D211" s="12" t="s">
        <v>254</v>
      </c>
      <c r="E211" s="8" t="s">
        <v>569</v>
      </c>
      <c r="F211" s="8" t="s">
        <v>1727</v>
      </c>
      <c r="G211" s="8" t="s">
        <v>1726</v>
      </c>
      <c r="H211" s="7" t="s">
        <v>218</v>
      </c>
      <c r="I211" s="16">
        <v>43912</v>
      </c>
      <c r="J211" s="16">
        <v>43986</v>
      </c>
      <c r="K211" s="17">
        <v>97950</v>
      </c>
      <c r="L211" s="3"/>
      <c r="M211" s="8" t="s">
        <v>1483</v>
      </c>
      <c r="N211" s="11">
        <v>43990.486435185187</v>
      </c>
      <c r="O211" s="8" t="s">
        <v>1483</v>
      </c>
      <c r="P211" s="11">
        <v>43990.484351851854</v>
      </c>
      <c r="Q211" s="13">
        <v>6786329</v>
      </c>
      <c r="R211" s="18" t="s">
        <v>220</v>
      </c>
      <c r="S211" s="14" t="s">
        <v>2616</v>
      </c>
      <c r="T211" s="63">
        <v>1163</v>
      </c>
      <c r="U211" s="64" t="str">
        <f>CONCATENATE(LEFT(SP_ACQ_Lib[[#This Row],[Tax Parcel ID]],7),"_",SP_ACQ_Lib[[#This Row],[ACQ Document Type]])</f>
        <v>R019377_APPRAISAL Final Appraisal</v>
      </c>
      <c r="V211" s="36" t="str">
        <f>INDEX(SP_AcqTract_DB[WCAD Tax Parcel ID],MATCH(SP_ACQ_Lib[[#This Row],[Acquisition Tract No.]],SP_AcqTract_DB[Acquisition Tract No.],0))</f>
        <v>R019377;#25</v>
      </c>
      <c r="W211" s="26" t="e">
        <f>INDEX(#REF!,MATCH(LEFT(SP_ACQ_Lib[[#This Row],[Tax Parcel ID]],7),#REF!,0))</f>
        <v>#REF!</v>
      </c>
      <c r="X2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APPRAISAL Final Appraisal</v>
      </c>
      <c r="Y2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2" spans="1:25" ht="15" x14ac:dyDescent="0.2">
      <c r="A212" s="57" t="str">
        <f>CONCATENATE(SP_ACQ_Lib[[#This Row],[Acquisition Tract No.]],"_",SP_ACQ_Lib[[#This Row],[ACQ Document Type]])</f>
        <v>214_APPRAISAL Just Compensation Approval</v>
      </c>
      <c r="B212" s="14" t="s">
        <v>2836</v>
      </c>
      <c r="C212" s="15" t="s">
        <v>36</v>
      </c>
      <c r="D212" s="12" t="s">
        <v>254</v>
      </c>
      <c r="E212" s="8" t="s">
        <v>569</v>
      </c>
      <c r="F212" s="8" t="s">
        <v>1737</v>
      </c>
      <c r="G212" s="8" t="s">
        <v>1736</v>
      </c>
      <c r="H212" s="7" t="s">
        <v>1082</v>
      </c>
      <c r="I212" s="16">
        <v>44004</v>
      </c>
      <c r="J212" s="16"/>
      <c r="K212" s="17">
        <v>97950</v>
      </c>
      <c r="L212" s="3"/>
      <c r="M212" s="8" t="s">
        <v>1483</v>
      </c>
      <c r="N212" s="11">
        <v>44012.533831018518</v>
      </c>
      <c r="O212" s="8" t="s">
        <v>1483</v>
      </c>
      <c r="P212" s="11">
        <v>44005.489039351851</v>
      </c>
      <c r="Q212" s="13">
        <v>252197</v>
      </c>
      <c r="R212" s="18" t="s">
        <v>220</v>
      </c>
      <c r="S212" s="14" t="s">
        <v>2905</v>
      </c>
      <c r="T212" s="63">
        <v>1271</v>
      </c>
      <c r="U212" s="64" t="str">
        <f>CONCATENATE(LEFT(SP_ACQ_Lib[[#This Row],[Tax Parcel ID]],7),"_",SP_ACQ_Lib[[#This Row],[ACQ Document Type]])</f>
        <v>R019377_APPRAISAL Just Compensation Approval</v>
      </c>
      <c r="V212" s="36" t="str">
        <f>INDEX(SP_AcqTract_DB[WCAD Tax Parcel ID],MATCH(SP_ACQ_Lib[[#This Row],[Acquisition Tract No.]],SP_AcqTract_DB[Acquisition Tract No.],0))</f>
        <v>R019377;#25</v>
      </c>
      <c r="W212" s="26" t="e">
        <f>INDEX(#REF!,MATCH(LEFT(SP_ACQ_Lib[[#This Row],[Tax Parcel ID]],7),#REF!,0))</f>
        <v>#REF!</v>
      </c>
      <c r="X2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APPRAISAL Just Compensation Approval</v>
      </c>
      <c r="Y2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3" spans="1:25" ht="15" x14ac:dyDescent="0.2">
      <c r="A213" s="57" t="str">
        <f>CONCATENATE(SP_ACQ_Lib[[#This Row],[Acquisition Tract No.]],"_",SP_ACQ_Lib[[#This Row],[ACQ Document Type]])</f>
        <v>214_APPRAISAL Just Compensation Memo</v>
      </c>
      <c r="B213" s="14" t="s">
        <v>2603</v>
      </c>
      <c r="C213" s="15" t="s">
        <v>36</v>
      </c>
      <c r="D213" s="12" t="s">
        <v>254</v>
      </c>
      <c r="E213" s="8" t="s">
        <v>569</v>
      </c>
      <c r="F213" s="8" t="s">
        <v>1729</v>
      </c>
      <c r="G213" s="8" t="s">
        <v>1728</v>
      </c>
      <c r="H213" s="7" t="s">
        <v>218</v>
      </c>
      <c r="I213" s="16">
        <v>43990</v>
      </c>
      <c r="J213" s="16">
        <v>43990</v>
      </c>
      <c r="K213" s="17">
        <v>97950</v>
      </c>
      <c r="L213" s="3"/>
      <c r="M213" s="8" t="s">
        <v>1483</v>
      </c>
      <c r="N213" s="11">
        <v>43991.580671296295</v>
      </c>
      <c r="O213" s="8" t="s">
        <v>1483</v>
      </c>
      <c r="P213" s="11">
        <v>43990.484363425923</v>
      </c>
      <c r="Q213" s="13">
        <v>43078</v>
      </c>
      <c r="R213" s="18" t="s">
        <v>220</v>
      </c>
      <c r="S213" s="14" t="s">
        <v>2617</v>
      </c>
      <c r="T213" s="63">
        <v>1164</v>
      </c>
      <c r="U213" s="64" t="str">
        <f>CONCATENATE(LEFT(SP_ACQ_Lib[[#This Row],[Tax Parcel ID]],7),"_",SP_ACQ_Lib[[#This Row],[ACQ Document Type]])</f>
        <v>R019377_APPRAISAL Just Compensation Memo</v>
      </c>
      <c r="V213" s="36" t="str">
        <f>INDEX(SP_AcqTract_DB[WCAD Tax Parcel ID],MATCH(SP_ACQ_Lib[[#This Row],[Acquisition Tract No.]],SP_AcqTract_DB[Acquisition Tract No.],0))</f>
        <v>R019377;#25</v>
      </c>
      <c r="W213" s="26" t="e">
        <f>INDEX(#REF!,MATCH(LEFT(SP_ACQ_Lib[[#This Row],[Tax Parcel ID]],7),#REF!,0))</f>
        <v>#REF!</v>
      </c>
      <c r="X2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APPRAISAL Just Compensation Memo</v>
      </c>
      <c r="Y2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4" spans="1:25" ht="15" x14ac:dyDescent="0.2">
      <c r="A214" s="57" t="str">
        <f>CONCATENATE(SP_ACQ_Lib[[#This Row],[Acquisition Tract No.]],"_",SP_ACQ_Lib[[#This Row],[ACQ Document Type]])</f>
        <v>214_APPRAISAL USACOE Authorization to Proceed with Offer</v>
      </c>
      <c r="B214" s="14" t="s">
        <v>2604</v>
      </c>
      <c r="C214" s="15" t="s">
        <v>36</v>
      </c>
      <c r="D214" s="12" t="s">
        <v>254</v>
      </c>
      <c r="E214" s="8" t="s">
        <v>569</v>
      </c>
      <c r="F214" s="8" t="s">
        <v>1786</v>
      </c>
      <c r="G214" s="8" t="s">
        <v>1785</v>
      </c>
      <c r="H214" s="7" t="s">
        <v>218</v>
      </c>
      <c r="I214" s="16">
        <v>43990</v>
      </c>
      <c r="J214" s="16"/>
      <c r="K214" s="17">
        <v>97950</v>
      </c>
      <c r="L214" s="3"/>
      <c r="M214" s="8" t="s">
        <v>1483</v>
      </c>
      <c r="N214" s="11">
        <v>43990.487129629626</v>
      </c>
      <c r="O214" s="8" t="s">
        <v>1483</v>
      </c>
      <c r="P214" s="11">
        <v>43990.484375</v>
      </c>
      <c r="Q214" s="13">
        <v>418427</v>
      </c>
      <c r="R214" s="18" t="s">
        <v>220</v>
      </c>
      <c r="S214" s="14" t="s">
        <v>2618</v>
      </c>
      <c r="T214" s="63">
        <v>1165</v>
      </c>
      <c r="U214" s="64" t="str">
        <f>CONCATENATE(LEFT(SP_ACQ_Lib[[#This Row],[Tax Parcel ID]],7),"_",SP_ACQ_Lib[[#This Row],[ACQ Document Type]])</f>
        <v>R019377_APPRAISAL USACOE Authorization to Proceed with Offer</v>
      </c>
      <c r="V214" s="36" t="str">
        <f>INDEX(SP_AcqTract_DB[WCAD Tax Parcel ID],MATCH(SP_ACQ_Lib[[#This Row],[Acquisition Tract No.]],SP_AcqTract_DB[Acquisition Tract No.],0))</f>
        <v>R019377;#25</v>
      </c>
      <c r="W214" s="26" t="e">
        <f>INDEX(#REF!,MATCH(LEFT(SP_ACQ_Lib[[#This Row],[Tax Parcel ID]],7),#REF!,0))</f>
        <v>#REF!</v>
      </c>
      <c r="X2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APPRAISAL USACOE Authorization to Proceed with Offer</v>
      </c>
      <c r="Y2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5" spans="1:25" ht="15" x14ac:dyDescent="0.2">
      <c r="A215" s="57" t="str">
        <f>CONCATENATE(SP_ACQ_Lib[[#This Row],[Acquisition Tract No.]],"_",SP_ACQ_Lib[[#This Row],[ACQ Document Type]])</f>
        <v>214_APPRAISAL USACOE Authorization to Proceed with Offer Approval</v>
      </c>
      <c r="B215" s="14" t="s">
        <v>2837</v>
      </c>
      <c r="C215" s="15" t="s">
        <v>36</v>
      </c>
      <c r="D215" s="12" t="s">
        <v>254</v>
      </c>
      <c r="E215" s="8" t="s">
        <v>569</v>
      </c>
      <c r="F215" s="8" t="s">
        <v>1800</v>
      </c>
      <c r="G215" s="8" t="s">
        <v>1799</v>
      </c>
      <c r="H215" s="7" t="s">
        <v>1082</v>
      </c>
      <c r="I215" s="16">
        <v>44000</v>
      </c>
      <c r="J215" s="16"/>
      <c r="K215" s="17">
        <v>97950</v>
      </c>
      <c r="L215" s="3"/>
      <c r="M215" s="8" t="s">
        <v>1483</v>
      </c>
      <c r="N215" s="11">
        <v>44012.534270833334</v>
      </c>
      <c r="O215" s="8" t="s">
        <v>1483</v>
      </c>
      <c r="P215" s="11">
        <v>44005.489039351851</v>
      </c>
      <c r="Q215" s="13">
        <v>354819</v>
      </c>
      <c r="R215" s="18" t="s">
        <v>220</v>
      </c>
      <c r="S215" s="14" t="s">
        <v>2906</v>
      </c>
      <c r="T215" s="63">
        <v>1272</v>
      </c>
      <c r="U215" s="64" t="str">
        <f>CONCATENATE(LEFT(SP_ACQ_Lib[[#This Row],[Tax Parcel ID]],7),"_",SP_ACQ_Lib[[#This Row],[ACQ Document Type]])</f>
        <v>R019377_APPRAISAL USACOE Authorization to Proceed with Offer Approval</v>
      </c>
      <c r="V215" s="36" t="str">
        <f>INDEX(SP_AcqTract_DB[WCAD Tax Parcel ID],MATCH(SP_ACQ_Lib[[#This Row],[Acquisition Tract No.]],SP_AcqTract_DB[Acquisition Tract No.],0))</f>
        <v>R019377;#25</v>
      </c>
      <c r="W215" s="26" t="e">
        <f>INDEX(#REF!,MATCH(LEFT(SP_ACQ_Lib[[#This Row],[Tax Parcel ID]],7),#REF!,0))</f>
        <v>#REF!</v>
      </c>
      <c r="X2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APPRAISAL USACOE Authorization to Proceed with Offer Approval</v>
      </c>
      <c r="Y2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6" spans="1:25" ht="15" x14ac:dyDescent="0.2">
      <c r="A216" s="57" t="str">
        <f>CONCATENATE(SP_ACQ_Lib[[#This Row],[Acquisition Tract No.]],"_",SP_ACQ_Lib[[#This Row],[ACQ Document Type]])</f>
        <v>214_CONTACT Initial Interview - Residential</v>
      </c>
      <c r="B216" s="14" t="s">
        <v>821</v>
      </c>
      <c r="C216" s="15" t="s">
        <v>36</v>
      </c>
      <c r="D216" s="12" t="s">
        <v>254</v>
      </c>
      <c r="E216" s="8" t="s">
        <v>489</v>
      </c>
      <c r="F216" s="8" t="s">
        <v>490</v>
      </c>
      <c r="G216" s="8" t="s">
        <v>244</v>
      </c>
      <c r="H216" s="7" t="s">
        <v>218</v>
      </c>
      <c r="I216" s="16">
        <v>43685</v>
      </c>
      <c r="J216" s="16"/>
      <c r="K216" s="17"/>
      <c r="L216" s="3"/>
      <c r="M216" s="8" t="s">
        <v>20</v>
      </c>
      <c r="N216" s="11">
        <v>43770.449108796296</v>
      </c>
      <c r="O216" s="8" t="s">
        <v>1485</v>
      </c>
      <c r="P216" s="11">
        <v>43696.401886574073</v>
      </c>
      <c r="Q216" s="13">
        <v>250421</v>
      </c>
      <c r="R216" s="18" t="s">
        <v>220</v>
      </c>
      <c r="S216" s="14" t="s">
        <v>370</v>
      </c>
      <c r="T216" s="63">
        <v>104</v>
      </c>
      <c r="U216" s="64" t="str">
        <f>CONCATENATE(LEFT(SP_ACQ_Lib[[#This Row],[Tax Parcel ID]],7),"_",SP_ACQ_Lib[[#This Row],[ACQ Document Type]])</f>
        <v>R019377_CONTACT Initial Interview - Residential</v>
      </c>
      <c r="V216" s="36" t="str">
        <f>INDEX(SP_AcqTract_DB[WCAD Tax Parcel ID],MATCH(SP_ACQ_Lib[[#This Row],[Acquisition Tract No.]],SP_AcqTract_DB[Acquisition Tract No.],0))</f>
        <v>R019377;#25</v>
      </c>
      <c r="W216" s="26" t="e">
        <f>INDEX(#REF!,MATCH(LEFT(SP_ACQ_Lib[[#This Row],[Tax Parcel ID]],7),#REF!,0))</f>
        <v>#REF!</v>
      </c>
      <c r="X2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CONTACT Initial Interview - Residential</v>
      </c>
      <c r="Y2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7" spans="1:25" ht="15" x14ac:dyDescent="0.2">
      <c r="A217" s="57" t="str">
        <f>CONCATENATE(SP_ACQ_Lib[[#This Row],[Acquisition Tract No.]],"_",SP_ACQ_Lib[[#This Row],[ACQ Document Type]])</f>
        <v>214_CONTACT Letter of Intent-HDR</v>
      </c>
      <c r="B217" s="14" t="s">
        <v>822</v>
      </c>
      <c r="C217" s="15" t="s">
        <v>36</v>
      </c>
      <c r="D217" s="12" t="s">
        <v>254</v>
      </c>
      <c r="E217" s="8" t="s">
        <v>489</v>
      </c>
      <c r="F217" s="8" t="s">
        <v>760</v>
      </c>
      <c r="G217" s="8" t="s">
        <v>759</v>
      </c>
      <c r="H217" s="7" t="s">
        <v>218</v>
      </c>
      <c r="I217" s="16">
        <v>43765</v>
      </c>
      <c r="J217" s="16"/>
      <c r="K217" s="17"/>
      <c r="L217" s="3"/>
      <c r="M217" s="8" t="s">
        <v>20</v>
      </c>
      <c r="N217" s="11">
        <v>43770.449108796296</v>
      </c>
      <c r="O217" s="8" t="s">
        <v>746</v>
      </c>
      <c r="P217" s="11">
        <v>43768.732939814814</v>
      </c>
      <c r="Q217" s="13">
        <v>324490</v>
      </c>
      <c r="R217" s="18" t="s">
        <v>220</v>
      </c>
      <c r="S217" s="14" t="s">
        <v>982</v>
      </c>
      <c r="T217" s="63">
        <v>501</v>
      </c>
      <c r="U217" s="64" t="str">
        <f>CONCATENATE(LEFT(SP_ACQ_Lib[[#This Row],[Tax Parcel ID]],7),"_",SP_ACQ_Lib[[#This Row],[ACQ Document Type]])</f>
        <v>R019377_CONTACT Letter of Intent-HDR</v>
      </c>
      <c r="V217" s="36" t="str">
        <f>INDEX(SP_AcqTract_DB[WCAD Tax Parcel ID],MATCH(SP_ACQ_Lib[[#This Row],[Acquisition Tract No.]],SP_AcqTract_DB[Acquisition Tract No.],0))</f>
        <v>R019377;#25</v>
      </c>
      <c r="W217" s="26" t="e">
        <f>INDEX(#REF!,MATCH(LEFT(SP_ACQ_Lib[[#This Row],[Tax Parcel ID]],7),#REF!,0))</f>
        <v>#REF!</v>
      </c>
      <c r="X2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CONTACT Letter of Intent-HDR</v>
      </c>
      <c r="Y2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8" spans="1:25" ht="15" x14ac:dyDescent="0.2">
      <c r="A218" s="57" t="str">
        <f>CONCATENATE(SP_ACQ_Lib[[#This Row],[Acquisition Tract No.]],"_",SP_ACQ_Lib[[#This Row],[ACQ Document Type]])</f>
        <v>214_CONTACT Negotiator Report</v>
      </c>
      <c r="B218" s="14" t="s">
        <v>1292</v>
      </c>
      <c r="C218" s="15" t="s">
        <v>36</v>
      </c>
      <c r="D218" s="12" t="s">
        <v>254</v>
      </c>
      <c r="E218" s="8" t="s">
        <v>489</v>
      </c>
      <c r="F218" s="8" t="s">
        <v>517</v>
      </c>
      <c r="G218" s="8" t="s">
        <v>516</v>
      </c>
      <c r="H218" s="7" t="s">
        <v>218</v>
      </c>
      <c r="I218" s="16"/>
      <c r="J218" s="16"/>
      <c r="K218" s="17"/>
      <c r="L218" s="3" t="s">
        <v>1270</v>
      </c>
      <c r="M218" s="8" t="s">
        <v>1076</v>
      </c>
      <c r="N218" s="11">
        <v>44007.662615740737</v>
      </c>
      <c r="O218" s="8" t="s">
        <v>1485</v>
      </c>
      <c r="P218" s="11">
        <v>43732.568923611114</v>
      </c>
      <c r="Q218" s="13">
        <v>57045</v>
      </c>
      <c r="R218" s="18" t="s">
        <v>518</v>
      </c>
      <c r="S218" s="14" t="s">
        <v>534</v>
      </c>
      <c r="T218" s="63">
        <v>297</v>
      </c>
      <c r="U218" s="64" t="str">
        <f>CONCATENATE(LEFT(SP_ACQ_Lib[[#This Row],[Tax Parcel ID]],7),"_",SP_ACQ_Lib[[#This Row],[ACQ Document Type]])</f>
        <v>R019377_CONTACT Negotiator Report</v>
      </c>
      <c r="V218" s="36" t="str">
        <f>INDEX(SP_AcqTract_DB[WCAD Tax Parcel ID],MATCH(SP_ACQ_Lib[[#This Row],[Acquisition Tract No.]],SP_AcqTract_DB[Acquisition Tract No.],0))</f>
        <v>R019377;#25</v>
      </c>
      <c r="W218" s="26" t="e">
        <f>INDEX(#REF!,MATCH(LEFT(SP_ACQ_Lib[[#This Row],[Tax Parcel ID]],7),#REF!,0))</f>
        <v>#REF!</v>
      </c>
      <c r="X2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CONTACT Negotiator Report</v>
      </c>
      <c r="Y2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19" spans="1:25" ht="15" x14ac:dyDescent="0.2">
      <c r="A219" s="57" t="str">
        <f>CONCATENATE(SP_ACQ_Lib[[#This Row],[Acquisition Tract No.]],"_",SP_ACQ_Lib[[#This Row],[ACQ Document Type]])</f>
        <v>214_NEGOTIATION Landowner Bill of Rights Letter</v>
      </c>
      <c r="B219" s="14" t="s">
        <v>1352</v>
      </c>
      <c r="C219" s="15" t="s">
        <v>36</v>
      </c>
      <c r="D219" s="12" t="s">
        <v>254</v>
      </c>
      <c r="E219" s="8" t="s">
        <v>573</v>
      </c>
      <c r="F219" s="8" t="s">
        <v>1079</v>
      </c>
      <c r="G219" s="8" t="s">
        <v>1078</v>
      </c>
      <c r="H219" s="7" t="s">
        <v>218</v>
      </c>
      <c r="I219" s="16">
        <v>43748</v>
      </c>
      <c r="J219" s="16"/>
      <c r="K219" s="17"/>
      <c r="L219" s="3"/>
      <c r="M219" s="8" t="s">
        <v>1483</v>
      </c>
      <c r="N219" s="11">
        <v>43872.559976851851</v>
      </c>
      <c r="O219" s="8" t="s">
        <v>1485</v>
      </c>
      <c r="P219" s="11">
        <v>43752.48064814815</v>
      </c>
      <c r="Q219" s="13">
        <v>354864</v>
      </c>
      <c r="R219" s="18" t="s">
        <v>220</v>
      </c>
      <c r="S219" s="14" t="s">
        <v>608</v>
      </c>
      <c r="T219" s="63">
        <v>429</v>
      </c>
      <c r="U219" s="64" t="str">
        <f>CONCATENATE(LEFT(SP_ACQ_Lib[[#This Row],[Tax Parcel ID]],7),"_",SP_ACQ_Lib[[#This Row],[ACQ Document Type]])</f>
        <v>R019377_NEGOTIATION Landowner Bill of Rights Letter</v>
      </c>
      <c r="V219" s="36" t="str">
        <f>INDEX(SP_AcqTract_DB[WCAD Tax Parcel ID],MATCH(SP_ACQ_Lib[[#This Row],[Acquisition Tract No.]],SP_AcqTract_DB[Acquisition Tract No.],0))</f>
        <v>R019377;#25</v>
      </c>
      <c r="W219" s="26" t="e">
        <f>INDEX(#REF!,MATCH(LEFT(SP_ACQ_Lib[[#This Row],[Tax Parcel ID]],7),#REF!,0))</f>
        <v>#REF!</v>
      </c>
      <c r="X2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NEGOTIATION Landowner Bill of Rights Letter</v>
      </c>
      <c r="Y2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0" spans="1:25" ht="15" x14ac:dyDescent="0.2">
      <c r="A220" s="57" t="str">
        <f>CONCATENATE(SP_ACQ_Lib[[#This Row],[Acquisition Tract No.]],"_",SP_ACQ_Lib[[#This Row],[ACQ Document Type]])</f>
        <v>214_SURVEY Description-Plat_CITY</v>
      </c>
      <c r="B220" s="14" t="s">
        <v>1433</v>
      </c>
      <c r="C220" s="15" t="s">
        <v>36</v>
      </c>
      <c r="D220" s="12" t="s">
        <v>254</v>
      </c>
      <c r="E220" s="8" t="s">
        <v>482</v>
      </c>
      <c r="F220" s="8" t="s">
        <v>1413</v>
      </c>
      <c r="G220" s="8" t="s">
        <v>1412</v>
      </c>
      <c r="H220" s="7" t="s">
        <v>1082</v>
      </c>
      <c r="I220" s="16">
        <v>43899</v>
      </c>
      <c r="J220" s="16">
        <v>43900</v>
      </c>
      <c r="K220" s="17"/>
      <c r="L220" s="3" t="s">
        <v>1508</v>
      </c>
      <c r="M220" s="8" t="s">
        <v>1484</v>
      </c>
      <c r="N220" s="11">
        <v>43979.306087962963</v>
      </c>
      <c r="O220" s="8" t="s">
        <v>1483</v>
      </c>
      <c r="P220" s="11">
        <v>43886.642060185186</v>
      </c>
      <c r="Q220" s="13">
        <v>242485</v>
      </c>
      <c r="R220" s="18" t="s">
        <v>220</v>
      </c>
      <c r="S220" s="14" t="s">
        <v>1456</v>
      </c>
      <c r="T220" s="63">
        <v>1017</v>
      </c>
      <c r="U220" s="64" t="str">
        <f>CONCATENATE(LEFT(SP_ACQ_Lib[[#This Row],[Tax Parcel ID]],7),"_",SP_ACQ_Lib[[#This Row],[ACQ Document Type]])</f>
        <v>R019377_SURVEY Description-Plat_CITY</v>
      </c>
      <c r="V220" s="36" t="str">
        <f>INDEX(SP_AcqTract_DB[WCAD Tax Parcel ID],MATCH(SP_ACQ_Lib[[#This Row],[Acquisition Tract No.]],SP_AcqTract_DB[Acquisition Tract No.],0))</f>
        <v>R019377;#25</v>
      </c>
      <c r="W220" s="26" t="e">
        <f>INDEX(#REF!,MATCH(LEFT(SP_ACQ_Lib[[#This Row],[Tax Parcel ID]],7),#REF!,0))</f>
        <v>#REF!</v>
      </c>
      <c r="X2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SURVEY Description-Plat_CITY</v>
      </c>
      <c r="Y2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1" spans="1:25" ht="15" x14ac:dyDescent="0.2">
      <c r="A221" s="57" t="str">
        <f>CONCATENATE(SP_ACQ_Lib[[#This Row],[Acquisition Tract No.]],"_",SP_ACQ_Lib[[#This Row],[ACQ Document Type]])</f>
        <v>214_SURVEY Description-Plat_USACOE</v>
      </c>
      <c r="B221" s="14" t="s">
        <v>1750</v>
      </c>
      <c r="C221" s="15" t="s">
        <v>36</v>
      </c>
      <c r="D221" s="12" t="s">
        <v>254</v>
      </c>
      <c r="E221" s="8" t="s">
        <v>482</v>
      </c>
      <c r="F221" s="8" t="s">
        <v>1420</v>
      </c>
      <c r="G221" s="8" t="s">
        <v>1419</v>
      </c>
      <c r="H221" s="7" t="s">
        <v>1082</v>
      </c>
      <c r="I221" s="16">
        <v>43767</v>
      </c>
      <c r="J221" s="16">
        <v>43937</v>
      </c>
      <c r="K221" s="17"/>
      <c r="L221" s="3"/>
      <c r="M221" s="8" t="s">
        <v>1484</v>
      </c>
      <c r="N221" s="11">
        <v>43979.30609953704</v>
      </c>
      <c r="O221" s="8" t="s">
        <v>1483</v>
      </c>
      <c r="P221" s="11">
        <v>43937.578564814816</v>
      </c>
      <c r="Q221" s="13">
        <v>492187</v>
      </c>
      <c r="R221" s="18" t="s">
        <v>220</v>
      </c>
      <c r="S221" s="14" t="s">
        <v>1754</v>
      </c>
      <c r="T221" s="63">
        <v>1018</v>
      </c>
      <c r="U221" s="64" t="str">
        <f>CONCATENATE(LEFT(SP_ACQ_Lib[[#This Row],[Tax Parcel ID]],7),"_",SP_ACQ_Lib[[#This Row],[ACQ Document Type]])</f>
        <v>R019377_SURVEY Description-Plat_USACOE</v>
      </c>
      <c r="V221" s="36" t="str">
        <f>INDEX(SP_AcqTract_DB[WCAD Tax Parcel ID],MATCH(SP_ACQ_Lib[[#This Row],[Acquisition Tract No.]],SP_AcqTract_DB[Acquisition Tract No.],0))</f>
        <v>R019377;#25</v>
      </c>
      <c r="W221" s="26" t="e">
        <f>INDEX(#REF!,MATCH(LEFT(SP_ACQ_Lib[[#This Row],[Tax Parcel ID]],7),#REF!,0))</f>
        <v>#REF!</v>
      </c>
      <c r="X2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SURVEY Description-Plat_USACOE</v>
      </c>
      <c r="Y2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2" spans="1:25" ht="15" x14ac:dyDescent="0.2">
      <c r="A222" s="57" t="str">
        <f>CONCATENATE(SP_ACQ_Lib[[#This Row],[Acquisition Tract No.]],"_",SP_ACQ_Lib[[#This Row],[ACQ Document Type]])</f>
        <v>214_SURVEY Right-of-Entry</v>
      </c>
      <c r="B222" s="14" t="s">
        <v>1611</v>
      </c>
      <c r="C222" s="15" t="s">
        <v>36</v>
      </c>
      <c r="D222" s="12" t="s">
        <v>254</v>
      </c>
      <c r="E222" s="8" t="s">
        <v>482</v>
      </c>
      <c r="F222" s="8" t="s">
        <v>483</v>
      </c>
      <c r="G222" s="8" t="s">
        <v>217</v>
      </c>
      <c r="H222" s="7" t="s">
        <v>218</v>
      </c>
      <c r="I222" s="16">
        <v>43690</v>
      </c>
      <c r="J222" s="16"/>
      <c r="K222" s="17"/>
      <c r="L222" s="3"/>
      <c r="M222" s="8" t="s">
        <v>1483</v>
      </c>
      <c r="N222" s="11">
        <v>43922.375578703701</v>
      </c>
      <c r="O222" s="8" t="s">
        <v>1484</v>
      </c>
      <c r="P222" s="11">
        <v>43691.667754629627</v>
      </c>
      <c r="Q222" s="13">
        <v>799196</v>
      </c>
      <c r="R222" s="18" t="s">
        <v>220</v>
      </c>
      <c r="S222" s="14" t="s">
        <v>371</v>
      </c>
      <c r="T222" s="63">
        <v>57</v>
      </c>
      <c r="U222" s="64" t="str">
        <f>CONCATENATE(LEFT(SP_ACQ_Lib[[#This Row],[Tax Parcel ID]],7),"_",SP_ACQ_Lib[[#This Row],[ACQ Document Type]])</f>
        <v>R019377_SURVEY Right-of-Entry</v>
      </c>
      <c r="V222" s="36" t="str">
        <f>INDEX(SP_AcqTract_DB[WCAD Tax Parcel ID],MATCH(SP_ACQ_Lib[[#This Row],[Acquisition Tract No.]],SP_AcqTract_DB[Acquisition Tract No.],0))</f>
        <v>R019377;#25</v>
      </c>
      <c r="W222" s="26" t="e">
        <f>INDEX(#REF!,MATCH(LEFT(SP_ACQ_Lib[[#This Row],[Tax Parcel ID]],7),#REF!,0))</f>
        <v>#REF!</v>
      </c>
      <c r="X2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SURVEY Right-of-Entry</v>
      </c>
      <c r="Y2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3" spans="1:25" ht="15" x14ac:dyDescent="0.2">
      <c r="A223" s="57" t="str">
        <f>CONCATENATE(SP_ACQ_Lib[[#This Row],[Acquisition Tract No.]],"_",SP_ACQ_Lib[[#This Row],[ACQ Document Type]])</f>
        <v>214_TITLE Commitment</v>
      </c>
      <c r="B223" s="14" t="s">
        <v>823</v>
      </c>
      <c r="C223" s="15" t="s">
        <v>36</v>
      </c>
      <c r="D223" s="12" t="s">
        <v>254</v>
      </c>
      <c r="E223" s="8" t="s">
        <v>485</v>
      </c>
      <c r="F223" s="8" t="s">
        <v>486</v>
      </c>
      <c r="G223" s="8" t="s">
        <v>240</v>
      </c>
      <c r="H223" s="7" t="s">
        <v>218</v>
      </c>
      <c r="I223" s="16">
        <v>43875</v>
      </c>
      <c r="J223" s="16">
        <v>43888</v>
      </c>
      <c r="K223" s="17"/>
      <c r="L223" s="3" t="s">
        <v>1492</v>
      </c>
      <c r="M223" s="8" t="s">
        <v>1485</v>
      </c>
      <c r="N223" s="11">
        <v>43888.548946759256</v>
      </c>
      <c r="O223" s="8" t="s">
        <v>1486</v>
      </c>
      <c r="P223" s="11">
        <v>43693.561354166668</v>
      </c>
      <c r="Q223" s="13">
        <v>447846</v>
      </c>
      <c r="R223" s="18" t="s">
        <v>220</v>
      </c>
      <c r="S223" s="14" t="s">
        <v>372</v>
      </c>
      <c r="T223" s="63">
        <v>86</v>
      </c>
      <c r="U223" s="64" t="str">
        <f>CONCATENATE(LEFT(SP_ACQ_Lib[[#This Row],[Tax Parcel ID]],7),"_",SP_ACQ_Lib[[#This Row],[ACQ Document Type]])</f>
        <v>R019377_TITLE Commitment</v>
      </c>
      <c r="V223" s="36" t="str">
        <f>INDEX(SP_AcqTract_DB[WCAD Tax Parcel ID],MATCH(SP_ACQ_Lib[[#This Row],[Acquisition Tract No.]],SP_AcqTract_DB[Acquisition Tract No.],0))</f>
        <v>R019377;#25</v>
      </c>
      <c r="W223" s="26" t="e">
        <f>INDEX(#REF!,MATCH(LEFT(SP_ACQ_Lib[[#This Row],[Tax Parcel ID]],7),#REF!,0))</f>
        <v>#REF!</v>
      </c>
      <c r="X2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TITLE Commitment</v>
      </c>
      <c r="Y2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4" spans="1:25" ht="15" x14ac:dyDescent="0.2">
      <c r="A224" s="57" t="str">
        <f>CONCATENATE(SP_ACQ_Lib[[#This Row],[Acquisition Tract No.]],"_",SP_ACQ_Lib[[#This Row],[ACQ Document Type]])</f>
        <v>214_TITLE Commitment Backup Docs</v>
      </c>
      <c r="B224" s="14" t="s">
        <v>824</v>
      </c>
      <c r="C224" s="15" t="s">
        <v>36</v>
      </c>
      <c r="D224" s="12" t="s">
        <v>254</v>
      </c>
      <c r="E224" s="8" t="s">
        <v>485</v>
      </c>
      <c r="F224" s="8" t="s">
        <v>487</v>
      </c>
      <c r="G224" s="8" t="s">
        <v>242</v>
      </c>
      <c r="H224" s="7" t="s">
        <v>218</v>
      </c>
      <c r="I224" s="16"/>
      <c r="J224" s="16"/>
      <c r="K224" s="17"/>
      <c r="L224" s="3"/>
      <c r="M224" s="8" t="s">
        <v>20</v>
      </c>
      <c r="N224" s="11">
        <v>43770.449108796296</v>
      </c>
      <c r="O224" s="8" t="s">
        <v>1486</v>
      </c>
      <c r="P224" s="11">
        <v>43719.431585648148</v>
      </c>
      <c r="Q224" s="13">
        <v>566203</v>
      </c>
      <c r="R224" s="18" t="s">
        <v>220</v>
      </c>
      <c r="S224" s="14" t="s">
        <v>373</v>
      </c>
      <c r="T224" s="63">
        <v>238</v>
      </c>
      <c r="U224" s="64" t="str">
        <f>CONCATENATE(LEFT(SP_ACQ_Lib[[#This Row],[Tax Parcel ID]],7),"_",SP_ACQ_Lib[[#This Row],[ACQ Document Type]])</f>
        <v>R019377_TITLE Commitment Backup Docs</v>
      </c>
      <c r="V224" s="36" t="str">
        <f>INDEX(SP_AcqTract_DB[WCAD Tax Parcel ID],MATCH(SP_ACQ_Lib[[#This Row],[Acquisition Tract No.]],SP_AcqTract_DB[Acquisition Tract No.],0))</f>
        <v>R019377;#25</v>
      </c>
      <c r="W224" s="26" t="e">
        <f>INDEX(#REF!,MATCH(LEFT(SP_ACQ_Lib[[#This Row],[Tax Parcel ID]],7),#REF!,0))</f>
        <v>#REF!</v>
      </c>
      <c r="X2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TITLE Commitment Backup Docs</v>
      </c>
      <c r="Y2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5" spans="1:25" ht="15" x14ac:dyDescent="0.2">
      <c r="A225" s="57" t="str">
        <f>CONCATENATE(SP_ACQ_Lib[[#This Row],[Acquisition Tract No.]],"_",SP_ACQ_Lib[[#This Row],[ACQ Document Type]])</f>
        <v>214_TITLE Curative Plan</v>
      </c>
      <c r="B225" s="14" t="s">
        <v>825</v>
      </c>
      <c r="C225" s="15" t="s">
        <v>36</v>
      </c>
      <c r="D225" s="12" t="s">
        <v>254</v>
      </c>
      <c r="E225" s="8" t="s">
        <v>485</v>
      </c>
      <c r="F225" s="8" t="s">
        <v>488</v>
      </c>
      <c r="G225" s="8" t="s">
        <v>243</v>
      </c>
      <c r="H225" s="7" t="s">
        <v>218</v>
      </c>
      <c r="I225" s="16">
        <v>43809</v>
      </c>
      <c r="J225" s="16"/>
      <c r="K225" s="17"/>
      <c r="L225" s="3"/>
      <c r="M225" s="8" t="s">
        <v>1485</v>
      </c>
      <c r="N225" s="11">
        <v>43916.488923611112</v>
      </c>
      <c r="O225" s="8" t="s">
        <v>1486</v>
      </c>
      <c r="P225" s="11">
        <v>43745.473819444444</v>
      </c>
      <c r="Q225" s="13">
        <v>35625</v>
      </c>
      <c r="R225" s="18" t="s">
        <v>220</v>
      </c>
      <c r="S225" s="14" t="s">
        <v>609</v>
      </c>
      <c r="T225" s="63">
        <v>391</v>
      </c>
      <c r="U225" s="64" t="str">
        <f>CONCATENATE(LEFT(SP_ACQ_Lib[[#This Row],[Tax Parcel ID]],7),"_",SP_ACQ_Lib[[#This Row],[ACQ Document Type]])</f>
        <v>R019377_TITLE Curative Plan</v>
      </c>
      <c r="V225" s="36" t="str">
        <f>INDEX(SP_AcqTract_DB[WCAD Tax Parcel ID],MATCH(SP_ACQ_Lib[[#This Row],[Acquisition Tract No.]],SP_AcqTract_DB[Acquisition Tract No.],0))</f>
        <v>R019377;#25</v>
      </c>
      <c r="W225" s="26" t="e">
        <f>INDEX(#REF!,MATCH(LEFT(SP_ACQ_Lib[[#This Row],[Tax Parcel ID]],7),#REF!,0))</f>
        <v>#REF!</v>
      </c>
      <c r="X2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TITLE Curative Plan</v>
      </c>
      <c r="Y2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6" spans="1:25" ht="15" x14ac:dyDescent="0.2">
      <c r="A226" s="57" t="str">
        <f>CONCATENATE(SP_ACQ_Lib[[#This Row],[Acquisition Tract No.]],"_",SP_ACQ_Lib[[#This Row],[ACQ Document Type]])</f>
        <v>214_TITLE Tax Card</v>
      </c>
      <c r="B226" s="14" t="s">
        <v>1353</v>
      </c>
      <c r="C226" s="15" t="s">
        <v>36</v>
      </c>
      <c r="D226" s="12" t="s">
        <v>254</v>
      </c>
      <c r="E226" s="8" t="s">
        <v>485</v>
      </c>
      <c r="F226" s="8" t="s">
        <v>580</v>
      </c>
      <c r="G226" s="8" t="s">
        <v>579</v>
      </c>
      <c r="H226" s="7" t="s">
        <v>218</v>
      </c>
      <c r="I226" s="16"/>
      <c r="J226" s="16"/>
      <c r="K226" s="17"/>
      <c r="L226" s="3"/>
      <c r="M226" s="8" t="s">
        <v>1483</v>
      </c>
      <c r="N226" s="11">
        <v>43874.59138888889</v>
      </c>
      <c r="O226" s="8" t="s">
        <v>673</v>
      </c>
      <c r="P226" s="11">
        <v>43817.464837962965</v>
      </c>
      <c r="Q226" s="13">
        <v>590690</v>
      </c>
      <c r="R226" s="18" t="s">
        <v>220</v>
      </c>
      <c r="S226" s="14" t="s">
        <v>1107</v>
      </c>
      <c r="T226" s="63">
        <v>595</v>
      </c>
      <c r="U226" s="64" t="str">
        <f>CONCATENATE(LEFT(SP_ACQ_Lib[[#This Row],[Tax Parcel ID]],7),"_",SP_ACQ_Lib[[#This Row],[ACQ Document Type]])</f>
        <v>R019377_TITLE Tax Card</v>
      </c>
      <c r="V226" s="36" t="str">
        <f>INDEX(SP_AcqTract_DB[WCAD Tax Parcel ID],MATCH(SP_ACQ_Lib[[#This Row],[Acquisition Tract No.]],SP_AcqTract_DB[Acquisition Tract No.],0))</f>
        <v>R019377;#25</v>
      </c>
      <c r="W226" s="26" t="e">
        <f>INDEX(#REF!,MATCH(LEFT(SP_ACQ_Lib[[#This Row],[Tax Parcel ID]],7),#REF!,0))</f>
        <v>#REF!</v>
      </c>
      <c r="X2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COW-FRMP_TR-214 TITLE Tax Card</v>
      </c>
      <c r="Y2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7" spans="1:25" ht="15" x14ac:dyDescent="0.2">
      <c r="A227" s="57" t="str">
        <f>CONCATENATE(SP_ACQ_Lib[[#This Row],[Acquisition Tract No.]],"_",SP_ACQ_Lib[[#This Row],[ACQ Document Type]])</f>
        <v>215_APPRAISAL Final Appraisal</v>
      </c>
      <c r="B227" s="14" t="s">
        <v>3003</v>
      </c>
      <c r="C227" s="15" t="s">
        <v>37</v>
      </c>
      <c r="D227" s="12" t="s">
        <v>255</v>
      </c>
      <c r="E227" s="8" t="s">
        <v>569</v>
      </c>
      <c r="F227" s="8" t="s">
        <v>1727</v>
      </c>
      <c r="G227" s="8" t="s">
        <v>1726</v>
      </c>
      <c r="H227" s="7" t="s">
        <v>218</v>
      </c>
      <c r="I227" s="16">
        <v>43912</v>
      </c>
      <c r="J227" s="16"/>
      <c r="K227" s="17">
        <v>76800</v>
      </c>
      <c r="L227" s="3"/>
      <c r="M227" s="8" t="s">
        <v>1483</v>
      </c>
      <c r="N227" s="11">
        <v>44013.758148148147</v>
      </c>
      <c r="O227" s="8" t="s">
        <v>1483</v>
      </c>
      <c r="P227" s="11">
        <v>44013.741967592592</v>
      </c>
      <c r="Q227" s="13">
        <v>8883883</v>
      </c>
      <c r="R227" s="18" t="s">
        <v>220</v>
      </c>
      <c r="S227" s="14" t="s">
        <v>3066</v>
      </c>
      <c r="T227" s="63">
        <v>1321</v>
      </c>
      <c r="U227" s="64" t="str">
        <f>CONCATENATE(LEFT(SP_ACQ_Lib[[#This Row],[Tax Parcel ID]],7),"_",SP_ACQ_Lib[[#This Row],[ACQ Document Type]])</f>
        <v>R019376_APPRAISAL Final Appraisal</v>
      </c>
      <c r="V227" s="36" t="str">
        <f>INDEX(SP_AcqTract_DB[WCAD Tax Parcel ID],MATCH(SP_ACQ_Lib[[#This Row],[Acquisition Tract No.]],SP_AcqTract_DB[Acquisition Tract No.],0))</f>
        <v>R019376;#26</v>
      </c>
      <c r="W227" s="26" t="e">
        <f>INDEX(#REF!,MATCH(LEFT(SP_ACQ_Lib[[#This Row],[Tax Parcel ID]],7),#REF!,0))</f>
        <v>#REF!</v>
      </c>
      <c r="X2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APPRAISAL Final Appraisal</v>
      </c>
      <c r="Y2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8" spans="1:25" ht="15" x14ac:dyDescent="0.2">
      <c r="A228" s="57" t="str">
        <f>CONCATENATE(SP_ACQ_Lib[[#This Row],[Acquisition Tract No.]],"_",SP_ACQ_Lib[[#This Row],[ACQ Document Type]])</f>
        <v>215_APPRAISAL Just Compensation Memo</v>
      </c>
      <c r="B228" s="14" t="s">
        <v>3004</v>
      </c>
      <c r="C228" s="15" t="s">
        <v>37</v>
      </c>
      <c r="D228" s="12" t="s">
        <v>255</v>
      </c>
      <c r="E228" s="8" t="s">
        <v>569</v>
      </c>
      <c r="F228" s="8" t="s">
        <v>1729</v>
      </c>
      <c r="G228" s="8" t="s">
        <v>1728</v>
      </c>
      <c r="H228" s="7" t="s">
        <v>218</v>
      </c>
      <c r="I228" s="16">
        <v>44013</v>
      </c>
      <c r="J228" s="16">
        <v>44013</v>
      </c>
      <c r="K228" s="17">
        <v>76800</v>
      </c>
      <c r="L228" s="3"/>
      <c r="M228" s="8" t="s">
        <v>1483</v>
      </c>
      <c r="N228" s="11">
        <v>44018.477442129632</v>
      </c>
      <c r="O228" s="8" t="s">
        <v>1483</v>
      </c>
      <c r="P228" s="11">
        <v>44013.741979166669</v>
      </c>
      <c r="Q228" s="13">
        <v>23078</v>
      </c>
      <c r="R228" s="18" t="s">
        <v>220</v>
      </c>
      <c r="S228" s="14" t="s">
        <v>3067</v>
      </c>
      <c r="T228" s="63">
        <v>1322</v>
      </c>
      <c r="U228" s="64" t="str">
        <f>CONCATENATE(LEFT(SP_ACQ_Lib[[#This Row],[Tax Parcel ID]],7),"_",SP_ACQ_Lib[[#This Row],[ACQ Document Type]])</f>
        <v>R019376_APPRAISAL Just Compensation Memo</v>
      </c>
      <c r="V228" s="36" t="str">
        <f>INDEX(SP_AcqTract_DB[WCAD Tax Parcel ID],MATCH(SP_ACQ_Lib[[#This Row],[Acquisition Tract No.]],SP_AcqTract_DB[Acquisition Tract No.],0))</f>
        <v>R019376;#26</v>
      </c>
      <c r="W228" s="26" t="e">
        <f>INDEX(#REF!,MATCH(LEFT(SP_ACQ_Lib[[#This Row],[Tax Parcel ID]],7),#REF!,0))</f>
        <v>#REF!</v>
      </c>
      <c r="X2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APPRAISAL Just Compensation Memo</v>
      </c>
      <c r="Y2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29" spans="1:25" ht="15" x14ac:dyDescent="0.2">
      <c r="A229" s="57" t="str">
        <f>CONCATENATE(SP_ACQ_Lib[[#This Row],[Acquisition Tract No.]],"_",SP_ACQ_Lib[[#This Row],[ACQ Document Type]])</f>
        <v>215_APPRAISAL USACOE Authorization to Proceed with Offer</v>
      </c>
      <c r="B229" s="14" t="s">
        <v>3005</v>
      </c>
      <c r="C229" s="15" t="s">
        <v>37</v>
      </c>
      <c r="D229" s="12" t="s">
        <v>255</v>
      </c>
      <c r="E229" s="8" t="s">
        <v>569</v>
      </c>
      <c r="F229" s="8" t="s">
        <v>1786</v>
      </c>
      <c r="G229" s="8" t="s">
        <v>1785</v>
      </c>
      <c r="H229" s="7" t="s">
        <v>218</v>
      </c>
      <c r="I229" s="16">
        <v>44013</v>
      </c>
      <c r="J229" s="16"/>
      <c r="K229" s="17">
        <v>76800</v>
      </c>
      <c r="L229" s="3"/>
      <c r="M229" s="8" t="s">
        <v>1483</v>
      </c>
      <c r="N229" s="11">
        <v>44013.748252314814</v>
      </c>
      <c r="O229" s="8" t="s">
        <v>1483</v>
      </c>
      <c r="P229" s="11">
        <v>44013.741990740738</v>
      </c>
      <c r="Q229" s="13">
        <v>421522</v>
      </c>
      <c r="R229" s="18" t="s">
        <v>220</v>
      </c>
      <c r="S229" s="14" t="s">
        <v>3068</v>
      </c>
      <c r="T229" s="63">
        <v>1323</v>
      </c>
      <c r="U229" s="64" t="str">
        <f>CONCATENATE(LEFT(SP_ACQ_Lib[[#This Row],[Tax Parcel ID]],7),"_",SP_ACQ_Lib[[#This Row],[ACQ Document Type]])</f>
        <v>R019376_APPRAISAL USACOE Authorization to Proceed with Offer</v>
      </c>
      <c r="V229" s="36" t="str">
        <f>INDEX(SP_AcqTract_DB[WCAD Tax Parcel ID],MATCH(SP_ACQ_Lib[[#This Row],[Acquisition Tract No.]],SP_AcqTract_DB[Acquisition Tract No.],0))</f>
        <v>R019376;#26</v>
      </c>
      <c r="W229" s="26" t="e">
        <f>INDEX(#REF!,MATCH(LEFT(SP_ACQ_Lib[[#This Row],[Tax Parcel ID]],7),#REF!,0))</f>
        <v>#REF!</v>
      </c>
      <c r="X2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APPRAISAL USACOE Authorization to Proceed with Offer</v>
      </c>
      <c r="Y2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0" spans="1:25" ht="15" x14ac:dyDescent="0.2">
      <c r="A230" s="57" t="str">
        <f>CONCATENATE(SP_ACQ_Lib[[#This Row],[Acquisition Tract No.]],"_",SP_ACQ_Lib[[#This Row],[ACQ Document Type]])</f>
        <v>215_CONTACT Letter of Intent-HDR</v>
      </c>
      <c r="B230" s="14" t="s">
        <v>826</v>
      </c>
      <c r="C230" s="15" t="s">
        <v>37</v>
      </c>
      <c r="D230" s="12" t="s">
        <v>255</v>
      </c>
      <c r="E230" s="8" t="s">
        <v>489</v>
      </c>
      <c r="F230" s="8" t="s">
        <v>760</v>
      </c>
      <c r="G230" s="8" t="s">
        <v>759</v>
      </c>
      <c r="H230" s="7" t="s">
        <v>218</v>
      </c>
      <c r="I230" s="16">
        <v>43765</v>
      </c>
      <c r="J230" s="16"/>
      <c r="K230" s="17"/>
      <c r="L230" s="3"/>
      <c r="M230" s="8" t="s">
        <v>20</v>
      </c>
      <c r="N230" s="11">
        <v>43770.449108796296</v>
      </c>
      <c r="O230" s="8" t="s">
        <v>746</v>
      </c>
      <c r="P230" s="11">
        <v>43768.72388888889</v>
      </c>
      <c r="Q230" s="13">
        <v>324426</v>
      </c>
      <c r="R230" s="18" t="s">
        <v>220</v>
      </c>
      <c r="S230" s="14" t="s">
        <v>983</v>
      </c>
      <c r="T230" s="63">
        <v>493</v>
      </c>
      <c r="U230" s="64" t="str">
        <f>CONCATENATE(LEFT(SP_ACQ_Lib[[#This Row],[Tax Parcel ID]],7),"_",SP_ACQ_Lib[[#This Row],[ACQ Document Type]])</f>
        <v>R019376_CONTACT Letter of Intent-HDR</v>
      </c>
      <c r="V230" s="36" t="str">
        <f>INDEX(SP_AcqTract_DB[WCAD Tax Parcel ID],MATCH(SP_ACQ_Lib[[#This Row],[Acquisition Tract No.]],SP_AcqTract_DB[Acquisition Tract No.],0))</f>
        <v>R019376;#26</v>
      </c>
      <c r="W230" s="26" t="e">
        <f>INDEX(#REF!,MATCH(LEFT(SP_ACQ_Lib[[#This Row],[Tax Parcel ID]],7),#REF!,0))</f>
        <v>#REF!</v>
      </c>
      <c r="X2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1" spans="1:25" ht="15" x14ac:dyDescent="0.2">
      <c r="A231" s="57" t="str">
        <f>CONCATENATE(SP_ACQ_Lib[[#This Row],[Acquisition Tract No.]],"_",SP_ACQ_Lib[[#This Row],[ACQ Document Type]])</f>
        <v>215_CONTACT Letter of Intent-HDR</v>
      </c>
      <c r="B231" s="14" t="s">
        <v>827</v>
      </c>
      <c r="C231" s="15" t="s">
        <v>37</v>
      </c>
      <c r="D231" s="12" t="s">
        <v>255</v>
      </c>
      <c r="E231" s="8" t="s">
        <v>489</v>
      </c>
      <c r="F231" s="8" t="s">
        <v>760</v>
      </c>
      <c r="G231" s="8" t="s">
        <v>759</v>
      </c>
      <c r="H231" s="7" t="s">
        <v>218</v>
      </c>
      <c r="I231" s="16">
        <v>43765</v>
      </c>
      <c r="J231" s="16"/>
      <c r="K231" s="17"/>
      <c r="L231" s="3"/>
      <c r="M231" s="8" t="s">
        <v>20</v>
      </c>
      <c r="N231" s="11">
        <v>43770.449120370373</v>
      </c>
      <c r="O231" s="8" t="s">
        <v>746</v>
      </c>
      <c r="P231" s="11">
        <v>43768.72388888889</v>
      </c>
      <c r="Q231" s="13">
        <v>324467</v>
      </c>
      <c r="R231" s="18" t="s">
        <v>220</v>
      </c>
      <c r="S231" s="14" t="s">
        <v>984</v>
      </c>
      <c r="T231" s="63">
        <v>494</v>
      </c>
      <c r="U231" s="64" t="str">
        <f>CONCATENATE(LEFT(SP_ACQ_Lib[[#This Row],[Tax Parcel ID]],7),"_",SP_ACQ_Lib[[#This Row],[ACQ Document Type]])</f>
        <v>R019376_CONTACT Letter of Intent-HDR</v>
      </c>
      <c r="V231" s="36" t="str">
        <f>INDEX(SP_AcqTract_DB[WCAD Tax Parcel ID],MATCH(SP_ACQ_Lib[[#This Row],[Acquisition Tract No.]],SP_AcqTract_DB[Acquisition Tract No.],0))</f>
        <v>R019376;#26</v>
      </c>
      <c r="W231" s="26" t="e">
        <f>INDEX(#REF!,MATCH(LEFT(SP_ACQ_Lib[[#This Row],[Tax Parcel ID]],7),#REF!,0))</f>
        <v>#REF!</v>
      </c>
      <c r="X2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2" spans="1:25" ht="15" x14ac:dyDescent="0.2">
      <c r="A232" s="57" t="str">
        <f>CONCATENATE(SP_ACQ_Lib[[#This Row],[Acquisition Tract No.]],"_",SP_ACQ_Lib[[#This Row],[ACQ Document Type]])</f>
        <v>215_CONTACT Letter of Intent-HDR</v>
      </c>
      <c r="B232" s="14" t="s">
        <v>828</v>
      </c>
      <c r="C232" s="15" t="s">
        <v>37</v>
      </c>
      <c r="D232" s="12" t="s">
        <v>255</v>
      </c>
      <c r="E232" s="8" t="s">
        <v>489</v>
      </c>
      <c r="F232" s="8" t="s">
        <v>760</v>
      </c>
      <c r="G232" s="8" t="s">
        <v>759</v>
      </c>
      <c r="H232" s="7" t="s">
        <v>218</v>
      </c>
      <c r="I232" s="16">
        <v>43765</v>
      </c>
      <c r="J232" s="16"/>
      <c r="K232" s="17"/>
      <c r="L232" s="3"/>
      <c r="M232" s="8" t="s">
        <v>20</v>
      </c>
      <c r="N232" s="11">
        <v>43770.449108796296</v>
      </c>
      <c r="O232" s="8" t="s">
        <v>746</v>
      </c>
      <c r="P232" s="11">
        <v>43768.72388888889</v>
      </c>
      <c r="Q232" s="13">
        <v>324465</v>
      </c>
      <c r="R232" s="18" t="s">
        <v>220</v>
      </c>
      <c r="S232" s="14" t="s">
        <v>985</v>
      </c>
      <c r="T232" s="63">
        <v>495</v>
      </c>
      <c r="U232" s="64" t="str">
        <f>CONCATENATE(LEFT(SP_ACQ_Lib[[#This Row],[Tax Parcel ID]],7),"_",SP_ACQ_Lib[[#This Row],[ACQ Document Type]])</f>
        <v>R019376_CONTACT Letter of Intent-HDR</v>
      </c>
      <c r="V232" s="36" t="str">
        <f>INDEX(SP_AcqTract_DB[WCAD Tax Parcel ID],MATCH(SP_ACQ_Lib[[#This Row],[Acquisition Tract No.]],SP_AcqTract_DB[Acquisition Tract No.],0))</f>
        <v>R019376;#26</v>
      </c>
      <c r="W232" s="26" t="e">
        <f>INDEX(#REF!,MATCH(LEFT(SP_ACQ_Lib[[#This Row],[Tax Parcel ID]],7),#REF!,0))</f>
        <v>#REF!</v>
      </c>
      <c r="X2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3" spans="1:25" ht="15" x14ac:dyDescent="0.2">
      <c r="A233" s="57" t="str">
        <f>CONCATENATE(SP_ACQ_Lib[[#This Row],[Acquisition Tract No.]],"_",SP_ACQ_Lib[[#This Row],[ACQ Document Type]])</f>
        <v>215_CONTACT Letter of Intent-HDR</v>
      </c>
      <c r="B233" s="14" t="s">
        <v>829</v>
      </c>
      <c r="C233" s="15" t="s">
        <v>37</v>
      </c>
      <c r="D233" s="12" t="s">
        <v>255</v>
      </c>
      <c r="E233" s="8" t="s">
        <v>489</v>
      </c>
      <c r="F233" s="8" t="s">
        <v>760</v>
      </c>
      <c r="G233" s="8" t="s">
        <v>759</v>
      </c>
      <c r="H233" s="7" t="s">
        <v>218</v>
      </c>
      <c r="I233" s="16">
        <v>43765</v>
      </c>
      <c r="J233" s="16"/>
      <c r="K233" s="17"/>
      <c r="L233" s="3"/>
      <c r="M233" s="8" t="s">
        <v>20</v>
      </c>
      <c r="N233" s="11">
        <v>43770.449108796296</v>
      </c>
      <c r="O233" s="8" t="s">
        <v>746</v>
      </c>
      <c r="P233" s="11">
        <v>43768.72388888889</v>
      </c>
      <c r="Q233" s="13">
        <v>324519</v>
      </c>
      <c r="R233" s="18" t="s">
        <v>220</v>
      </c>
      <c r="S233" s="14" t="s">
        <v>986</v>
      </c>
      <c r="T233" s="63">
        <v>496</v>
      </c>
      <c r="U233" s="64" t="str">
        <f>CONCATENATE(LEFT(SP_ACQ_Lib[[#This Row],[Tax Parcel ID]],7),"_",SP_ACQ_Lib[[#This Row],[ACQ Document Type]])</f>
        <v>R019376_CONTACT Letter of Intent-HDR</v>
      </c>
      <c r="V233" s="36" t="str">
        <f>INDEX(SP_AcqTract_DB[WCAD Tax Parcel ID],MATCH(SP_ACQ_Lib[[#This Row],[Acquisition Tract No.]],SP_AcqTract_DB[Acquisition Tract No.],0))</f>
        <v>R019376;#26</v>
      </c>
      <c r="W233" s="26" t="e">
        <f>INDEX(#REF!,MATCH(LEFT(SP_ACQ_Lib[[#This Row],[Tax Parcel ID]],7),#REF!,0))</f>
        <v>#REF!</v>
      </c>
      <c r="X2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4" spans="1:25" ht="15" x14ac:dyDescent="0.2">
      <c r="A234" s="57" t="str">
        <f>CONCATENATE(SP_ACQ_Lib[[#This Row],[Acquisition Tract No.]],"_",SP_ACQ_Lib[[#This Row],[ACQ Document Type]])</f>
        <v>215_CONTACT Letter of Intent-HDR</v>
      </c>
      <c r="B234" s="14" t="s">
        <v>830</v>
      </c>
      <c r="C234" s="15" t="s">
        <v>37</v>
      </c>
      <c r="D234" s="12" t="s">
        <v>255</v>
      </c>
      <c r="E234" s="8" t="s">
        <v>489</v>
      </c>
      <c r="F234" s="8" t="s">
        <v>760</v>
      </c>
      <c r="G234" s="8" t="s">
        <v>759</v>
      </c>
      <c r="H234" s="7" t="s">
        <v>218</v>
      </c>
      <c r="I234" s="16">
        <v>43765</v>
      </c>
      <c r="J234" s="16"/>
      <c r="K234" s="17"/>
      <c r="L234" s="3"/>
      <c r="M234" s="8" t="s">
        <v>20</v>
      </c>
      <c r="N234" s="11">
        <v>43770.449120370373</v>
      </c>
      <c r="O234" s="8" t="s">
        <v>746</v>
      </c>
      <c r="P234" s="11">
        <v>43768.72388888889</v>
      </c>
      <c r="Q234" s="13">
        <v>324457</v>
      </c>
      <c r="R234" s="18" t="s">
        <v>220</v>
      </c>
      <c r="S234" s="14" t="s">
        <v>987</v>
      </c>
      <c r="T234" s="63">
        <v>497</v>
      </c>
      <c r="U234" s="64" t="str">
        <f>CONCATENATE(LEFT(SP_ACQ_Lib[[#This Row],[Tax Parcel ID]],7),"_",SP_ACQ_Lib[[#This Row],[ACQ Document Type]])</f>
        <v>R019376_CONTACT Letter of Intent-HDR</v>
      </c>
      <c r="V234" s="36" t="str">
        <f>INDEX(SP_AcqTract_DB[WCAD Tax Parcel ID],MATCH(SP_ACQ_Lib[[#This Row],[Acquisition Tract No.]],SP_AcqTract_DB[Acquisition Tract No.],0))</f>
        <v>R019376;#26</v>
      </c>
      <c r="W234" s="26" t="e">
        <f>INDEX(#REF!,MATCH(LEFT(SP_ACQ_Lib[[#This Row],[Tax Parcel ID]],7),#REF!,0))</f>
        <v>#REF!</v>
      </c>
      <c r="X2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5" spans="1:25" ht="15" x14ac:dyDescent="0.2">
      <c r="A235" s="57" t="str">
        <f>CONCATENATE(SP_ACQ_Lib[[#This Row],[Acquisition Tract No.]],"_",SP_ACQ_Lib[[#This Row],[ACQ Document Type]])</f>
        <v>215_CONTACT Letter of Intent-HDR</v>
      </c>
      <c r="B235" s="14" t="s">
        <v>831</v>
      </c>
      <c r="C235" s="15" t="s">
        <v>37</v>
      </c>
      <c r="D235" s="12" t="s">
        <v>255</v>
      </c>
      <c r="E235" s="8" t="s">
        <v>489</v>
      </c>
      <c r="F235" s="8" t="s">
        <v>760</v>
      </c>
      <c r="G235" s="8" t="s">
        <v>759</v>
      </c>
      <c r="H235" s="7" t="s">
        <v>218</v>
      </c>
      <c r="I235" s="16">
        <v>43765</v>
      </c>
      <c r="J235" s="16"/>
      <c r="K235" s="17"/>
      <c r="L235" s="3"/>
      <c r="M235" s="8" t="s">
        <v>20</v>
      </c>
      <c r="N235" s="11">
        <v>43770.449120370373</v>
      </c>
      <c r="O235" s="8" t="s">
        <v>746</v>
      </c>
      <c r="P235" s="11">
        <v>43768.723900462966</v>
      </c>
      <c r="Q235" s="13">
        <v>324525</v>
      </c>
      <c r="R235" s="18" t="s">
        <v>220</v>
      </c>
      <c r="S235" s="14" t="s">
        <v>988</v>
      </c>
      <c r="T235" s="63">
        <v>498</v>
      </c>
      <c r="U235" s="64" t="str">
        <f>CONCATENATE(LEFT(SP_ACQ_Lib[[#This Row],[Tax Parcel ID]],7),"_",SP_ACQ_Lib[[#This Row],[ACQ Document Type]])</f>
        <v>R019376_CONTACT Letter of Intent-HDR</v>
      </c>
      <c r="V235" s="36" t="str">
        <f>INDEX(SP_AcqTract_DB[WCAD Tax Parcel ID],MATCH(SP_ACQ_Lib[[#This Row],[Acquisition Tract No.]],SP_AcqTract_DB[Acquisition Tract No.],0))</f>
        <v>R019376;#26</v>
      </c>
      <c r="W235" s="26" t="e">
        <f>INDEX(#REF!,MATCH(LEFT(SP_ACQ_Lib[[#This Row],[Tax Parcel ID]],7),#REF!,0))</f>
        <v>#REF!</v>
      </c>
      <c r="X2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6" spans="1:25" ht="15" x14ac:dyDescent="0.2">
      <c r="A236" s="57" t="str">
        <f>CONCATENATE(SP_ACQ_Lib[[#This Row],[Acquisition Tract No.]],"_",SP_ACQ_Lib[[#This Row],[ACQ Document Type]])</f>
        <v>215_CONTACT Letter of Intent-HDR</v>
      </c>
      <c r="B236" s="14" t="s">
        <v>832</v>
      </c>
      <c r="C236" s="15" t="s">
        <v>37</v>
      </c>
      <c r="D236" s="12" t="s">
        <v>255</v>
      </c>
      <c r="E236" s="8" t="s">
        <v>489</v>
      </c>
      <c r="F236" s="8" t="s">
        <v>760</v>
      </c>
      <c r="G236" s="8" t="s">
        <v>759</v>
      </c>
      <c r="H236" s="7" t="s">
        <v>218</v>
      </c>
      <c r="I236" s="16">
        <v>43765</v>
      </c>
      <c r="J236" s="16"/>
      <c r="K236" s="17"/>
      <c r="L236" s="3"/>
      <c r="M236" s="8" t="s">
        <v>20</v>
      </c>
      <c r="N236" s="11">
        <v>43770.449120370373</v>
      </c>
      <c r="O236" s="8" t="s">
        <v>746</v>
      </c>
      <c r="P236" s="11">
        <v>43768.723900462966</v>
      </c>
      <c r="Q236" s="13">
        <v>324484</v>
      </c>
      <c r="R236" s="18" t="s">
        <v>220</v>
      </c>
      <c r="S236" s="14" t="s">
        <v>989</v>
      </c>
      <c r="T236" s="63">
        <v>499</v>
      </c>
      <c r="U236" s="64" t="str">
        <f>CONCATENATE(LEFT(SP_ACQ_Lib[[#This Row],[Tax Parcel ID]],7),"_",SP_ACQ_Lib[[#This Row],[ACQ Document Type]])</f>
        <v>R019376_CONTACT Letter of Intent-HDR</v>
      </c>
      <c r="V236" s="36" t="str">
        <f>INDEX(SP_AcqTract_DB[WCAD Tax Parcel ID],MATCH(SP_ACQ_Lib[[#This Row],[Acquisition Tract No.]],SP_AcqTract_DB[Acquisition Tract No.],0))</f>
        <v>R019376;#26</v>
      </c>
      <c r="W236" s="26" t="e">
        <f>INDEX(#REF!,MATCH(LEFT(SP_ACQ_Lib[[#This Row],[Tax Parcel ID]],7),#REF!,0))</f>
        <v>#REF!</v>
      </c>
      <c r="X2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7" spans="1:25" ht="15" x14ac:dyDescent="0.2">
      <c r="A237" s="57" t="str">
        <f>CONCATENATE(SP_ACQ_Lib[[#This Row],[Acquisition Tract No.]],"_",SP_ACQ_Lib[[#This Row],[ACQ Document Type]])</f>
        <v>215_CONTACT Letter of Intent-HDR</v>
      </c>
      <c r="B237" s="14" t="s">
        <v>833</v>
      </c>
      <c r="C237" s="15" t="s">
        <v>37</v>
      </c>
      <c r="D237" s="12" t="s">
        <v>255</v>
      </c>
      <c r="E237" s="8" t="s">
        <v>489</v>
      </c>
      <c r="F237" s="8" t="s">
        <v>760</v>
      </c>
      <c r="G237" s="8" t="s">
        <v>759</v>
      </c>
      <c r="H237" s="7" t="s">
        <v>218</v>
      </c>
      <c r="I237" s="16">
        <v>43765</v>
      </c>
      <c r="J237" s="16"/>
      <c r="K237" s="17"/>
      <c r="L237" s="3"/>
      <c r="M237" s="8" t="s">
        <v>20</v>
      </c>
      <c r="N237" s="11">
        <v>43770.449120370373</v>
      </c>
      <c r="O237" s="8" t="s">
        <v>746</v>
      </c>
      <c r="P237" s="11">
        <v>43768.723900462966</v>
      </c>
      <c r="Q237" s="13">
        <v>324501</v>
      </c>
      <c r="R237" s="18" t="s">
        <v>220</v>
      </c>
      <c r="S237" s="14" t="s">
        <v>990</v>
      </c>
      <c r="T237" s="63">
        <v>500</v>
      </c>
      <c r="U237" s="64" t="str">
        <f>CONCATENATE(LEFT(SP_ACQ_Lib[[#This Row],[Tax Parcel ID]],7),"_",SP_ACQ_Lib[[#This Row],[ACQ Document Type]])</f>
        <v>R019376_CONTACT Letter of Intent-HDR</v>
      </c>
      <c r="V237" s="36" t="str">
        <f>INDEX(SP_AcqTract_DB[WCAD Tax Parcel ID],MATCH(SP_ACQ_Lib[[#This Row],[Acquisition Tract No.]],SP_AcqTract_DB[Acquisition Tract No.],0))</f>
        <v>R019376;#26</v>
      </c>
      <c r="W237" s="26" t="e">
        <f>INDEX(#REF!,MATCH(LEFT(SP_ACQ_Lib[[#This Row],[Tax Parcel ID]],7),#REF!,0))</f>
        <v>#REF!</v>
      </c>
      <c r="X2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Letter of Intent-HDR</v>
      </c>
      <c r="Y2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8" spans="1:25" ht="15" x14ac:dyDescent="0.2">
      <c r="A238" s="57" t="str">
        <f>CONCATENATE(SP_ACQ_Lib[[#This Row],[Acquisition Tract No.]],"_",SP_ACQ_Lib[[#This Row],[ACQ Document Type]])</f>
        <v>215_CONTACT Negotiator Report</v>
      </c>
      <c r="B238" s="14" t="s">
        <v>1293</v>
      </c>
      <c r="C238" s="15" t="s">
        <v>37</v>
      </c>
      <c r="D238" s="12" t="s">
        <v>255</v>
      </c>
      <c r="E238" s="8" t="s">
        <v>489</v>
      </c>
      <c r="F238" s="8" t="s">
        <v>517</v>
      </c>
      <c r="G238" s="8" t="s">
        <v>516</v>
      </c>
      <c r="H238" s="7" t="s">
        <v>218</v>
      </c>
      <c r="I238" s="16"/>
      <c r="J238" s="16"/>
      <c r="K238" s="17"/>
      <c r="L238" s="3"/>
      <c r="M238" s="8" t="s">
        <v>1482</v>
      </c>
      <c r="N238" s="11">
        <v>43909.814629629633</v>
      </c>
      <c r="O238" s="8" t="s">
        <v>1485</v>
      </c>
      <c r="P238" s="11">
        <v>43732.570949074077</v>
      </c>
      <c r="Q238" s="13">
        <v>55810</v>
      </c>
      <c r="R238" s="18" t="s">
        <v>518</v>
      </c>
      <c r="S238" s="14" t="s">
        <v>535</v>
      </c>
      <c r="T238" s="63">
        <v>299</v>
      </c>
      <c r="U238" s="64" t="str">
        <f>CONCATENATE(LEFT(SP_ACQ_Lib[[#This Row],[Tax Parcel ID]],7),"_",SP_ACQ_Lib[[#This Row],[ACQ Document Type]])</f>
        <v>R019376_CONTACT Negotiator Report</v>
      </c>
      <c r="V238" s="36" t="str">
        <f>INDEX(SP_AcqTract_DB[WCAD Tax Parcel ID],MATCH(SP_ACQ_Lib[[#This Row],[Acquisition Tract No.]],SP_AcqTract_DB[Acquisition Tract No.],0))</f>
        <v>R019376;#26</v>
      </c>
      <c r="W238" s="26" t="e">
        <f>INDEX(#REF!,MATCH(LEFT(SP_ACQ_Lib[[#This Row],[Tax Parcel ID]],7),#REF!,0))</f>
        <v>#REF!</v>
      </c>
      <c r="X2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Negotiator Report</v>
      </c>
      <c r="Y2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39" spans="1:25" ht="15" x14ac:dyDescent="0.2">
      <c r="A239" s="57" t="str">
        <f>CONCATENATE(SP_ACQ_Lib[[#This Row],[Acquisition Tract No.]],"_",SP_ACQ_Lib[[#This Row],[ACQ Document Type]])</f>
        <v>215_CONTACT Negotiator Report</v>
      </c>
      <c r="B239" s="14" t="s">
        <v>1792</v>
      </c>
      <c r="C239" s="15" t="s">
        <v>37</v>
      </c>
      <c r="D239" s="12" t="s">
        <v>255</v>
      </c>
      <c r="E239" s="8" t="s">
        <v>489</v>
      </c>
      <c r="F239" s="8" t="s">
        <v>517</v>
      </c>
      <c r="G239" s="8" t="s">
        <v>516</v>
      </c>
      <c r="H239" s="7" t="s">
        <v>218</v>
      </c>
      <c r="I239" s="16"/>
      <c r="J239" s="16"/>
      <c r="K239" s="17"/>
      <c r="L239" s="3"/>
      <c r="M239" s="8" t="s">
        <v>1076</v>
      </c>
      <c r="N239" s="11">
        <v>44019.770972222221</v>
      </c>
      <c r="O239" s="8" t="s">
        <v>1076</v>
      </c>
      <c r="P239" s="11">
        <v>43945.665937500002</v>
      </c>
      <c r="Q239" s="13">
        <v>458159</v>
      </c>
      <c r="R239" s="18" t="s">
        <v>518</v>
      </c>
      <c r="S239" s="14" t="s">
        <v>1798</v>
      </c>
      <c r="T239" s="63">
        <v>834</v>
      </c>
      <c r="U239" s="64" t="str">
        <f>CONCATENATE(LEFT(SP_ACQ_Lib[[#This Row],[Tax Parcel ID]],7),"_",SP_ACQ_Lib[[#This Row],[ACQ Document Type]])</f>
        <v>R019376_CONTACT Negotiator Report</v>
      </c>
      <c r="V239" s="36" t="str">
        <f>INDEX(SP_AcqTract_DB[WCAD Tax Parcel ID],MATCH(SP_ACQ_Lib[[#This Row],[Acquisition Tract No.]],SP_AcqTract_DB[Acquisition Tract No.],0))</f>
        <v>R019376;#26</v>
      </c>
      <c r="W239" s="26" t="e">
        <f>INDEX(#REF!,MATCH(LEFT(SP_ACQ_Lib[[#This Row],[Tax Parcel ID]],7),#REF!,0))</f>
        <v>#REF!</v>
      </c>
      <c r="X2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Negotiator Report</v>
      </c>
      <c r="Y2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0" spans="1:25" ht="15" x14ac:dyDescent="0.2">
      <c r="A240" s="57" t="str">
        <f>CONCATENATE(SP_ACQ_Lib[[#This Row],[Acquisition Tract No.]],"_",SP_ACQ_Lib[[#This Row],[ACQ Document Type]])</f>
        <v>215_CONTACT Pre-Appraisal Contact with Owner</v>
      </c>
      <c r="B240" s="14" t="s">
        <v>1294</v>
      </c>
      <c r="C240" s="15" t="s">
        <v>37</v>
      </c>
      <c r="D240" s="12" t="s">
        <v>255</v>
      </c>
      <c r="E240" s="8" t="s">
        <v>489</v>
      </c>
      <c r="F240" s="8" t="s">
        <v>1081</v>
      </c>
      <c r="G240" s="8" t="s">
        <v>1080</v>
      </c>
      <c r="H240" s="7" t="s">
        <v>218</v>
      </c>
      <c r="I240" s="16">
        <v>43788</v>
      </c>
      <c r="J240" s="16"/>
      <c r="K240" s="17"/>
      <c r="L240" s="3"/>
      <c r="M240" s="8" t="s">
        <v>1483</v>
      </c>
      <c r="N240" s="11">
        <v>43872.549189814818</v>
      </c>
      <c r="O240" s="8" t="s">
        <v>673</v>
      </c>
      <c r="P240" s="11">
        <v>43822.641481481478</v>
      </c>
      <c r="Q240" s="13">
        <v>1621104</v>
      </c>
      <c r="R240" s="18" t="s">
        <v>220</v>
      </c>
      <c r="S240" s="14" t="s">
        <v>1108</v>
      </c>
      <c r="T240" s="63">
        <v>677</v>
      </c>
      <c r="U240" s="64" t="str">
        <f>CONCATENATE(LEFT(SP_ACQ_Lib[[#This Row],[Tax Parcel ID]],7),"_",SP_ACQ_Lib[[#This Row],[ACQ Document Type]])</f>
        <v>R019376_CONTACT Pre-Appraisal Contact with Owner</v>
      </c>
      <c r="V240" s="36" t="str">
        <f>INDEX(SP_AcqTract_DB[WCAD Tax Parcel ID],MATCH(SP_ACQ_Lib[[#This Row],[Acquisition Tract No.]],SP_AcqTract_DB[Acquisition Tract No.],0))</f>
        <v>R019376;#26</v>
      </c>
      <c r="W240" s="26" t="e">
        <f>INDEX(#REF!,MATCH(LEFT(SP_ACQ_Lib[[#This Row],[Tax Parcel ID]],7),#REF!,0))</f>
        <v>#REF!</v>
      </c>
      <c r="X2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CONTACT Pre-Appraisal Contact with Owner</v>
      </c>
      <c r="Y2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1" spans="1:25" ht="15" x14ac:dyDescent="0.2">
      <c r="A241" s="57" t="str">
        <f>CONCATENATE(SP_ACQ_Lib[[#This Row],[Acquisition Tract No.]],"_",SP_ACQ_Lib[[#This Row],[ACQ Document Type]])</f>
        <v>215_NEGOTIATION Landowner Bill of Rights Letter</v>
      </c>
      <c r="B241" s="14" t="s">
        <v>1354</v>
      </c>
      <c r="C241" s="15" t="s">
        <v>37</v>
      </c>
      <c r="D241" s="12" t="s">
        <v>255</v>
      </c>
      <c r="E241" s="8" t="s">
        <v>573</v>
      </c>
      <c r="F241" s="8" t="s">
        <v>1079</v>
      </c>
      <c r="G241" s="8" t="s">
        <v>1078</v>
      </c>
      <c r="H241" s="7" t="s">
        <v>218</v>
      </c>
      <c r="I241" s="16">
        <v>43748</v>
      </c>
      <c r="J241" s="16"/>
      <c r="K241" s="17"/>
      <c r="L241" s="3"/>
      <c r="M241" s="8" t="s">
        <v>1483</v>
      </c>
      <c r="N241" s="11">
        <v>43872.560219907406</v>
      </c>
      <c r="O241" s="8" t="s">
        <v>1485</v>
      </c>
      <c r="P241" s="11">
        <v>43752.481956018521</v>
      </c>
      <c r="Q241" s="13">
        <v>350040</v>
      </c>
      <c r="R241" s="18" t="s">
        <v>220</v>
      </c>
      <c r="S241" s="14" t="s">
        <v>610</v>
      </c>
      <c r="T241" s="63">
        <v>430</v>
      </c>
      <c r="U241" s="64" t="str">
        <f>CONCATENATE(LEFT(SP_ACQ_Lib[[#This Row],[Tax Parcel ID]],7),"_",SP_ACQ_Lib[[#This Row],[ACQ Document Type]])</f>
        <v>R019376_NEGOTIATION Landowner Bill of Rights Letter</v>
      </c>
      <c r="V241" s="36" t="str">
        <f>INDEX(SP_AcqTract_DB[WCAD Tax Parcel ID],MATCH(SP_ACQ_Lib[[#This Row],[Acquisition Tract No.]],SP_AcqTract_DB[Acquisition Tract No.],0))</f>
        <v>R019376;#26</v>
      </c>
      <c r="W241" s="26" t="e">
        <f>INDEX(#REF!,MATCH(LEFT(SP_ACQ_Lib[[#This Row],[Tax Parcel ID]],7),#REF!,0))</f>
        <v>#REF!</v>
      </c>
      <c r="X2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NEGOTIATION Landowner Bill of Rights Letter</v>
      </c>
      <c r="Y2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2" spans="1:25" ht="15" x14ac:dyDescent="0.2">
      <c r="A242" s="57" t="str">
        <f>CONCATENATE(SP_ACQ_Lib[[#This Row],[Acquisition Tract No.]],"_",SP_ACQ_Lib[[#This Row],[ACQ Document Type]])</f>
        <v>215_SURVEY Description-Plat_CITY</v>
      </c>
      <c r="B242" s="14" t="s">
        <v>1434</v>
      </c>
      <c r="C242" s="15" t="s">
        <v>37</v>
      </c>
      <c r="D242" s="12" t="s">
        <v>255</v>
      </c>
      <c r="E242" s="8" t="s">
        <v>482</v>
      </c>
      <c r="F242" s="8" t="s">
        <v>1413</v>
      </c>
      <c r="G242" s="8" t="s">
        <v>1412</v>
      </c>
      <c r="H242" s="7" t="s">
        <v>1082</v>
      </c>
      <c r="I242" s="16">
        <v>43767</v>
      </c>
      <c r="J242" s="16">
        <v>43886</v>
      </c>
      <c r="K242" s="17"/>
      <c r="L242" s="3"/>
      <c r="M242" s="8" t="s">
        <v>1484</v>
      </c>
      <c r="N242" s="11">
        <v>43979.306111111109</v>
      </c>
      <c r="O242" s="8" t="s">
        <v>1483</v>
      </c>
      <c r="P242" s="11">
        <v>43886.642071759263</v>
      </c>
      <c r="Q242" s="13">
        <v>237602</v>
      </c>
      <c r="R242" s="18" t="s">
        <v>220</v>
      </c>
      <c r="S242" s="14" t="s">
        <v>1457</v>
      </c>
      <c r="T242" s="63">
        <v>1019</v>
      </c>
      <c r="U242" s="64" t="str">
        <f>CONCATENATE(LEFT(SP_ACQ_Lib[[#This Row],[Tax Parcel ID]],7),"_",SP_ACQ_Lib[[#This Row],[ACQ Document Type]])</f>
        <v>R019376_SURVEY Description-Plat_CITY</v>
      </c>
      <c r="V242" s="36" t="str">
        <f>INDEX(SP_AcqTract_DB[WCAD Tax Parcel ID],MATCH(SP_ACQ_Lib[[#This Row],[Acquisition Tract No.]],SP_AcqTract_DB[Acquisition Tract No.],0))</f>
        <v>R019376;#26</v>
      </c>
      <c r="W242" s="26" t="e">
        <f>INDEX(#REF!,MATCH(LEFT(SP_ACQ_Lib[[#This Row],[Tax Parcel ID]],7),#REF!,0))</f>
        <v>#REF!</v>
      </c>
      <c r="X2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SURVEY Description-Plat_CITY</v>
      </c>
      <c r="Y2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3" spans="1:25" ht="15" x14ac:dyDescent="0.2">
      <c r="A243" s="57" t="str">
        <f>CONCATENATE(SP_ACQ_Lib[[#This Row],[Acquisition Tract No.]],"_",SP_ACQ_Lib[[#This Row],[ACQ Document Type]])</f>
        <v>215_SURVEY Description-Plat_USACOE</v>
      </c>
      <c r="B243" s="14" t="s">
        <v>2675</v>
      </c>
      <c r="C243" s="15" t="s">
        <v>37</v>
      </c>
      <c r="D243" s="12" t="s">
        <v>255</v>
      </c>
      <c r="E243" s="8" t="s">
        <v>482</v>
      </c>
      <c r="F243" s="8" t="s">
        <v>1420</v>
      </c>
      <c r="G243" s="8" t="s">
        <v>1419</v>
      </c>
      <c r="H243" s="7" t="s">
        <v>218</v>
      </c>
      <c r="I243" s="16">
        <v>43991</v>
      </c>
      <c r="J243" s="16">
        <v>43993</v>
      </c>
      <c r="K243" s="17"/>
      <c r="L243" s="3"/>
      <c r="M243" s="8" t="s">
        <v>1483</v>
      </c>
      <c r="N243" s="11">
        <v>43994.372604166667</v>
      </c>
      <c r="O243" s="8" t="s">
        <v>1483</v>
      </c>
      <c r="P243" s="11">
        <v>43994.366655092592</v>
      </c>
      <c r="Q243" s="13">
        <v>497571</v>
      </c>
      <c r="R243" s="18" t="s">
        <v>220</v>
      </c>
      <c r="S243" s="14" t="s">
        <v>2696</v>
      </c>
      <c r="T243" s="63">
        <v>1189</v>
      </c>
      <c r="U243" s="64" t="str">
        <f>CONCATENATE(LEFT(SP_ACQ_Lib[[#This Row],[Tax Parcel ID]],7),"_",SP_ACQ_Lib[[#This Row],[ACQ Document Type]])</f>
        <v>R019376_SURVEY Description-Plat_USACOE</v>
      </c>
      <c r="V243" s="36" t="str">
        <f>INDEX(SP_AcqTract_DB[WCAD Tax Parcel ID],MATCH(SP_ACQ_Lib[[#This Row],[Acquisition Tract No.]],SP_AcqTract_DB[Acquisition Tract No.],0))</f>
        <v>R019376;#26</v>
      </c>
      <c r="W243" s="26" t="e">
        <f>INDEX(#REF!,MATCH(LEFT(SP_ACQ_Lib[[#This Row],[Tax Parcel ID]],7),#REF!,0))</f>
        <v>#REF!</v>
      </c>
      <c r="X2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SURVEY Description-Plat_USACOE</v>
      </c>
      <c r="Y2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4" spans="1:25" ht="15" x14ac:dyDescent="0.2">
      <c r="A244" s="57" t="str">
        <f>CONCATENATE(SP_ACQ_Lib[[#This Row],[Acquisition Tract No.]],"_",SP_ACQ_Lib[[#This Row],[ACQ Document Type]])</f>
        <v>215_SURVEY Right-of-Entry</v>
      </c>
      <c r="B244" s="14" t="s">
        <v>1612</v>
      </c>
      <c r="C244" s="15" t="s">
        <v>37</v>
      </c>
      <c r="D244" s="12" t="s">
        <v>255</v>
      </c>
      <c r="E244" s="8" t="s">
        <v>482</v>
      </c>
      <c r="F244" s="8" t="s">
        <v>483</v>
      </c>
      <c r="G244" s="8" t="s">
        <v>217</v>
      </c>
      <c r="H244" s="7" t="s">
        <v>218</v>
      </c>
      <c r="I244" s="16">
        <v>43676</v>
      </c>
      <c r="J244" s="16"/>
      <c r="K244" s="17"/>
      <c r="L244" s="3"/>
      <c r="M244" s="8" t="s">
        <v>1483</v>
      </c>
      <c r="N244" s="11">
        <v>43922.375787037039</v>
      </c>
      <c r="O244" s="8" t="s">
        <v>1485</v>
      </c>
      <c r="P244" s="11">
        <v>43686.632372685184</v>
      </c>
      <c r="Q244" s="13">
        <v>535881</v>
      </c>
      <c r="R244" s="18" t="s">
        <v>220</v>
      </c>
      <c r="S244" s="14" t="s">
        <v>374</v>
      </c>
      <c r="T244" s="63">
        <v>9</v>
      </c>
      <c r="U244" s="64" t="str">
        <f>CONCATENATE(LEFT(SP_ACQ_Lib[[#This Row],[Tax Parcel ID]],7),"_",SP_ACQ_Lib[[#This Row],[ACQ Document Type]])</f>
        <v>R019376_SURVEY Right-of-Entry</v>
      </c>
      <c r="V244" s="36" t="str">
        <f>INDEX(SP_AcqTract_DB[WCAD Tax Parcel ID],MATCH(SP_ACQ_Lib[[#This Row],[Acquisition Tract No.]],SP_AcqTract_DB[Acquisition Tract No.],0))</f>
        <v>R019376;#26</v>
      </c>
      <c r="W244" s="26" t="e">
        <f>INDEX(#REF!,MATCH(LEFT(SP_ACQ_Lib[[#This Row],[Tax Parcel ID]],7),#REF!,0))</f>
        <v>#REF!</v>
      </c>
      <c r="X2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SURVEY Right-of-Entry</v>
      </c>
      <c r="Y2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5" spans="1:25" ht="15" x14ac:dyDescent="0.2">
      <c r="A245" s="57" t="str">
        <f>CONCATENATE(SP_ACQ_Lib[[#This Row],[Acquisition Tract No.]],"_",SP_ACQ_Lib[[#This Row],[ACQ Document Type]])</f>
        <v>215_TITLE Commitment</v>
      </c>
      <c r="B245" s="14" t="s">
        <v>834</v>
      </c>
      <c r="C245" s="15" t="s">
        <v>37</v>
      </c>
      <c r="D245" s="12" t="s">
        <v>255</v>
      </c>
      <c r="E245" s="8" t="s">
        <v>485</v>
      </c>
      <c r="F245" s="8" t="s">
        <v>486</v>
      </c>
      <c r="G245" s="8" t="s">
        <v>240</v>
      </c>
      <c r="H245" s="7" t="s">
        <v>218</v>
      </c>
      <c r="I245" s="16">
        <v>44013</v>
      </c>
      <c r="J245" s="16">
        <v>44014</v>
      </c>
      <c r="K245" s="17"/>
      <c r="L245" s="3" t="s">
        <v>2976</v>
      </c>
      <c r="M245" s="8" t="s">
        <v>1485</v>
      </c>
      <c r="N245" s="11">
        <v>44018.417384259257</v>
      </c>
      <c r="O245" s="8" t="s">
        <v>1486</v>
      </c>
      <c r="P245" s="11">
        <v>43689.597581018519</v>
      </c>
      <c r="Q245" s="13">
        <v>1933110</v>
      </c>
      <c r="R245" s="18" t="s">
        <v>220</v>
      </c>
      <c r="S245" s="14" t="s">
        <v>375</v>
      </c>
      <c r="T245" s="63">
        <v>31</v>
      </c>
      <c r="U245" s="64" t="str">
        <f>CONCATENATE(LEFT(SP_ACQ_Lib[[#This Row],[Tax Parcel ID]],7),"_",SP_ACQ_Lib[[#This Row],[ACQ Document Type]])</f>
        <v>R019376_TITLE Commitment</v>
      </c>
      <c r="V245" s="36" t="str">
        <f>INDEX(SP_AcqTract_DB[WCAD Tax Parcel ID],MATCH(SP_ACQ_Lib[[#This Row],[Acquisition Tract No.]],SP_AcqTract_DB[Acquisition Tract No.],0))</f>
        <v>R019376;#26</v>
      </c>
      <c r="W245" s="26" t="e">
        <f>INDEX(#REF!,MATCH(LEFT(SP_ACQ_Lib[[#This Row],[Tax Parcel ID]],7),#REF!,0))</f>
        <v>#REF!</v>
      </c>
      <c r="X2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TITLE Commitment</v>
      </c>
      <c r="Y2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6" spans="1:25" ht="15" x14ac:dyDescent="0.2">
      <c r="A246" s="57" t="str">
        <f>CONCATENATE(SP_ACQ_Lib[[#This Row],[Acquisition Tract No.]],"_",SP_ACQ_Lib[[#This Row],[ACQ Document Type]])</f>
        <v>215_TITLE Commitment Backup Docs</v>
      </c>
      <c r="B246" s="14" t="s">
        <v>835</v>
      </c>
      <c r="C246" s="15" t="s">
        <v>37</v>
      </c>
      <c r="D246" s="12" t="s">
        <v>255</v>
      </c>
      <c r="E246" s="8" t="s">
        <v>485</v>
      </c>
      <c r="F246" s="8" t="s">
        <v>487</v>
      </c>
      <c r="G246" s="8" t="s">
        <v>242</v>
      </c>
      <c r="H246" s="7" t="s">
        <v>218</v>
      </c>
      <c r="I246" s="16"/>
      <c r="J246" s="16"/>
      <c r="K246" s="17"/>
      <c r="L246" s="3"/>
      <c r="M246" s="8" t="s">
        <v>1485</v>
      </c>
      <c r="N246" s="11">
        <v>43868.697187500002</v>
      </c>
      <c r="O246" s="8" t="s">
        <v>1486</v>
      </c>
      <c r="P246" s="11">
        <v>43689.598113425927</v>
      </c>
      <c r="Q246" s="13">
        <v>2414620</v>
      </c>
      <c r="R246" s="18" t="s">
        <v>220</v>
      </c>
      <c r="S246" s="14" t="s">
        <v>376</v>
      </c>
      <c r="T246" s="63">
        <v>32</v>
      </c>
      <c r="U246" s="64" t="str">
        <f>CONCATENATE(LEFT(SP_ACQ_Lib[[#This Row],[Tax Parcel ID]],7),"_",SP_ACQ_Lib[[#This Row],[ACQ Document Type]])</f>
        <v>R019376_TITLE Commitment Backup Docs</v>
      </c>
      <c r="V246" s="36" t="str">
        <f>INDEX(SP_AcqTract_DB[WCAD Tax Parcel ID],MATCH(SP_ACQ_Lib[[#This Row],[Acquisition Tract No.]],SP_AcqTract_DB[Acquisition Tract No.],0))</f>
        <v>R019376;#26</v>
      </c>
      <c r="W246" s="26" t="e">
        <f>INDEX(#REF!,MATCH(LEFT(SP_ACQ_Lib[[#This Row],[Tax Parcel ID]],7),#REF!,0))</f>
        <v>#REF!</v>
      </c>
      <c r="X2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TITLE Commitment Backup Docs</v>
      </c>
      <c r="Y2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7" spans="1:25" ht="15" x14ac:dyDescent="0.2">
      <c r="A247" s="57" t="str">
        <f>CONCATENATE(SP_ACQ_Lib[[#This Row],[Acquisition Tract No.]],"_",SP_ACQ_Lib[[#This Row],[ACQ Document Type]])</f>
        <v>215_TITLE Curative Plan</v>
      </c>
      <c r="B247" s="14" t="s">
        <v>836</v>
      </c>
      <c r="C247" s="15" t="s">
        <v>37</v>
      </c>
      <c r="D247" s="12" t="s">
        <v>255</v>
      </c>
      <c r="E247" s="8" t="s">
        <v>485</v>
      </c>
      <c r="F247" s="8" t="s">
        <v>488</v>
      </c>
      <c r="G247" s="8" t="s">
        <v>243</v>
      </c>
      <c r="H247" s="7" t="s">
        <v>218</v>
      </c>
      <c r="I247" s="16">
        <v>43809</v>
      </c>
      <c r="J247" s="16"/>
      <c r="K247" s="17"/>
      <c r="L247" s="3"/>
      <c r="M247" s="8" t="s">
        <v>1485</v>
      </c>
      <c r="N247" s="11">
        <v>44020.435624999998</v>
      </c>
      <c r="O247" s="8" t="s">
        <v>1486</v>
      </c>
      <c r="P247" s="11">
        <v>43745.47587962963</v>
      </c>
      <c r="Q247" s="13">
        <v>36762</v>
      </c>
      <c r="R247" s="18" t="s">
        <v>220</v>
      </c>
      <c r="S247" s="14" t="s">
        <v>611</v>
      </c>
      <c r="T247" s="63">
        <v>392</v>
      </c>
      <c r="U247" s="64" t="str">
        <f>CONCATENATE(LEFT(SP_ACQ_Lib[[#This Row],[Tax Parcel ID]],7),"_",SP_ACQ_Lib[[#This Row],[ACQ Document Type]])</f>
        <v>R019376_TITLE Curative Plan</v>
      </c>
      <c r="V247" s="36" t="str">
        <f>INDEX(SP_AcqTract_DB[WCAD Tax Parcel ID],MATCH(SP_ACQ_Lib[[#This Row],[Acquisition Tract No.]],SP_AcqTract_DB[Acquisition Tract No.],0))</f>
        <v>R019376;#26</v>
      </c>
      <c r="W247" s="26" t="e">
        <f>INDEX(#REF!,MATCH(LEFT(SP_ACQ_Lib[[#This Row],[Tax Parcel ID]],7),#REF!,0))</f>
        <v>#REF!</v>
      </c>
      <c r="X2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TITLE Curative Plan</v>
      </c>
      <c r="Y2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8" spans="1:25" ht="15" x14ac:dyDescent="0.2">
      <c r="A248" s="57" t="str">
        <f>CONCATENATE(SP_ACQ_Lib[[#This Row],[Acquisition Tract No.]],"_",SP_ACQ_Lib[[#This Row],[ACQ Document Type]])</f>
        <v>215_TITLE Tax Card</v>
      </c>
      <c r="B248" s="14" t="s">
        <v>1355</v>
      </c>
      <c r="C248" s="15" t="s">
        <v>37</v>
      </c>
      <c r="D248" s="12" t="s">
        <v>255</v>
      </c>
      <c r="E248" s="8" t="s">
        <v>485</v>
      </c>
      <c r="F248" s="8" t="s">
        <v>580</v>
      </c>
      <c r="G248" s="8" t="s">
        <v>579</v>
      </c>
      <c r="H248" s="7" t="s">
        <v>218</v>
      </c>
      <c r="I248" s="16"/>
      <c r="J248" s="16"/>
      <c r="K248" s="17"/>
      <c r="L248" s="3"/>
      <c r="M248" s="8" t="s">
        <v>1483</v>
      </c>
      <c r="N248" s="11">
        <v>43874.591481481482</v>
      </c>
      <c r="O248" s="8" t="s">
        <v>673</v>
      </c>
      <c r="P248" s="11">
        <v>43817.464837962965</v>
      </c>
      <c r="Q248" s="13">
        <v>577295</v>
      </c>
      <c r="R248" s="18" t="s">
        <v>220</v>
      </c>
      <c r="S248" s="14" t="s">
        <v>1109</v>
      </c>
      <c r="T248" s="63">
        <v>596</v>
      </c>
      <c r="U248" s="64" t="str">
        <f>CONCATENATE(LEFT(SP_ACQ_Lib[[#This Row],[Tax Parcel ID]],7),"_",SP_ACQ_Lib[[#This Row],[ACQ Document Type]])</f>
        <v>R019376_TITLE Tax Card</v>
      </c>
      <c r="V248" s="36" t="str">
        <f>INDEX(SP_AcqTract_DB[WCAD Tax Parcel ID],MATCH(SP_ACQ_Lib[[#This Row],[Acquisition Tract No.]],SP_AcqTract_DB[Acquisition Tract No.],0))</f>
        <v>R019376;#26</v>
      </c>
      <c r="W248" s="26" t="e">
        <f>INDEX(#REF!,MATCH(LEFT(SP_ACQ_Lib[[#This Row],[Tax Parcel ID]],7),#REF!,0))</f>
        <v>#REF!</v>
      </c>
      <c r="X2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COW-FRMP_TR-215 TITLE Tax Card</v>
      </c>
      <c r="Y2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49" spans="1:25" ht="15" x14ac:dyDescent="0.2">
      <c r="A249" s="57" t="str">
        <f>CONCATENATE(SP_ACQ_Lib[[#This Row],[Acquisition Tract No.]],"_",SP_ACQ_Lib[[#This Row],[ACQ Document Type]])</f>
        <v>216_APPRAISAL Final Appraisal</v>
      </c>
      <c r="B249" s="14" t="s">
        <v>2605</v>
      </c>
      <c r="C249" s="15" t="s">
        <v>38</v>
      </c>
      <c r="D249" s="12" t="s">
        <v>256</v>
      </c>
      <c r="E249" s="8" t="s">
        <v>569</v>
      </c>
      <c r="F249" s="8" t="s">
        <v>1727</v>
      </c>
      <c r="G249" s="8" t="s">
        <v>1726</v>
      </c>
      <c r="H249" s="7" t="s">
        <v>218</v>
      </c>
      <c r="I249" s="16">
        <v>43962</v>
      </c>
      <c r="J249" s="16">
        <v>43980</v>
      </c>
      <c r="K249" s="17">
        <v>5735</v>
      </c>
      <c r="L249" s="3"/>
      <c r="M249" s="8" t="s">
        <v>1483</v>
      </c>
      <c r="N249" s="11">
        <v>43990.434965277775</v>
      </c>
      <c r="O249" s="8" t="s">
        <v>1483</v>
      </c>
      <c r="P249" s="11">
        <v>43990.424942129626</v>
      </c>
      <c r="Q249" s="13">
        <v>12637531</v>
      </c>
      <c r="R249" s="18" t="s">
        <v>220</v>
      </c>
      <c r="S249" s="14" t="s">
        <v>2619</v>
      </c>
      <c r="T249" s="63">
        <v>1155</v>
      </c>
      <c r="U249" s="64" t="str">
        <f>CONCATENATE(LEFT(SP_ACQ_Lib[[#This Row],[Tax Parcel ID]],7),"_",SP_ACQ_Lib[[#This Row],[ACQ Document Type]])</f>
        <v>R019375_APPRAISAL Final Appraisal</v>
      </c>
      <c r="V249" s="36" t="str">
        <f>INDEX(SP_AcqTract_DB[WCAD Tax Parcel ID],MATCH(SP_ACQ_Lib[[#This Row],[Acquisition Tract No.]],SP_AcqTract_DB[Acquisition Tract No.],0))</f>
        <v>R019375;#27</v>
      </c>
      <c r="W249" s="26" t="e">
        <f>INDEX(#REF!,MATCH(LEFT(SP_ACQ_Lib[[#This Row],[Tax Parcel ID]],7),#REF!,0))</f>
        <v>#REF!</v>
      </c>
      <c r="X2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APPRAISAL Final Appraisal</v>
      </c>
      <c r="Y2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0" spans="1:25" ht="15" x14ac:dyDescent="0.2">
      <c r="A250" s="57" t="str">
        <f>CONCATENATE(SP_ACQ_Lib[[#This Row],[Acquisition Tract No.]],"_",SP_ACQ_Lib[[#This Row],[ACQ Document Type]])</f>
        <v>216_APPRAISAL Just Compensation Memo</v>
      </c>
      <c r="B250" s="14" t="s">
        <v>2606</v>
      </c>
      <c r="C250" s="15" t="s">
        <v>38</v>
      </c>
      <c r="D250" s="12" t="s">
        <v>256</v>
      </c>
      <c r="E250" s="8" t="s">
        <v>569</v>
      </c>
      <c r="F250" s="8" t="s">
        <v>1729</v>
      </c>
      <c r="G250" s="8" t="s">
        <v>1728</v>
      </c>
      <c r="H250" s="7" t="s">
        <v>218</v>
      </c>
      <c r="I250" s="16">
        <v>43991</v>
      </c>
      <c r="J250" s="16">
        <v>43990</v>
      </c>
      <c r="K250" s="17">
        <v>5735</v>
      </c>
      <c r="L250" s="3"/>
      <c r="M250" s="8" t="s">
        <v>1483</v>
      </c>
      <c r="N250" s="11">
        <v>43991.580787037034</v>
      </c>
      <c r="O250" s="8" t="s">
        <v>1483</v>
      </c>
      <c r="P250" s="11">
        <v>43990.424976851849</v>
      </c>
      <c r="Q250" s="13">
        <v>43138</v>
      </c>
      <c r="R250" s="18" t="s">
        <v>220</v>
      </c>
      <c r="S250" s="14" t="s">
        <v>2620</v>
      </c>
      <c r="T250" s="63">
        <v>1156</v>
      </c>
      <c r="U250" s="64" t="str">
        <f>CONCATENATE(LEFT(SP_ACQ_Lib[[#This Row],[Tax Parcel ID]],7),"_",SP_ACQ_Lib[[#This Row],[ACQ Document Type]])</f>
        <v>R019375_APPRAISAL Just Compensation Memo</v>
      </c>
      <c r="V250" s="36" t="str">
        <f>INDEX(SP_AcqTract_DB[WCAD Tax Parcel ID],MATCH(SP_ACQ_Lib[[#This Row],[Acquisition Tract No.]],SP_AcqTract_DB[Acquisition Tract No.],0))</f>
        <v>R019375;#27</v>
      </c>
      <c r="W250" s="26" t="e">
        <f>INDEX(#REF!,MATCH(LEFT(SP_ACQ_Lib[[#This Row],[Tax Parcel ID]],7),#REF!,0))</f>
        <v>#REF!</v>
      </c>
      <c r="X2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APPRAISAL Just Compensation Memo</v>
      </c>
      <c r="Y2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1" spans="1:25" ht="15" x14ac:dyDescent="0.2">
      <c r="A251" s="57" t="str">
        <f>CONCATENATE(SP_ACQ_Lib[[#This Row],[Acquisition Tract No.]],"_",SP_ACQ_Lib[[#This Row],[ACQ Document Type]])</f>
        <v>216_APPRAISAL USACOE Authorization to Proceed with Offer</v>
      </c>
      <c r="B251" s="14" t="s">
        <v>2607</v>
      </c>
      <c r="C251" s="15" t="s">
        <v>38</v>
      </c>
      <c r="D251" s="12" t="s">
        <v>256</v>
      </c>
      <c r="E251" s="8" t="s">
        <v>569</v>
      </c>
      <c r="F251" s="8" t="s">
        <v>1786</v>
      </c>
      <c r="G251" s="8" t="s">
        <v>1785</v>
      </c>
      <c r="H251" s="7" t="s">
        <v>218</v>
      </c>
      <c r="I251" s="16">
        <v>43990</v>
      </c>
      <c r="J251" s="16"/>
      <c r="K251" s="17">
        <v>5735</v>
      </c>
      <c r="L251" s="3"/>
      <c r="M251" s="8" t="s">
        <v>1483</v>
      </c>
      <c r="N251" s="11">
        <v>43990.490034722221</v>
      </c>
      <c r="O251" s="8" t="s">
        <v>1483</v>
      </c>
      <c r="P251" s="11">
        <v>43990.424976851849</v>
      </c>
      <c r="Q251" s="13">
        <v>418956</v>
      </c>
      <c r="R251" s="18" t="s">
        <v>220</v>
      </c>
      <c r="S251" s="14" t="s">
        <v>2621</v>
      </c>
      <c r="T251" s="63">
        <v>1157</v>
      </c>
      <c r="U251" s="64" t="str">
        <f>CONCATENATE(LEFT(SP_ACQ_Lib[[#This Row],[Tax Parcel ID]],7),"_",SP_ACQ_Lib[[#This Row],[ACQ Document Type]])</f>
        <v>R019375_APPRAISAL USACOE Authorization to Proceed with Offer</v>
      </c>
      <c r="V251" s="36" t="str">
        <f>INDEX(SP_AcqTract_DB[WCAD Tax Parcel ID],MATCH(SP_ACQ_Lib[[#This Row],[Acquisition Tract No.]],SP_AcqTract_DB[Acquisition Tract No.],0))</f>
        <v>R019375;#27</v>
      </c>
      <c r="W251" s="26" t="e">
        <f>INDEX(#REF!,MATCH(LEFT(SP_ACQ_Lib[[#This Row],[Tax Parcel ID]],7),#REF!,0))</f>
        <v>#REF!</v>
      </c>
      <c r="X2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APPRAISAL USACOE Authorization to Proceed with Offer</v>
      </c>
      <c r="Y2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2" spans="1:25" ht="15" x14ac:dyDescent="0.2">
      <c r="A252" s="57" t="str">
        <f>CONCATENATE(SP_ACQ_Lib[[#This Row],[Acquisition Tract No.]],"_",SP_ACQ_Lib[[#This Row],[ACQ Document Type]])</f>
        <v>216_CONTACT Letter of Intent-HDR</v>
      </c>
      <c r="B252" s="14" t="s">
        <v>837</v>
      </c>
      <c r="C252" s="15" t="s">
        <v>38</v>
      </c>
      <c r="D252" s="12" t="s">
        <v>256</v>
      </c>
      <c r="E252" s="8" t="s">
        <v>489</v>
      </c>
      <c r="F252" s="8" t="s">
        <v>760</v>
      </c>
      <c r="G252" s="8" t="s">
        <v>759</v>
      </c>
      <c r="H252" s="7" t="s">
        <v>218</v>
      </c>
      <c r="I252" s="16">
        <v>43765</v>
      </c>
      <c r="J252" s="16"/>
      <c r="K252" s="17"/>
      <c r="L252" s="3"/>
      <c r="M252" s="8" t="s">
        <v>20</v>
      </c>
      <c r="N252" s="11">
        <v>43770.449131944442</v>
      </c>
      <c r="O252" s="8" t="s">
        <v>761</v>
      </c>
      <c r="P252" s="11">
        <v>43769.605624999997</v>
      </c>
      <c r="Q252" s="13">
        <v>546374</v>
      </c>
      <c r="R252" s="18" t="s">
        <v>220</v>
      </c>
      <c r="S252" s="14" t="s">
        <v>991</v>
      </c>
      <c r="T252" s="63">
        <v>504</v>
      </c>
      <c r="U252" s="64" t="str">
        <f>CONCATENATE(LEFT(SP_ACQ_Lib[[#This Row],[Tax Parcel ID]],7),"_",SP_ACQ_Lib[[#This Row],[ACQ Document Type]])</f>
        <v>R019375_CONTACT Letter of Intent-HDR</v>
      </c>
      <c r="V252" s="36" t="str">
        <f>INDEX(SP_AcqTract_DB[WCAD Tax Parcel ID],MATCH(SP_ACQ_Lib[[#This Row],[Acquisition Tract No.]],SP_AcqTract_DB[Acquisition Tract No.],0))</f>
        <v>R019375;#27</v>
      </c>
      <c r="W252" s="26" t="e">
        <f>INDEX(#REF!,MATCH(LEFT(SP_ACQ_Lib[[#This Row],[Tax Parcel ID]],7),#REF!,0))</f>
        <v>#REF!</v>
      </c>
      <c r="X2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CONTACT Letter of Intent-HDR</v>
      </c>
      <c r="Y2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3" spans="1:25" ht="15" x14ac:dyDescent="0.2">
      <c r="A253" s="57" t="str">
        <f>CONCATENATE(SP_ACQ_Lib[[#This Row],[Acquisition Tract No.]],"_",SP_ACQ_Lib[[#This Row],[ACQ Document Type]])</f>
        <v>216_CONTACT Negotiator Report</v>
      </c>
      <c r="B253" s="14" t="s">
        <v>1295</v>
      </c>
      <c r="C253" s="15" t="s">
        <v>38</v>
      </c>
      <c r="D253" s="12" t="s">
        <v>256</v>
      </c>
      <c r="E253" s="8" t="s">
        <v>489</v>
      </c>
      <c r="F253" s="8" t="s">
        <v>517</v>
      </c>
      <c r="G253" s="8" t="s">
        <v>516</v>
      </c>
      <c r="H253" s="7" t="s">
        <v>218</v>
      </c>
      <c r="I253" s="16"/>
      <c r="J253" s="16"/>
      <c r="K253" s="17"/>
      <c r="L253" s="3"/>
      <c r="M253" s="8" t="s">
        <v>1077</v>
      </c>
      <c r="N253" s="11">
        <v>44000.896296296298</v>
      </c>
      <c r="O253" s="8" t="s">
        <v>1484</v>
      </c>
      <c r="P253" s="11">
        <v>43738.417141203703</v>
      </c>
      <c r="Q253" s="13">
        <v>57164</v>
      </c>
      <c r="R253" s="18" t="s">
        <v>518</v>
      </c>
      <c r="S253" s="14" t="s">
        <v>536</v>
      </c>
      <c r="T253" s="63">
        <v>363</v>
      </c>
      <c r="U253" s="64" t="str">
        <f>CONCATENATE(LEFT(SP_ACQ_Lib[[#This Row],[Tax Parcel ID]],7),"_",SP_ACQ_Lib[[#This Row],[ACQ Document Type]])</f>
        <v>R019375_CONTACT Negotiator Report</v>
      </c>
      <c r="V253" s="36" t="str">
        <f>INDEX(SP_AcqTract_DB[WCAD Tax Parcel ID],MATCH(SP_ACQ_Lib[[#This Row],[Acquisition Tract No.]],SP_AcqTract_DB[Acquisition Tract No.],0))</f>
        <v>R019375;#27</v>
      </c>
      <c r="W253" s="26" t="e">
        <f>INDEX(#REF!,MATCH(LEFT(SP_ACQ_Lib[[#This Row],[Tax Parcel ID]],7),#REF!,0))</f>
        <v>#REF!</v>
      </c>
      <c r="X2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CONTACT Negotiator Report</v>
      </c>
      <c r="Y2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4" spans="1:25" ht="15" x14ac:dyDescent="0.2">
      <c r="A254" s="57" t="str">
        <f>CONCATENATE(SP_ACQ_Lib[[#This Row],[Acquisition Tract No.]],"_",SP_ACQ_Lib[[#This Row],[ACQ Document Type]])</f>
        <v>216_NEGOTIATION Landowner Bill of Rights Letter</v>
      </c>
      <c r="B254" s="14" t="s">
        <v>1356</v>
      </c>
      <c r="C254" s="15" t="s">
        <v>38</v>
      </c>
      <c r="D254" s="12" t="s">
        <v>256</v>
      </c>
      <c r="E254" s="8" t="s">
        <v>573</v>
      </c>
      <c r="F254" s="8" t="s">
        <v>1079</v>
      </c>
      <c r="G254" s="8" t="s">
        <v>1078</v>
      </c>
      <c r="H254" s="7" t="s">
        <v>218</v>
      </c>
      <c r="I254" s="16">
        <v>43748</v>
      </c>
      <c r="J254" s="16"/>
      <c r="K254" s="17"/>
      <c r="L254" s="3"/>
      <c r="M254" s="8" t="s">
        <v>1483</v>
      </c>
      <c r="N254" s="11">
        <v>43872.560486111113</v>
      </c>
      <c r="O254" s="8" t="s">
        <v>1485</v>
      </c>
      <c r="P254" s="11">
        <v>43752.483356481483</v>
      </c>
      <c r="Q254" s="13">
        <v>355016</v>
      </c>
      <c r="R254" s="18" t="s">
        <v>220</v>
      </c>
      <c r="S254" s="14" t="s">
        <v>612</v>
      </c>
      <c r="T254" s="63">
        <v>431</v>
      </c>
      <c r="U254" s="64" t="str">
        <f>CONCATENATE(LEFT(SP_ACQ_Lib[[#This Row],[Tax Parcel ID]],7),"_",SP_ACQ_Lib[[#This Row],[ACQ Document Type]])</f>
        <v>R019375_NEGOTIATION Landowner Bill of Rights Letter</v>
      </c>
      <c r="V254" s="36" t="str">
        <f>INDEX(SP_AcqTract_DB[WCAD Tax Parcel ID],MATCH(SP_ACQ_Lib[[#This Row],[Acquisition Tract No.]],SP_AcqTract_DB[Acquisition Tract No.],0))</f>
        <v>R019375;#27</v>
      </c>
      <c r="W254" s="26" t="e">
        <f>INDEX(#REF!,MATCH(LEFT(SP_ACQ_Lib[[#This Row],[Tax Parcel ID]],7),#REF!,0))</f>
        <v>#REF!</v>
      </c>
      <c r="X2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NEGOTIATION Landowner Bill of Rights Letter</v>
      </c>
      <c r="Y2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5" spans="1:25" ht="15" x14ac:dyDescent="0.2">
      <c r="A255" s="57" t="str">
        <f>CONCATENATE(SP_ACQ_Lib[[#This Row],[Acquisition Tract No.]],"_",SP_ACQ_Lib[[#This Row],[ACQ Document Type]])</f>
        <v>216_SURVEY Description-Plat_CITY</v>
      </c>
      <c r="B255" s="14" t="s">
        <v>1435</v>
      </c>
      <c r="C255" s="15" t="s">
        <v>38</v>
      </c>
      <c r="D255" s="12" t="s">
        <v>256</v>
      </c>
      <c r="E255" s="8" t="s">
        <v>482</v>
      </c>
      <c r="F255" s="8" t="s">
        <v>1413</v>
      </c>
      <c r="G255" s="8" t="s">
        <v>1412</v>
      </c>
      <c r="H255" s="7" t="s">
        <v>1082</v>
      </c>
      <c r="I255" s="16">
        <v>43767</v>
      </c>
      <c r="J255" s="16">
        <v>43886</v>
      </c>
      <c r="K255" s="17"/>
      <c r="L255" s="3"/>
      <c r="M255" s="8" t="s">
        <v>1484</v>
      </c>
      <c r="N255" s="11">
        <v>43979.306111111109</v>
      </c>
      <c r="O255" s="8" t="s">
        <v>1483</v>
      </c>
      <c r="P255" s="11">
        <v>43886.641863425924</v>
      </c>
      <c r="Q255" s="13">
        <v>239472</v>
      </c>
      <c r="R255" s="18" t="s">
        <v>220</v>
      </c>
      <c r="S255" s="14" t="s">
        <v>1458</v>
      </c>
      <c r="T255" s="63">
        <v>1020</v>
      </c>
      <c r="U255" s="64" t="str">
        <f>CONCATENATE(LEFT(SP_ACQ_Lib[[#This Row],[Tax Parcel ID]],7),"_",SP_ACQ_Lib[[#This Row],[ACQ Document Type]])</f>
        <v>R019375_SURVEY Description-Plat_CITY</v>
      </c>
      <c r="V255" s="36" t="str">
        <f>INDEX(SP_AcqTract_DB[WCAD Tax Parcel ID],MATCH(SP_ACQ_Lib[[#This Row],[Acquisition Tract No.]],SP_AcqTract_DB[Acquisition Tract No.],0))</f>
        <v>R019375;#27</v>
      </c>
      <c r="W255" s="26" t="e">
        <f>INDEX(#REF!,MATCH(LEFT(SP_ACQ_Lib[[#This Row],[Tax Parcel ID]],7),#REF!,0))</f>
        <v>#REF!</v>
      </c>
      <c r="X2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SURVEY Description-Plat_CITY</v>
      </c>
      <c r="Y2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6" spans="1:25" ht="15" x14ac:dyDescent="0.2">
      <c r="A256" s="57" t="str">
        <f>CONCATENATE(SP_ACQ_Lib[[#This Row],[Acquisition Tract No.]],"_",SP_ACQ_Lib[[#This Row],[ACQ Document Type]])</f>
        <v>216_SURVEY Description-Plat_USACOE</v>
      </c>
      <c r="B256" s="14" t="s">
        <v>1802</v>
      </c>
      <c r="C256" s="15" t="s">
        <v>38</v>
      </c>
      <c r="D256" s="12" t="s">
        <v>256</v>
      </c>
      <c r="E256" s="8" t="s">
        <v>482</v>
      </c>
      <c r="F256" s="8" t="s">
        <v>1420</v>
      </c>
      <c r="G256" s="8" t="s">
        <v>1419</v>
      </c>
      <c r="H256" s="7" t="s">
        <v>218</v>
      </c>
      <c r="I256" s="16">
        <v>43767</v>
      </c>
      <c r="J256" s="16">
        <v>43948</v>
      </c>
      <c r="K256" s="17"/>
      <c r="L256" s="3"/>
      <c r="M256" s="8" t="s">
        <v>1484</v>
      </c>
      <c r="N256" s="11">
        <v>43979.306122685186</v>
      </c>
      <c r="O256" s="8" t="s">
        <v>1483</v>
      </c>
      <c r="P256" s="11">
        <v>43949.787164351852</v>
      </c>
      <c r="Q256" s="13">
        <v>493939</v>
      </c>
      <c r="R256" s="18" t="s">
        <v>220</v>
      </c>
      <c r="S256" s="14" t="s">
        <v>1820</v>
      </c>
      <c r="T256" s="63">
        <v>1021</v>
      </c>
      <c r="U256" s="64" t="str">
        <f>CONCATENATE(LEFT(SP_ACQ_Lib[[#This Row],[Tax Parcel ID]],7),"_",SP_ACQ_Lib[[#This Row],[ACQ Document Type]])</f>
        <v>R019375_SURVEY Description-Plat_USACOE</v>
      </c>
      <c r="V256" s="36" t="str">
        <f>INDEX(SP_AcqTract_DB[WCAD Tax Parcel ID],MATCH(SP_ACQ_Lib[[#This Row],[Acquisition Tract No.]],SP_AcqTract_DB[Acquisition Tract No.],0))</f>
        <v>R019375;#27</v>
      </c>
      <c r="W256" s="26" t="e">
        <f>INDEX(#REF!,MATCH(LEFT(SP_ACQ_Lib[[#This Row],[Tax Parcel ID]],7),#REF!,0))</f>
        <v>#REF!</v>
      </c>
      <c r="X2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SURVEY Description-Plat_USACOE</v>
      </c>
      <c r="Y2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7" spans="1:25" ht="15" x14ac:dyDescent="0.2">
      <c r="A257" s="57" t="str">
        <f>CONCATENATE(SP_ACQ_Lib[[#This Row],[Acquisition Tract No.]],"_",SP_ACQ_Lib[[#This Row],[ACQ Document Type]])</f>
        <v>216_SURVEY Right-of-Entry</v>
      </c>
      <c r="B257" s="14" t="s">
        <v>1613</v>
      </c>
      <c r="C257" s="15" t="s">
        <v>38</v>
      </c>
      <c r="D257" s="12" t="s">
        <v>256</v>
      </c>
      <c r="E257" s="8" t="s">
        <v>482</v>
      </c>
      <c r="F257" s="8" t="s">
        <v>483</v>
      </c>
      <c r="G257" s="8" t="s">
        <v>217</v>
      </c>
      <c r="H257" s="7" t="s">
        <v>218</v>
      </c>
      <c r="I257" s="16">
        <v>43698</v>
      </c>
      <c r="J257" s="16"/>
      <c r="K257" s="17"/>
      <c r="L257" s="3"/>
      <c r="M257" s="8" t="s">
        <v>1483</v>
      </c>
      <c r="N257" s="11">
        <v>43922.37599537037</v>
      </c>
      <c r="O257" s="8" t="s">
        <v>1485</v>
      </c>
      <c r="P257" s="11">
        <v>43704.709664351853</v>
      </c>
      <c r="Q257" s="13">
        <v>811522</v>
      </c>
      <c r="R257" s="18" t="s">
        <v>220</v>
      </c>
      <c r="S257" s="14" t="s">
        <v>377</v>
      </c>
      <c r="T257" s="63">
        <v>167</v>
      </c>
      <c r="U257" s="64" t="str">
        <f>CONCATENATE(LEFT(SP_ACQ_Lib[[#This Row],[Tax Parcel ID]],7),"_",SP_ACQ_Lib[[#This Row],[ACQ Document Type]])</f>
        <v>R019375_SURVEY Right-of-Entry</v>
      </c>
      <c r="V257" s="36" t="str">
        <f>INDEX(SP_AcqTract_DB[WCAD Tax Parcel ID],MATCH(SP_ACQ_Lib[[#This Row],[Acquisition Tract No.]],SP_AcqTract_DB[Acquisition Tract No.],0))</f>
        <v>R019375;#27</v>
      </c>
      <c r="W257" s="26" t="e">
        <f>INDEX(#REF!,MATCH(LEFT(SP_ACQ_Lib[[#This Row],[Tax Parcel ID]],7),#REF!,0))</f>
        <v>#REF!</v>
      </c>
      <c r="X2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SURVEY Right-of-Entry</v>
      </c>
      <c r="Y2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8" spans="1:25" ht="15" x14ac:dyDescent="0.2">
      <c r="A258" s="57" t="str">
        <f>CONCATENATE(SP_ACQ_Lib[[#This Row],[Acquisition Tract No.]],"_",SP_ACQ_Lib[[#This Row],[ACQ Document Type]])</f>
        <v>216_TITLE Commitment</v>
      </c>
      <c r="B258" s="14" t="s">
        <v>838</v>
      </c>
      <c r="C258" s="15" t="s">
        <v>38</v>
      </c>
      <c r="D258" s="12" t="s">
        <v>256</v>
      </c>
      <c r="E258" s="8" t="s">
        <v>485</v>
      </c>
      <c r="F258" s="8" t="s">
        <v>486</v>
      </c>
      <c r="G258" s="8" t="s">
        <v>240</v>
      </c>
      <c r="H258" s="7" t="s">
        <v>218</v>
      </c>
      <c r="I258" s="16">
        <v>43943</v>
      </c>
      <c r="J258" s="16">
        <v>43951</v>
      </c>
      <c r="K258" s="17"/>
      <c r="L258" s="3" t="s">
        <v>1493</v>
      </c>
      <c r="M258" s="8" t="s">
        <v>1485</v>
      </c>
      <c r="N258" s="11">
        <v>43952.375011574077</v>
      </c>
      <c r="O258" s="8" t="s">
        <v>1486</v>
      </c>
      <c r="P258" s="11">
        <v>43691.427060185182</v>
      </c>
      <c r="Q258" s="13">
        <v>583054</v>
      </c>
      <c r="R258" s="18" t="s">
        <v>220</v>
      </c>
      <c r="S258" s="14" t="s">
        <v>378</v>
      </c>
      <c r="T258" s="63">
        <v>42</v>
      </c>
      <c r="U258" s="64" t="str">
        <f>CONCATENATE(LEFT(SP_ACQ_Lib[[#This Row],[Tax Parcel ID]],7),"_",SP_ACQ_Lib[[#This Row],[ACQ Document Type]])</f>
        <v>R019375_TITLE Commitment</v>
      </c>
      <c r="V258" s="36" t="str">
        <f>INDEX(SP_AcqTract_DB[WCAD Tax Parcel ID],MATCH(SP_ACQ_Lib[[#This Row],[Acquisition Tract No.]],SP_AcqTract_DB[Acquisition Tract No.],0))</f>
        <v>R019375;#27</v>
      </c>
      <c r="W258" s="26" t="e">
        <f>INDEX(#REF!,MATCH(LEFT(SP_ACQ_Lib[[#This Row],[Tax Parcel ID]],7),#REF!,0))</f>
        <v>#REF!</v>
      </c>
      <c r="X2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TITLE Commitment</v>
      </c>
      <c r="Y2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59" spans="1:25" ht="15" x14ac:dyDescent="0.2">
      <c r="A259" s="57" t="str">
        <f>CONCATENATE(SP_ACQ_Lib[[#This Row],[Acquisition Tract No.]],"_",SP_ACQ_Lib[[#This Row],[ACQ Document Type]])</f>
        <v>216_TITLE Commitment Backup Docs</v>
      </c>
      <c r="B259" s="14" t="s">
        <v>839</v>
      </c>
      <c r="C259" s="15" t="s">
        <v>38</v>
      </c>
      <c r="D259" s="12" t="s">
        <v>256</v>
      </c>
      <c r="E259" s="8" t="s">
        <v>485</v>
      </c>
      <c r="F259" s="8" t="s">
        <v>487</v>
      </c>
      <c r="G259" s="8" t="s">
        <v>242</v>
      </c>
      <c r="H259" s="7" t="s">
        <v>218</v>
      </c>
      <c r="I259" s="16">
        <v>43907</v>
      </c>
      <c r="J259" s="16"/>
      <c r="K259" s="17"/>
      <c r="L259" s="3" t="s">
        <v>2820</v>
      </c>
      <c r="M259" s="8" t="s">
        <v>1485</v>
      </c>
      <c r="N259" s="11">
        <v>44001.552766203706</v>
      </c>
      <c r="O259" s="8" t="s">
        <v>1486</v>
      </c>
      <c r="P259" s="11">
        <v>43691.427546296298</v>
      </c>
      <c r="Q259" s="13">
        <v>509660</v>
      </c>
      <c r="R259" s="18" t="s">
        <v>220</v>
      </c>
      <c r="S259" s="14" t="s">
        <v>379</v>
      </c>
      <c r="T259" s="63">
        <v>43</v>
      </c>
      <c r="U259" s="64" t="str">
        <f>CONCATENATE(LEFT(SP_ACQ_Lib[[#This Row],[Tax Parcel ID]],7),"_",SP_ACQ_Lib[[#This Row],[ACQ Document Type]])</f>
        <v>R019375_TITLE Commitment Backup Docs</v>
      </c>
      <c r="V259" s="36" t="str">
        <f>INDEX(SP_AcqTract_DB[WCAD Tax Parcel ID],MATCH(SP_ACQ_Lib[[#This Row],[Acquisition Tract No.]],SP_AcqTract_DB[Acquisition Tract No.],0))</f>
        <v>R019375;#27</v>
      </c>
      <c r="W259" s="26" t="e">
        <f>INDEX(#REF!,MATCH(LEFT(SP_ACQ_Lib[[#This Row],[Tax Parcel ID]],7),#REF!,0))</f>
        <v>#REF!</v>
      </c>
      <c r="X2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TITLE Commitment Backup Docs</v>
      </c>
      <c r="Y2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0" spans="1:25" ht="15" x14ac:dyDescent="0.2">
      <c r="A260" s="57" t="str">
        <f>CONCATENATE(SP_ACQ_Lib[[#This Row],[Acquisition Tract No.]],"_",SP_ACQ_Lib[[#This Row],[ACQ Document Type]])</f>
        <v>216_TITLE Curative Plan</v>
      </c>
      <c r="B260" s="14" t="s">
        <v>840</v>
      </c>
      <c r="C260" s="15" t="s">
        <v>38</v>
      </c>
      <c r="D260" s="12" t="s">
        <v>256</v>
      </c>
      <c r="E260" s="8" t="s">
        <v>485</v>
      </c>
      <c r="F260" s="8" t="s">
        <v>488</v>
      </c>
      <c r="G260" s="8" t="s">
        <v>243</v>
      </c>
      <c r="H260" s="7" t="s">
        <v>218</v>
      </c>
      <c r="I260" s="16">
        <v>43809</v>
      </c>
      <c r="J260" s="16"/>
      <c r="K260" s="17"/>
      <c r="L260" s="3"/>
      <c r="M260" s="8" t="s">
        <v>1485</v>
      </c>
      <c r="N260" s="11">
        <v>43952.376469907409</v>
      </c>
      <c r="O260" s="8" t="s">
        <v>1486</v>
      </c>
      <c r="P260" s="11">
        <v>43745.477939814817</v>
      </c>
      <c r="Q260" s="13">
        <v>35163</v>
      </c>
      <c r="R260" s="18" t="s">
        <v>220</v>
      </c>
      <c r="S260" s="14" t="s">
        <v>613</v>
      </c>
      <c r="T260" s="63">
        <v>393</v>
      </c>
      <c r="U260" s="64" t="str">
        <f>CONCATENATE(LEFT(SP_ACQ_Lib[[#This Row],[Tax Parcel ID]],7),"_",SP_ACQ_Lib[[#This Row],[ACQ Document Type]])</f>
        <v>R019375_TITLE Curative Plan</v>
      </c>
      <c r="V260" s="36" t="str">
        <f>INDEX(SP_AcqTract_DB[WCAD Tax Parcel ID],MATCH(SP_ACQ_Lib[[#This Row],[Acquisition Tract No.]],SP_AcqTract_DB[Acquisition Tract No.],0))</f>
        <v>R019375;#27</v>
      </c>
      <c r="W260" s="26" t="e">
        <f>INDEX(#REF!,MATCH(LEFT(SP_ACQ_Lib[[#This Row],[Tax Parcel ID]],7),#REF!,0))</f>
        <v>#REF!</v>
      </c>
      <c r="X2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TITLE Curative Plan</v>
      </c>
      <c r="Y2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1" spans="1:25" ht="15" x14ac:dyDescent="0.2">
      <c r="A261" s="57" t="str">
        <f>CONCATENATE(SP_ACQ_Lib[[#This Row],[Acquisition Tract No.]],"_",SP_ACQ_Lib[[#This Row],[ACQ Document Type]])</f>
        <v>216_TITLE Tax Card</v>
      </c>
      <c r="B261" s="14" t="s">
        <v>1357</v>
      </c>
      <c r="C261" s="15" t="s">
        <v>38</v>
      </c>
      <c r="D261" s="12" t="s">
        <v>256</v>
      </c>
      <c r="E261" s="8" t="s">
        <v>485</v>
      </c>
      <c r="F261" s="8" t="s">
        <v>580</v>
      </c>
      <c r="G261" s="8" t="s">
        <v>579</v>
      </c>
      <c r="H261" s="7" t="s">
        <v>218</v>
      </c>
      <c r="I261" s="16"/>
      <c r="J261" s="16"/>
      <c r="K261" s="17"/>
      <c r="L261" s="3"/>
      <c r="M261" s="8" t="s">
        <v>1483</v>
      </c>
      <c r="N261" s="11">
        <v>43874.591597222221</v>
      </c>
      <c r="O261" s="8" t="s">
        <v>673</v>
      </c>
      <c r="P261" s="11">
        <v>43817.464849537035</v>
      </c>
      <c r="Q261" s="13">
        <v>594161</v>
      </c>
      <c r="R261" s="18" t="s">
        <v>220</v>
      </c>
      <c r="S261" s="14" t="s">
        <v>1110</v>
      </c>
      <c r="T261" s="63">
        <v>597</v>
      </c>
      <c r="U261" s="64" t="str">
        <f>CONCATENATE(LEFT(SP_ACQ_Lib[[#This Row],[Tax Parcel ID]],7),"_",SP_ACQ_Lib[[#This Row],[ACQ Document Type]])</f>
        <v>R019375_TITLE Tax Card</v>
      </c>
      <c r="V261" s="36" t="str">
        <f>INDEX(SP_AcqTract_DB[WCAD Tax Parcel ID],MATCH(SP_ACQ_Lib[[#This Row],[Acquisition Tract No.]],SP_AcqTract_DB[Acquisition Tract No.],0))</f>
        <v>R019375;#27</v>
      </c>
      <c r="W261" s="26" t="e">
        <f>INDEX(#REF!,MATCH(LEFT(SP_ACQ_Lib[[#This Row],[Tax Parcel ID]],7),#REF!,0))</f>
        <v>#REF!</v>
      </c>
      <c r="X2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COW-FRMP_TR-216 TITLE Tax Card</v>
      </c>
      <c r="Y2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2" spans="1:25" ht="15" x14ac:dyDescent="0.2">
      <c r="A262" s="57" t="str">
        <f>CONCATENATE(SP_ACQ_Lib[[#This Row],[Acquisition Tract No.]],"_",SP_ACQ_Lib[[#This Row],[ACQ Document Type]])</f>
        <v>217_APPRAISAL Final Appraisal</v>
      </c>
      <c r="B262" s="14" t="s">
        <v>2838</v>
      </c>
      <c r="C262" s="15" t="s">
        <v>110</v>
      </c>
      <c r="D262" s="12" t="s">
        <v>257</v>
      </c>
      <c r="E262" s="8" t="s">
        <v>569</v>
      </c>
      <c r="F262" s="8" t="s">
        <v>1727</v>
      </c>
      <c r="G262" s="8" t="s">
        <v>1726</v>
      </c>
      <c r="H262" s="7" t="s">
        <v>218</v>
      </c>
      <c r="I262" s="16">
        <v>43912</v>
      </c>
      <c r="J262" s="16"/>
      <c r="K262" s="17">
        <v>656</v>
      </c>
      <c r="L262" s="3"/>
      <c r="M262" s="8" t="s">
        <v>1483</v>
      </c>
      <c r="N262" s="11">
        <v>44005.658391203702</v>
      </c>
      <c r="O262" s="8" t="s">
        <v>1483</v>
      </c>
      <c r="P262" s="11">
        <v>44005.657407407409</v>
      </c>
      <c r="Q262" s="13">
        <v>7002566</v>
      </c>
      <c r="R262" s="18" t="s">
        <v>220</v>
      </c>
      <c r="S262" s="14" t="s">
        <v>2907</v>
      </c>
      <c r="T262" s="63">
        <v>1287</v>
      </c>
      <c r="U262" s="64" t="str">
        <f>CONCATENATE(LEFT(SP_ACQ_Lib[[#This Row],[Tax Parcel ID]],7),"_",SP_ACQ_Lib[[#This Row],[ACQ Document Type]])</f>
        <v>R061992_APPRAISAL Final Appraisal</v>
      </c>
      <c r="V262" s="36" t="str">
        <f>INDEX(SP_AcqTract_DB[WCAD Tax Parcel ID],MATCH(SP_ACQ_Lib[[#This Row],[Acquisition Tract No.]],SP_AcqTract_DB[Acquisition Tract No.],0))</f>
        <v>R061992;#28</v>
      </c>
      <c r="W262" s="26" t="e">
        <f>INDEX(#REF!,MATCH(LEFT(SP_ACQ_Lib[[#This Row],[Tax Parcel ID]],7),#REF!,0))</f>
        <v>#REF!</v>
      </c>
      <c r="X2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APPRAISAL Final Appraisal</v>
      </c>
      <c r="Y2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3" spans="1:25" ht="15" x14ac:dyDescent="0.2">
      <c r="A263" s="57" t="str">
        <f>CONCATENATE(SP_ACQ_Lib[[#This Row],[Acquisition Tract No.]],"_",SP_ACQ_Lib[[#This Row],[ACQ Document Type]])</f>
        <v>217_APPRAISAL Just Compensation Memo</v>
      </c>
      <c r="B263" s="14" t="s">
        <v>2839</v>
      </c>
      <c r="C263" s="15" t="s">
        <v>110</v>
      </c>
      <c r="D263" s="12" t="s">
        <v>257</v>
      </c>
      <c r="E263" s="8" t="s">
        <v>569</v>
      </c>
      <c r="F263" s="8" t="s">
        <v>1729</v>
      </c>
      <c r="G263" s="8" t="s">
        <v>1728</v>
      </c>
      <c r="H263" s="7" t="s">
        <v>218</v>
      </c>
      <c r="I263" s="16">
        <v>44005</v>
      </c>
      <c r="J263" s="16">
        <v>44005</v>
      </c>
      <c r="K263" s="17">
        <v>656</v>
      </c>
      <c r="L263" s="3"/>
      <c r="M263" s="8" t="s">
        <v>1483</v>
      </c>
      <c r="N263" s="11">
        <v>44006.406747685185</v>
      </c>
      <c r="O263" s="8" t="s">
        <v>1483</v>
      </c>
      <c r="P263" s="11">
        <v>44005.657418981478</v>
      </c>
      <c r="Q263" s="13">
        <v>25929</v>
      </c>
      <c r="R263" s="18" t="s">
        <v>220</v>
      </c>
      <c r="S263" s="14" t="s">
        <v>2908</v>
      </c>
      <c r="T263" s="63">
        <v>1288</v>
      </c>
      <c r="U263" s="64" t="str">
        <f>CONCATENATE(LEFT(SP_ACQ_Lib[[#This Row],[Tax Parcel ID]],7),"_",SP_ACQ_Lib[[#This Row],[ACQ Document Type]])</f>
        <v>R061992_APPRAISAL Just Compensation Memo</v>
      </c>
      <c r="V263" s="36" t="str">
        <f>INDEX(SP_AcqTract_DB[WCAD Tax Parcel ID],MATCH(SP_ACQ_Lib[[#This Row],[Acquisition Tract No.]],SP_AcqTract_DB[Acquisition Tract No.],0))</f>
        <v>R061992;#28</v>
      </c>
      <c r="W263" s="26" t="e">
        <f>INDEX(#REF!,MATCH(LEFT(SP_ACQ_Lib[[#This Row],[Tax Parcel ID]],7),#REF!,0))</f>
        <v>#REF!</v>
      </c>
      <c r="X2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APPRAISAL Just Compensation Memo</v>
      </c>
      <c r="Y2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4" spans="1:25" ht="15" x14ac:dyDescent="0.2">
      <c r="A264" s="57" t="str">
        <f>CONCATENATE(SP_ACQ_Lib[[#This Row],[Acquisition Tract No.]],"_",SP_ACQ_Lib[[#This Row],[ACQ Document Type]])</f>
        <v>217_APPRAISAL USACOE Authorization to Proceed with Offer</v>
      </c>
      <c r="B264" s="14" t="s">
        <v>2840</v>
      </c>
      <c r="C264" s="15" t="s">
        <v>110</v>
      </c>
      <c r="D264" s="12" t="s">
        <v>257</v>
      </c>
      <c r="E264" s="8" t="s">
        <v>569</v>
      </c>
      <c r="F264" s="8" t="s">
        <v>1786</v>
      </c>
      <c r="G264" s="8" t="s">
        <v>1785</v>
      </c>
      <c r="H264" s="7" t="s">
        <v>218</v>
      </c>
      <c r="I264" s="16">
        <v>44005</v>
      </c>
      <c r="J264" s="16">
        <v>44005</v>
      </c>
      <c r="K264" s="17">
        <v>656</v>
      </c>
      <c r="L264" s="3"/>
      <c r="M264" s="8" t="s">
        <v>1483</v>
      </c>
      <c r="N264" s="11">
        <v>44006.407106481478</v>
      </c>
      <c r="O264" s="8" t="s">
        <v>1483</v>
      </c>
      <c r="P264" s="11">
        <v>44005.657430555555</v>
      </c>
      <c r="Q264" s="13">
        <v>420929</v>
      </c>
      <c r="R264" s="18" t="s">
        <v>220</v>
      </c>
      <c r="S264" s="14" t="s">
        <v>2909</v>
      </c>
      <c r="T264" s="63">
        <v>1289</v>
      </c>
      <c r="U264" s="64" t="str">
        <f>CONCATENATE(LEFT(SP_ACQ_Lib[[#This Row],[Tax Parcel ID]],7),"_",SP_ACQ_Lib[[#This Row],[ACQ Document Type]])</f>
        <v>R061992_APPRAISAL USACOE Authorization to Proceed with Offer</v>
      </c>
      <c r="V264" s="36" t="str">
        <f>INDEX(SP_AcqTract_DB[WCAD Tax Parcel ID],MATCH(SP_ACQ_Lib[[#This Row],[Acquisition Tract No.]],SP_AcqTract_DB[Acquisition Tract No.],0))</f>
        <v>R061992;#28</v>
      </c>
      <c r="W264" s="26" t="e">
        <f>INDEX(#REF!,MATCH(LEFT(SP_ACQ_Lib[[#This Row],[Tax Parcel ID]],7),#REF!,0))</f>
        <v>#REF!</v>
      </c>
      <c r="X2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APPRAISAL USACOE Authorization to Proceed with Offer</v>
      </c>
      <c r="Y2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5" spans="1:25" ht="15" x14ac:dyDescent="0.2">
      <c r="A265" s="57" t="str">
        <f>CONCATENATE(SP_ACQ_Lib[[#This Row],[Acquisition Tract No.]],"_",SP_ACQ_Lib[[#This Row],[ACQ Document Type]])</f>
        <v>217_CONTACT Initial Interview - Residential</v>
      </c>
      <c r="B265" s="14" t="s">
        <v>841</v>
      </c>
      <c r="C265" s="15" t="s">
        <v>110</v>
      </c>
      <c r="D265" s="12" t="s">
        <v>257</v>
      </c>
      <c r="E265" s="8" t="s">
        <v>489</v>
      </c>
      <c r="F265" s="8" t="s">
        <v>490</v>
      </c>
      <c r="G265" s="8" t="s">
        <v>244</v>
      </c>
      <c r="H265" s="7" t="s">
        <v>218</v>
      </c>
      <c r="I265" s="16">
        <v>43685</v>
      </c>
      <c r="J265" s="16"/>
      <c r="K265" s="17"/>
      <c r="L265" s="3"/>
      <c r="M265" s="8" t="s">
        <v>1483</v>
      </c>
      <c r="N265" s="11">
        <v>44006.608923611115</v>
      </c>
      <c r="O265" s="8" t="s">
        <v>1485</v>
      </c>
      <c r="P265" s="11">
        <v>43696.396504629629</v>
      </c>
      <c r="Q265" s="13">
        <v>303819</v>
      </c>
      <c r="R265" s="18" t="s">
        <v>220</v>
      </c>
      <c r="S265" s="14" t="s">
        <v>380</v>
      </c>
      <c r="T265" s="63">
        <v>101</v>
      </c>
      <c r="U265" s="64" t="str">
        <f>CONCATENATE(LEFT(SP_ACQ_Lib[[#This Row],[Tax Parcel ID]],7),"_",SP_ACQ_Lib[[#This Row],[ACQ Document Type]])</f>
        <v>R061992_CONTACT Initial Interview - Residential</v>
      </c>
      <c r="V265" s="36" t="str">
        <f>INDEX(SP_AcqTract_DB[WCAD Tax Parcel ID],MATCH(SP_ACQ_Lib[[#This Row],[Acquisition Tract No.]],SP_AcqTract_DB[Acquisition Tract No.],0))</f>
        <v>R061992;#28</v>
      </c>
      <c r="W265" s="26" t="e">
        <f>INDEX(#REF!,MATCH(LEFT(SP_ACQ_Lib[[#This Row],[Tax Parcel ID]],7),#REF!,0))</f>
        <v>#REF!</v>
      </c>
      <c r="X2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CONTACT Initial Interview - Residential</v>
      </c>
      <c r="Y2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6" spans="1:25" ht="15" x14ac:dyDescent="0.2">
      <c r="A266" s="57" t="str">
        <f>CONCATENATE(SP_ACQ_Lib[[#This Row],[Acquisition Tract No.]],"_",SP_ACQ_Lib[[#This Row],[ACQ Document Type]])</f>
        <v>217_CONTACT Letter of Intent-HDR</v>
      </c>
      <c r="B266" s="14" t="s">
        <v>842</v>
      </c>
      <c r="C266" s="15" t="s">
        <v>110</v>
      </c>
      <c r="D266" s="12" t="s">
        <v>257</v>
      </c>
      <c r="E266" s="8" t="s">
        <v>489</v>
      </c>
      <c r="F266" s="8" t="s">
        <v>760</v>
      </c>
      <c r="G266" s="8" t="s">
        <v>759</v>
      </c>
      <c r="H266" s="7" t="s">
        <v>218</v>
      </c>
      <c r="I266" s="16">
        <v>43765</v>
      </c>
      <c r="J266" s="16"/>
      <c r="K266" s="17"/>
      <c r="L266" s="3"/>
      <c r="M266" s="8" t="s">
        <v>1483</v>
      </c>
      <c r="N266" s="11">
        <v>44006.609085648146</v>
      </c>
      <c r="O266" s="8" t="s">
        <v>761</v>
      </c>
      <c r="P266" s="11">
        <v>43769.610474537039</v>
      </c>
      <c r="Q266" s="13">
        <v>30066</v>
      </c>
      <c r="R266" s="18" t="s">
        <v>220</v>
      </c>
      <c r="S266" s="14" t="s">
        <v>992</v>
      </c>
      <c r="T266" s="63">
        <v>505</v>
      </c>
      <c r="U266" s="64" t="str">
        <f>CONCATENATE(LEFT(SP_ACQ_Lib[[#This Row],[Tax Parcel ID]],7),"_",SP_ACQ_Lib[[#This Row],[ACQ Document Type]])</f>
        <v>R061992_CONTACT Letter of Intent-HDR</v>
      </c>
      <c r="V266" s="36" t="str">
        <f>INDEX(SP_AcqTract_DB[WCAD Tax Parcel ID],MATCH(SP_ACQ_Lib[[#This Row],[Acquisition Tract No.]],SP_AcqTract_DB[Acquisition Tract No.],0))</f>
        <v>R061992;#28</v>
      </c>
      <c r="W266" s="26" t="e">
        <f>INDEX(#REF!,MATCH(LEFT(SP_ACQ_Lib[[#This Row],[Tax Parcel ID]],7),#REF!,0))</f>
        <v>#REF!</v>
      </c>
      <c r="X2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CONTACT Letter of Intent-HDR</v>
      </c>
      <c r="Y2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7" spans="1:25" ht="15" x14ac:dyDescent="0.2">
      <c r="A267" s="57" t="str">
        <f>CONCATENATE(SP_ACQ_Lib[[#This Row],[Acquisition Tract No.]],"_",SP_ACQ_Lib[[#This Row],[ACQ Document Type]])</f>
        <v>217_CONTACT Negotiator Report</v>
      </c>
      <c r="B267" s="14" t="s">
        <v>1296</v>
      </c>
      <c r="C267" s="15" t="s">
        <v>110</v>
      </c>
      <c r="D267" s="12" t="s">
        <v>257</v>
      </c>
      <c r="E267" s="8" t="s">
        <v>489</v>
      </c>
      <c r="F267" s="8" t="s">
        <v>517</v>
      </c>
      <c r="G267" s="8" t="s">
        <v>516</v>
      </c>
      <c r="H267" s="7" t="s">
        <v>218</v>
      </c>
      <c r="I267" s="16"/>
      <c r="J267" s="16"/>
      <c r="K267" s="17"/>
      <c r="L267" s="3"/>
      <c r="M267" s="8" t="s">
        <v>1483</v>
      </c>
      <c r="N267" s="11">
        <v>44006.609236111108</v>
      </c>
      <c r="O267" s="8" t="s">
        <v>1485</v>
      </c>
      <c r="P267" s="11">
        <v>43732.572395833333</v>
      </c>
      <c r="Q267" s="13">
        <v>61773</v>
      </c>
      <c r="R267" s="18" t="s">
        <v>518</v>
      </c>
      <c r="S267" s="14" t="s">
        <v>537</v>
      </c>
      <c r="T267" s="63">
        <v>301</v>
      </c>
      <c r="U267" s="64" t="str">
        <f>CONCATENATE(LEFT(SP_ACQ_Lib[[#This Row],[Tax Parcel ID]],7),"_",SP_ACQ_Lib[[#This Row],[ACQ Document Type]])</f>
        <v>R061992_CONTACT Negotiator Report</v>
      </c>
      <c r="V267" s="36" t="str">
        <f>INDEX(SP_AcqTract_DB[WCAD Tax Parcel ID],MATCH(SP_ACQ_Lib[[#This Row],[Acquisition Tract No.]],SP_AcqTract_DB[Acquisition Tract No.],0))</f>
        <v>R061992;#28</v>
      </c>
      <c r="W267" s="26" t="e">
        <f>INDEX(#REF!,MATCH(LEFT(SP_ACQ_Lib[[#This Row],[Tax Parcel ID]],7),#REF!,0))</f>
        <v>#REF!</v>
      </c>
      <c r="X2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CONTACT Negotiator Report</v>
      </c>
      <c r="Y2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8" spans="1:25" ht="15" x14ac:dyDescent="0.2">
      <c r="A268" s="57" t="str">
        <f>CONCATENATE(SP_ACQ_Lib[[#This Row],[Acquisition Tract No.]],"_",SP_ACQ_Lib[[#This Row],[ACQ Document Type]])</f>
        <v>217_CONTACT Pre-Appraisal Contact with Owner</v>
      </c>
      <c r="B268" s="14" t="s">
        <v>1297</v>
      </c>
      <c r="C268" s="15" t="s">
        <v>110</v>
      </c>
      <c r="D268" s="12" t="s">
        <v>257</v>
      </c>
      <c r="E268" s="8" t="s">
        <v>489</v>
      </c>
      <c r="F268" s="8" t="s">
        <v>1081</v>
      </c>
      <c r="G268" s="8" t="s">
        <v>1080</v>
      </c>
      <c r="H268" s="7" t="s">
        <v>218</v>
      </c>
      <c r="I268" s="16">
        <v>43788</v>
      </c>
      <c r="J268" s="16"/>
      <c r="K268" s="17"/>
      <c r="L268" s="3"/>
      <c r="M268" s="8" t="s">
        <v>1483</v>
      </c>
      <c r="N268" s="11">
        <v>44006.6094212963</v>
      </c>
      <c r="O268" s="8" t="s">
        <v>673</v>
      </c>
      <c r="P268" s="11">
        <v>43822.641504629632</v>
      </c>
      <c r="Q268" s="13">
        <v>1766468</v>
      </c>
      <c r="R268" s="18" t="s">
        <v>220</v>
      </c>
      <c r="S268" s="14" t="s">
        <v>1111</v>
      </c>
      <c r="T268" s="63">
        <v>678</v>
      </c>
      <c r="U268" s="64" t="str">
        <f>CONCATENATE(LEFT(SP_ACQ_Lib[[#This Row],[Tax Parcel ID]],7),"_",SP_ACQ_Lib[[#This Row],[ACQ Document Type]])</f>
        <v>R061992_CONTACT Pre-Appraisal Contact with Owner</v>
      </c>
      <c r="V268" s="36" t="str">
        <f>INDEX(SP_AcqTract_DB[WCAD Tax Parcel ID],MATCH(SP_ACQ_Lib[[#This Row],[Acquisition Tract No.]],SP_AcqTract_DB[Acquisition Tract No.],0))</f>
        <v>R061992;#28</v>
      </c>
      <c r="W268" s="26" t="e">
        <f>INDEX(#REF!,MATCH(LEFT(SP_ACQ_Lib[[#This Row],[Tax Parcel ID]],7),#REF!,0))</f>
        <v>#REF!</v>
      </c>
      <c r="X2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CONTACT Pre-Appraisal Contact with Owner</v>
      </c>
      <c r="Y2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69" spans="1:25" ht="15" x14ac:dyDescent="0.2">
      <c r="A269" s="57" t="str">
        <f>CONCATENATE(SP_ACQ_Lib[[#This Row],[Acquisition Tract No.]],"_",SP_ACQ_Lib[[#This Row],[ACQ Document Type]])</f>
        <v>217_NEGOTIATION Landowner Bill of Rights Letter</v>
      </c>
      <c r="B269" s="14" t="s">
        <v>1358</v>
      </c>
      <c r="C269" s="15" t="s">
        <v>110</v>
      </c>
      <c r="D269" s="12" t="s">
        <v>257</v>
      </c>
      <c r="E269" s="8" t="s">
        <v>573</v>
      </c>
      <c r="F269" s="8" t="s">
        <v>1079</v>
      </c>
      <c r="G269" s="8" t="s">
        <v>1078</v>
      </c>
      <c r="H269" s="7" t="s">
        <v>218</v>
      </c>
      <c r="I269" s="16">
        <v>43748</v>
      </c>
      <c r="J269" s="16"/>
      <c r="K269" s="17"/>
      <c r="L269" s="3"/>
      <c r="M269" s="8" t="s">
        <v>1483</v>
      </c>
      <c r="N269" s="11">
        <v>44006.609768518516</v>
      </c>
      <c r="O269" s="8" t="s">
        <v>1485</v>
      </c>
      <c r="P269" s="11">
        <v>43752.484606481485</v>
      </c>
      <c r="Q269" s="13">
        <v>326427</v>
      </c>
      <c r="R269" s="18" t="s">
        <v>220</v>
      </c>
      <c r="S269" s="14" t="s">
        <v>614</v>
      </c>
      <c r="T269" s="63">
        <v>432</v>
      </c>
      <c r="U269" s="64" t="str">
        <f>CONCATENATE(LEFT(SP_ACQ_Lib[[#This Row],[Tax Parcel ID]],7),"_",SP_ACQ_Lib[[#This Row],[ACQ Document Type]])</f>
        <v>R061992_NEGOTIATION Landowner Bill of Rights Letter</v>
      </c>
      <c r="V269" s="36" t="str">
        <f>INDEX(SP_AcqTract_DB[WCAD Tax Parcel ID],MATCH(SP_ACQ_Lib[[#This Row],[Acquisition Tract No.]],SP_AcqTract_DB[Acquisition Tract No.],0))</f>
        <v>R061992;#28</v>
      </c>
      <c r="W269" s="26" t="e">
        <f>INDEX(#REF!,MATCH(LEFT(SP_ACQ_Lib[[#This Row],[Tax Parcel ID]],7),#REF!,0))</f>
        <v>#REF!</v>
      </c>
      <c r="X2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NEGOTIATION Landowner Bill of Rights Letter</v>
      </c>
      <c r="Y2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0" spans="1:25" ht="15" x14ac:dyDescent="0.2">
      <c r="A270" s="57" t="str">
        <f>CONCATENATE(SP_ACQ_Lib[[#This Row],[Acquisition Tract No.]],"_",SP_ACQ_Lib[[#This Row],[ACQ Document Type]])</f>
        <v>217_SURVEY Description-Plat_CITY</v>
      </c>
      <c r="B270" s="14" t="s">
        <v>1436</v>
      </c>
      <c r="C270" s="15" t="s">
        <v>110</v>
      </c>
      <c r="D270" s="12" t="s">
        <v>257</v>
      </c>
      <c r="E270" s="8" t="s">
        <v>482</v>
      </c>
      <c r="F270" s="8" t="s">
        <v>1413</v>
      </c>
      <c r="G270" s="8" t="s">
        <v>1412</v>
      </c>
      <c r="H270" s="7" t="s">
        <v>1082</v>
      </c>
      <c r="I270" s="16">
        <v>43740</v>
      </c>
      <c r="J270" s="16">
        <v>43886</v>
      </c>
      <c r="K270" s="17"/>
      <c r="L270" s="3"/>
      <c r="M270" s="8" t="s">
        <v>1483</v>
      </c>
      <c r="N270" s="11">
        <v>44006.61010416667</v>
      </c>
      <c r="O270" s="8" t="s">
        <v>1483</v>
      </c>
      <c r="P270" s="11">
        <v>43886.641875000001</v>
      </c>
      <c r="Q270" s="13">
        <v>252087</v>
      </c>
      <c r="R270" s="18" t="s">
        <v>220</v>
      </c>
      <c r="S270" s="14" t="s">
        <v>1459</v>
      </c>
      <c r="T270" s="63">
        <v>730</v>
      </c>
      <c r="U270" s="64" t="str">
        <f>CONCATENATE(LEFT(SP_ACQ_Lib[[#This Row],[Tax Parcel ID]],7),"_",SP_ACQ_Lib[[#This Row],[ACQ Document Type]])</f>
        <v>R061992_SURVEY Description-Plat_CITY</v>
      </c>
      <c r="V270" s="36" t="str">
        <f>INDEX(SP_AcqTract_DB[WCAD Tax Parcel ID],MATCH(SP_ACQ_Lib[[#This Row],[Acquisition Tract No.]],SP_AcqTract_DB[Acquisition Tract No.],0))</f>
        <v>R061992;#28</v>
      </c>
      <c r="W270" s="26" t="e">
        <f>INDEX(#REF!,MATCH(LEFT(SP_ACQ_Lib[[#This Row],[Tax Parcel ID]],7),#REF!,0))</f>
        <v>#REF!</v>
      </c>
      <c r="X2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SURVEY Description-Plat_CITY</v>
      </c>
      <c r="Y2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1" spans="1:25" ht="15" x14ac:dyDescent="0.2">
      <c r="A271" s="57" t="str">
        <f>CONCATENATE(SP_ACQ_Lib[[#This Row],[Acquisition Tract No.]],"_",SP_ACQ_Lib[[#This Row],[ACQ Document Type]])</f>
        <v>217_SURVEY Description-Plat_USACOE</v>
      </c>
      <c r="B271" s="14" t="s">
        <v>1803</v>
      </c>
      <c r="C271" s="15" t="s">
        <v>110</v>
      </c>
      <c r="D271" s="12" t="s">
        <v>257</v>
      </c>
      <c r="E271" s="8" t="s">
        <v>482</v>
      </c>
      <c r="F271" s="8" t="s">
        <v>1420</v>
      </c>
      <c r="G271" s="8" t="s">
        <v>1419</v>
      </c>
      <c r="H271" s="7" t="s">
        <v>218</v>
      </c>
      <c r="I271" s="16">
        <v>43740</v>
      </c>
      <c r="J271" s="16">
        <v>43948</v>
      </c>
      <c r="K271" s="17"/>
      <c r="L271" s="3"/>
      <c r="M271" s="8" t="s">
        <v>1483</v>
      </c>
      <c r="N271" s="11">
        <v>44006.610208333332</v>
      </c>
      <c r="O271" s="8" t="s">
        <v>1483</v>
      </c>
      <c r="P271" s="11">
        <v>43949.788958333331</v>
      </c>
      <c r="Q271" s="13">
        <v>259248</v>
      </c>
      <c r="R271" s="18" t="s">
        <v>220</v>
      </c>
      <c r="S271" s="14" t="s">
        <v>1821</v>
      </c>
      <c r="T271" s="63">
        <v>841</v>
      </c>
      <c r="U271" s="64" t="str">
        <f>CONCATENATE(LEFT(SP_ACQ_Lib[[#This Row],[Tax Parcel ID]],7),"_",SP_ACQ_Lib[[#This Row],[ACQ Document Type]])</f>
        <v>R061992_SURVEY Description-Plat_USACOE</v>
      </c>
      <c r="V271" s="36" t="str">
        <f>INDEX(SP_AcqTract_DB[WCAD Tax Parcel ID],MATCH(SP_ACQ_Lib[[#This Row],[Acquisition Tract No.]],SP_AcqTract_DB[Acquisition Tract No.],0))</f>
        <v>R061992;#28</v>
      </c>
      <c r="W271" s="26" t="e">
        <f>INDEX(#REF!,MATCH(LEFT(SP_ACQ_Lib[[#This Row],[Tax Parcel ID]],7),#REF!,0))</f>
        <v>#REF!</v>
      </c>
      <c r="X2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SURVEY Description-Plat_USACOE</v>
      </c>
      <c r="Y2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2" spans="1:25" ht="15" x14ac:dyDescent="0.2">
      <c r="A272" s="57" t="str">
        <f>CONCATENATE(SP_ACQ_Lib[[#This Row],[Acquisition Tract No.]],"_",SP_ACQ_Lib[[#This Row],[ACQ Document Type]])</f>
        <v>217_SURVEY Right-of-Entry</v>
      </c>
      <c r="B272" s="14" t="s">
        <v>1614</v>
      </c>
      <c r="C272" s="15" t="s">
        <v>110</v>
      </c>
      <c r="D272" s="12" t="s">
        <v>257</v>
      </c>
      <c r="E272" s="8" t="s">
        <v>482</v>
      </c>
      <c r="F272" s="8" t="s">
        <v>483</v>
      </c>
      <c r="G272" s="8" t="s">
        <v>217</v>
      </c>
      <c r="H272" s="7" t="s">
        <v>218</v>
      </c>
      <c r="I272" s="16">
        <v>43689</v>
      </c>
      <c r="J272" s="16"/>
      <c r="K272" s="17"/>
      <c r="L272" s="3"/>
      <c r="M272" s="8" t="s">
        <v>1483</v>
      </c>
      <c r="N272" s="11">
        <v>44006.610347222224</v>
      </c>
      <c r="O272" s="8" t="s">
        <v>1484</v>
      </c>
      <c r="P272" s="11">
        <v>43691.671365740738</v>
      </c>
      <c r="Q272" s="13">
        <v>717606</v>
      </c>
      <c r="R272" s="18" t="s">
        <v>220</v>
      </c>
      <c r="S272" s="14" t="s">
        <v>381</v>
      </c>
      <c r="T272" s="63">
        <v>78</v>
      </c>
      <c r="U272" s="64" t="str">
        <f>CONCATENATE(LEFT(SP_ACQ_Lib[[#This Row],[Tax Parcel ID]],7),"_",SP_ACQ_Lib[[#This Row],[ACQ Document Type]])</f>
        <v>R061992_SURVEY Right-of-Entry</v>
      </c>
      <c r="V272" s="36" t="str">
        <f>INDEX(SP_AcqTract_DB[WCAD Tax Parcel ID],MATCH(SP_ACQ_Lib[[#This Row],[Acquisition Tract No.]],SP_AcqTract_DB[Acquisition Tract No.],0))</f>
        <v>R061992;#28</v>
      </c>
      <c r="W272" s="26" t="e">
        <f>INDEX(#REF!,MATCH(LEFT(SP_ACQ_Lib[[#This Row],[Tax Parcel ID]],7),#REF!,0))</f>
        <v>#REF!</v>
      </c>
      <c r="X2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SURVEY Right-of-Entry</v>
      </c>
      <c r="Y2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3" spans="1:25" ht="15" x14ac:dyDescent="0.2">
      <c r="A273" s="57" t="str">
        <f>CONCATENATE(SP_ACQ_Lib[[#This Row],[Acquisition Tract No.]],"_",SP_ACQ_Lib[[#This Row],[ACQ Document Type]])</f>
        <v>217_TITLE Commitment</v>
      </c>
      <c r="B273" s="14" t="s">
        <v>843</v>
      </c>
      <c r="C273" s="15" t="s">
        <v>110</v>
      </c>
      <c r="D273" s="12" t="s">
        <v>257</v>
      </c>
      <c r="E273" s="8" t="s">
        <v>485</v>
      </c>
      <c r="F273" s="8" t="s">
        <v>486</v>
      </c>
      <c r="G273" s="8" t="s">
        <v>240</v>
      </c>
      <c r="H273" s="7" t="s">
        <v>218</v>
      </c>
      <c r="I273" s="16">
        <v>43875</v>
      </c>
      <c r="J273" s="16">
        <v>43888</v>
      </c>
      <c r="K273" s="17"/>
      <c r="L273" s="3" t="s">
        <v>1494</v>
      </c>
      <c r="M273" s="8" t="s">
        <v>1483</v>
      </c>
      <c r="N273" s="11">
        <v>44006.610717592594</v>
      </c>
      <c r="O273" s="8" t="s">
        <v>1486</v>
      </c>
      <c r="P273" s="11">
        <v>43689.432488425926</v>
      </c>
      <c r="Q273" s="13">
        <v>1952147</v>
      </c>
      <c r="R273" s="18" t="s">
        <v>220</v>
      </c>
      <c r="S273" s="14" t="s">
        <v>382</v>
      </c>
      <c r="T273" s="63">
        <v>21</v>
      </c>
      <c r="U273" s="64" t="str">
        <f>CONCATENATE(LEFT(SP_ACQ_Lib[[#This Row],[Tax Parcel ID]],7),"_",SP_ACQ_Lib[[#This Row],[ACQ Document Type]])</f>
        <v>R061992_TITLE Commitment</v>
      </c>
      <c r="V273" s="36" t="str">
        <f>INDEX(SP_AcqTract_DB[WCAD Tax Parcel ID],MATCH(SP_ACQ_Lib[[#This Row],[Acquisition Tract No.]],SP_AcqTract_DB[Acquisition Tract No.],0))</f>
        <v>R061992;#28</v>
      </c>
      <c r="W273" s="26" t="e">
        <f>INDEX(#REF!,MATCH(LEFT(SP_ACQ_Lib[[#This Row],[Tax Parcel ID]],7),#REF!,0))</f>
        <v>#REF!</v>
      </c>
      <c r="X2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TITLE Commitment</v>
      </c>
      <c r="Y2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4" spans="1:25" ht="15" x14ac:dyDescent="0.2">
      <c r="A274" s="57" t="str">
        <f>CONCATENATE(SP_ACQ_Lib[[#This Row],[Acquisition Tract No.]],"_",SP_ACQ_Lib[[#This Row],[ACQ Document Type]])</f>
        <v>217_TITLE Commitment Backup Docs</v>
      </c>
      <c r="B274" s="14" t="s">
        <v>844</v>
      </c>
      <c r="C274" s="15" t="s">
        <v>110</v>
      </c>
      <c r="D274" s="12" t="s">
        <v>257</v>
      </c>
      <c r="E274" s="8" t="s">
        <v>485</v>
      </c>
      <c r="F274" s="8" t="s">
        <v>487</v>
      </c>
      <c r="G274" s="8" t="s">
        <v>242</v>
      </c>
      <c r="H274" s="7" t="s">
        <v>218</v>
      </c>
      <c r="I274" s="16"/>
      <c r="J274" s="16"/>
      <c r="K274" s="17"/>
      <c r="L274" s="3"/>
      <c r="M274" s="8" t="s">
        <v>1483</v>
      </c>
      <c r="N274" s="11">
        <v>44006.610833333332</v>
      </c>
      <c r="O274" s="8" t="s">
        <v>1486</v>
      </c>
      <c r="P274" s="11">
        <v>43689.432916666665</v>
      </c>
      <c r="Q274" s="13">
        <v>1283508</v>
      </c>
      <c r="R274" s="18" t="s">
        <v>220</v>
      </c>
      <c r="S274" s="14" t="s">
        <v>383</v>
      </c>
      <c r="T274" s="63">
        <v>22</v>
      </c>
      <c r="U274" s="64" t="str">
        <f>CONCATENATE(LEFT(SP_ACQ_Lib[[#This Row],[Tax Parcel ID]],7),"_",SP_ACQ_Lib[[#This Row],[ACQ Document Type]])</f>
        <v>R061992_TITLE Commitment Backup Docs</v>
      </c>
      <c r="V274" s="36" t="str">
        <f>INDEX(SP_AcqTract_DB[WCAD Tax Parcel ID],MATCH(SP_ACQ_Lib[[#This Row],[Acquisition Tract No.]],SP_AcqTract_DB[Acquisition Tract No.],0))</f>
        <v>R061992;#28</v>
      </c>
      <c r="W274" s="26" t="e">
        <f>INDEX(#REF!,MATCH(LEFT(SP_ACQ_Lib[[#This Row],[Tax Parcel ID]],7),#REF!,0))</f>
        <v>#REF!</v>
      </c>
      <c r="X2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TITLE Commitment Backup Docs</v>
      </c>
      <c r="Y2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5" spans="1:25" ht="15" x14ac:dyDescent="0.2">
      <c r="A275" s="57" t="str">
        <f>CONCATENATE(SP_ACQ_Lib[[#This Row],[Acquisition Tract No.]],"_",SP_ACQ_Lib[[#This Row],[ACQ Document Type]])</f>
        <v>217_TITLE Curative Plan</v>
      </c>
      <c r="B275" s="14" t="s">
        <v>845</v>
      </c>
      <c r="C275" s="15" t="s">
        <v>110</v>
      </c>
      <c r="D275" s="12" t="s">
        <v>257</v>
      </c>
      <c r="E275" s="8" t="s">
        <v>485</v>
      </c>
      <c r="F275" s="8" t="s">
        <v>488</v>
      </c>
      <c r="G275" s="8" t="s">
        <v>243</v>
      </c>
      <c r="H275" s="7" t="s">
        <v>218</v>
      </c>
      <c r="I275" s="16">
        <v>43809</v>
      </c>
      <c r="J275" s="16"/>
      <c r="K275" s="17"/>
      <c r="L275" s="3"/>
      <c r="M275" s="8" t="s">
        <v>1483</v>
      </c>
      <c r="N275" s="11">
        <v>44006.610949074071</v>
      </c>
      <c r="O275" s="8" t="s">
        <v>1486</v>
      </c>
      <c r="P275" s="11">
        <v>43745.484247685185</v>
      </c>
      <c r="Q275" s="13">
        <v>39718</v>
      </c>
      <c r="R275" s="18" t="s">
        <v>220</v>
      </c>
      <c r="S275" s="14" t="s">
        <v>615</v>
      </c>
      <c r="T275" s="63">
        <v>394</v>
      </c>
      <c r="U275" s="64" t="str">
        <f>CONCATENATE(LEFT(SP_ACQ_Lib[[#This Row],[Tax Parcel ID]],7),"_",SP_ACQ_Lib[[#This Row],[ACQ Document Type]])</f>
        <v>R061992_TITLE Curative Plan</v>
      </c>
      <c r="V275" s="36" t="str">
        <f>INDEX(SP_AcqTract_DB[WCAD Tax Parcel ID],MATCH(SP_ACQ_Lib[[#This Row],[Acquisition Tract No.]],SP_AcqTract_DB[Acquisition Tract No.],0))</f>
        <v>R061992;#28</v>
      </c>
      <c r="W275" s="26" t="e">
        <f>INDEX(#REF!,MATCH(LEFT(SP_ACQ_Lib[[#This Row],[Tax Parcel ID]],7),#REF!,0))</f>
        <v>#REF!</v>
      </c>
      <c r="X2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TITLE Curative Plan</v>
      </c>
      <c r="Y2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6" spans="1:25" ht="15" x14ac:dyDescent="0.2">
      <c r="A276" s="57" t="str">
        <f>CONCATENATE(SP_ACQ_Lib[[#This Row],[Acquisition Tract No.]],"_",SP_ACQ_Lib[[#This Row],[ACQ Document Type]])</f>
        <v>217_TITLE Tax Card</v>
      </c>
      <c r="B276" s="14" t="s">
        <v>1359</v>
      </c>
      <c r="C276" s="15" t="s">
        <v>110</v>
      </c>
      <c r="D276" s="12" t="s">
        <v>257</v>
      </c>
      <c r="E276" s="8" t="s">
        <v>485</v>
      </c>
      <c r="F276" s="8" t="s">
        <v>580</v>
      </c>
      <c r="G276" s="8" t="s">
        <v>579</v>
      </c>
      <c r="H276" s="7" t="s">
        <v>218</v>
      </c>
      <c r="I276" s="16"/>
      <c r="J276" s="16"/>
      <c r="K276" s="17"/>
      <c r="L276" s="3"/>
      <c r="M276" s="8" t="s">
        <v>1483</v>
      </c>
      <c r="N276" s="11">
        <v>44006.611342592594</v>
      </c>
      <c r="O276" s="8" t="s">
        <v>673</v>
      </c>
      <c r="P276" s="11">
        <v>43817.464849537035</v>
      </c>
      <c r="Q276" s="13">
        <v>594434</v>
      </c>
      <c r="R276" s="18" t="s">
        <v>220</v>
      </c>
      <c r="S276" s="14" t="s">
        <v>1112</v>
      </c>
      <c r="T276" s="63">
        <v>598</v>
      </c>
      <c r="U276" s="64" t="str">
        <f>CONCATENATE(LEFT(SP_ACQ_Lib[[#This Row],[Tax Parcel ID]],7),"_",SP_ACQ_Lib[[#This Row],[ACQ Document Type]])</f>
        <v>R061992_TITLE Tax Card</v>
      </c>
      <c r="V276" s="36" t="str">
        <f>INDEX(SP_AcqTract_DB[WCAD Tax Parcel ID],MATCH(SP_ACQ_Lib[[#This Row],[Acquisition Tract No.]],SP_AcqTract_DB[Acquisition Tract No.],0))</f>
        <v>R061992;#28</v>
      </c>
      <c r="W276" s="26" t="e">
        <f>INDEX(#REF!,MATCH(LEFT(SP_ACQ_Lib[[#This Row],[Tax Parcel ID]],7),#REF!,0))</f>
        <v>#REF!</v>
      </c>
      <c r="X2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COW-FRMP_TR-217 TITLE Tax Card</v>
      </c>
      <c r="Y2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7" spans="1:25" ht="15" x14ac:dyDescent="0.2">
      <c r="A277" s="57" t="str">
        <f>CONCATENATE(SP_ACQ_Lib[[#This Row],[Acquisition Tract No.]],"_",SP_ACQ_Lib[[#This Row],[ACQ Document Type]])</f>
        <v>218_CONTACT Initial Interview - Residential</v>
      </c>
      <c r="B277" s="14" t="s">
        <v>846</v>
      </c>
      <c r="C277" s="15" t="s">
        <v>113</v>
      </c>
      <c r="D277" s="12" t="s">
        <v>258</v>
      </c>
      <c r="E277" s="8" t="s">
        <v>489</v>
      </c>
      <c r="F277" s="8" t="s">
        <v>490</v>
      </c>
      <c r="G277" s="8" t="s">
        <v>244</v>
      </c>
      <c r="H277" s="7" t="s">
        <v>218</v>
      </c>
      <c r="I277" s="16">
        <v>43685</v>
      </c>
      <c r="J277" s="16"/>
      <c r="K277" s="17"/>
      <c r="L277" s="3"/>
      <c r="M277" s="8" t="s">
        <v>20</v>
      </c>
      <c r="N277" s="11">
        <v>43770.449143518519</v>
      </c>
      <c r="O277" s="8" t="s">
        <v>1485</v>
      </c>
      <c r="P277" s="11">
        <v>43696.388854166667</v>
      </c>
      <c r="Q277" s="13">
        <v>296463</v>
      </c>
      <c r="R277" s="18" t="s">
        <v>220</v>
      </c>
      <c r="S277" s="14" t="s">
        <v>384</v>
      </c>
      <c r="T277" s="63">
        <v>94</v>
      </c>
      <c r="U277" s="64" t="str">
        <f>CONCATENATE(LEFT(SP_ACQ_Lib[[#This Row],[Tax Parcel ID]],7),"_",SP_ACQ_Lib[[#This Row],[ACQ Document Type]])</f>
        <v>R062541_CONTACT Initial Interview - Residential</v>
      </c>
      <c r="V277" s="36" t="str">
        <f>INDEX(SP_AcqTract_DB[WCAD Tax Parcel ID],MATCH(SP_ACQ_Lib[[#This Row],[Acquisition Tract No.]],SP_AcqTract_DB[Acquisition Tract No.],0))</f>
        <v>R062541;#29</v>
      </c>
      <c r="W277" s="26" t="e">
        <f>INDEX(#REF!,MATCH(LEFT(SP_ACQ_Lib[[#This Row],[Tax Parcel ID]],7),#REF!,0))</f>
        <v>#REF!</v>
      </c>
      <c r="X2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CONTACT Initial Interview - Residential</v>
      </c>
      <c r="Y2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8" spans="1:25" ht="15" x14ac:dyDescent="0.2">
      <c r="A278" s="57" t="str">
        <f>CONCATENATE(SP_ACQ_Lib[[#This Row],[Acquisition Tract No.]],"_",SP_ACQ_Lib[[#This Row],[ACQ Document Type]])</f>
        <v>218_CONTACT Letter of Intent-HDR</v>
      </c>
      <c r="B278" s="14" t="s">
        <v>847</v>
      </c>
      <c r="C278" s="15" t="s">
        <v>113</v>
      </c>
      <c r="D278" s="12" t="s">
        <v>258</v>
      </c>
      <c r="E278" s="8" t="s">
        <v>489</v>
      </c>
      <c r="F278" s="8" t="s">
        <v>760</v>
      </c>
      <c r="G278" s="8" t="s">
        <v>759</v>
      </c>
      <c r="H278" s="7" t="s">
        <v>218</v>
      </c>
      <c r="I278" s="16">
        <v>43765</v>
      </c>
      <c r="J278" s="16"/>
      <c r="K278" s="17"/>
      <c r="L278" s="3"/>
      <c r="M278" s="8" t="s">
        <v>20</v>
      </c>
      <c r="N278" s="11">
        <v>43770.449143518519</v>
      </c>
      <c r="O278" s="8" t="s">
        <v>761</v>
      </c>
      <c r="P278" s="11">
        <v>43769.612210648149</v>
      </c>
      <c r="Q278" s="13">
        <v>327393</v>
      </c>
      <c r="R278" s="18" t="s">
        <v>220</v>
      </c>
      <c r="S278" s="14" t="s">
        <v>993</v>
      </c>
      <c r="T278" s="63">
        <v>506</v>
      </c>
      <c r="U278" s="64" t="str">
        <f>CONCATENATE(LEFT(SP_ACQ_Lib[[#This Row],[Tax Parcel ID]],7),"_",SP_ACQ_Lib[[#This Row],[ACQ Document Type]])</f>
        <v>R062541_CONTACT Letter of Intent-HDR</v>
      </c>
      <c r="V278" s="36" t="str">
        <f>INDEX(SP_AcqTract_DB[WCAD Tax Parcel ID],MATCH(SP_ACQ_Lib[[#This Row],[Acquisition Tract No.]],SP_AcqTract_DB[Acquisition Tract No.],0))</f>
        <v>R062541;#29</v>
      </c>
      <c r="W278" s="26" t="e">
        <f>INDEX(#REF!,MATCH(LEFT(SP_ACQ_Lib[[#This Row],[Tax Parcel ID]],7),#REF!,0))</f>
        <v>#REF!</v>
      </c>
      <c r="X2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CONTACT Letter of Intent-HDR</v>
      </c>
      <c r="Y2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79" spans="1:25" ht="15" x14ac:dyDescent="0.2">
      <c r="A279" s="57" t="str">
        <f>CONCATENATE(SP_ACQ_Lib[[#This Row],[Acquisition Tract No.]],"_",SP_ACQ_Lib[[#This Row],[ACQ Document Type]])</f>
        <v>218_CONTACT Negotiator Report</v>
      </c>
      <c r="B279" s="14" t="s">
        <v>1298</v>
      </c>
      <c r="C279" s="15" t="s">
        <v>113</v>
      </c>
      <c r="D279" s="12" t="s">
        <v>258</v>
      </c>
      <c r="E279" s="8" t="s">
        <v>489</v>
      </c>
      <c r="F279" s="8" t="s">
        <v>517</v>
      </c>
      <c r="G279" s="8" t="s">
        <v>516</v>
      </c>
      <c r="H279" s="7" t="s">
        <v>218</v>
      </c>
      <c r="I279" s="16"/>
      <c r="J279" s="16"/>
      <c r="K279" s="17"/>
      <c r="L279" s="3"/>
      <c r="M279" s="8" t="s">
        <v>1076</v>
      </c>
      <c r="N279" s="11">
        <v>43998.620555555557</v>
      </c>
      <c r="O279" s="8" t="s">
        <v>1076</v>
      </c>
      <c r="P279" s="11">
        <v>43836.76021990741</v>
      </c>
      <c r="Q279" s="13">
        <v>58745</v>
      </c>
      <c r="R279" s="18" t="s">
        <v>518</v>
      </c>
      <c r="S279" s="14" t="s">
        <v>1113</v>
      </c>
      <c r="T279" s="63">
        <v>709</v>
      </c>
      <c r="U279" s="64" t="str">
        <f>CONCATENATE(LEFT(SP_ACQ_Lib[[#This Row],[Tax Parcel ID]],7),"_",SP_ACQ_Lib[[#This Row],[ACQ Document Type]])</f>
        <v>R062541_CONTACT Negotiator Report</v>
      </c>
      <c r="V279" s="36" t="str">
        <f>INDEX(SP_AcqTract_DB[WCAD Tax Parcel ID],MATCH(SP_ACQ_Lib[[#This Row],[Acquisition Tract No.]],SP_AcqTract_DB[Acquisition Tract No.],0))</f>
        <v>R062541;#29</v>
      </c>
      <c r="W279" s="26" t="e">
        <f>INDEX(#REF!,MATCH(LEFT(SP_ACQ_Lib[[#This Row],[Tax Parcel ID]],7),#REF!,0))</f>
        <v>#REF!</v>
      </c>
      <c r="X2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CONTACT Negotiator Report</v>
      </c>
      <c r="Y2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0" spans="1:25" ht="15" x14ac:dyDescent="0.2">
      <c r="A280" s="57" t="str">
        <f>CONCATENATE(SP_ACQ_Lib[[#This Row],[Acquisition Tract No.]],"_",SP_ACQ_Lib[[#This Row],[ACQ Document Type]])</f>
        <v>218_CONTACT Pre-Appraisal Contact with Owner</v>
      </c>
      <c r="B280" s="14" t="s">
        <v>1299</v>
      </c>
      <c r="C280" s="15" t="s">
        <v>113</v>
      </c>
      <c r="D280" s="12" t="s">
        <v>258</v>
      </c>
      <c r="E280" s="8" t="s">
        <v>489</v>
      </c>
      <c r="F280" s="8" t="s">
        <v>1081</v>
      </c>
      <c r="G280" s="8" t="s">
        <v>1080</v>
      </c>
      <c r="H280" s="7" t="s">
        <v>218</v>
      </c>
      <c r="I280" s="16">
        <v>43788</v>
      </c>
      <c r="J280" s="16"/>
      <c r="K280" s="17"/>
      <c r="L280" s="3"/>
      <c r="M280" s="8" t="s">
        <v>1483</v>
      </c>
      <c r="N280" s="11">
        <v>43872.549409722225</v>
      </c>
      <c r="O280" s="8" t="s">
        <v>673</v>
      </c>
      <c r="P280" s="11">
        <v>43822.641493055555</v>
      </c>
      <c r="Q280" s="13">
        <v>1637151</v>
      </c>
      <c r="R280" s="18" t="s">
        <v>220</v>
      </c>
      <c r="S280" s="14" t="s">
        <v>1114</v>
      </c>
      <c r="T280" s="63">
        <v>679</v>
      </c>
      <c r="U280" s="64" t="str">
        <f>CONCATENATE(LEFT(SP_ACQ_Lib[[#This Row],[Tax Parcel ID]],7),"_",SP_ACQ_Lib[[#This Row],[ACQ Document Type]])</f>
        <v>R062541_CONTACT Pre-Appraisal Contact with Owner</v>
      </c>
      <c r="V280" s="36" t="str">
        <f>INDEX(SP_AcqTract_DB[WCAD Tax Parcel ID],MATCH(SP_ACQ_Lib[[#This Row],[Acquisition Tract No.]],SP_AcqTract_DB[Acquisition Tract No.],0))</f>
        <v>R062541;#29</v>
      </c>
      <c r="W280" s="26" t="e">
        <f>INDEX(#REF!,MATCH(LEFT(SP_ACQ_Lib[[#This Row],[Tax Parcel ID]],7),#REF!,0))</f>
        <v>#REF!</v>
      </c>
      <c r="X2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CONTACT Pre-Appraisal Contact with Owner</v>
      </c>
      <c r="Y2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1" spans="1:25" ht="15" x14ac:dyDescent="0.2">
      <c r="A281" s="57" t="str">
        <f>CONCATENATE(SP_ACQ_Lib[[#This Row],[Acquisition Tract No.]],"_",SP_ACQ_Lib[[#This Row],[ACQ Document Type]])</f>
        <v>218_NEGOTIATION Landowner Bill of Rights Letter</v>
      </c>
      <c r="B281" s="14" t="s">
        <v>1360</v>
      </c>
      <c r="C281" s="15" t="s">
        <v>113</v>
      </c>
      <c r="D281" s="12" t="s">
        <v>258</v>
      </c>
      <c r="E281" s="8" t="s">
        <v>573</v>
      </c>
      <c r="F281" s="8" t="s">
        <v>1079</v>
      </c>
      <c r="G281" s="8" t="s">
        <v>1078</v>
      </c>
      <c r="H281" s="7" t="s">
        <v>218</v>
      </c>
      <c r="I281" s="16">
        <v>43748</v>
      </c>
      <c r="J281" s="16"/>
      <c r="K281" s="17"/>
      <c r="L281" s="3"/>
      <c r="M281" s="8" t="s">
        <v>1483</v>
      </c>
      <c r="N281" s="11">
        <v>43872.560972222222</v>
      </c>
      <c r="O281" s="8" t="s">
        <v>1485</v>
      </c>
      <c r="P281" s="11">
        <v>43752.486261574071</v>
      </c>
      <c r="Q281" s="13">
        <v>327774</v>
      </c>
      <c r="R281" s="18" t="s">
        <v>220</v>
      </c>
      <c r="S281" s="14" t="s">
        <v>616</v>
      </c>
      <c r="T281" s="63">
        <v>433</v>
      </c>
      <c r="U281" s="64" t="str">
        <f>CONCATENATE(LEFT(SP_ACQ_Lib[[#This Row],[Tax Parcel ID]],7),"_",SP_ACQ_Lib[[#This Row],[ACQ Document Type]])</f>
        <v>R062541_NEGOTIATION Landowner Bill of Rights Letter</v>
      </c>
      <c r="V281" s="36" t="str">
        <f>INDEX(SP_AcqTract_DB[WCAD Tax Parcel ID],MATCH(SP_ACQ_Lib[[#This Row],[Acquisition Tract No.]],SP_AcqTract_DB[Acquisition Tract No.],0))</f>
        <v>R062541;#29</v>
      </c>
      <c r="W281" s="26" t="e">
        <f>INDEX(#REF!,MATCH(LEFT(SP_ACQ_Lib[[#This Row],[Tax Parcel ID]],7),#REF!,0))</f>
        <v>#REF!</v>
      </c>
      <c r="X2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NEGOTIATION Landowner Bill of Rights Letter</v>
      </c>
      <c r="Y2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2" spans="1:25" ht="15" x14ac:dyDescent="0.2">
      <c r="A282" s="57" t="str">
        <f>CONCATENATE(SP_ACQ_Lib[[#This Row],[Acquisition Tract No.]],"_",SP_ACQ_Lib[[#This Row],[ACQ Document Type]])</f>
        <v>218_SURVEY Description-Plat_CITY</v>
      </c>
      <c r="B282" s="14" t="s">
        <v>1437</v>
      </c>
      <c r="C282" s="15" t="s">
        <v>113</v>
      </c>
      <c r="D282" s="12" t="s">
        <v>258</v>
      </c>
      <c r="E282" s="8" t="s">
        <v>482</v>
      </c>
      <c r="F282" s="8" t="s">
        <v>1413</v>
      </c>
      <c r="G282" s="8" t="s">
        <v>1412</v>
      </c>
      <c r="H282" s="7" t="s">
        <v>1082</v>
      </c>
      <c r="I282" s="16">
        <v>43740</v>
      </c>
      <c r="J282" s="16">
        <v>43886</v>
      </c>
      <c r="K282" s="17"/>
      <c r="L282" s="3"/>
      <c r="M282" s="8" t="s">
        <v>1483</v>
      </c>
      <c r="N282" s="11">
        <v>43937.586631944447</v>
      </c>
      <c r="O282" s="8" t="s">
        <v>1483</v>
      </c>
      <c r="P282" s="11">
        <v>43886.641886574071</v>
      </c>
      <c r="Q282" s="13">
        <v>251744</v>
      </c>
      <c r="R282" s="18" t="s">
        <v>220</v>
      </c>
      <c r="S282" s="14" t="s">
        <v>1460</v>
      </c>
      <c r="T282" s="63">
        <v>731</v>
      </c>
      <c r="U282" s="64" t="str">
        <f>CONCATENATE(LEFT(SP_ACQ_Lib[[#This Row],[Tax Parcel ID]],7),"_",SP_ACQ_Lib[[#This Row],[ACQ Document Type]])</f>
        <v>R062541_SURVEY Description-Plat_CITY</v>
      </c>
      <c r="V282" s="36" t="str">
        <f>INDEX(SP_AcqTract_DB[WCAD Tax Parcel ID],MATCH(SP_ACQ_Lib[[#This Row],[Acquisition Tract No.]],SP_AcqTract_DB[Acquisition Tract No.],0))</f>
        <v>R062541;#29</v>
      </c>
      <c r="W282" s="26" t="e">
        <f>INDEX(#REF!,MATCH(LEFT(SP_ACQ_Lib[[#This Row],[Tax Parcel ID]],7),#REF!,0))</f>
        <v>#REF!</v>
      </c>
      <c r="X2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SURVEY Description-Plat_CITY</v>
      </c>
      <c r="Y2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3" spans="1:25" ht="15" x14ac:dyDescent="0.2">
      <c r="A283" s="57" t="str">
        <f>CONCATENATE(SP_ACQ_Lib[[#This Row],[Acquisition Tract No.]],"_",SP_ACQ_Lib[[#This Row],[ACQ Document Type]])</f>
        <v>218_SURVEY Right-of-Entry</v>
      </c>
      <c r="B283" s="14" t="s">
        <v>1615</v>
      </c>
      <c r="C283" s="23" t="s">
        <v>113</v>
      </c>
      <c r="D283" s="12" t="s">
        <v>258</v>
      </c>
      <c r="E283" s="8" t="s">
        <v>482</v>
      </c>
      <c r="F283" s="8" t="s">
        <v>483</v>
      </c>
      <c r="G283" s="8" t="s">
        <v>217</v>
      </c>
      <c r="H283" s="7" t="s">
        <v>218</v>
      </c>
      <c r="I283" s="16">
        <v>43654</v>
      </c>
      <c r="J283" s="16"/>
      <c r="K283" s="17"/>
      <c r="L283" s="3"/>
      <c r="M283" s="8" t="s">
        <v>1483</v>
      </c>
      <c r="N283" s="11">
        <v>43922.376354166663</v>
      </c>
      <c r="O283" s="8" t="s">
        <v>1485</v>
      </c>
      <c r="P283" s="11">
        <v>43686.629629629628</v>
      </c>
      <c r="Q283" s="13">
        <v>506424</v>
      </c>
      <c r="R283" s="24" t="s">
        <v>220</v>
      </c>
      <c r="S283" s="14" t="s">
        <v>385</v>
      </c>
      <c r="T283" s="63">
        <v>8</v>
      </c>
      <c r="U283" s="64" t="str">
        <f>CONCATENATE(LEFT(SP_ACQ_Lib[[#This Row],[Tax Parcel ID]],7),"_",SP_ACQ_Lib[[#This Row],[ACQ Document Type]])</f>
        <v>R062541_SURVEY Right-of-Entry</v>
      </c>
      <c r="V283" s="36" t="str">
        <f>INDEX(SP_AcqTract_DB[WCAD Tax Parcel ID],MATCH(SP_ACQ_Lib[[#This Row],[Acquisition Tract No.]],SP_AcqTract_DB[Acquisition Tract No.],0))</f>
        <v>R062541;#29</v>
      </c>
      <c r="W283" s="26" t="e">
        <f>INDEX(#REF!,MATCH(LEFT(SP_ACQ_Lib[[#This Row],[Tax Parcel ID]],7),#REF!,0))</f>
        <v>#REF!</v>
      </c>
      <c r="X2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SURVEY Right-of-Entry</v>
      </c>
      <c r="Y2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4" spans="1:25" ht="15" x14ac:dyDescent="0.2">
      <c r="A284" s="57" t="str">
        <f>CONCATENATE(SP_ACQ_Lib[[#This Row],[Acquisition Tract No.]],"_",SP_ACQ_Lib[[#This Row],[ACQ Document Type]])</f>
        <v>218_TITLE Commitment</v>
      </c>
      <c r="B284" s="14" t="s">
        <v>848</v>
      </c>
      <c r="C284" s="23" t="s">
        <v>113</v>
      </c>
      <c r="D284" s="12" t="s">
        <v>258</v>
      </c>
      <c r="E284" s="8" t="s">
        <v>485</v>
      </c>
      <c r="F284" s="8" t="s">
        <v>486</v>
      </c>
      <c r="G284" s="8" t="s">
        <v>240</v>
      </c>
      <c r="H284" s="7" t="s">
        <v>218</v>
      </c>
      <c r="I284" s="16">
        <v>43889</v>
      </c>
      <c r="J284" s="16">
        <v>43902</v>
      </c>
      <c r="K284" s="17"/>
      <c r="L284" s="3" t="s">
        <v>1510</v>
      </c>
      <c r="M284" s="8" t="s">
        <v>1485</v>
      </c>
      <c r="N284" s="11">
        <v>43903.696377314816</v>
      </c>
      <c r="O284" s="8" t="s">
        <v>1486</v>
      </c>
      <c r="P284" s="11">
        <v>43689.417650462965</v>
      </c>
      <c r="Q284" s="13">
        <v>2045781</v>
      </c>
      <c r="R284" s="24" t="s">
        <v>220</v>
      </c>
      <c r="S284" s="14" t="s">
        <v>386</v>
      </c>
      <c r="T284" s="63">
        <v>17</v>
      </c>
      <c r="U284" s="64" t="str">
        <f>CONCATENATE(LEFT(SP_ACQ_Lib[[#This Row],[Tax Parcel ID]],7),"_",SP_ACQ_Lib[[#This Row],[ACQ Document Type]])</f>
        <v>R062541_TITLE Commitment</v>
      </c>
      <c r="V284" s="36" t="str">
        <f>INDEX(SP_AcqTract_DB[WCAD Tax Parcel ID],MATCH(SP_ACQ_Lib[[#This Row],[Acquisition Tract No.]],SP_AcqTract_DB[Acquisition Tract No.],0))</f>
        <v>R062541;#29</v>
      </c>
      <c r="W284" s="26" t="e">
        <f>INDEX(#REF!,MATCH(LEFT(SP_ACQ_Lib[[#This Row],[Tax Parcel ID]],7),#REF!,0))</f>
        <v>#REF!</v>
      </c>
      <c r="X2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TITLE Commitment</v>
      </c>
      <c r="Y2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5" spans="1:25" ht="15" x14ac:dyDescent="0.2">
      <c r="A285" s="57" t="str">
        <f>CONCATENATE(SP_ACQ_Lib[[#This Row],[Acquisition Tract No.]],"_",SP_ACQ_Lib[[#This Row],[ACQ Document Type]])</f>
        <v>218_TITLE Commitment Backup Docs</v>
      </c>
      <c r="B285" s="14" t="s">
        <v>849</v>
      </c>
      <c r="C285" s="23" t="s">
        <v>113</v>
      </c>
      <c r="D285" s="12" t="s">
        <v>258</v>
      </c>
      <c r="E285" s="8" t="s">
        <v>485</v>
      </c>
      <c r="F285" s="8" t="s">
        <v>487</v>
      </c>
      <c r="G285" s="8" t="s">
        <v>242</v>
      </c>
      <c r="H285" s="7" t="s">
        <v>218</v>
      </c>
      <c r="I285" s="16"/>
      <c r="J285" s="16"/>
      <c r="K285" s="17"/>
      <c r="L285" s="3"/>
      <c r="M285" s="8" t="s">
        <v>20</v>
      </c>
      <c r="N285" s="11">
        <v>43770.449143518519</v>
      </c>
      <c r="O285" s="8" t="s">
        <v>1486</v>
      </c>
      <c r="P285" s="11">
        <v>43689.418194444443</v>
      </c>
      <c r="Q285" s="13">
        <v>2260411</v>
      </c>
      <c r="R285" s="24" t="s">
        <v>220</v>
      </c>
      <c r="S285" s="14" t="s">
        <v>387</v>
      </c>
      <c r="T285" s="63">
        <v>18</v>
      </c>
      <c r="U285" s="64" t="str">
        <f>CONCATENATE(LEFT(SP_ACQ_Lib[[#This Row],[Tax Parcel ID]],7),"_",SP_ACQ_Lib[[#This Row],[ACQ Document Type]])</f>
        <v>R062541_TITLE Commitment Backup Docs</v>
      </c>
      <c r="V285" s="36" t="str">
        <f>INDEX(SP_AcqTract_DB[WCAD Tax Parcel ID],MATCH(SP_ACQ_Lib[[#This Row],[Acquisition Tract No.]],SP_AcqTract_DB[Acquisition Tract No.],0))</f>
        <v>R062541;#29</v>
      </c>
      <c r="W285" s="26" t="e">
        <f>INDEX(#REF!,MATCH(LEFT(SP_ACQ_Lib[[#This Row],[Tax Parcel ID]],7),#REF!,0))</f>
        <v>#REF!</v>
      </c>
      <c r="X2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TITLE Commitment Backup Docs</v>
      </c>
      <c r="Y2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6" spans="1:25" ht="15" x14ac:dyDescent="0.2">
      <c r="A286" s="57" t="str">
        <f>CONCATENATE(SP_ACQ_Lib[[#This Row],[Acquisition Tract No.]],"_",SP_ACQ_Lib[[#This Row],[ACQ Document Type]])</f>
        <v>218_TITLE Curative Plan</v>
      </c>
      <c r="B286" s="14" t="s">
        <v>850</v>
      </c>
      <c r="C286" s="23" t="s">
        <v>113</v>
      </c>
      <c r="D286" s="12" t="s">
        <v>258</v>
      </c>
      <c r="E286" s="8" t="s">
        <v>485</v>
      </c>
      <c r="F286" s="8" t="s">
        <v>488</v>
      </c>
      <c r="G286" s="8" t="s">
        <v>243</v>
      </c>
      <c r="H286" s="7" t="s">
        <v>218</v>
      </c>
      <c r="I286" s="16">
        <v>43809</v>
      </c>
      <c r="J286" s="16"/>
      <c r="K286" s="17"/>
      <c r="L286" s="3"/>
      <c r="M286" s="8" t="s">
        <v>1485</v>
      </c>
      <c r="N286" s="11">
        <v>43903.698078703703</v>
      </c>
      <c r="O286" s="8" t="s">
        <v>1486</v>
      </c>
      <c r="P286" s="11">
        <v>43745.500462962962</v>
      </c>
      <c r="Q286" s="13">
        <v>36443</v>
      </c>
      <c r="R286" s="24" t="s">
        <v>220</v>
      </c>
      <c r="S286" s="14" t="s">
        <v>617</v>
      </c>
      <c r="T286" s="63">
        <v>396</v>
      </c>
      <c r="U286" s="64" t="str">
        <f>CONCATENATE(LEFT(SP_ACQ_Lib[[#This Row],[Tax Parcel ID]],7),"_",SP_ACQ_Lib[[#This Row],[ACQ Document Type]])</f>
        <v>R062541_TITLE Curative Plan</v>
      </c>
      <c r="V286" s="36" t="str">
        <f>INDEX(SP_AcqTract_DB[WCAD Tax Parcel ID],MATCH(SP_ACQ_Lib[[#This Row],[Acquisition Tract No.]],SP_AcqTract_DB[Acquisition Tract No.],0))</f>
        <v>R062541;#29</v>
      </c>
      <c r="W286" s="26" t="e">
        <f>INDEX(#REF!,MATCH(LEFT(SP_ACQ_Lib[[#This Row],[Tax Parcel ID]],7),#REF!,0))</f>
        <v>#REF!</v>
      </c>
      <c r="X2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COW-FRMP_TR-218 TITLE Curative Plan</v>
      </c>
      <c r="Y2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7" spans="1:25" ht="15" x14ac:dyDescent="0.2">
      <c r="A287" s="57" t="str">
        <f>CONCATENATE(SP_ACQ_Lib[[#This Row],[Acquisition Tract No.]],"_",SP_ACQ_Lib[[#This Row],[ACQ Document Type]])</f>
        <v>219_APPRAISAL Final Appraisal</v>
      </c>
      <c r="B287" s="14" t="s">
        <v>2841</v>
      </c>
      <c r="C287" s="23" t="s">
        <v>117</v>
      </c>
      <c r="D287" s="12" t="s">
        <v>2821</v>
      </c>
      <c r="E287" s="8" t="s">
        <v>569</v>
      </c>
      <c r="F287" s="8" t="s">
        <v>1727</v>
      </c>
      <c r="G287" s="8" t="s">
        <v>1726</v>
      </c>
      <c r="H287" s="7" t="s">
        <v>218</v>
      </c>
      <c r="I287" s="16">
        <v>43962</v>
      </c>
      <c r="J287" s="16"/>
      <c r="K287" s="17">
        <v>8262</v>
      </c>
      <c r="L287" s="3"/>
      <c r="M287" s="8" t="s">
        <v>1483</v>
      </c>
      <c r="N287" s="11">
        <v>44001.641099537039</v>
      </c>
      <c r="O287" s="8" t="s">
        <v>1483</v>
      </c>
      <c r="P287" s="11">
        <v>44001.638252314813</v>
      </c>
      <c r="Q287" s="13">
        <v>8195223</v>
      </c>
      <c r="R287" s="24" t="s">
        <v>220</v>
      </c>
      <c r="S287" s="14" t="s">
        <v>2910</v>
      </c>
      <c r="T287" s="63">
        <v>1234</v>
      </c>
      <c r="U287" s="64" t="str">
        <f>CONCATENATE(LEFT(SP_ACQ_Lib[[#This Row],[Tax Parcel ID]],7),"_",SP_ACQ_Lib[[#This Row],[ACQ Document Type]])</f>
        <v>R023700_APPRAISAL Final Appraisal</v>
      </c>
      <c r="V287" s="36" t="str">
        <f>INDEX(SP_AcqTract_DB[WCAD Tax Parcel ID],MATCH(SP_ACQ_Lib[[#This Row],[Acquisition Tract No.]],SP_AcqTract_DB[Acquisition Tract No.],0))</f>
        <v>R023700;#31</v>
      </c>
      <c r="W287" s="26" t="e">
        <f>INDEX(#REF!,MATCH(LEFT(SP_ACQ_Lib[[#This Row],[Tax Parcel ID]],7),#REF!,0))</f>
        <v>#REF!</v>
      </c>
      <c r="X2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APPRAISAL Final Appraisal</v>
      </c>
      <c r="Y2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8" spans="1:25" ht="15" x14ac:dyDescent="0.2">
      <c r="A288" s="57" t="str">
        <f>CONCATENATE(SP_ACQ_Lib[[#This Row],[Acquisition Tract No.]],"_",SP_ACQ_Lib[[#This Row],[ACQ Document Type]])</f>
        <v>219_APPRAISAL Just Compensation Memo</v>
      </c>
      <c r="B288" s="14" t="s">
        <v>2842</v>
      </c>
      <c r="C288" s="23" t="s">
        <v>117</v>
      </c>
      <c r="D288" s="12" t="s">
        <v>2821</v>
      </c>
      <c r="E288" s="8" t="s">
        <v>569</v>
      </c>
      <c r="F288" s="8" t="s">
        <v>1729</v>
      </c>
      <c r="G288" s="8" t="s">
        <v>1728</v>
      </c>
      <c r="H288" s="7" t="s">
        <v>218</v>
      </c>
      <c r="I288" s="16">
        <v>44001</v>
      </c>
      <c r="J288" s="16">
        <v>44004</v>
      </c>
      <c r="K288" s="17">
        <v>8262</v>
      </c>
      <c r="L288" s="3"/>
      <c r="M288" s="8" t="s">
        <v>1483</v>
      </c>
      <c r="N288" s="11">
        <v>44006.407372685186</v>
      </c>
      <c r="O288" s="8" t="s">
        <v>1483</v>
      </c>
      <c r="P288" s="11">
        <v>44001.63826388889</v>
      </c>
      <c r="Q288" s="13">
        <v>22998</v>
      </c>
      <c r="R288" s="24" t="s">
        <v>220</v>
      </c>
      <c r="S288" s="14" t="s">
        <v>2911</v>
      </c>
      <c r="T288" s="63">
        <v>1235</v>
      </c>
      <c r="U288" s="64" t="str">
        <f>CONCATENATE(LEFT(SP_ACQ_Lib[[#This Row],[Tax Parcel ID]],7),"_",SP_ACQ_Lib[[#This Row],[ACQ Document Type]])</f>
        <v>R023700_APPRAISAL Just Compensation Memo</v>
      </c>
      <c r="V288" s="36" t="str">
        <f>INDEX(SP_AcqTract_DB[WCAD Tax Parcel ID],MATCH(SP_ACQ_Lib[[#This Row],[Acquisition Tract No.]],SP_AcqTract_DB[Acquisition Tract No.],0))</f>
        <v>R023700;#31</v>
      </c>
      <c r="W288" s="26" t="e">
        <f>INDEX(#REF!,MATCH(LEFT(SP_ACQ_Lib[[#This Row],[Tax Parcel ID]],7),#REF!,0))</f>
        <v>#REF!</v>
      </c>
      <c r="X2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APPRAISAL Just Compensation Memo</v>
      </c>
      <c r="Y2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89" spans="1:25" ht="15" x14ac:dyDescent="0.2">
      <c r="A289" s="57" t="str">
        <f>CONCATENATE(SP_ACQ_Lib[[#This Row],[Acquisition Tract No.]],"_",SP_ACQ_Lib[[#This Row],[ACQ Document Type]])</f>
        <v>219_APPRAISAL USACOE Authorization to Proceed with Offer</v>
      </c>
      <c r="B289" s="14" t="s">
        <v>2843</v>
      </c>
      <c r="C289" s="23" t="s">
        <v>117</v>
      </c>
      <c r="D289" s="12" t="s">
        <v>2821</v>
      </c>
      <c r="E289" s="8" t="s">
        <v>569</v>
      </c>
      <c r="F289" s="8" t="s">
        <v>1786</v>
      </c>
      <c r="G289" s="8" t="s">
        <v>1785</v>
      </c>
      <c r="H289" s="7" t="s">
        <v>218</v>
      </c>
      <c r="I289" s="16">
        <v>44001</v>
      </c>
      <c r="J289" s="16">
        <v>44004</v>
      </c>
      <c r="K289" s="17">
        <v>8262</v>
      </c>
      <c r="L289" s="3"/>
      <c r="M289" s="8" t="s">
        <v>1483</v>
      </c>
      <c r="N289" s="11">
        <v>44006.407511574071</v>
      </c>
      <c r="O289" s="8" t="s">
        <v>1483</v>
      </c>
      <c r="P289" s="11">
        <v>44001.638275462959</v>
      </c>
      <c r="Q289" s="13">
        <v>418763</v>
      </c>
      <c r="R289" s="24" t="s">
        <v>220</v>
      </c>
      <c r="S289" s="14" t="s">
        <v>2912</v>
      </c>
      <c r="T289" s="63">
        <v>1236</v>
      </c>
      <c r="U289" s="64" t="str">
        <f>CONCATENATE(LEFT(SP_ACQ_Lib[[#This Row],[Tax Parcel ID]],7),"_",SP_ACQ_Lib[[#This Row],[ACQ Document Type]])</f>
        <v>R023700_APPRAISAL USACOE Authorization to Proceed with Offer</v>
      </c>
      <c r="V289" s="36" t="str">
        <f>INDEX(SP_AcqTract_DB[WCAD Tax Parcel ID],MATCH(SP_ACQ_Lib[[#This Row],[Acquisition Tract No.]],SP_AcqTract_DB[Acquisition Tract No.],0))</f>
        <v>R023700;#31</v>
      </c>
      <c r="W289" s="26" t="e">
        <f>INDEX(#REF!,MATCH(LEFT(SP_ACQ_Lib[[#This Row],[Tax Parcel ID]],7),#REF!,0))</f>
        <v>#REF!</v>
      </c>
      <c r="X2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APPRAISAL USACOE Authorization to Proceed with Offer</v>
      </c>
      <c r="Y2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0" spans="1:25" ht="15" x14ac:dyDescent="0.2">
      <c r="A290" s="57" t="str">
        <f>CONCATENATE(SP_ACQ_Lib[[#This Row],[Acquisition Tract No.]],"_",SP_ACQ_Lib[[#This Row],[ACQ Document Type]])</f>
        <v>219_CONTACT Initial Interview - Residential</v>
      </c>
      <c r="B290" s="14" t="s">
        <v>2316</v>
      </c>
      <c r="C290" s="23" t="s">
        <v>117</v>
      </c>
      <c r="D290" s="12" t="s">
        <v>2821</v>
      </c>
      <c r="E290" s="8" t="s">
        <v>489</v>
      </c>
      <c r="F290" s="8" t="s">
        <v>490</v>
      </c>
      <c r="G290" s="8" t="s">
        <v>244</v>
      </c>
      <c r="H290" s="7" t="s">
        <v>218</v>
      </c>
      <c r="I290" s="16">
        <v>43686</v>
      </c>
      <c r="J290" s="16"/>
      <c r="K290" s="17"/>
      <c r="L290" s="3"/>
      <c r="M290" s="8" t="s">
        <v>1483</v>
      </c>
      <c r="N290" s="11">
        <v>44007.508553240739</v>
      </c>
      <c r="O290" s="8" t="s">
        <v>1485</v>
      </c>
      <c r="P290" s="11">
        <v>43696.375543981485</v>
      </c>
      <c r="Q290" s="13">
        <v>213565</v>
      </c>
      <c r="R290" s="24" t="s">
        <v>220</v>
      </c>
      <c r="S290" s="14" t="s">
        <v>388</v>
      </c>
      <c r="T290" s="63">
        <v>89</v>
      </c>
      <c r="U290" s="64" t="str">
        <f>CONCATENATE(LEFT(SP_ACQ_Lib[[#This Row],[Tax Parcel ID]],7),"_",SP_ACQ_Lib[[#This Row],[ACQ Document Type]])</f>
        <v>R023700_CONTACT Initial Interview - Residential</v>
      </c>
      <c r="V290" s="36" t="str">
        <f>INDEX(SP_AcqTract_DB[WCAD Tax Parcel ID],MATCH(SP_ACQ_Lib[[#This Row],[Acquisition Tract No.]],SP_AcqTract_DB[Acquisition Tract No.],0))</f>
        <v>R023700;#31</v>
      </c>
      <c r="W290" s="26" t="e">
        <f>INDEX(#REF!,MATCH(LEFT(SP_ACQ_Lib[[#This Row],[Tax Parcel ID]],7),#REF!,0))</f>
        <v>#REF!</v>
      </c>
      <c r="X2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CONTACT Initial Interview - Residential</v>
      </c>
      <c r="Y2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1" spans="1:25" ht="15" x14ac:dyDescent="0.2">
      <c r="A291" s="57" t="str">
        <f>CONCATENATE(SP_ACQ_Lib[[#This Row],[Acquisition Tract No.]],"_",SP_ACQ_Lib[[#This Row],[ACQ Document Type]])</f>
        <v>219_CONTACT Letter of Intent-HDR</v>
      </c>
      <c r="B291" s="14" t="s">
        <v>1526</v>
      </c>
      <c r="C291" s="23" t="s">
        <v>117</v>
      </c>
      <c r="D291" s="12" t="s">
        <v>2821</v>
      </c>
      <c r="E291" s="8" t="s">
        <v>489</v>
      </c>
      <c r="F291" s="8" t="s">
        <v>760</v>
      </c>
      <c r="G291" s="8" t="s">
        <v>759</v>
      </c>
      <c r="H291" s="7" t="s">
        <v>218</v>
      </c>
      <c r="I291" s="16">
        <v>43765</v>
      </c>
      <c r="J291" s="16"/>
      <c r="K291" s="17"/>
      <c r="L291" s="3" t="s">
        <v>1509</v>
      </c>
      <c r="M291" s="8" t="s">
        <v>1483</v>
      </c>
      <c r="N291" s="11">
        <v>44007.508692129632</v>
      </c>
      <c r="O291" s="8" t="s">
        <v>1483</v>
      </c>
      <c r="P291" s="11">
        <v>43893.593819444446</v>
      </c>
      <c r="Q291" s="13">
        <v>575523</v>
      </c>
      <c r="R291" s="24" t="s">
        <v>220</v>
      </c>
      <c r="S291" s="14" t="s">
        <v>1556</v>
      </c>
      <c r="T291" s="63">
        <v>759</v>
      </c>
      <c r="U291" s="64" t="str">
        <f>CONCATENATE(LEFT(SP_ACQ_Lib[[#This Row],[Tax Parcel ID]],7),"_",SP_ACQ_Lib[[#This Row],[ACQ Document Type]])</f>
        <v>R023700_CONTACT Letter of Intent-HDR</v>
      </c>
      <c r="V291" s="36" t="str">
        <f>INDEX(SP_AcqTract_DB[WCAD Tax Parcel ID],MATCH(SP_ACQ_Lib[[#This Row],[Acquisition Tract No.]],SP_AcqTract_DB[Acquisition Tract No.],0))</f>
        <v>R023700;#31</v>
      </c>
      <c r="W291" s="26" t="e">
        <f>INDEX(#REF!,MATCH(LEFT(SP_ACQ_Lib[[#This Row],[Tax Parcel ID]],7),#REF!,0))</f>
        <v>#REF!</v>
      </c>
      <c r="X2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CONTACT Letter of Intent-HDR</v>
      </c>
      <c r="Y2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2" spans="1:25" ht="15" x14ac:dyDescent="0.2">
      <c r="A292" s="57" t="str">
        <f>CONCATENATE(SP_ACQ_Lib[[#This Row],[Acquisition Tract No.]],"_",SP_ACQ_Lib[[#This Row],[ACQ Document Type]])</f>
        <v>219_CONTACT Negotiator Report</v>
      </c>
      <c r="B292" s="14" t="s">
        <v>1300</v>
      </c>
      <c r="C292" s="23" t="s">
        <v>117</v>
      </c>
      <c r="D292" s="12" t="s">
        <v>2821</v>
      </c>
      <c r="E292" s="8" t="s">
        <v>489</v>
      </c>
      <c r="F292" s="8" t="s">
        <v>517</v>
      </c>
      <c r="G292" s="8" t="s">
        <v>516</v>
      </c>
      <c r="H292" s="7" t="s">
        <v>218</v>
      </c>
      <c r="I292" s="16"/>
      <c r="J292" s="16"/>
      <c r="K292" s="17"/>
      <c r="L292" s="3"/>
      <c r="M292" s="8" t="s">
        <v>1483</v>
      </c>
      <c r="N292" s="11">
        <v>44007.508831018517</v>
      </c>
      <c r="O292" s="8" t="s">
        <v>1484</v>
      </c>
      <c r="P292" s="11">
        <v>43738.41715277778</v>
      </c>
      <c r="Q292" s="13">
        <v>59378</v>
      </c>
      <c r="R292" s="24" t="s">
        <v>518</v>
      </c>
      <c r="S292" s="14" t="s">
        <v>538</v>
      </c>
      <c r="T292" s="63">
        <v>365</v>
      </c>
      <c r="U292" s="64" t="str">
        <f>CONCATENATE(LEFT(SP_ACQ_Lib[[#This Row],[Tax Parcel ID]],7),"_",SP_ACQ_Lib[[#This Row],[ACQ Document Type]])</f>
        <v>R023700_CONTACT Negotiator Report</v>
      </c>
      <c r="V292" s="36" t="str">
        <f>INDEX(SP_AcqTract_DB[WCAD Tax Parcel ID],MATCH(SP_ACQ_Lib[[#This Row],[Acquisition Tract No.]],SP_AcqTract_DB[Acquisition Tract No.],0))</f>
        <v>R023700;#31</v>
      </c>
      <c r="W292" s="26" t="e">
        <f>INDEX(#REF!,MATCH(LEFT(SP_ACQ_Lib[[#This Row],[Tax Parcel ID]],7),#REF!,0))</f>
        <v>#REF!</v>
      </c>
      <c r="X2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CONTACT Negotiator Report</v>
      </c>
      <c r="Y2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3" spans="1:25" ht="15" x14ac:dyDescent="0.2">
      <c r="A293" s="57" t="str">
        <f>CONCATENATE(SP_ACQ_Lib[[#This Row],[Acquisition Tract No.]],"_",SP_ACQ_Lib[[#This Row],[ACQ Document Type]])</f>
        <v>219_NEGOTIATION Landowner Bill of Rights Letter</v>
      </c>
      <c r="B293" s="14" t="s">
        <v>1361</v>
      </c>
      <c r="C293" s="23" t="s">
        <v>117</v>
      </c>
      <c r="D293" s="12" t="s">
        <v>2821</v>
      </c>
      <c r="E293" s="8" t="s">
        <v>573</v>
      </c>
      <c r="F293" s="8" t="s">
        <v>1079</v>
      </c>
      <c r="G293" s="8" t="s">
        <v>1078</v>
      </c>
      <c r="H293" s="7" t="s">
        <v>218</v>
      </c>
      <c r="I293" s="16">
        <v>43748</v>
      </c>
      <c r="J293" s="16"/>
      <c r="K293" s="17"/>
      <c r="L293" s="3"/>
      <c r="M293" s="8" t="s">
        <v>1483</v>
      </c>
      <c r="N293" s="11">
        <v>44007.509004629632</v>
      </c>
      <c r="O293" s="8" t="s">
        <v>1485</v>
      </c>
      <c r="P293" s="11">
        <v>43752.487847222219</v>
      </c>
      <c r="Q293" s="13">
        <v>327366</v>
      </c>
      <c r="R293" s="24" t="s">
        <v>220</v>
      </c>
      <c r="S293" s="14" t="s">
        <v>618</v>
      </c>
      <c r="T293" s="63">
        <v>434</v>
      </c>
      <c r="U293" s="64" t="str">
        <f>CONCATENATE(LEFT(SP_ACQ_Lib[[#This Row],[Tax Parcel ID]],7),"_",SP_ACQ_Lib[[#This Row],[ACQ Document Type]])</f>
        <v>R023700_NEGOTIATION Landowner Bill of Rights Letter</v>
      </c>
      <c r="V293" s="36" t="str">
        <f>INDEX(SP_AcqTract_DB[WCAD Tax Parcel ID],MATCH(SP_ACQ_Lib[[#This Row],[Acquisition Tract No.]],SP_AcqTract_DB[Acquisition Tract No.],0))</f>
        <v>R023700;#31</v>
      </c>
      <c r="W293" s="26" t="e">
        <f>INDEX(#REF!,MATCH(LEFT(SP_ACQ_Lib[[#This Row],[Tax Parcel ID]],7),#REF!,0))</f>
        <v>#REF!</v>
      </c>
      <c r="X2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NEGOTIATION Landowner Bill of Rights Letter</v>
      </c>
      <c r="Y2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4" spans="1:25" ht="15" x14ac:dyDescent="0.2">
      <c r="A294" s="57" t="str">
        <f>CONCATENATE(SP_ACQ_Lib[[#This Row],[Acquisition Tract No.]],"_",SP_ACQ_Lib[[#This Row],[ACQ Document Type]])</f>
        <v>219_SURVEY Description-Plat_CITY</v>
      </c>
      <c r="B294" s="14" t="s">
        <v>1741</v>
      </c>
      <c r="C294" s="23" t="s">
        <v>117</v>
      </c>
      <c r="D294" s="12" t="s">
        <v>2821</v>
      </c>
      <c r="E294" s="8" t="s">
        <v>482</v>
      </c>
      <c r="F294" s="8" t="s">
        <v>1413</v>
      </c>
      <c r="G294" s="8" t="s">
        <v>1412</v>
      </c>
      <c r="H294" s="7" t="s">
        <v>1082</v>
      </c>
      <c r="I294" s="16">
        <v>43906</v>
      </c>
      <c r="J294" s="16">
        <v>43936</v>
      </c>
      <c r="K294" s="17"/>
      <c r="L294" s="3"/>
      <c r="M294" s="8" t="s">
        <v>1483</v>
      </c>
      <c r="N294" s="11">
        <v>44007.509189814817</v>
      </c>
      <c r="O294" s="8" t="s">
        <v>1483</v>
      </c>
      <c r="P294" s="11">
        <v>43936.400173611109</v>
      </c>
      <c r="Q294" s="13">
        <v>269126</v>
      </c>
      <c r="R294" s="24" t="s">
        <v>220</v>
      </c>
      <c r="S294" s="14" t="s">
        <v>1743</v>
      </c>
      <c r="T294" s="63">
        <v>816</v>
      </c>
      <c r="U294" s="64" t="str">
        <f>CONCATENATE(LEFT(SP_ACQ_Lib[[#This Row],[Tax Parcel ID]],7),"_",SP_ACQ_Lib[[#This Row],[ACQ Document Type]])</f>
        <v>R023700_SURVEY Description-Plat_CITY</v>
      </c>
      <c r="V294" s="36" t="str">
        <f>INDEX(SP_AcqTract_DB[WCAD Tax Parcel ID],MATCH(SP_ACQ_Lib[[#This Row],[Acquisition Tract No.]],SP_AcqTract_DB[Acquisition Tract No.],0))</f>
        <v>R023700;#31</v>
      </c>
      <c r="W294" s="26" t="e">
        <f>INDEX(#REF!,MATCH(LEFT(SP_ACQ_Lib[[#This Row],[Tax Parcel ID]],7),#REF!,0))</f>
        <v>#REF!</v>
      </c>
      <c r="X2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SURVEY Description-Plat_CITY</v>
      </c>
      <c r="Y2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5" spans="1:25" ht="15" x14ac:dyDescent="0.2">
      <c r="A295" s="57" t="str">
        <f>CONCATENATE(SP_ACQ_Lib[[#This Row],[Acquisition Tract No.]],"_",SP_ACQ_Lib[[#This Row],[ACQ Document Type]])</f>
        <v>219_SURVEY Description-Plat_USACOE</v>
      </c>
      <c r="B295" s="14" t="s">
        <v>1804</v>
      </c>
      <c r="C295" s="23" t="s">
        <v>117</v>
      </c>
      <c r="D295" s="12" t="s">
        <v>2821</v>
      </c>
      <c r="E295" s="8" t="s">
        <v>482</v>
      </c>
      <c r="F295" s="8" t="s">
        <v>1420</v>
      </c>
      <c r="G295" s="8" t="s">
        <v>1419</v>
      </c>
      <c r="H295" s="7" t="s">
        <v>218</v>
      </c>
      <c r="I295" s="16">
        <v>43906</v>
      </c>
      <c r="J295" s="16">
        <v>43948</v>
      </c>
      <c r="K295" s="17"/>
      <c r="L295" s="3"/>
      <c r="M295" s="8" t="s">
        <v>1483</v>
      </c>
      <c r="N295" s="11">
        <v>44007.509305555555</v>
      </c>
      <c r="O295" s="8" t="s">
        <v>1483</v>
      </c>
      <c r="P295" s="11">
        <v>43949.789560185185</v>
      </c>
      <c r="Q295" s="13">
        <v>509321</v>
      </c>
      <c r="R295" s="24" t="s">
        <v>220</v>
      </c>
      <c r="S295" s="14" t="s">
        <v>1822</v>
      </c>
      <c r="T295" s="63">
        <v>842</v>
      </c>
      <c r="U295" s="64" t="str">
        <f>CONCATENATE(LEFT(SP_ACQ_Lib[[#This Row],[Tax Parcel ID]],7),"_",SP_ACQ_Lib[[#This Row],[ACQ Document Type]])</f>
        <v>R023700_SURVEY Description-Plat_USACOE</v>
      </c>
      <c r="V295" s="36" t="str">
        <f>INDEX(SP_AcqTract_DB[WCAD Tax Parcel ID],MATCH(SP_ACQ_Lib[[#This Row],[Acquisition Tract No.]],SP_AcqTract_DB[Acquisition Tract No.],0))</f>
        <v>R023700;#31</v>
      </c>
      <c r="W295" s="26" t="e">
        <f>INDEX(#REF!,MATCH(LEFT(SP_ACQ_Lib[[#This Row],[Tax Parcel ID]],7),#REF!,0))</f>
        <v>#REF!</v>
      </c>
      <c r="X2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SURVEY Description-Plat_USACOE</v>
      </c>
      <c r="Y2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6" spans="1:25" ht="15" x14ac:dyDescent="0.2">
      <c r="A296" s="57" t="str">
        <f>CONCATENATE(SP_ACQ_Lib[[#This Row],[Acquisition Tract No.]],"_",SP_ACQ_Lib[[#This Row],[ACQ Document Type]])</f>
        <v>219_SURVEY Right-of-Entry</v>
      </c>
      <c r="B296" s="14" t="s">
        <v>1527</v>
      </c>
      <c r="C296" s="23" t="s">
        <v>117</v>
      </c>
      <c r="D296" s="12" t="s">
        <v>2821</v>
      </c>
      <c r="E296" s="8" t="s">
        <v>482</v>
      </c>
      <c r="F296" s="8" t="s">
        <v>483</v>
      </c>
      <c r="G296" s="8" t="s">
        <v>217</v>
      </c>
      <c r="H296" s="7" t="s">
        <v>218</v>
      </c>
      <c r="I296" s="16">
        <v>43699</v>
      </c>
      <c r="J296" s="16"/>
      <c r="K296" s="17"/>
      <c r="L296" s="3" t="s">
        <v>1509</v>
      </c>
      <c r="M296" s="8" t="s">
        <v>1483</v>
      </c>
      <c r="N296" s="11">
        <v>44007.509421296294</v>
      </c>
      <c r="O296" s="8" t="s">
        <v>1483</v>
      </c>
      <c r="P296" s="11">
        <v>43893.597337962965</v>
      </c>
      <c r="Q296" s="13">
        <v>1598832</v>
      </c>
      <c r="R296" s="24" t="s">
        <v>220</v>
      </c>
      <c r="S296" s="14" t="s">
        <v>1557</v>
      </c>
      <c r="T296" s="63">
        <v>760</v>
      </c>
      <c r="U296" s="64" t="str">
        <f>CONCATENATE(LEFT(SP_ACQ_Lib[[#This Row],[Tax Parcel ID]],7),"_",SP_ACQ_Lib[[#This Row],[ACQ Document Type]])</f>
        <v>R023700_SURVEY Right-of-Entry</v>
      </c>
      <c r="V296" s="36" t="str">
        <f>INDEX(SP_AcqTract_DB[WCAD Tax Parcel ID],MATCH(SP_ACQ_Lib[[#This Row],[Acquisition Tract No.]],SP_AcqTract_DB[Acquisition Tract No.],0))</f>
        <v>R023700;#31</v>
      </c>
      <c r="W296" s="26" t="e">
        <f>INDEX(#REF!,MATCH(LEFT(SP_ACQ_Lib[[#This Row],[Tax Parcel ID]],7),#REF!,0))</f>
        <v>#REF!</v>
      </c>
      <c r="X2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SURVEY Right-of-Entry</v>
      </c>
      <c r="Y2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7" spans="1:25" ht="15" x14ac:dyDescent="0.2">
      <c r="A297" s="57" t="str">
        <f>CONCATENATE(SP_ACQ_Lib[[#This Row],[Acquisition Tract No.]],"_",SP_ACQ_Lib[[#This Row],[ACQ Document Type]])</f>
        <v>219_SURVEY Right-of-Entry CMRR</v>
      </c>
      <c r="B297" s="14" t="s">
        <v>1528</v>
      </c>
      <c r="C297" s="23" t="s">
        <v>117</v>
      </c>
      <c r="D297" s="12" t="s">
        <v>2821</v>
      </c>
      <c r="E297" s="8" t="s">
        <v>482</v>
      </c>
      <c r="F297" s="8" t="s">
        <v>484</v>
      </c>
      <c r="G297" s="8" t="s">
        <v>224</v>
      </c>
      <c r="H297" s="7" t="s">
        <v>218</v>
      </c>
      <c r="I297" s="16">
        <v>43691</v>
      </c>
      <c r="J297" s="16"/>
      <c r="K297" s="17"/>
      <c r="L297" s="3" t="s">
        <v>1424</v>
      </c>
      <c r="M297" s="8" t="s">
        <v>1483</v>
      </c>
      <c r="N297" s="11">
        <v>44007.509571759256</v>
      </c>
      <c r="O297" s="8" t="s">
        <v>1483</v>
      </c>
      <c r="P297" s="11">
        <v>43893.602986111109</v>
      </c>
      <c r="Q297" s="13">
        <v>817261</v>
      </c>
      <c r="R297" s="24" t="s">
        <v>220</v>
      </c>
      <c r="S297" s="14" t="s">
        <v>1558</v>
      </c>
      <c r="T297" s="63">
        <v>761</v>
      </c>
      <c r="U297" s="64" t="str">
        <f>CONCATENATE(LEFT(SP_ACQ_Lib[[#This Row],[Tax Parcel ID]],7),"_",SP_ACQ_Lib[[#This Row],[ACQ Document Type]])</f>
        <v>R023700_SURVEY Right-of-Entry CMRR</v>
      </c>
      <c r="V297" s="36" t="str">
        <f>INDEX(SP_AcqTract_DB[WCAD Tax Parcel ID],MATCH(SP_ACQ_Lib[[#This Row],[Acquisition Tract No.]],SP_AcqTract_DB[Acquisition Tract No.],0))</f>
        <v>R023700;#31</v>
      </c>
      <c r="W297" s="26" t="e">
        <f>INDEX(#REF!,MATCH(LEFT(SP_ACQ_Lib[[#This Row],[Tax Parcel ID]],7),#REF!,0))</f>
        <v>#REF!</v>
      </c>
      <c r="X2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SURVEY Right-of-Entry CMRR</v>
      </c>
      <c r="Y2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8" spans="1:25" ht="15" x14ac:dyDescent="0.2">
      <c r="A298" s="57" t="str">
        <f>CONCATENATE(SP_ACQ_Lib[[#This Row],[Acquisition Tract No.]],"_",SP_ACQ_Lib[[#This Row],[ACQ Document Type]])</f>
        <v>219_TITLE Commitment</v>
      </c>
      <c r="B298" s="14" t="s">
        <v>851</v>
      </c>
      <c r="C298" s="23" t="s">
        <v>117</v>
      </c>
      <c r="D298" s="12" t="s">
        <v>2821</v>
      </c>
      <c r="E298" s="8" t="s">
        <v>485</v>
      </c>
      <c r="F298" s="8" t="s">
        <v>486</v>
      </c>
      <c r="G298" s="8" t="s">
        <v>240</v>
      </c>
      <c r="H298" s="7" t="s">
        <v>218</v>
      </c>
      <c r="I298" s="16">
        <v>43952</v>
      </c>
      <c r="J298" s="16">
        <v>43689</v>
      </c>
      <c r="K298" s="17">
        <v>6075</v>
      </c>
      <c r="L298" s="3" t="s">
        <v>1860</v>
      </c>
      <c r="M298" s="8" t="s">
        <v>1483</v>
      </c>
      <c r="N298" s="11">
        <v>44007.509768518517</v>
      </c>
      <c r="O298" s="8" t="s">
        <v>1486</v>
      </c>
      <c r="P298" s="11">
        <v>43689.592835648145</v>
      </c>
      <c r="Q298" s="13">
        <v>597079</v>
      </c>
      <c r="R298" s="24" t="s">
        <v>220</v>
      </c>
      <c r="S298" s="14" t="s">
        <v>389</v>
      </c>
      <c r="T298" s="63">
        <v>29</v>
      </c>
      <c r="U298" s="64" t="str">
        <f>CONCATENATE(LEFT(SP_ACQ_Lib[[#This Row],[Tax Parcel ID]],7),"_",SP_ACQ_Lib[[#This Row],[ACQ Document Type]])</f>
        <v>R023700_TITLE Commitment</v>
      </c>
      <c r="V298" s="36" t="str">
        <f>INDEX(SP_AcqTract_DB[WCAD Tax Parcel ID],MATCH(SP_ACQ_Lib[[#This Row],[Acquisition Tract No.]],SP_AcqTract_DB[Acquisition Tract No.],0))</f>
        <v>R023700;#31</v>
      </c>
      <c r="W298" s="26" t="e">
        <f>INDEX(#REF!,MATCH(LEFT(SP_ACQ_Lib[[#This Row],[Tax Parcel ID]],7),#REF!,0))</f>
        <v>#REF!</v>
      </c>
      <c r="X2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TITLE Commitment</v>
      </c>
      <c r="Y2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299" spans="1:25" ht="15" x14ac:dyDescent="0.2">
      <c r="A299" s="57" t="str">
        <f>CONCATENATE(SP_ACQ_Lib[[#This Row],[Acquisition Tract No.]],"_",SP_ACQ_Lib[[#This Row],[ACQ Document Type]])</f>
        <v>219_TITLE Commitment Backup Docs</v>
      </c>
      <c r="B299" s="14" t="s">
        <v>852</v>
      </c>
      <c r="C299" s="23" t="s">
        <v>117</v>
      </c>
      <c r="D299" s="12" t="s">
        <v>2821</v>
      </c>
      <c r="E299" s="8" t="s">
        <v>485</v>
      </c>
      <c r="F299" s="8" t="s">
        <v>487</v>
      </c>
      <c r="G299" s="8" t="s">
        <v>242</v>
      </c>
      <c r="H299" s="7" t="s">
        <v>218</v>
      </c>
      <c r="I299" s="16"/>
      <c r="J299" s="16"/>
      <c r="K299" s="17"/>
      <c r="L299" s="3"/>
      <c r="M299" s="8" t="s">
        <v>1483</v>
      </c>
      <c r="N299" s="11">
        <v>44007.510046296295</v>
      </c>
      <c r="O299" s="8" t="s">
        <v>1486</v>
      </c>
      <c r="P299" s="11">
        <v>43689.593206018515</v>
      </c>
      <c r="Q299" s="13">
        <v>399944</v>
      </c>
      <c r="R299" s="24" t="s">
        <v>220</v>
      </c>
      <c r="S299" s="14" t="s">
        <v>390</v>
      </c>
      <c r="T299" s="63">
        <v>30</v>
      </c>
      <c r="U299" s="64" t="str">
        <f>CONCATENATE(LEFT(SP_ACQ_Lib[[#This Row],[Tax Parcel ID]],7),"_",SP_ACQ_Lib[[#This Row],[ACQ Document Type]])</f>
        <v>R023700_TITLE Commitment Backup Docs</v>
      </c>
      <c r="V299" s="36" t="str">
        <f>INDEX(SP_AcqTract_DB[WCAD Tax Parcel ID],MATCH(SP_ACQ_Lib[[#This Row],[Acquisition Tract No.]],SP_AcqTract_DB[Acquisition Tract No.],0))</f>
        <v>R023700;#31</v>
      </c>
      <c r="W299" s="26" t="e">
        <f>INDEX(#REF!,MATCH(LEFT(SP_ACQ_Lib[[#This Row],[Tax Parcel ID]],7),#REF!,0))</f>
        <v>#REF!</v>
      </c>
      <c r="X2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TITLE Commitment Backup Docs</v>
      </c>
      <c r="Y2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0" spans="1:25" ht="15" x14ac:dyDescent="0.2">
      <c r="A300" s="57" t="str">
        <f>CONCATENATE(SP_ACQ_Lib[[#This Row],[Acquisition Tract No.]],"_",SP_ACQ_Lib[[#This Row],[ACQ Document Type]])</f>
        <v>219_TITLE Curative Plan</v>
      </c>
      <c r="B300" s="14" t="s">
        <v>853</v>
      </c>
      <c r="C300" s="23" t="s">
        <v>117</v>
      </c>
      <c r="D300" s="12" t="s">
        <v>2821</v>
      </c>
      <c r="E300" s="8" t="s">
        <v>485</v>
      </c>
      <c r="F300" s="8" t="s">
        <v>488</v>
      </c>
      <c r="G300" s="8" t="s">
        <v>243</v>
      </c>
      <c r="H300" s="7" t="s">
        <v>218</v>
      </c>
      <c r="I300" s="16">
        <v>43810</v>
      </c>
      <c r="J300" s="16"/>
      <c r="K300" s="17"/>
      <c r="L300" s="3"/>
      <c r="M300" s="8" t="s">
        <v>1483</v>
      </c>
      <c r="N300" s="11">
        <v>44007.510162037041</v>
      </c>
      <c r="O300" s="8" t="s">
        <v>1486</v>
      </c>
      <c r="P300" s="11">
        <v>43745.503460648149</v>
      </c>
      <c r="Q300" s="13">
        <v>39387</v>
      </c>
      <c r="R300" s="24" t="s">
        <v>220</v>
      </c>
      <c r="S300" s="14" t="s">
        <v>619</v>
      </c>
      <c r="T300" s="63">
        <v>398</v>
      </c>
      <c r="U300" s="64" t="str">
        <f>CONCATENATE(LEFT(SP_ACQ_Lib[[#This Row],[Tax Parcel ID]],7),"_",SP_ACQ_Lib[[#This Row],[ACQ Document Type]])</f>
        <v>R023700_TITLE Curative Plan</v>
      </c>
      <c r="V300" s="36" t="str">
        <f>INDEX(SP_AcqTract_DB[WCAD Tax Parcel ID],MATCH(SP_ACQ_Lib[[#This Row],[Acquisition Tract No.]],SP_AcqTract_DB[Acquisition Tract No.],0))</f>
        <v>R023700;#31</v>
      </c>
      <c r="W300" s="26" t="e">
        <f>INDEX(#REF!,MATCH(LEFT(SP_ACQ_Lib[[#This Row],[Tax Parcel ID]],7),#REF!,0))</f>
        <v>#REF!</v>
      </c>
      <c r="X3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TITLE Curative Plan</v>
      </c>
      <c r="Y3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1" spans="1:25" ht="15" x14ac:dyDescent="0.2">
      <c r="A301" s="57" t="str">
        <f>CONCATENATE(SP_ACQ_Lib[[#This Row],[Acquisition Tract No.]],"_",SP_ACQ_Lib[[#This Row],[ACQ Document Type]])</f>
        <v>219_TITLE Tax Card</v>
      </c>
      <c r="B301" s="14" t="s">
        <v>1477</v>
      </c>
      <c r="C301" s="23" t="s">
        <v>117</v>
      </c>
      <c r="D301" s="12" t="s">
        <v>2821</v>
      </c>
      <c r="E301" s="8" t="s">
        <v>485</v>
      </c>
      <c r="F301" s="8" t="s">
        <v>580</v>
      </c>
      <c r="G301" s="8" t="s">
        <v>579</v>
      </c>
      <c r="H301" s="7" t="s">
        <v>218</v>
      </c>
      <c r="I301" s="16"/>
      <c r="J301" s="16"/>
      <c r="K301" s="17"/>
      <c r="L301" s="3" t="s">
        <v>1509</v>
      </c>
      <c r="M301" s="8" t="s">
        <v>1483</v>
      </c>
      <c r="N301" s="11">
        <v>44007.510324074072</v>
      </c>
      <c r="O301" s="8" t="s">
        <v>1483</v>
      </c>
      <c r="P301" s="11">
        <v>43893.606145833335</v>
      </c>
      <c r="Q301" s="13">
        <v>932116</v>
      </c>
      <c r="R301" s="24" t="s">
        <v>220</v>
      </c>
      <c r="S301" s="14" t="s">
        <v>1559</v>
      </c>
      <c r="T301" s="63">
        <v>762</v>
      </c>
      <c r="U301" s="64" t="str">
        <f>CONCATENATE(LEFT(SP_ACQ_Lib[[#This Row],[Tax Parcel ID]],7),"_",SP_ACQ_Lib[[#This Row],[ACQ Document Type]])</f>
        <v>R023700_TITLE Tax Card</v>
      </c>
      <c r="V301" s="36" t="str">
        <f>INDEX(SP_AcqTract_DB[WCAD Tax Parcel ID],MATCH(SP_ACQ_Lib[[#This Row],[Acquisition Tract No.]],SP_AcqTract_DB[Acquisition Tract No.],0))</f>
        <v>R023700;#31</v>
      </c>
      <c r="W301" s="26" t="e">
        <f>INDEX(#REF!,MATCH(LEFT(SP_ACQ_Lib[[#This Row],[Tax Parcel ID]],7),#REF!,0))</f>
        <v>#REF!</v>
      </c>
      <c r="X3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COW-FRMP_TR-219 TITLE Tax Card</v>
      </c>
      <c r="Y3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2" spans="1:25" ht="15" x14ac:dyDescent="0.2">
      <c r="A302" s="57" t="str">
        <f>CONCATENATE(SP_ACQ_Lib[[#This Row],[Acquisition Tract No.]],"_",SP_ACQ_Lib[[#This Row],[ACQ Document Type]])</f>
        <v>220_APPRAISAL Final Appraisal</v>
      </c>
      <c r="B302" s="14" t="s">
        <v>3006</v>
      </c>
      <c r="C302" s="23" t="s">
        <v>122</v>
      </c>
      <c r="D302" s="12" t="s">
        <v>259</v>
      </c>
      <c r="E302" s="8" t="s">
        <v>569</v>
      </c>
      <c r="F302" s="8" t="s">
        <v>1727</v>
      </c>
      <c r="G302" s="8" t="s">
        <v>1726</v>
      </c>
      <c r="H302" s="7" t="s">
        <v>218</v>
      </c>
      <c r="I302" s="16">
        <v>43912</v>
      </c>
      <c r="J302" s="16"/>
      <c r="K302" s="17">
        <v>22860</v>
      </c>
      <c r="L302" s="3"/>
      <c r="M302" s="8" t="s">
        <v>1483</v>
      </c>
      <c r="N302" s="11">
        <v>44011.406574074077</v>
      </c>
      <c r="O302" s="8" t="s">
        <v>1483</v>
      </c>
      <c r="P302" s="11">
        <v>44011.325787037036</v>
      </c>
      <c r="Q302" s="13">
        <v>11216522</v>
      </c>
      <c r="R302" s="24" t="s">
        <v>220</v>
      </c>
      <c r="S302" s="14" t="s">
        <v>3069</v>
      </c>
      <c r="T302" s="63">
        <v>1299</v>
      </c>
      <c r="U302" s="64" t="str">
        <f>CONCATENATE(LEFT(SP_ACQ_Lib[[#This Row],[Tax Parcel ID]],7),"_",SP_ACQ_Lib[[#This Row],[ACQ Document Type]])</f>
        <v>R023696_APPRAISAL Final Appraisal</v>
      </c>
      <c r="V302" s="36" t="str">
        <f>INDEX(SP_AcqTract_DB[WCAD Tax Parcel ID],MATCH(SP_ACQ_Lib[[#This Row],[Acquisition Tract No.]],SP_AcqTract_DB[Acquisition Tract No.],0))</f>
        <v>R023696;#32;#R053131;#33</v>
      </c>
      <c r="W302" s="26" t="e">
        <f>INDEX(#REF!,MATCH(LEFT(SP_ACQ_Lib[[#This Row],[Tax Parcel ID]],7),#REF!,0))</f>
        <v>#REF!</v>
      </c>
      <c r="X3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APPRAISAL Final Appraisal</v>
      </c>
      <c r="Y3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3" spans="1:25" ht="15" x14ac:dyDescent="0.2">
      <c r="A303" s="57" t="str">
        <f>CONCATENATE(SP_ACQ_Lib[[#This Row],[Acquisition Tract No.]],"_",SP_ACQ_Lib[[#This Row],[ACQ Document Type]])</f>
        <v>220_APPRAISAL Just Compensation Memo</v>
      </c>
      <c r="B303" s="14" t="s">
        <v>3007</v>
      </c>
      <c r="C303" s="23" t="s">
        <v>122</v>
      </c>
      <c r="D303" s="12" t="s">
        <v>259</v>
      </c>
      <c r="E303" s="8" t="s">
        <v>569</v>
      </c>
      <c r="F303" s="8" t="s">
        <v>1729</v>
      </c>
      <c r="G303" s="8" t="s">
        <v>1728</v>
      </c>
      <c r="H303" s="7" t="s">
        <v>218</v>
      </c>
      <c r="I303" s="16">
        <v>44008</v>
      </c>
      <c r="J303" s="16">
        <v>44011</v>
      </c>
      <c r="K303" s="17">
        <v>22860</v>
      </c>
      <c r="L303" s="3"/>
      <c r="M303" s="8" t="s">
        <v>1483</v>
      </c>
      <c r="N303" s="11">
        <v>44018.477754629632</v>
      </c>
      <c r="O303" s="8" t="s">
        <v>1483</v>
      </c>
      <c r="P303" s="11">
        <v>44011.325590277775</v>
      </c>
      <c r="Q303" s="13">
        <v>25925</v>
      </c>
      <c r="R303" s="24" t="s">
        <v>220</v>
      </c>
      <c r="S303" s="14" t="s">
        <v>3070</v>
      </c>
      <c r="T303" s="63">
        <v>1297</v>
      </c>
      <c r="U303" s="64" t="str">
        <f>CONCATENATE(LEFT(SP_ACQ_Lib[[#This Row],[Tax Parcel ID]],7),"_",SP_ACQ_Lib[[#This Row],[ACQ Document Type]])</f>
        <v>R023696_APPRAISAL Just Compensation Memo</v>
      </c>
      <c r="V303" s="36" t="str">
        <f>INDEX(SP_AcqTract_DB[WCAD Tax Parcel ID],MATCH(SP_ACQ_Lib[[#This Row],[Acquisition Tract No.]],SP_AcqTract_DB[Acquisition Tract No.],0))</f>
        <v>R023696;#32;#R053131;#33</v>
      </c>
      <c r="W303" s="26" t="e">
        <f>INDEX(#REF!,MATCH(LEFT(SP_ACQ_Lib[[#This Row],[Tax Parcel ID]],7),#REF!,0))</f>
        <v>#REF!</v>
      </c>
      <c r="X3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APPRAISAL Just Compensation Memo</v>
      </c>
      <c r="Y3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4" spans="1:25" ht="15" x14ac:dyDescent="0.2">
      <c r="A304" s="57" t="str">
        <f>CONCATENATE(SP_ACQ_Lib[[#This Row],[Acquisition Tract No.]],"_",SP_ACQ_Lib[[#This Row],[ACQ Document Type]])</f>
        <v>220_APPRAISAL USACOE Authorization to Proceed with Offer</v>
      </c>
      <c r="B304" s="14" t="s">
        <v>3008</v>
      </c>
      <c r="C304" s="23" t="s">
        <v>122</v>
      </c>
      <c r="D304" s="12" t="s">
        <v>259</v>
      </c>
      <c r="E304" s="8" t="s">
        <v>569</v>
      </c>
      <c r="F304" s="8" t="s">
        <v>1786</v>
      </c>
      <c r="G304" s="8" t="s">
        <v>1785</v>
      </c>
      <c r="H304" s="7" t="s">
        <v>218</v>
      </c>
      <c r="I304" s="16">
        <v>44008</v>
      </c>
      <c r="J304" s="16"/>
      <c r="K304" s="17">
        <v>22860</v>
      </c>
      <c r="L304" s="3"/>
      <c r="M304" s="8" t="s">
        <v>1483</v>
      </c>
      <c r="N304" s="11">
        <v>44011.327615740738</v>
      </c>
      <c r="O304" s="8" t="s">
        <v>1483</v>
      </c>
      <c r="P304" s="11">
        <v>44011.325601851851</v>
      </c>
      <c r="Q304" s="13">
        <v>421989</v>
      </c>
      <c r="R304" s="24" t="s">
        <v>220</v>
      </c>
      <c r="S304" s="14" t="s">
        <v>3071</v>
      </c>
      <c r="T304" s="63">
        <v>1298</v>
      </c>
      <c r="U304" s="64" t="str">
        <f>CONCATENATE(LEFT(SP_ACQ_Lib[[#This Row],[Tax Parcel ID]],7),"_",SP_ACQ_Lib[[#This Row],[ACQ Document Type]])</f>
        <v>R023696_APPRAISAL USACOE Authorization to Proceed with Offer</v>
      </c>
      <c r="V304" s="36" t="str">
        <f>INDEX(SP_AcqTract_DB[WCAD Tax Parcel ID],MATCH(SP_ACQ_Lib[[#This Row],[Acquisition Tract No.]],SP_AcqTract_DB[Acquisition Tract No.],0))</f>
        <v>R023696;#32;#R053131;#33</v>
      </c>
      <c r="W304" s="26" t="e">
        <f>INDEX(#REF!,MATCH(LEFT(SP_ACQ_Lib[[#This Row],[Tax Parcel ID]],7),#REF!,0))</f>
        <v>#REF!</v>
      </c>
      <c r="X3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APPRAISAL USACOE Authorization to Proceed with Offer</v>
      </c>
      <c r="Y3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5" spans="1:25" ht="15" x14ac:dyDescent="0.2">
      <c r="A305" s="57" t="str">
        <f>CONCATENATE(SP_ACQ_Lib[[#This Row],[Acquisition Tract No.]],"_",SP_ACQ_Lib[[#This Row],[ACQ Document Type]])</f>
        <v>220_CONTACT Letter of Intent-HDR</v>
      </c>
      <c r="B305" s="14" t="s">
        <v>1529</v>
      </c>
      <c r="C305" s="23" t="s">
        <v>122</v>
      </c>
      <c r="D305" s="12" t="s">
        <v>259</v>
      </c>
      <c r="E305" s="8" t="s">
        <v>489</v>
      </c>
      <c r="F305" s="8" t="s">
        <v>760</v>
      </c>
      <c r="G305" s="8" t="s">
        <v>759</v>
      </c>
      <c r="H305" s="7" t="s">
        <v>218</v>
      </c>
      <c r="I305" s="16">
        <v>43765</v>
      </c>
      <c r="J305" s="16"/>
      <c r="K305" s="17"/>
      <c r="L305" s="3" t="s">
        <v>1509</v>
      </c>
      <c r="M305" s="8" t="s">
        <v>1483</v>
      </c>
      <c r="N305" s="11">
        <v>43893.615833333337</v>
      </c>
      <c r="O305" s="8" t="s">
        <v>1483</v>
      </c>
      <c r="P305" s="11">
        <v>43893.615127314813</v>
      </c>
      <c r="Q305" s="13">
        <v>586501</v>
      </c>
      <c r="R305" s="24" t="s">
        <v>220</v>
      </c>
      <c r="S305" s="14" t="s">
        <v>1560</v>
      </c>
      <c r="T305" s="63">
        <v>763</v>
      </c>
      <c r="U305" s="64" t="str">
        <f>CONCATENATE(LEFT(SP_ACQ_Lib[[#This Row],[Tax Parcel ID]],7),"_",SP_ACQ_Lib[[#This Row],[ACQ Document Type]])</f>
        <v>R023696_CONTACT Letter of Intent-HDR</v>
      </c>
      <c r="V305" s="36" t="str">
        <f>INDEX(SP_AcqTract_DB[WCAD Tax Parcel ID],MATCH(SP_ACQ_Lib[[#This Row],[Acquisition Tract No.]],SP_AcqTract_DB[Acquisition Tract No.],0))</f>
        <v>R023696;#32;#R053131;#33</v>
      </c>
      <c r="W305" s="26" t="e">
        <f>INDEX(#REF!,MATCH(LEFT(SP_ACQ_Lib[[#This Row],[Tax Parcel ID]],7),#REF!,0))</f>
        <v>#REF!</v>
      </c>
      <c r="X3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CONTACT Letter of Intent-HDR</v>
      </c>
      <c r="Y3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6" spans="1:25" ht="15" x14ac:dyDescent="0.2">
      <c r="A306" s="57" t="str">
        <f>CONCATENATE(SP_ACQ_Lib[[#This Row],[Acquisition Tract No.]],"_",SP_ACQ_Lib[[#This Row],[ACQ Document Type]])</f>
        <v>220_CONTACT Negotiator Report</v>
      </c>
      <c r="B306" s="14" t="s">
        <v>1301</v>
      </c>
      <c r="C306" s="23" t="s">
        <v>122</v>
      </c>
      <c r="D306" s="12" t="s">
        <v>259</v>
      </c>
      <c r="E306" s="8" t="s">
        <v>489</v>
      </c>
      <c r="F306" s="8" t="s">
        <v>517</v>
      </c>
      <c r="G306" s="8" t="s">
        <v>516</v>
      </c>
      <c r="H306" s="7" t="s">
        <v>218</v>
      </c>
      <c r="I306" s="16"/>
      <c r="J306" s="16"/>
      <c r="K306" s="17"/>
      <c r="L306" s="3"/>
      <c r="M306" s="8" t="s">
        <v>1076</v>
      </c>
      <c r="N306" s="11">
        <v>44007.696435185186</v>
      </c>
      <c r="O306" s="8" t="s">
        <v>1485</v>
      </c>
      <c r="P306" s="11">
        <v>43732.577557870369</v>
      </c>
      <c r="Q306" s="13">
        <v>504486</v>
      </c>
      <c r="R306" s="24" t="s">
        <v>518</v>
      </c>
      <c r="S306" s="14" t="s">
        <v>539</v>
      </c>
      <c r="T306" s="63">
        <v>303</v>
      </c>
      <c r="U306" s="64" t="str">
        <f>CONCATENATE(LEFT(SP_ACQ_Lib[[#This Row],[Tax Parcel ID]],7),"_",SP_ACQ_Lib[[#This Row],[ACQ Document Type]])</f>
        <v>R023696_CONTACT Negotiator Report</v>
      </c>
      <c r="V306" s="36" t="str">
        <f>INDEX(SP_AcqTract_DB[WCAD Tax Parcel ID],MATCH(SP_ACQ_Lib[[#This Row],[Acquisition Tract No.]],SP_AcqTract_DB[Acquisition Tract No.],0))</f>
        <v>R023696;#32;#R053131;#33</v>
      </c>
      <c r="W306" s="26" t="e">
        <f>INDEX(#REF!,MATCH(LEFT(SP_ACQ_Lib[[#This Row],[Tax Parcel ID]],7),#REF!,0))</f>
        <v>#REF!</v>
      </c>
      <c r="X3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CONTACT Negotiator Report</v>
      </c>
      <c r="Y3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7" spans="1:25" ht="15" x14ac:dyDescent="0.2">
      <c r="A307" s="57" t="str">
        <f>CONCATENATE(SP_ACQ_Lib[[#This Row],[Acquisition Tract No.]],"_",SP_ACQ_Lib[[#This Row],[ACQ Document Type]])</f>
        <v>220_NEGOTIATION Landowner Bill of Rights Letter</v>
      </c>
      <c r="B307" s="14" t="s">
        <v>1362</v>
      </c>
      <c r="C307" s="23" t="s">
        <v>122</v>
      </c>
      <c r="D307" s="12" t="s">
        <v>259</v>
      </c>
      <c r="E307" s="8" t="s">
        <v>573</v>
      </c>
      <c r="F307" s="8" t="s">
        <v>1079</v>
      </c>
      <c r="G307" s="8" t="s">
        <v>1078</v>
      </c>
      <c r="H307" s="7" t="s">
        <v>218</v>
      </c>
      <c r="I307" s="16">
        <v>43748</v>
      </c>
      <c r="J307" s="16"/>
      <c r="K307" s="17"/>
      <c r="L307" s="3"/>
      <c r="M307" s="8" t="s">
        <v>1483</v>
      </c>
      <c r="N307" s="11">
        <v>43893.618738425925</v>
      </c>
      <c r="O307" s="8" t="s">
        <v>1485</v>
      </c>
      <c r="P307" s="11">
        <v>43752.489502314813</v>
      </c>
      <c r="Q307" s="13">
        <v>348319</v>
      </c>
      <c r="R307" s="24" t="s">
        <v>220</v>
      </c>
      <c r="S307" s="14" t="s">
        <v>620</v>
      </c>
      <c r="T307" s="63">
        <v>435</v>
      </c>
      <c r="U307" s="64" t="str">
        <f>CONCATENATE(LEFT(SP_ACQ_Lib[[#This Row],[Tax Parcel ID]],7),"_",SP_ACQ_Lib[[#This Row],[ACQ Document Type]])</f>
        <v>R023696_NEGOTIATION Landowner Bill of Rights Letter</v>
      </c>
      <c r="V307" s="36" t="str">
        <f>INDEX(SP_AcqTract_DB[WCAD Tax Parcel ID],MATCH(SP_ACQ_Lib[[#This Row],[Acquisition Tract No.]],SP_AcqTract_DB[Acquisition Tract No.],0))</f>
        <v>R023696;#32;#R053131;#33</v>
      </c>
      <c r="W307" s="26" t="e">
        <f>INDEX(#REF!,MATCH(LEFT(SP_ACQ_Lib[[#This Row],[Tax Parcel ID]],7),#REF!,0))</f>
        <v>#REF!</v>
      </c>
      <c r="X3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NEGOTIATION Landowner Bill of Rights Letter</v>
      </c>
      <c r="Y3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8" spans="1:25" ht="15" x14ac:dyDescent="0.2">
      <c r="A308" s="57" t="str">
        <f>CONCATENATE(SP_ACQ_Lib[[#This Row],[Acquisition Tract No.]],"_",SP_ACQ_Lib[[#This Row],[ACQ Document Type]])</f>
        <v>220_SURVEY Description-Plat_CITY</v>
      </c>
      <c r="B308" s="14" t="s">
        <v>1742</v>
      </c>
      <c r="C308" s="23" t="s">
        <v>122</v>
      </c>
      <c r="D308" s="12" t="s">
        <v>259</v>
      </c>
      <c r="E308" s="8" t="s">
        <v>482</v>
      </c>
      <c r="F308" s="8" t="s">
        <v>1413</v>
      </c>
      <c r="G308" s="8" t="s">
        <v>1412</v>
      </c>
      <c r="H308" s="7" t="s">
        <v>1082</v>
      </c>
      <c r="I308" s="16">
        <v>43906</v>
      </c>
      <c r="J308" s="16">
        <v>43936</v>
      </c>
      <c r="K308" s="17"/>
      <c r="L308" s="3"/>
      <c r="M308" s="8" t="s">
        <v>1483</v>
      </c>
      <c r="N308" s="11">
        <v>43937.582476851851</v>
      </c>
      <c r="O308" s="8" t="s">
        <v>1483</v>
      </c>
      <c r="P308" s="11">
        <v>43936.400185185186</v>
      </c>
      <c r="Q308" s="13">
        <v>269866</v>
      </c>
      <c r="R308" s="24" t="s">
        <v>220</v>
      </c>
      <c r="S308" s="14" t="s">
        <v>1744</v>
      </c>
      <c r="T308" s="63">
        <v>817</v>
      </c>
      <c r="U308" s="64" t="str">
        <f>CONCATENATE(LEFT(SP_ACQ_Lib[[#This Row],[Tax Parcel ID]],7),"_",SP_ACQ_Lib[[#This Row],[ACQ Document Type]])</f>
        <v>R023696_SURVEY Description-Plat_CITY</v>
      </c>
      <c r="V308" s="36" t="str">
        <f>INDEX(SP_AcqTract_DB[WCAD Tax Parcel ID],MATCH(SP_ACQ_Lib[[#This Row],[Acquisition Tract No.]],SP_AcqTract_DB[Acquisition Tract No.],0))</f>
        <v>R023696;#32;#R053131;#33</v>
      </c>
      <c r="W308" s="26" t="e">
        <f>INDEX(#REF!,MATCH(LEFT(SP_ACQ_Lib[[#This Row],[Tax Parcel ID]],7),#REF!,0))</f>
        <v>#REF!</v>
      </c>
      <c r="X3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SURVEY Description-Plat_CITY</v>
      </c>
      <c r="Y3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09" spans="1:25" ht="15" x14ac:dyDescent="0.2">
      <c r="A309" s="57" t="str">
        <f>CONCATENATE(SP_ACQ_Lib[[#This Row],[Acquisition Tract No.]],"_",SP_ACQ_Lib[[#This Row],[ACQ Document Type]])</f>
        <v>220_SURVEY Description-Plat_USACOE</v>
      </c>
      <c r="B309" s="14" t="s">
        <v>1805</v>
      </c>
      <c r="C309" s="23" t="s">
        <v>122</v>
      </c>
      <c r="D309" s="12" t="s">
        <v>259</v>
      </c>
      <c r="E309" s="8" t="s">
        <v>482</v>
      </c>
      <c r="F309" s="8" t="s">
        <v>1420</v>
      </c>
      <c r="G309" s="8" t="s">
        <v>1419</v>
      </c>
      <c r="H309" s="7" t="s">
        <v>218</v>
      </c>
      <c r="I309" s="16">
        <v>43906</v>
      </c>
      <c r="J309" s="16">
        <v>43948</v>
      </c>
      <c r="K309" s="17"/>
      <c r="L309" s="3"/>
      <c r="M309" s="8" t="s">
        <v>1483</v>
      </c>
      <c r="N309" s="11">
        <v>43949.806793981479</v>
      </c>
      <c r="O309" s="8" t="s">
        <v>1483</v>
      </c>
      <c r="P309" s="11">
        <v>43949.790034722224</v>
      </c>
      <c r="Q309" s="13">
        <v>540308</v>
      </c>
      <c r="R309" s="24" t="s">
        <v>220</v>
      </c>
      <c r="S309" s="14" t="s">
        <v>1823</v>
      </c>
      <c r="T309" s="63">
        <v>843</v>
      </c>
      <c r="U309" s="64" t="str">
        <f>CONCATENATE(LEFT(SP_ACQ_Lib[[#This Row],[Tax Parcel ID]],7),"_",SP_ACQ_Lib[[#This Row],[ACQ Document Type]])</f>
        <v>R023696_SURVEY Description-Plat_USACOE</v>
      </c>
      <c r="V309" s="36" t="str">
        <f>INDEX(SP_AcqTract_DB[WCAD Tax Parcel ID],MATCH(SP_ACQ_Lib[[#This Row],[Acquisition Tract No.]],SP_AcqTract_DB[Acquisition Tract No.],0))</f>
        <v>R023696;#32;#R053131;#33</v>
      </c>
      <c r="W309" s="26" t="e">
        <f>INDEX(#REF!,MATCH(LEFT(SP_ACQ_Lib[[#This Row],[Tax Parcel ID]],7),#REF!,0))</f>
        <v>#REF!</v>
      </c>
      <c r="X3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SURVEY Description-Plat_USACOE</v>
      </c>
      <c r="Y3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0" spans="1:25" ht="15" x14ac:dyDescent="0.2">
      <c r="A310" s="57" t="str">
        <f>CONCATENATE(SP_ACQ_Lib[[#This Row],[Acquisition Tract No.]],"_",SP_ACQ_Lib[[#This Row],[ACQ Document Type]])</f>
        <v>220_SURVEY Right-of-Entry</v>
      </c>
      <c r="B310" s="14" t="s">
        <v>1530</v>
      </c>
      <c r="C310" s="23" t="s">
        <v>122</v>
      </c>
      <c r="D310" s="12" t="s">
        <v>259</v>
      </c>
      <c r="E310" s="8" t="s">
        <v>482</v>
      </c>
      <c r="F310" s="8" t="s">
        <v>483</v>
      </c>
      <c r="G310" s="8" t="s">
        <v>217</v>
      </c>
      <c r="H310" s="7" t="s">
        <v>218</v>
      </c>
      <c r="I310" s="16">
        <v>43690</v>
      </c>
      <c r="J310" s="16"/>
      <c r="K310" s="17"/>
      <c r="L310" s="3" t="s">
        <v>1509</v>
      </c>
      <c r="M310" s="8" t="s">
        <v>1483</v>
      </c>
      <c r="N310" s="11">
        <v>43893.623530092591</v>
      </c>
      <c r="O310" s="8" t="s">
        <v>1483</v>
      </c>
      <c r="P310" s="11">
        <v>43893.622013888889</v>
      </c>
      <c r="Q310" s="13">
        <v>1621467</v>
      </c>
      <c r="R310" s="24" t="s">
        <v>220</v>
      </c>
      <c r="S310" s="14" t="s">
        <v>1561</v>
      </c>
      <c r="T310" s="63">
        <v>764</v>
      </c>
      <c r="U310" s="64" t="str">
        <f>CONCATENATE(LEFT(SP_ACQ_Lib[[#This Row],[Tax Parcel ID]],7),"_",SP_ACQ_Lib[[#This Row],[ACQ Document Type]])</f>
        <v>R023696_SURVEY Right-of-Entry</v>
      </c>
      <c r="V310" s="36" t="str">
        <f>INDEX(SP_AcqTract_DB[WCAD Tax Parcel ID],MATCH(SP_ACQ_Lib[[#This Row],[Acquisition Tract No.]],SP_AcqTract_DB[Acquisition Tract No.],0))</f>
        <v>R023696;#32;#R053131;#33</v>
      </c>
      <c r="W310" s="26" t="e">
        <f>INDEX(#REF!,MATCH(LEFT(SP_ACQ_Lib[[#This Row],[Tax Parcel ID]],7),#REF!,0))</f>
        <v>#REF!</v>
      </c>
      <c r="X3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SURVEY Right-of-Entry</v>
      </c>
      <c r="Y3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1" spans="1:25" ht="15" x14ac:dyDescent="0.2">
      <c r="A311" s="57" t="str">
        <f>CONCATENATE(SP_ACQ_Lib[[#This Row],[Acquisition Tract No.]],"_",SP_ACQ_Lib[[#This Row],[ACQ Document Type]])</f>
        <v>220_TITLE Commitment</v>
      </c>
      <c r="B311" s="14" t="s">
        <v>854</v>
      </c>
      <c r="C311" s="23" t="s">
        <v>122</v>
      </c>
      <c r="D311" s="12" t="s">
        <v>259</v>
      </c>
      <c r="E311" s="8" t="s">
        <v>485</v>
      </c>
      <c r="F311" s="8" t="s">
        <v>486</v>
      </c>
      <c r="G311" s="8" t="s">
        <v>240</v>
      </c>
      <c r="H311" s="7" t="s">
        <v>218</v>
      </c>
      <c r="I311" s="16">
        <v>43686</v>
      </c>
      <c r="J311" s="16">
        <v>43697</v>
      </c>
      <c r="K311" s="17"/>
      <c r="L311" s="3"/>
      <c r="M311" s="8" t="s">
        <v>1483</v>
      </c>
      <c r="N311" s="11">
        <v>43915.39329861111</v>
      </c>
      <c r="O311" s="8" t="s">
        <v>1486</v>
      </c>
      <c r="P311" s="11">
        <v>43706.537222222221</v>
      </c>
      <c r="Q311" s="13">
        <v>284304</v>
      </c>
      <c r="R311" s="24" t="s">
        <v>220</v>
      </c>
      <c r="S311" s="14" t="s">
        <v>391</v>
      </c>
      <c r="T311" s="63">
        <v>205</v>
      </c>
      <c r="U311" s="64" t="str">
        <f>CONCATENATE(LEFT(SP_ACQ_Lib[[#This Row],[Tax Parcel ID]],7),"_",SP_ACQ_Lib[[#This Row],[ACQ Document Type]])</f>
        <v>R023696_TITLE Commitment</v>
      </c>
      <c r="V311" s="36" t="str">
        <f>INDEX(SP_AcqTract_DB[WCAD Tax Parcel ID],MATCH(SP_ACQ_Lib[[#This Row],[Acquisition Tract No.]],SP_AcqTract_DB[Acquisition Tract No.],0))</f>
        <v>R023696;#32;#R053131;#33</v>
      </c>
      <c r="W311" s="26" t="e">
        <f>INDEX(#REF!,MATCH(LEFT(SP_ACQ_Lib[[#This Row],[Tax Parcel ID]],7),#REF!,0))</f>
        <v>#REF!</v>
      </c>
      <c r="X3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TITLE Commitment</v>
      </c>
      <c r="Y3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2" spans="1:25" ht="15" x14ac:dyDescent="0.2">
      <c r="A312" s="57" t="str">
        <f>CONCATENATE(SP_ACQ_Lib[[#This Row],[Acquisition Tract No.]],"_",SP_ACQ_Lib[[#This Row],[ACQ Document Type]])</f>
        <v>220_TITLE Commitment Backup Docs</v>
      </c>
      <c r="B312" s="14" t="s">
        <v>855</v>
      </c>
      <c r="C312" s="23" t="s">
        <v>122</v>
      </c>
      <c r="D312" s="12" t="s">
        <v>259</v>
      </c>
      <c r="E312" s="8" t="s">
        <v>485</v>
      </c>
      <c r="F312" s="8" t="s">
        <v>487</v>
      </c>
      <c r="G312" s="8" t="s">
        <v>242</v>
      </c>
      <c r="H312" s="7" t="s">
        <v>218</v>
      </c>
      <c r="I312" s="16"/>
      <c r="J312" s="16"/>
      <c r="K312" s="17"/>
      <c r="L312" s="3"/>
      <c r="M312" s="8" t="s">
        <v>1485</v>
      </c>
      <c r="N312" s="11">
        <v>43810.490069444444</v>
      </c>
      <c r="O312" s="8" t="s">
        <v>1486</v>
      </c>
      <c r="P312" s="11">
        <v>43706.537754629629</v>
      </c>
      <c r="Q312" s="13">
        <v>1605614</v>
      </c>
      <c r="R312" s="24" t="s">
        <v>220</v>
      </c>
      <c r="S312" s="14" t="s">
        <v>392</v>
      </c>
      <c r="T312" s="63">
        <v>206</v>
      </c>
      <c r="U312" s="64" t="str">
        <f>CONCATENATE(LEFT(SP_ACQ_Lib[[#This Row],[Tax Parcel ID]],7),"_",SP_ACQ_Lib[[#This Row],[ACQ Document Type]])</f>
        <v>R023696_TITLE Commitment Backup Docs</v>
      </c>
      <c r="V312" s="36" t="str">
        <f>INDEX(SP_AcqTract_DB[WCAD Tax Parcel ID],MATCH(SP_ACQ_Lib[[#This Row],[Acquisition Tract No.]],SP_AcqTract_DB[Acquisition Tract No.],0))</f>
        <v>R023696;#32;#R053131;#33</v>
      </c>
      <c r="W312" s="26" t="e">
        <f>INDEX(#REF!,MATCH(LEFT(SP_ACQ_Lib[[#This Row],[Tax Parcel ID]],7),#REF!,0))</f>
        <v>#REF!</v>
      </c>
      <c r="X3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TITLE Commitment Backup Docs</v>
      </c>
      <c r="Y3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3" spans="1:25" ht="15" x14ac:dyDescent="0.2">
      <c r="A313" s="57" t="str">
        <f>CONCATENATE(SP_ACQ_Lib[[#This Row],[Acquisition Tract No.]],"_",SP_ACQ_Lib[[#This Row],[ACQ Document Type]])</f>
        <v>220_TITLE Curative Plan</v>
      </c>
      <c r="B313" s="14" t="s">
        <v>856</v>
      </c>
      <c r="C313" s="23" t="s">
        <v>122</v>
      </c>
      <c r="D313" s="12" t="s">
        <v>259</v>
      </c>
      <c r="E313" s="8" t="s">
        <v>485</v>
      </c>
      <c r="F313" s="8" t="s">
        <v>488</v>
      </c>
      <c r="G313" s="8" t="s">
        <v>243</v>
      </c>
      <c r="H313" s="7" t="s">
        <v>218</v>
      </c>
      <c r="I313" s="16">
        <v>43810</v>
      </c>
      <c r="J313" s="16"/>
      <c r="K313" s="17"/>
      <c r="L313" s="3"/>
      <c r="M313" s="8" t="s">
        <v>1485</v>
      </c>
      <c r="N313" s="11">
        <v>43916.49046296296</v>
      </c>
      <c r="O313" s="8" t="s">
        <v>1486</v>
      </c>
      <c r="P313" s="11">
        <v>43742.556840277779</v>
      </c>
      <c r="Q313" s="13">
        <v>35310</v>
      </c>
      <c r="R313" s="24" t="s">
        <v>220</v>
      </c>
      <c r="S313" s="14" t="s">
        <v>621</v>
      </c>
      <c r="T313" s="63">
        <v>387</v>
      </c>
      <c r="U313" s="64" t="str">
        <f>CONCATENATE(LEFT(SP_ACQ_Lib[[#This Row],[Tax Parcel ID]],7),"_",SP_ACQ_Lib[[#This Row],[ACQ Document Type]])</f>
        <v>R023696_TITLE Curative Plan</v>
      </c>
      <c r="V313" s="36" t="str">
        <f>INDEX(SP_AcqTract_DB[WCAD Tax Parcel ID],MATCH(SP_ACQ_Lib[[#This Row],[Acquisition Tract No.]],SP_AcqTract_DB[Acquisition Tract No.],0))</f>
        <v>R023696;#32;#R053131;#33</v>
      </c>
      <c r="W313" s="26" t="e">
        <f>INDEX(#REF!,MATCH(LEFT(SP_ACQ_Lib[[#This Row],[Tax Parcel ID]],7),#REF!,0))</f>
        <v>#REF!</v>
      </c>
      <c r="X3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TITLE Curative Plan</v>
      </c>
      <c r="Y3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4" spans="1:25" ht="15" x14ac:dyDescent="0.2">
      <c r="A314" s="57" t="str">
        <f>CONCATENATE(SP_ACQ_Lib[[#This Row],[Acquisition Tract No.]],"_",SP_ACQ_Lib[[#This Row],[ACQ Document Type]])</f>
        <v>220_TITLE Tax Card</v>
      </c>
      <c r="B314" s="14" t="s">
        <v>1478</v>
      </c>
      <c r="C314" s="23" t="s">
        <v>122</v>
      </c>
      <c r="D314" s="12" t="s">
        <v>259</v>
      </c>
      <c r="E314" s="8" t="s">
        <v>485</v>
      </c>
      <c r="F314" s="8" t="s">
        <v>580</v>
      </c>
      <c r="G314" s="8" t="s">
        <v>579</v>
      </c>
      <c r="H314" s="7" t="s">
        <v>218</v>
      </c>
      <c r="I314" s="16"/>
      <c r="J314" s="16"/>
      <c r="K314" s="17"/>
      <c r="L314" s="3" t="s">
        <v>1509</v>
      </c>
      <c r="M314" s="8" t="s">
        <v>1483</v>
      </c>
      <c r="N314" s="11">
        <v>43893.625983796293</v>
      </c>
      <c r="O314" s="8" t="s">
        <v>1483</v>
      </c>
      <c r="P314" s="11">
        <v>43893.625358796293</v>
      </c>
      <c r="Q314" s="13">
        <v>909643</v>
      </c>
      <c r="R314" s="24" t="s">
        <v>220</v>
      </c>
      <c r="S314" s="14" t="s">
        <v>1562</v>
      </c>
      <c r="T314" s="63">
        <v>765</v>
      </c>
      <c r="U314" s="64" t="str">
        <f>CONCATENATE(LEFT(SP_ACQ_Lib[[#This Row],[Tax Parcel ID]],7),"_",SP_ACQ_Lib[[#This Row],[ACQ Document Type]])</f>
        <v>R023696_TITLE Tax Card</v>
      </c>
      <c r="V314" s="36" t="str">
        <f>INDEX(SP_AcqTract_DB[WCAD Tax Parcel ID],MATCH(SP_ACQ_Lib[[#This Row],[Acquisition Tract No.]],SP_AcqTract_DB[Acquisition Tract No.],0))</f>
        <v>R023696;#32;#R053131;#33</v>
      </c>
      <c r="W314" s="26" t="e">
        <f>INDEX(#REF!,MATCH(LEFT(SP_ACQ_Lib[[#This Row],[Tax Parcel ID]],7),#REF!,0))</f>
        <v>#REF!</v>
      </c>
      <c r="X3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COW-FRMP_TR-220 TITLE Tax Card</v>
      </c>
      <c r="Y3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5" spans="1:25" ht="15" x14ac:dyDescent="0.2">
      <c r="A315" s="57" t="str">
        <f>CONCATENATE(SP_ACQ_Lib[[#This Row],[Acquisition Tract No.]],"_",SP_ACQ_Lib[[#This Row],[ACQ Document Type]])</f>
        <v>222_APPRAISAL Final Appraisal</v>
      </c>
      <c r="B315" s="14" t="s">
        <v>2844</v>
      </c>
      <c r="C315" s="23" t="s">
        <v>124</v>
      </c>
      <c r="D315" s="12" t="s">
        <v>260</v>
      </c>
      <c r="E315" s="8" t="s">
        <v>569</v>
      </c>
      <c r="F315" s="8" t="s">
        <v>1727</v>
      </c>
      <c r="G315" s="8" t="s">
        <v>1726</v>
      </c>
      <c r="H315" s="7" t="s">
        <v>218</v>
      </c>
      <c r="I315" s="16">
        <v>43962</v>
      </c>
      <c r="J315" s="16"/>
      <c r="K315" s="17">
        <v>1351</v>
      </c>
      <c r="L315" s="3"/>
      <c r="M315" s="8" t="s">
        <v>1483</v>
      </c>
      <c r="N315" s="11">
        <v>44004.587962962964</v>
      </c>
      <c r="O315" s="8" t="s">
        <v>1483</v>
      </c>
      <c r="P315" s="11">
        <v>44004.384814814817</v>
      </c>
      <c r="Q315" s="13">
        <v>8009443</v>
      </c>
      <c r="R315" s="24" t="s">
        <v>220</v>
      </c>
      <c r="S315" s="14" t="s">
        <v>2913</v>
      </c>
      <c r="T315" s="63">
        <v>1237</v>
      </c>
      <c r="U315" s="64" t="str">
        <f>CONCATENATE(LEFT(SP_ACQ_Lib[[#This Row],[Tax Parcel ID]],7),"_",SP_ACQ_Lib[[#This Row],[ACQ Document Type]])</f>
        <v>R053130_APPRAISAL Final Appraisal</v>
      </c>
      <c r="V315" s="36" t="str">
        <f>INDEX(SP_AcqTract_DB[WCAD Tax Parcel ID],MATCH(SP_ACQ_Lib[[#This Row],[Acquisition Tract No.]],SP_AcqTract_DB[Acquisition Tract No.],0))</f>
        <v>R053130;#34</v>
      </c>
      <c r="W315" s="26" t="e">
        <f>INDEX(#REF!,MATCH(LEFT(SP_ACQ_Lib[[#This Row],[Tax Parcel ID]],7),#REF!,0))</f>
        <v>#REF!</v>
      </c>
      <c r="X3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APPRAISAL Final Appraisal</v>
      </c>
      <c r="Y3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6" spans="1:25" ht="15" x14ac:dyDescent="0.2">
      <c r="A316" s="57" t="str">
        <f>CONCATENATE(SP_ACQ_Lib[[#This Row],[Acquisition Tract No.]],"_",SP_ACQ_Lib[[#This Row],[ACQ Document Type]])</f>
        <v>222_APPRAISAL Just Compensation Memo</v>
      </c>
      <c r="B316" s="14" t="s">
        <v>2845</v>
      </c>
      <c r="C316" s="23" t="s">
        <v>124</v>
      </c>
      <c r="D316" s="12" t="s">
        <v>260</v>
      </c>
      <c r="E316" s="8" t="s">
        <v>569</v>
      </c>
      <c r="F316" s="8" t="s">
        <v>1729</v>
      </c>
      <c r="G316" s="8" t="s">
        <v>1728</v>
      </c>
      <c r="H316" s="7" t="s">
        <v>218</v>
      </c>
      <c r="I316" s="16">
        <v>44001</v>
      </c>
      <c r="J316" s="16">
        <v>44004</v>
      </c>
      <c r="K316" s="17">
        <v>1351</v>
      </c>
      <c r="L316" s="3"/>
      <c r="M316" s="8" t="s">
        <v>1483</v>
      </c>
      <c r="N316" s="11">
        <v>44006.407777777778</v>
      </c>
      <c r="O316" s="8" t="s">
        <v>1483</v>
      </c>
      <c r="P316" s="11">
        <v>44004.384837962964</v>
      </c>
      <c r="Q316" s="13">
        <v>23106</v>
      </c>
      <c r="R316" s="24" t="s">
        <v>220</v>
      </c>
      <c r="S316" s="14" t="s">
        <v>2914</v>
      </c>
      <c r="T316" s="63">
        <v>1238</v>
      </c>
      <c r="U316" s="64" t="str">
        <f>CONCATENATE(LEFT(SP_ACQ_Lib[[#This Row],[Tax Parcel ID]],7),"_",SP_ACQ_Lib[[#This Row],[ACQ Document Type]])</f>
        <v>R053130_APPRAISAL Just Compensation Memo</v>
      </c>
      <c r="V316" s="36" t="str">
        <f>INDEX(SP_AcqTract_DB[WCAD Tax Parcel ID],MATCH(SP_ACQ_Lib[[#This Row],[Acquisition Tract No.]],SP_AcqTract_DB[Acquisition Tract No.],0))</f>
        <v>R053130;#34</v>
      </c>
      <c r="W316" s="26" t="e">
        <f>INDEX(#REF!,MATCH(LEFT(SP_ACQ_Lib[[#This Row],[Tax Parcel ID]],7),#REF!,0))</f>
        <v>#REF!</v>
      </c>
      <c r="X3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APPRAISAL Just Compensation Memo</v>
      </c>
      <c r="Y3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7" spans="1:25" ht="15" x14ac:dyDescent="0.2">
      <c r="A317" s="57" t="str">
        <f>CONCATENATE(SP_ACQ_Lib[[#This Row],[Acquisition Tract No.]],"_",SP_ACQ_Lib[[#This Row],[ACQ Document Type]])</f>
        <v>222_APPRAISAL USACOE Authorization to Proceed with Offer</v>
      </c>
      <c r="B317" s="14" t="s">
        <v>2846</v>
      </c>
      <c r="C317" s="23" t="s">
        <v>124</v>
      </c>
      <c r="D317" s="12" t="s">
        <v>260</v>
      </c>
      <c r="E317" s="8" t="s">
        <v>569</v>
      </c>
      <c r="F317" s="8" t="s">
        <v>1786</v>
      </c>
      <c r="G317" s="8" t="s">
        <v>1785</v>
      </c>
      <c r="H317" s="7" t="s">
        <v>218</v>
      </c>
      <c r="I317" s="16">
        <v>44001</v>
      </c>
      <c r="J317" s="16">
        <v>44004</v>
      </c>
      <c r="K317" s="17">
        <v>1351</v>
      </c>
      <c r="L317" s="3"/>
      <c r="M317" s="8" t="s">
        <v>1483</v>
      </c>
      <c r="N317" s="11">
        <v>44006.40792824074</v>
      </c>
      <c r="O317" s="8" t="s">
        <v>1483</v>
      </c>
      <c r="P317" s="11">
        <v>44004.38484953704</v>
      </c>
      <c r="Q317" s="13">
        <v>419052</v>
      </c>
      <c r="R317" s="24" t="s">
        <v>220</v>
      </c>
      <c r="S317" s="14" t="s">
        <v>2915</v>
      </c>
      <c r="T317" s="63">
        <v>1239</v>
      </c>
      <c r="U317" s="64" t="str">
        <f>CONCATENATE(LEFT(SP_ACQ_Lib[[#This Row],[Tax Parcel ID]],7),"_",SP_ACQ_Lib[[#This Row],[ACQ Document Type]])</f>
        <v>R053130_APPRAISAL USACOE Authorization to Proceed with Offer</v>
      </c>
      <c r="V317" s="36" t="str">
        <f>INDEX(SP_AcqTract_DB[WCAD Tax Parcel ID],MATCH(SP_ACQ_Lib[[#This Row],[Acquisition Tract No.]],SP_AcqTract_DB[Acquisition Tract No.],0))</f>
        <v>R053130;#34</v>
      </c>
      <c r="W317" s="26" t="e">
        <f>INDEX(#REF!,MATCH(LEFT(SP_ACQ_Lib[[#This Row],[Tax Parcel ID]],7),#REF!,0))</f>
        <v>#REF!</v>
      </c>
      <c r="X3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APPRAISAL USACOE Authorization to Proceed with Offer</v>
      </c>
      <c r="Y3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8" spans="1:25" ht="15" x14ac:dyDescent="0.2">
      <c r="A318" s="57" t="str">
        <f>CONCATENATE(SP_ACQ_Lib[[#This Row],[Acquisition Tract No.]],"_",SP_ACQ_Lib[[#This Row],[ACQ Document Type]])</f>
        <v>222_CONTACT Letter of Intent-HDR</v>
      </c>
      <c r="B318" s="14" t="s">
        <v>857</v>
      </c>
      <c r="C318" s="23" t="s">
        <v>124</v>
      </c>
      <c r="D318" s="12" t="s">
        <v>260</v>
      </c>
      <c r="E318" s="8" t="s">
        <v>489</v>
      </c>
      <c r="F318" s="8" t="s">
        <v>760</v>
      </c>
      <c r="G318" s="8" t="s">
        <v>759</v>
      </c>
      <c r="H318" s="7" t="s">
        <v>218</v>
      </c>
      <c r="I318" s="16">
        <v>43765</v>
      </c>
      <c r="J318" s="16"/>
      <c r="K318" s="17"/>
      <c r="L318" s="3"/>
      <c r="M318" s="8" t="s">
        <v>20</v>
      </c>
      <c r="N318" s="11">
        <v>43770.449166666665</v>
      </c>
      <c r="O318" s="8" t="s">
        <v>761</v>
      </c>
      <c r="P318" s="11">
        <v>43769.619803240741</v>
      </c>
      <c r="Q318" s="13">
        <v>351069</v>
      </c>
      <c r="R318" s="24" t="s">
        <v>220</v>
      </c>
      <c r="S318" s="14" t="s">
        <v>994</v>
      </c>
      <c r="T318" s="63">
        <v>512</v>
      </c>
      <c r="U318" s="64" t="str">
        <f>CONCATENATE(LEFT(SP_ACQ_Lib[[#This Row],[Tax Parcel ID]],7),"_",SP_ACQ_Lib[[#This Row],[ACQ Document Type]])</f>
        <v>R053130_CONTACT Letter of Intent-HDR</v>
      </c>
      <c r="V318" s="36" t="str">
        <f>INDEX(SP_AcqTract_DB[WCAD Tax Parcel ID],MATCH(SP_ACQ_Lib[[#This Row],[Acquisition Tract No.]],SP_AcqTract_DB[Acquisition Tract No.],0))</f>
        <v>R053130;#34</v>
      </c>
      <c r="W318" s="26" t="e">
        <f>INDEX(#REF!,MATCH(LEFT(SP_ACQ_Lib[[#This Row],[Tax Parcel ID]],7),#REF!,0))</f>
        <v>#REF!</v>
      </c>
      <c r="X3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CONTACT Letter of Intent-HDR</v>
      </c>
      <c r="Y3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19" spans="1:25" ht="15" x14ac:dyDescent="0.2">
      <c r="A319" s="57" t="str">
        <f>CONCATENATE(SP_ACQ_Lib[[#This Row],[Acquisition Tract No.]],"_",SP_ACQ_Lib[[#This Row],[ACQ Document Type]])</f>
        <v>222_CONTACT Negotiator Report</v>
      </c>
      <c r="B319" s="14" t="s">
        <v>1302</v>
      </c>
      <c r="C319" s="23" t="s">
        <v>124</v>
      </c>
      <c r="D319" s="12" t="s">
        <v>260</v>
      </c>
      <c r="E319" s="8" t="s">
        <v>489</v>
      </c>
      <c r="F319" s="8" t="s">
        <v>517</v>
      </c>
      <c r="G319" s="8" t="s">
        <v>516</v>
      </c>
      <c r="H319" s="7" t="s">
        <v>218</v>
      </c>
      <c r="I319" s="16"/>
      <c r="J319" s="16"/>
      <c r="K319" s="17"/>
      <c r="L319" s="3"/>
      <c r="M319" s="8" t="s">
        <v>1483</v>
      </c>
      <c r="N319" s="11">
        <v>43872.545358796298</v>
      </c>
      <c r="O319" s="8" t="s">
        <v>1484</v>
      </c>
      <c r="P319" s="11">
        <v>43728.548842592594</v>
      </c>
      <c r="Q319" s="13">
        <v>59759</v>
      </c>
      <c r="R319" s="24" t="s">
        <v>518</v>
      </c>
      <c r="S319" s="14" t="s">
        <v>540</v>
      </c>
      <c r="T319" s="63">
        <v>305</v>
      </c>
      <c r="U319" s="64" t="str">
        <f>CONCATENATE(LEFT(SP_ACQ_Lib[[#This Row],[Tax Parcel ID]],7),"_",SP_ACQ_Lib[[#This Row],[ACQ Document Type]])</f>
        <v>R053130_CONTACT Negotiator Report</v>
      </c>
      <c r="V319" s="36" t="str">
        <f>INDEX(SP_AcqTract_DB[WCAD Tax Parcel ID],MATCH(SP_ACQ_Lib[[#This Row],[Acquisition Tract No.]],SP_AcqTract_DB[Acquisition Tract No.],0))</f>
        <v>R053130;#34</v>
      </c>
      <c r="W319" s="26" t="e">
        <f>INDEX(#REF!,MATCH(LEFT(SP_ACQ_Lib[[#This Row],[Tax Parcel ID]],7),#REF!,0))</f>
        <v>#REF!</v>
      </c>
      <c r="X3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CONTACT Negotiator Report</v>
      </c>
      <c r="Y3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0" spans="1:25" ht="15" x14ac:dyDescent="0.2">
      <c r="A320" s="57" t="str">
        <f>CONCATENATE(SP_ACQ_Lib[[#This Row],[Acquisition Tract No.]],"_",SP_ACQ_Lib[[#This Row],[ACQ Document Type]])</f>
        <v>222_NEGOTIATION Landowner Bill of Rights Letter</v>
      </c>
      <c r="B320" s="14" t="s">
        <v>1363</v>
      </c>
      <c r="C320" s="23" t="s">
        <v>124</v>
      </c>
      <c r="D320" s="12" t="s">
        <v>260</v>
      </c>
      <c r="E320" s="8" t="s">
        <v>573</v>
      </c>
      <c r="F320" s="8" t="s">
        <v>1079</v>
      </c>
      <c r="G320" s="8" t="s">
        <v>1078</v>
      </c>
      <c r="H320" s="7" t="s">
        <v>218</v>
      </c>
      <c r="I320" s="16">
        <v>43748</v>
      </c>
      <c r="J320" s="16"/>
      <c r="K320" s="17"/>
      <c r="L320" s="3"/>
      <c r="M320" s="8" t="s">
        <v>1483</v>
      </c>
      <c r="N320" s="11">
        <v>43872.561620370368</v>
      </c>
      <c r="O320" s="8" t="s">
        <v>1485</v>
      </c>
      <c r="P320" s="11">
        <v>43752.490983796299</v>
      </c>
      <c r="Q320" s="13">
        <v>326569</v>
      </c>
      <c r="R320" s="24" t="s">
        <v>220</v>
      </c>
      <c r="S320" s="14" t="s">
        <v>622</v>
      </c>
      <c r="T320" s="63">
        <v>436</v>
      </c>
      <c r="U320" s="64" t="str">
        <f>CONCATENATE(LEFT(SP_ACQ_Lib[[#This Row],[Tax Parcel ID]],7),"_",SP_ACQ_Lib[[#This Row],[ACQ Document Type]])</f>
        <v>R053130_NEGOTIATION Landowner Bill of Rights Letter</v>
      </c>
      <c r="V320" s="36" t="str">
        <f>INDEX(SP_AcqTract_DB[WCAD Tax Parcel ID],MATCH(SP_ACQ_Lib[[#This Row],[Acquisition Tract No.]],SP_AcqTract_DB[Acquisition Tract No.],0))</f>
        <v>R053130;#34</v>
      </c>
      <c r="W320" s="26" t="e">
        <f>INDEX(#REF!,MATCH(LEFT(SP_ACQ_Lib[[#This Row],[Tax Parcel ID]],7),#REF!,0))</f>
        <v>#REF!</v>
      </c>
      <c r="X3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NEGOTIATION Landowner Bill of Rights Letter</v>
      </c>
      <c r="Y3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1" spans="1:25" ht="15" x14ac:dyDescent="0.2">
      <c r="A321" s="57" t="str">
        <f>CONCATENATE(SP_ACQ_Lib[[#This Row],[Acquisition Tract No.]],"_",SP_ACQ_Lib[[#This Row],[ACQ Document Type]])</f>
        <v>222_SURVEY Description-Plat_CITY</v>
      </c>
      <c r="B321" s="14" t="s">
        <v>1616</v>
      </c>
      <c r="C321" s="23" t="s">
        <v>124</v>
      </c>
      <c r="D321" s="12" t="s">
        <v>260</v>
      </c>
      <c r="E321" s="8" t="s">
        <v>482</v>
      </c>
      <c r="F321" s="8" t="s">
        <v>1413</v>
      </c>
      <c r="G321" s="8" t="s">
        <v>1412</v>
      </c>
      <c r="H321" s="7" t="s">
        <v>1082</v>
      </c>
      <c r="I321" s="16">
        <v>43901</v>
      </c>
      <c r="J321" s="16">
        <v>43913</v>
      </c>
      <c r="K321" s="17"/>
      <c r="L321" s="3"/>
      <c r="M321" s="8" t="s">
        <v>1483</v>
      </c>
      <c r="N321" s="11">
        <v>43937.586909722224</v>
      </c>
      <c r="O321" s="8" t="s">
        <v>1482</v>
      </c>
      <c r="P321" s="11">
        <v>43913.536956018521</v>
      </c>
      <c r="Q321" s="13">
        <v>236047</v>
      </c>
      <c r="R321" s="24" t="s">
        <v>220</v>
      </c>
      <c r="S321" s="14" t="s">
        <v>1650</v>
      </c>
      <c r="T321" s="63">
        <v>784</v>
      </c>
      <c r="U321" s="64" t="str">
        <f>CONCATENATE(LEFT(SP_ACQ_Lib[[#This Row],[Tax Parcel ID]],7),"_",SP_ACQ_Lib[[#This Row],[ACQ Document Type]])</f>
        <v>R053130_SURVEY Description-Plat_CITY</v>
      </c>
      <c r="V321" s="36" t="str">
        <f>INDEX(SP_AcqTract_DB[WCAD Tax Parcel ID],MATCH(SP_ACQ_Lib[[#This Row],[Acquisition Tract No.]],SP_AcqTract_DB[Acquisition Tract No.],0))</f>
        <v>R053130;#34</v>
      </c>
      <c r="W321" s="26" t="e">
        <f>INDEX(#REF!,MATCH(LEFT(SP_ACQ_Lib[[#This Row],[Tax Parcel ID]],7),#REF!,0))</f>
        <v>#REF!</v>
      </c>
      <c r="X3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SURVEY Description-Plat_CITY</v>
      </c>
      <c r="Y3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2" spans="1:25" ht="15" x14ac:dyDescent="0.2">
      <c r="A322" s="57" t="str">
        <f>CONCATENATE(SP_ACQ_Lib[[#This Row],[Acquisition Tract No.]],"_",SP_ACQ_Lib[[#This Row],[ACQ Document Type]])</f>
        <v>222_SURVEY Description-Plat_USACOE</v>
      </c>
      <c r="B322" s="14" t="s">
        <v>1806</v>
      </c>
      <c r="C322" s="23" t="s">
        <v>124</v>
      </c>
      <c r="D322" s="12" t="s">
        <v>260</v>
      </c>
      <c r="E322" s="8" t="s">
        <v>482</v>
      </c>
      <c r="F322" s="8" t="s">
        <v>1420</v>
      </c>
      <c r="G322" s="8" t="s">
        <v>1419</v>
      </c>
      <c r="H322" s="7" t="s">
        <v>218</v>
      </c>
      <c r="I322" s="16">
        <v>43901</v>
      </c>
      <c r="J322" s="16">
        <v>43948</v>
      </c>
      <c r="K322" s="17"/>
      <c r="L322" s="3"/>
      <c r="M322" s="8" t="s">
        <v>1483</v>
      </c>
      <c r="N322" s="11">
        <v>43950.363645833335</v>
      </c>
      <c r="O322" s="8" t="s">
        <v>1483</v>
      </c>
      <c r="P322" s="11">
        <v>43950.343194444446</v>
      </c>
      <c r="Q322" s="13">
        <v>241654</v>
      </c>
      <c r="R322" s="24" t="s">
        <v>220</v>
      </c>
      <c r="S322" s="14" t="s">
        <v>1824</v>
      </c>
      <c r="T322" s="63">
        <v>852</v>
      </c>
      <c r="U322" s="64" t="str">
        <f>CONCATENATE(LEFT(SP_ACQ_Lib[[#This Row],[Tax Parcel ID]],7),"_",SP_ACQ_Lib[[#This Row],[ACQ Document Type]])</f>
        <v>R053130_SURVEY Description-Plat_USACOE</v>
      </c>
      <c r="V322" s="36" t="str">
        <f>INDEX(SP_AcqTract_DB[WCAD Tax Parcel ID],MATCH(SP_ACQ_Lib[[#This Row],[Acquisition Tract No.]],SP_AcqTract_DB[Acquisition Tract No.],0))</f>
        <v>R053130;#34</v>
      </c>
      <c r="W322" s="26" t="e">
        <f>INDEX(#REF!,MATCH(LEFT(SP_ACQ_Lib[[#This Row],[Tax Parcel ID]],7),#REF!,0))</f>
        <v>#REF!</v>
      </c>
      <c r="X3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SURVEY Description-Plat_USACOE</v>
      </c>
      <c r="Y3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3" spans="1:25" ht="15" x14ac:dyDescent="0.2">
      <c r="A323" s="57" t="str">
        <f>CONCATENATE(SP_ACQ_Lib[[#This Row],[Acquisition Tract No.]],"_",SP_ACQ_Lib[[#This Row],[ACQ Document Type]])</f>
        <v>222_SURVEY Right-of-Entry CMRR</v>
      </c>
      <c r="B323" s="14" t="s">
        <v>1617</v>
      </c>
      <c r="C323" s="23" t="s">
        <v>124</v>
      </c>
      <c r="D323" s="12" t="s">
        <v>260</v>
      </c>
      <c r="E323" s="8" t="s">
        <v>482</v>
      </c>
      <c r="F323" s="8" t="s">
        <v>484</v>
      </c>
      <c r="G323" s="8" t="s">
        <v>224</v>
      </c>
      <c r="H323" s="7" t="s">
        <v>234</v>
      </c>
      <c r="I323" s="16">
        <v>43691</v>
      </c>
      <c r="J323" s="16">
        <v>43701</v>
      </c>
      <c r="K323" s="17"/>
      <c r="L323" s="3" t="s">
        <v>1596</v>
      </c>
      <c r="M323" s="8" t="s">
        <v>1483</v>
      </c>
      <c r="N323" s="11">
        <v>43923.477824074071</v>
      </c>
      <c r="O323" s="8" t="s">
        <v>1485</v>
      </c>
      <c r="P323" s="11">
        <v>43699.453506944446</v>
      </c>
      <c r="Q323" s="13">
        <v>1146714</v>
      </c>
      <c r="R323" s="24" t="s">
        <v>220</v>
      </c>
      <c r="S323" s="14" t="s">
        <v>393</v>
      </c>
      <c r="T323" s="63">
        <v>121</v>
      </c>
      <c r="U323" s="64" t="str">
        <f>CONCATENATE(LEFT(SP_ACQ_Lib[[#This Row],[Tax Parcel ID]],7),"_",SP_ACQ_Lib[[#This Row],[ACQ Document Type]])</f>
        <v>R053130_SURVEY Right-of-Entry CMRR</v>
      </c>
      <c r="V323" s="36" t="str">
        <f>INDEX(SP_AcqTract_DB[WCAD Tax Parcel ID],MATCH(SP_ACQ_Lib[[#This Row],[Acquisition Tract No.]],SP_AcqTract_DB[Acquisition Tract No.],0))</f>
        <v>R053130;#34</v>
      </c>
      <c r="W323" s="26" t="e">
        <f>INDEX(#REF!,MATCH(LEFT(SP_ACQ_Lib[[#This Row],[Tax Parcel ID]],7),#REF!,0))</f>
        <v>#REF!</v>
      </c>
      <c r="X3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SURVEY Right-of-Entry CMRR</v>
      </c>
      <c r="Y3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4" spans="1:25" ht="15" x14ac:dyDescent="0.2">
      <c r="A324" s="57" t="str">
        <f>CONCATENATE(SP_ACQ_Lib[[#This Row],[Acquisition Tract No.]],"_",SP_ACQ_Lib[[#This Row],[ACQ Document Type]])</f>
        <v>222_TITLE Commitment</v>
      </c>
      <c r="B324" s="14" t="s">
        <v>858</v>
      </c>
      <c r="C324" s="23" t="s">
        <v>124</v>
      </c>
      <c r="D324" s="12" t="s">
        <v>260</v>
      </c>
      <c r="E324" s="8" t="s">
        <v>485</v>
      </c>
      <c r="F324" s="8" t="s">
        <v>486</v>
      </c>
      <c r="G324" s="8" t="s">
        <v>240</v>
      </c>
      <c r="H324" s="7" t="s">
        <v>218</v>
      </c>
      <c r="I324" s="16">
        <v>43952</v>
      </c>
      <c r="J324" s="16">
        <v>43963</v>
      </c>
      <c r="K324" s="17">
        <v>405</v>
      </c>
      <c r="L324" s="3" t="s">
        <v>261</v>
      </c>
      <c r="M324" s="8" t="s">
        <v>1485</v>
      </c>
      <c r="N324" s="11">
        <v>43963.481319444443</v>
      </c>
      <c r="O324" s="8" t="s">
        <v>1485</v>
      </c>
      <c r="P324" s="11">
        <v>43700.451840277776</v>
      </c>
      <c r="Q324" s="13">
        <v>522744</v>
      </c>
      <c r="R324" s="24" t="s">
        <v>220</v>
      </c>
      <c r="S324" s="14" t="s">
        <v>394</v>
      </c>
      <c r="T324" s="63">
        <v>152</v>
      </c>
      <c r="U324" s="64" t="str">
        <f>CONCATENATE(LEFT(SP_ACQ_Lib[[#This Row],[Tax Parcel ID]],7),"_",SP_ACQ_Lib[[#This Row],[ACQ Document Type]])</f>
        <v>R053130_TITLE Commitment</v>
      </c>
      <c r="V324" s="36" t="str">
        <f>INDEX(SP_AcqTract_DB[WCAD Tax Parcel ID],MATCH(SP_ACQ_Lib[[#This Row],[Acquisition Tract No.]],SP_AcqTract_DB[Acquisition Tract No.],0))</f>
        <v>R053130;#34</v>
      </c>
      <c r="W324" s="26" t="e">
        <f>INDEX(#REF!,MATCH(LEFT(SP_ACQ_Lib[[#This Row],[Tax Parcel ID]],7),#REF!,0))</f>
        <v>#REF!</v>
      </c>
      <c r="X3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TITLE Commitment</v>
      </c>
      <c r="Y3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5" spans="1:25" ht="15" x14ac:dyDescent="0.2">
      <c r="A325" s="57" t="str">
        <f>CONCATENATE(SP_ACQ_Lib[[#This Row],[Acquisition Tract No.]],"_",SP_ACQ_Lib[[#This Row],[ACQ Document Type]])</f>
        <v>222_TITLE Commitment Backup Docs</v>
      </c>
      <c r="B325" s="14" t="s">
        <v>2317</v>
      </c>
      <c r="C325" s="23" t="s">
        <v>124</v>
      </c>
      <c r="D325" s="12" t="s">
        <v>260</v>
      </c>
      <c r="E325" s="8" t="s">
        <v>485</v>
      </c>
      <c r="F325" s="8" t="s">
        <v>487</v>
      </c>
      <c r="G325" s="8" t="s">
        <v>242</v>
      </c>
      <c r="H325" s="7" t="s">
        <v>218</v>
      </c>
      <c r="I325" s="16"/>
      <c r="J325" s="16"/>
      <c r="K325" s="17"/>
      <c r="L325" s="3"/>
      <c r="M325" s="8" t="s">
        <v>1483</v>
      </c>
      <c r="N325" s="11">
        <v>43983.520138888889</v>
      </c>
      <c r="O325" s="8" t="s">
        <v>1485</v>
      </c>
      <c r="P325" s="11">
        <v>43700.456574074073</v>
      </c>
      <c r="Q325" s="13">
        <v>240427</v>
      </c>
      <c r="R325" s="24" t="s">
        <v>220</v>
      </c>
      <c r="S325" s="14" t="s">
        <v>395</v>
      </c>
      <c r="T325" s="63">
        <v>153</v>
      </c>
      <c r="U325" s="64" t="str">
        <f>CONCATENATE(LEFT(SP_ACQ_Lib[[#This Row],[Tax Parcel ID]],7),"_",SP_ACQ_Lib[[#This Row],[ACQ Document Type]])</f>
        <v>R053130_TITLE Commitment Backup Docs</v>
      </c>
      <c r="V325" s="36" t="str">
        <f>INDEX(SP_AcqTract_DB[WCAD Tax Parcel ID],MATCH(SP_ACQ_Lib[[#This Row],[Acquisition Tract No.]],SP_AcqTract_DB[Acquisition Tract No.],0))</f>
        <v>R053130;#34</v>
      </c>
      <c r="W325" s="26" t="e">
        <f>INDEX(#REF!,MATCH(LEFT(SP_ACQ_Lib[[#This Row],[Tax Parcel ID]],7),#REF!,0))</f>
        <v>#REF!</v>
      </c>
      <c r="X3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TITLE Commitment Backup Docs</v>
      </c>
      <c r="Y3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6" spans="1:25" ht="15" x14ac:dyDescent="0.2">
      <c r="A326" s="57" t="str">
        <f>CONCATENATE(SP_ACQ_Lib[[#This Row],[Acquisition Tract No.]],"_",SP_ACQ_Lib[[#This Row],[ACQ Document Type]])</f>
        <v>222_TITLE Curative Plan</v>
      </c>
      <c r="B326" s="14" t="s">
        <v>859</v>
      </c>
      <c r="C326" s="23" t="s">
        <v>124</v>
      </c>
      <c r="D326" s="12" t="s">
        <v>260</v>
      </c>
      <c r="E326" s="8" t="s">
        <v>485</v>
      </c>
      <c r="F326" s="8" t="s">
        <v>488</v>
      </c>
      <c r="G326" s="8" t="s">
        <v>243</v>
      </c>
      <c r="H326" s="7" t="s">
        <v>218</v>
      </c>
      <c r="I326" s="16">
        <v>43810</v>
      </c>
      <c r="J326" s="16"/>
      <c r="K326" s="17"/>
      <c r="L326" s="3"/>
      <c r="M326" s="8" t="s">
        <v>1485</v>
      </c>
      <c r="N326" s="11">
        <v>43963.480057870373</v>
      </c>
      <c r="O326" s="8" t="s">
        <v>1486</v>
      </c>
      <c r="P326" s="11">
        <v>43745.511863425927</v>
      </c>
      <c r="Q326" s="13">
        <v>37430</v>
      </c>
      <c r="R326" s="24" t="s">
        <v>220</v>
      </c>
      <c r="S326" s="14" t="s">
        <v>623</v>
      </c>
      <c r="T326" s="63">
        <v>399</v>
      </c>
      <c r="U326" s="64" t="str">
        <f>CONCATENATE(LEFT(SP_ACQ_Lib[[#This Row],[Tax Parcel ID]],7),"_",SP_ACQ_Lib[[#This Row],[ACQ Document Type]])</f>
        <v>R053130_TITLE Curative Plan</v>
      </c>
      <c r="V326" s="36" t="str">
        <f>INDEX(SP_AcqTract_DB[WCAD Tax Parcel ID],MATCH(SP_ACQ_Lib[[#This Row],[Acquisition Tract No.]],SP_AcqTract_DB[Acquisition Tract No.],0))</f>
        <v>R053130;#34</v>
      </c>
      <c r="W326" s="26" t="e">
        <f>INDEX(#REF!,MATCH(LEFT(SP_ACQ_Lib[[#This Row],[Tax Parcel ID]],7),#REF!,0))</f>
        <v>#REF!</v>
      </c>
      <c r="X3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TITLE Curative Plan</v>
      </c>
      <c r="Y3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7" spans="1:25" ht="15" x14ac:dyDescent="0.2">
      <c r="A327" s="57" t="str">
        <f>CONCATENATE(SP_ACQ_Lib[[#This Row],[Acquisition Tract No.]],"_",SP_ACQ_Lib[[#This Row],[ACQ Document Type]])</f>
        <v>222_TITLE Tax Card</v>
      </c>
      <c r="B327" s="14" t="s">
        <v>1364</v>
      </c>
      <c r="C327" s="23" t="s">
        <v>124</v>
      </c>
      <c r="D327" s="12" t="s">
        <v>260</v>
      </c>
      <c r="E327" s="8" t="s">
        <v>485</v>
      </c>
      <c r="F327" s="8" t="s">
        <v>580</v>
      </c>
      <c r="G327" s="8" t="s">
        <v>579</v>
      </c>
      <c r="H327" s="7" t="s">
        <v>218</v>
      </c>
      <c r="I327" s="16"/>
      <c r="J327" s="16"/>
      <c r="K327" s="17"/>
      <c r="L327" s="3"/>
      <c r="M327" s="8" t="s">
        <v>1483</v>
      </c>
      <c r="N327" s="11">
        <v>43874.592233796298</v>
      </c>
      <c r="O327" s="8" t="s">
        <v>673</v>
      </c>
      <c r="P327" s="11">
        <v>43817.479768518519</v>
      </c>
      <c r="Q327" s="13">
        <v>558619</v>
      </c>
      <c r="R327" s="24" t="s">
        <v>220</v>
      </c>
      <c r="S327" s="14" t="s">
        <v>1115</v>
      </c>
      <c r="T327" s="63">
        <v>635</v>
      </c>
      <c r="U327" s="64" t="str">
        <f>CONCATENATE(LEFT(SP_ACQ_Lib[[#This Row],[Tax Parcel ID]],7),"_",SP_ACQ_Lib[[#This Row],[ACQ Document Type]])</f>
        <v>R053130_TITLE Tax Card</v>
      </c>
      <c r="V327" s="36" t="str">
        <f>INDEX(SP_AcqTract_DB[WCAD Tax Parcel ID],MATCH(SP_ACQ_Lib[[#This Row],[Acquisition Tract No.]],SP_AcqTract_DB[Acquisition Tract No.],0))</f>
        <v>R053130;#34</v>
      </c>
      <c r="W327" s="26" t="e">
        <f>INDEX(#REF!,MATCH(LEFT(SP_ACQ_Lib[[#This Row],[Tax Parcel ID]],7),#REF!,0))</f>
        <v>#REF!</v>
      </c>
      <c r="X3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COW-FRMP_TR-222 TITLE Tax Card</v>
      </c>
      <c r="Y3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8" spans="1:25" ht="15" x14ac:dyDescent="0.2">
      <c r="A328" s="57" t="str">
        <f>CONCATENATE(SP_ACQ_Lib[[#This Row],[Acquisition Tract No.]],"_",SP_ACQ_Lib[[#This Row],[ACQ Document Type]])</f>
        <v>223_APPRAISAL Final Appraisal</v>
      </c>
      <c r="B328" s="14" t="s">
        <v>2847</v>
      </c>
      <c r="C328" s="23" t="s">
        <v>127</v>
      </c>
      <c r="D328" s="12" t="s">
        <v>262</v>
      </c>
      <c r="E328" s="8" t="s">
        <v>569</v>
      </c>
      <c r="F328" s="8" t="s">
        <v>1727</v>
      </c>
      <c r="G328" s="8" t="s">
        <v>1726</v>
      </c>
      <c r="H328" s="7" t="s">
        <v>218</v>
      </c>
      <c r="I328" s="16">
        <v>43962</v>
      </c>
      <c r="J328" s="16"/>
      <c r="K328" s="17">
        <v>4767</v>
      </c>
      <c r="L328" s="3"/>
      <c r="M328" s="8" t="s">
        <v>1483</v>
      </c>
      <c r="N328" s="11">
        <v>44004.571689814817</v>
      </c>
      <c r="O328" s="8" t="s">
        <v>1483</v>
      </c>
      <c r="P328" s="11">
        <v>44004.568506944444</v>
      </c>
      <c r="Q328" s="13">
        <v>8176404</v>
      </c>
      <c r="R328" s="24" t="s">
        <v>220</v>
      </c>
      <c r="S328" s="14" t="s">
        <v>2916</v>
      </c>
      <c r="T328" s="63">
        <v>1249</v>
      </c>
      <c r="U328" s="64" t="str">
        <f>CONCATENATE(LEFT(SP_ACQ_Lib[[#This Row],[Tax Parcel ID]],7),"_",SP_ACQ_Lib[[#This Row],[ACQ Document Type]])</f>
        <v>R023694_APPRAISAL Final Appraisal</v>
      </c>
      <c r="V328" s="36" t="str">
        <f>INDEX(SP_AcqTract_DB[WCAD Tax Parcel ID],MATCH(SP_ACQ_Lib[[#This Row],[Acquisition Tract No.]],SP_AcqTract_DB[Acquisition Tract No.],0))</f>
        <v>R023694;#35</v>
      </c>
      <c r="W328" s="26" t="e">
        <f>INDEX(#REF!,MATCH(LEFT(SP_ACQ_Lib[[#This Row],[Tax Parcel ID]],7),#REF!,0))</f>
        <v>#REF!</v>
      </c>
      <c r="X3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APPRAISAL Final Appraisal</v>
      </c>
      <c r="Y3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29" spans="1:25" ht="15" x14ac:dyDescent="0.2">
      <c r="A329" s="57" t="str">
        <f>CONCATENATE(SP_ACQ_Lib[[#This Row],[Acquisition Tract No.]],"_",SP_ACQ_Lib[[#This Row],[ACQ Document Type]])</f>
        <v>223_APPRAISAL Just Compensation Memo</v>
      </c>
      <c r="B329" s="14" t="s">
        <v>2848</v>
      </c>
      <c r="C329" s="23" t="s">
        <v>127</v>
      </c>
      <c r="D329" s="12" t="s">
        <v>262</v>
      </c>
      <c r="E329" s="8" t="s">
        <v>569</v>
      </c>
      <c r="F329" s="8" t="s">
        <v>1729</v>
      </c>
      <c r="G329" s="8" t="s">
        <v>1728</v>
      </c>
      <c r="H329" s="7" t="s">
        <v>218</v>
      </c>
      <c r="I329" s="16">
        <v>44004</v>
      </c>
      <c r="J329" s="16">
        <v>44004</v>
      </c>
      <c r="K329" s="17">
        <v>4767</v>
      </c>
      <c r="L329" s="3"/>
      <c r="M329" s="8" t="s">
        <v>1483</v>
      </c>
      <c r="N329" s="11">
        <v>44006.408275462964</v>
      </c>
      <c r="O329" s="8" t="s">
        <v>1483</v>
      </c>
      <c r="P329" s="11">
        <v>44004.568506944444</v>
      </c>
      <c r="Q329" s="13">
        <v>23162</v>
      </c>
      <c r="R329" s="24" t="s">
        <v>220</v>
      </c>
      <c r="S329" s="14" t="s">
        <v>2917</v>
      </c>
      <c r="T329" s="63">
        <v>1250</v>
      </c>
      <c r="U329" s="64" t="str">
        <f>CONCATENATE(LEFT(SP_ACQ_Lib[[#This Row],[Tax Parcel ID]],7),"_",SP_ACQ_Lib[[#This Row],[ACQ Document Type]])</f>
        <v>R023694_APPRAISAL Just Compensation Memo</v>
      </c>
      <c r="V329" s="36" t="str">
        <f>INDEX(SP_AcqTract_DB[WCAD Tax Parcel ID],MATCH(SP_ACQ_Lib[[#This Row],[Acquisition Tract No.]],SP_AcqTract_DB[Acquisition Tract No.],0))</f>
        <v>R023694;#35</v>
      </c>
      <c r="W329" s="26" t="e">
        <f>INDEX(#REF!,MATCH(LEFT(SP_ACQ_Lib[[#This Row],[Tax Parcel ID]],7),#REF!,0))</f>
        <v>#REF!</v>
      </c>
      <c r="X3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APPRAISAL Just Compensation Memo</v>
      </c>
      <c r="Y3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0" spans="1:25" ht="15" x14ac:dyDescent="0.2">
      <c r="A330" s="57" t="str">
        <f>CONCATENATE(SP_ACQ_Lib[[#This Row],[Acquisition Tract No.]],"_",SP_ACQ_Lib[[#This Row],[ACQ Document Type]])</f>
        <v>223_APPRAISAL USACOE Authorization to Proceed with Offer</v>
      </c>
      <c r="B330" s="14" t="s">
        <v>2849</v>
      </c>
      <c r="C330" s="23" t="s">
        <v>127</v>
      </c>
      <c r="D330" s="12" t="s">
        <v>262</v>
      </c>
      <c r="E330" s="8" t="s">
        <v>569</v>
      </c>
      <c r="F330" s="8" t="s">
        <v>1786</v>
      </c>
      <c r="G330" s="8" t="s">
        <v>1785</v>
      </c>
      <c r="H330" s="7" t="s">
        <v>218</v>
      </c>
      <c r="I330" s="16">
        <v>44004</v>
      </c>
      <c r="J330" s="16">
        <v>44004</v>
      </c>
      <c r="K330" s="17">
        <v>4767</v>
      </c>
      <c r="L330" s="3"/>
      <c r="M330" s="8" t="s">
        <v>1483</v>
      </c>
      <c r="N330" s="11">
        <v>44006.408414351848</v>
      </c>
      <c r="O330" s="8" t="s">
        <v>1483</v>
      </c>
      <c r="P330" s="11">
        <v>44004.568518518521</v>
      </c>
      <c r="Q330" s="13">
        <v>418897</v>
      </c>
      <c r="R330" s="24" t="s">
        <v>220</v>
      </c>
      <c r="S330" s="14" t="s">
        <v>2918</v>
      </c>
      <c r="T330" s="63">
        <v>1251</v>
      </c>
      <c r="U330" s="64" t="str">
        <f>CONCATENATE(LEFT(SP_ACQ_Lib[[#This Row],[Tax Parcel ID]],7),"_",SP_ACQ_Lib[[#This Row],[ACQ Document Type]])</f>
        <v>R023694_APPRAISAL USACOE Authorization to Proceed with Offer</v>
      </c>
      <c r="V330" s="36" t="str">
        <f>INDEX(SP_AcqTract_DB[WCAD Tax Parcel ID],MATCH(SP_ACQ_Lib[[#This Row],[Acquisition Tract No.]],SP_AcqTract_DB[Acquisition Tract No.],0))</f>
        <v>R023694;#35</v>
      </c>
      <c r="W330" s="26" t="e">
        <f>INDEX(#REF!,MATCH(LEFT(SP_ACQ_Lib[[#This Row],[Tax Parcel ID]],7),#REF!,0))</f>
        <v>#REF!</v>
      </c>
      <c r="X3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APPRAISAL USACOE Authorization to Proceed with Offer</v>
      </c>
      <c r="Y3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1" spans="1:25" ht="15" x14ac:dyDescent="0.2">
      <c r="A331" s="57" t="str">
        <f>CONCATENATE(SP_ACQ_Lib[[#This Row],[Acquisition Tract No.]],"_",SP_ACQ_Lib[[#This Row],[ACQ Document Type]])</f>
        <v>223_CONTACT Letter of Intent-HDR</v>
      </c>
      <c r="B331" s="14" t="s">
        <v>860</v>
      </c>
      <c r="C331" s="23" t="s">
        <v>127</v>
      </c>
      <c r="D331" s="12" t="s">
        <v>262</v>
      </c>
      <c r="E331" s="8" t="s">
        <v>489</v>
      </c>
      <c r="F331" s="8" t="s">
        <v>760</v>
      </c>
      <c r="G331" s="8" t="s">
        <v>759</v>
      </c>
      <c r="H331" s="7" t="s">
        <v>218</v>
      </c>
      <c r="I331" s="16">
        <v>43765</v>
      </c>
      <c r="J331" s="16"/>
      <c r="K331" s="17"/>
      <c r="L331" s="3"/>
      <c r="M331" s="8" t="s">
        <v>20</v>
      </c>
      <c r="N331" s="11">
        <v>43770.449166666665</v>
      </c>
      <c r="O331" s="8" t="s">
        <v>761</v>
      </c>
      <c r="P331" s="11">
        <v>43769.621493055558</v>
      </c>
      <c r="Q331" s="13">
        <v>326383</v>
      </c>
      <c r="R331" s="24" t="s">
        <v>220</v>
      </c>
      <c r="S331" s="14" t="s">
        <v>995</v>
      </c>
      <c r="T331" s="63">
        <v>513</v>
      </c>
      <c r="U331" s="64" t="str">
        <f>CONCATENATE(LEFT(SP_ACQ_Lib[[#This Row],[Tax Parcel ID]],7),"_",SP_ACQ_Lib[[#This Row],[ACQ Document Type]])</f>
        <v>R023694_CONTACT Letter of Intent-HDR</v>
      </c>
      <c r="V331" s="36" t="str">
        <f>INDEX(SP_AcqTract_DB[WCAD Tax Parcel ID],MATCH(SP_ACQ_Lib[[#This Row],[Acquisition Tract No.]],SP_AcqTract_DB[Acquisition Tract No.],0))</f>
        <v>R023694;#35</v>
      </c>
      <c r="W331" s="26" t="e">
        <f>INDEX(#REF!,MATCH(LEFT(SP_ACQ_Lib[[#This Row],[Tax Parcel ID]],7),#REF!,0))</f>
        <v>#REF!</v>
      </c>
      <c r="X3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CONTACT Letter of Intent-HDR</v>
      </c>
      <c r="Y3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2" spans="1:25" ht="15" x14ac:dyDescent="0.2">
      <c r="A332" s="57" t="str">
        <f>CONCATENATE(SP_ACQ_Lib[[#This Row],[Acquisition Tract No.]],"_",SP_ACQ_Lib[[#This Row],[ACQ Document Type]])</f>
        <v>223_CONTACT Negotiator Report</v>
      </c>
      <c r="B332" s="14" t="s">
        <v>1303</v>
      </c>
      <c r="C332" s="23" t="s">
        <v>127</v>
      </c>
      <c r="D332" s="12" t="s">
        <v>262</v>
      </c>
      <c r="E332" s="8" t="s">
        <v>489</v>
      </c>
      <c r="F332" s="8" t="s">
        <v>517</v>
      </c>
      <c r="G332" s="8" t="s">
        <v>516</v>
      </c>
      <c r="H332" s="7" t="s">
        <v>218</v>
      </c>
      <c r="I332" s="16"/>
      <c r="J332" s="16"/>
      <c r="K332" s="17"/>
      <c r="L332" s="3"/>
      <c r="M332" s="8" t="s">
        <v>1076</v>
      </c>
      <c r="N332" s="11">
        <v>44005.793263888889</v>
      </c>
      <c r="O332" s="8" t="s">
        <v>1484</v>
      </c>
      <c r="P332" s="11">
        <v>43728.552152777775</v>
      </c>
      <c r="Q332" s="13">
        <v>385431</v>
      </c>
      <c r="R332" s="24" t="s">
        <v>518</v>
      </c>
      <c r="S332" s="14" t="s">
        <v>541</v>
      </c>
      <c r="T332" s="63">
        <v>307</v>
      </c>
      <c r="U332" s="64" t="str">
        <f>CONCATENATE(LEFT(SP_ACQ_Lib[[#This Row],[Tax Parcel ID]],7),"_",SP_ACQ_Lib[[#This Row],[ACQ Document Type]])</f>
        <v>R023694_CONTACT Negotiator Report</v>
      </c>
      <c r="V332" s="36" t="str">
        <f>INDEX(SP_AcqTract_DB[WCAD Tax Parcel ID],MATCH(SP_ACQ_Lib[[#This Row],[Acquisition Tract No.]],SP_AcqTract_DB[Acquisition Tract No.],0))</f>
        <v>R023694;#35</v>
      </c>
      <c r="W332" s="26" t="e">
        <f>INDEX(#REF!,MATCH(LEFT(SP_ACQ_Lib[[#This Row],[Tax Parcel ID]],7),#REF!,0))</f>
        <v>#REF!</v>
      </c>
      <c r="X3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CONTACT Negotiator Report</v>
      </c>
      <c r="Y3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3" spans="1:25" ht="15" x14ac:dyDescent="0.2">
      <c r="A333" s="57" t="str">
        <f>CONCATENATE(SP_ACQ_Lib[[#This Row],[Acquisition Tract No.]],"_",SP_ACQ_Lib[[#This Row],[ACQ Document Type]])</f>
        <v>223_NEGOTIATION Landowner Bill of Rights Letter</v>
      </c>
      <c r="B333" s="14" t="s">
        <v>1365</v>
      </c>
      <c r="C333" s="23" t="s">
        <v>127</v>
      </c>
      <c r="D333" s="12" t="s">
        <v>262</v>
      </c>
      <c r="E333" s="8" t="s">
        <v>573</v>
      </c>
      <c r="F333" s="8" t="s">
        <v>1079</v>
      </c>
      <c r="G333" s="8" t="s">
        <v>1078</v>
      </c>
      <c r="H333" s="7" t="s">
        <v>218</v>
      </c>
      <c r="I333" s="16">
        <v>43748</v>
      </c>
      <c r="J333" s="16"/>
      <c r="K333" s="17"/>
      <c r="L333" s="3"/>
      <c r="M333" s="8" t="s">
        <v>1483</v>
      </c>
      <c r="N333" s="11">
        <v>43872.561782407407</v>
      </c>
      <c r="O333" s="8" t="s">
        <v>1485</v>
      </c>
      <c r="P333" s="11">
        <v>43752.492407407408</v>
      </c>
      <c r="Q333" s="13">
        <v>673440</v>
      </c>
      <c r="R333" s="24" t="s">
        <v>220</v>
      </c>
      <c r="S333" s="14" t="s">
        <v>624</v>
      </c>
      <c r="T333" s="63">
        <v>437</v>
      </c>
      <c r="U333" s="64" t="str">
        <f>CONCATENATE(LEFT(SP_ACQ_Lib[[#This Row],[Tax Parcel ID]],7),"_",SP_ACQ_Lib[[#This Row],[ACQ Document Type]])</f>
        <v>R023694_NEGOTIATION Landowner Bill of Rights Letter</v>
      </c>
      <c r="V333" s="36" t="str">
        <f>INDEX(SP_AcqTract_DB[WCAD Tax Parcel ID],MATCH(SP_ACQ_Lib[[#This Row],[Acquisition Tract No.]],SP_AcqTract_DB[Acquisition Tract No.],0))</f>
        <v>R023694;#35</v>
      </c>
      <c r="W333" s="26" t="e">
        <f>INDEX(#REF!,MATCH(LEFT(SP_ACQ_Lib[[#This Row],[Tax Parcel ID]],7),#REF!,0))</f>
        <v>#REF!</v>
      </c>
      <c r="X3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NEGOTIATION Landowner Bill of Rights Letter</v>
      </c>
      <c r="Y3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4" spans="1:25" ht="15" x14ac:dyDescent="0.2">
      <c r="A334" s="57" t="str">
        <f>CONCATENATE(SP_ACQ_Lib[[#This Row],[Acquisition Tract No.]],"_",SP_ACQ_Lib[[#This Row],[ACQ Document Type]])</f>
        <v>223_SURVEY Description-Plat_CITY</v>
      </c>
      <c r="B334" s="14" t="s">
        <v>1618</v>
      </c>
      <c r="C334" s="23" t="s">
        <v>127</v>
      </c>
      <c r="D334" s="12" t="s">
        <v>262</v>
      </c>
      <c r="E334" s="8" t="s">
        <v>482</v>
      </c>
      <c r="F334" s="8" t="s">
        <v>1413</v>
      </c>
      <c r="G334" s="8" t="s">
        <v>1412</v>
      </c>
      <c r="H334" s="7" t="s">
        <v>1082</v>
      </c>
      <c r="I334" s="16">
        <v>43901</v>
      </c>
      <c r="J334" s="16">
        <v>43913</v>
      </c>
      <c r="K334" s="17"/>
      <c r="L334" s="3"/>
      <c r="M334" s="8" t="s">
        <v>1483</v>
      </c>
      <c r="N334" s="11">
        <v>43937.587025462963</v>
      </c>
      <c r="O334" s="8" t="s">
        <v>1482</v>
      </c>
      <c r="P334" s="11">
        <v>43913.53696759259</v>
      </c>
      <c r="Q334" s="13">
        <v>247402</v>
      </c>
      <c r="R334" s="24" t="s">
        <v>220</v>
      </c>
      <c r="S334" s="14" t="s">
        <v>1651</v>
      </c>
      <c r="T334" s="63">
        <v>785</v>
      </c>
      <c r="U334" s="64" t="str">
        <f>CONCATENATE(LEFT(SP_ACQ_Lib[[#This Row],[Tax Parcel ID]],7),"_",SP_ACQ_Lib[[#This Row],[ACQ Document Type]])</f>
        <v>R023694_SURVEY Description-Plat_CITY</v>
      </c>
      <c r="V334" s="36" t="str">
        <f>INDEX(SP_AcqTract_DB[WCAD Tax Parcel ID],MATCH(SP_ACQ_Lib[[#This Row],[Acquisition Tract No.]],SP_AcqTract_DB[Acquisition Tract No.],0))</f>
        <v>R023694;#35</v>
      </c>
      <c r="W334" s="26" t="e">
        <f>INDEX(#REF!,MATCH(LEFT(SP_ACQ_Lib[[#This Row],[Tax Parcel ID]],7),#REF!,0))</f>
        <v>#REF!</v>
      </c>
      <c r="X3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SURVEY Description-Plat_CITY</v>
      </c>
      <c r="Y3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5" spans="1:25" ht="15" x14ac:dyDescent="0.2">
      <c r="A335" s="57" t="str">
        <f>CONCATENATE(SP_ACQ_Lib[[#This Row],[Acquisition Tract No.]],"_",SP_ACQ_Lib[[#This Row],[ACQ Document Type]])</f>
        <v>223_SURVEY Description-Plat_USACOE</v>
      </c>
      <c r="B335" s="14" t="s">
        <v>1807</v>
      </c>
      <c r="C335" s="23" t="s">
        <v>127</v>
      </c>
      <c r="D335" s="12" t="s">
        <v>262</v>
      </c>
      <c r="E335" s="8" t="s">
        <v>482</v>
      </c>
      <c r="F335" s="8" t="s">
        <v>1420</v>
      </c>
      <c r="G335" s="8" t="s">
        <v>1419</v>
      </c>
      <c r="H335" s="7" t="s">
        <v>218</v>
      </c>
      <c r="I335" s="16">
        <v>43901</v>
      </c>
      <c r="J335" s="16">
        <v>43948</v>
      </c>
      <c r="K335" s="17"/>
      <c r="L335" s="3"/>
      <c r="M335" s="8" t="s">
        <v>1483</v>
      </c>
      <c r="N335" s="11">
        <v>43950.347094907411</v>
      </c>
      <c r="O335" s="8" t="s">
        <v>1483</v>
      </c>
      <c r="P335" s="11">
        <v>43950.343726851854</v>
      </c>
      <c r="Q335" s="13">
        <v>248546</v>
      </c>
      <c r="R335" s="24" t="s">
        <v>220</v>
      </c>
      <c r="S335" s="14" t="s">
        <v>1825</v>
      </c>
      <c r="T335" s="63">
        <v>853</v>
      </c>
      <c r="U335" s="64" t="str">
        <f>CONCATENATE(LEFT(SP_ACQ_Lib[[#This Row],[Tax Parcel ID]],7),"_",SP_ACQ_Lib[[#This Row],[ACQ Document Type]])</f>
        <v>R023694_SURVEY Description-Plat_USACOE</v>
      </c>
      <c r="V335" s="36" t="str">
        <f>INDEX(SP_AcqTract_DB[WCAD Tax Parcel ID],MATCH(SP_ACQ_Lib[[#This Row],[Acquisition Tract No.]],SP_AcqTract_DB[Acquisition Tract No.],0))</f>
        <v>R023694;#35</v>
      </c>
      <c r="W335" s="26" t="e">
        <f>INDEX(#REF!,MATCH(LEFT(SP_ACQ_Lib[[#This Row],[Tax Parcel ID]],7),#REF!,0))</f>
        <v>#REF!</v>
      </c>
      <c r="X3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SURVEY Description-Plat_USACOE</v>
      </c>
      <c r="Y3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6" spans="1:25" ht="15" x14ac:dyDescent="0.2">
      <c r="A336" s="57" t="str">
        <f>CONCATENATE(SP_ACQ_Lib[[#This Row],[Acquisition Tract No.]],"_",SP_ACQ_Lib[[#This Row],[ACQ Document Type]])</f>
        <v>223_SURVEY Right-of-Entry CMRR</v>
      </c>
      <c r="B336" s="14" t="s">
        <v>1619</v>
      </c>
      <c r="C336" s="23" t="s">
        <v>127</v>
      </c>
      <c r="D336" s="12" t="s">
        <v>262</v>
      </c>
      <c r="E336" s="8" t="s">
        <v>482</v>
      </c>
      <c r="F336" s="8" t="s">
        <v>484</v>
      </c>
      <c r="G336" s="8" t="s">
        <v>224</v>
      </c>
      <c r="H336" s="7" t="s">
        <v>218</v>
      </c>
      <c r="I336" s="16">
        <v>43836</v>
      </c>
      <c r="J336" s="16">
        <v>43840</v>
      </c>
      <c r="K336" s="17"/>
      <c r="L336" s="3" t="s">
        <v>1597</v>
      </c>
      <c r="M336" s="8" t="s">
        <v>1483</v>
      </c>
      <c r="N336" s="11">
        <v>43917.426192129627</v>
      </c>
      <c r="O336" s="8" t="s">
        <v>1483</v>
      </c>
      <c r="P336" s="11">
        <v>43917.423981481479</v>
      </c>
      <c r="Q336" s="13">
        <v>2512966</v>
      </c>
      <c r="R336" s="24" t="s">
        <v>220</v>
      </c>
      <c r="S336" s="14" t="s">
        <v>1652</v>
      </c>
      <c r="T336" s="63">
        <v>792</v>
      </c>
      <c r="U336" s="64" t="str">
        <f>CONCATENATE(LEFT(SP_ACQ_Lib[[#This Row],[Tax Parcel ID]],7),"_",SP_ACQ_Lib[[#This Row],[ACQ Document Type]])</f>
        <v>R023694_SURVEY Right-of-Entry CMRR</v>
      </c>
      <c r="V336" s="36" t="str">
        <f>INDEX(SP_AcqTract_DB[WCAD Tax Parcel ID],MATCH(SP_ACQ_Lib[[#This Row],[Acquisition Tract No.]],SP_AcqTract_DB[Acquisition Tract No.],0))</f>
        <v>R023694;#35</v>
      </c>
      <c r="W336" s="26" t="e">
        <f>INDEX(#REF!,MATCH(LEFT(SP_ACQ_Lib[[#This Row],[Tax Parcel ID]],7),#REF!,0))</f>
        <v>#REF!</v>
      </c>
      <c r="X3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SURVEY Right-of-Entry CMRR</v>
      </c>
      <c r="Y3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7" spans="1:25" ht="15" x14ac:dyDescent="0.2">
      <c r="A337" s="57" t="str">
        <f>CONCATENATE(SP_ACQ_Lib[[#This Row],[Acquisition Tract No.]],"_",SP_ACQ_Lib[[#This Row],[ACQ Document Type]])</f>
        <v>223_TITLE Commitment</v>
      </c>
      <c r="B337" s="14" t="s">
        <v>861</v>
      </c>
      <c r="C337" s="23" t="s">
        <v>127</v>
      </c>
      <c r="D337" s="12" t="s">
        <v>262</v>
      </c>
      <c r="E337" s="8" t="s">
        <v>485</v>
      </c>
      <c r="F337" s="8" t="s">
        <v>486</v>
      </c>
      <c r="G337" s="8" t="s">
        <v>240</v>
      </c>
      <c r="H337" s="7" t="s">
        <v>218</v>
      </c>
      <c r="I337" s="16">
        <v>43952</v>
      </c>
      <c r="J337" s="16">
        <v>43963</v>
      </c>
      <c r="K337" s="17">
        <v>2700</v>
      </c>
      <c r="L337" s="3" t="s">
        <v>1700</v>
      </c>
      <c r="M337" s="8" t="s">
        <v>1485</v>
      </c>
      <c r="N337" s="11">
        <v>43963.508333333331</v>
      </c>
      <c r="O337" s="8" t="s">
        <v>1486</v>
      </c>
      <c r="P337" s="11">
        <v>43697.447592592594</v>
      </c>
      <c r="Q337" s="13">
        <v>560055</v>
      </c>
      <c r="R337" s="24" t="s">
        <v>220</v>
      </c>
      <c r="S337" s="14" t="s">
        <v>396</v>
      </c>
      <c r="T337" s="63">
        <v>112</v>
      </c>
      <c r="U337" s="64" t="str">
        <f>CONCATENATE(LEFT(SP_ACQ_Lib[[#This Row],[Tax Parcel ID]],7),"_",SP_ACQ_Lib[[#This Row],[ACQ Document Type]])</f>
        <v>R023694_TITLE Commitment</v>
      </c>
      <c r="V337" s="36" t="str">
        <f>INDEX(SP_AcqTract_DB[WCAD Tax Parcel ID],MATCH(SP_ACQ_Lib[[#This Row],[Acquisition Tract No.]],SP_AcqTract_DB[Acquisition Tract No.],0))</f>
        <v>R023694;#35</v>
      </c>
      <c r="W337" s="26" t="e">
        <f>INDEX(#REF!,MATCH(LEFT(SP_ACQ_Lib[[#This Row],[Tax Parcel ID]],7),#REF!,0))</f>
        <v>#REF!</v>
      </c>
      <c r="X3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TITLE Commitment</v>
      </c>
      <c r="Y3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8" spans="1:25" ht="15" x14ac:dyDescent="0.2">
      <c r="A338" s="57" t="str">
        <f>CONCATENATE(SP_ACQ_Lib[[#This Row],[Acquisition Tract No.]],"_",SP_ACQ_Lib[[#This Row],[ACQ Document Type]])</f>
        <v>223_TITLE Commitment Backup Docs</v>
      </c>
      <c r="B338" s="14" t="s">
        <v>862</v>
      </c>
      <c r="C338" s="23" t="s">
        <v>127</v>
      </c>
      <c r="D338" s="12" t="s">
        <v>262</v>
      </c>
      <c r="E338" s="8" t="s">
        <v>485</v>
      </c>
      <c r="F338" s="8" t="s">
        <v>487</v>
      </c>
      <c r="G338" s="8" t="s">
        <v>242</v>
      </c>
      <c r="H338" s="7" t="s">
        <v>218</v>
      </c>
      <c r="I338" s="16"/>
      <c r="J338" s="16"/>
      <c r="K338" s="17"/>
      <c r="L338" s="3"/>
      <c r="M338" s="8" t="s">
        <v>1485</v>
      </c>
      <c r="N338" s="11">
        <v>43838.351377314815</v>
      </c>
      <c r="O338" s="8" t="s">
        <v>1486</v>
      </c>
      <c r="P338" s="11">
        <v>43697.448483796295</v>
      </c>
      <c r="Q338" s="13">
        <v>2483707</v>
      </c>
      <c r="R338" s="24" t="s">
        <v>220</v>
      </c>
      <c r="S338" s="14" t="s">
        <v>397</v>
      </c>
      <c r="T338" s="63">
        <v>113</v>
      </c>
      <c r="U338" s="64" t="str">
        <f>CONCATENATE(LEFT(SP_ACQ_Lib[[#This Row],[Tax Parcel ID]],7),"_",SP_ACQ_Lib[[#This Row],[ACQ Document Type]])</f>
        <v>R023694_TITLE Commitment Backup Docs</v>
      </c>
      <c r="V338" s="36" t="str">
        <f>INDEX(SP_AcqTract_DB[WCAD Tax Parcel ID],MATCH(SP_ACQ_Lib[[#This Row],[Acquisition Tract No.]],SP_AcqTract_DB[Acquisition Tract No.],0))</f>
        <v>R023694;#35</v>
      </c>
      <c r="W338" s="26" t="e">
        <f>INDEX(#REF!,MATCH(LEFT(SP_ACQ_Lib[[#This Row],[Tax Parcel ID]],7),#REF!,0))</f>
        <v>#REF!</v>
      </c>
      <c r="X3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TITLE Commitment Backup Docs</v>
      </c>
      <c r="Y3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39" spans="1:25" ht="15" x14ac:dyDescent="0.2">
      <c r="A339" s="57" t="str">
        <f>CONCATENATE(SP_ACQ_Lib[[#This Row],[Acquisition Tract No.]],"_",SP_ACQ_Lib[[#This Row],[ACQ Document Type]])</f>
        <v>223_TITLE Curative Plan</v>
      </c>
      <c r="B339" s="14" t="s">
        <v>863</v>
      </c>
      <c r="C339" s="23" t="s">
        <v>127</v>
      </c>
      <c r="D339" s="12" t="s">
        <v>262</v>
      </c>
      <c r="E339" s="8" t="s">
        <v>485</v>
      </c>
      <c r="F339" s="8" t="s">
        <v>488</v>
      </c>
      <c r="G339" s="8" t="s">
        <v>243</v>
      </c>
      <c r="H339" s="7" t="s">
        <v>218</v>
      </c>
      <c r="I339" s="16">
        <v>43810</v>
      </c>
      <c r="J339" s="16"/>
      <c r="K339" s="17"/>
      <c r="L339" s="3"/>
      <c r="M339" s="8" t="s">
        <v>1485</v>
      </c>
      <c r="N339" s="11">
        <v>43963.507604166669</v>
      </c>
      <c r="O339" s="8" t="s">
        <v>1486</v>
      </c>
      <c r="P339" s="11">
        <v>43745.522592592592</v>
      </c>
      <c r="Q339" s="13">
        <v>37892</v>
      </c>
      <c r="R339" s="24" t="s">
        <v>220</v>
      </c>
      <c r="S339" s="14" t="s">
        <v>625</v>
      </c>
      <c r="T339" s="63">
        <v>400</v>
      </c>
      <c r="U339" s="64" t="str">
        <f>CONCATENATE(LEFT(SP_ACQ_Lib[[#This Row],[Tax Parcel ID]],7),"_",SP_ACQ_Lib[[#This Row],[ACQ Document Type]])</f>
        <v>R023694_TITLE Curative Plan</v>
      </c>
      <c r="V339" s="36" t="str">
        <f>INDEX(SP_AcqTract_DB[WCAD Tax Parcel ID],MATCH(SP_ACQ_Lib[[#This Row],[Acquisition Tract No.]],SP_AcqTract_DB[Acquisition Tract No.],0))</f>
        <v>R023694;#35</v>
      </c>
      <c r="W339" s="26" t="e">
        <f>INDEX(#REF!,MATCH(LEFT(SP_ACQ_Lib[[#This Row],[Tax Parcel ID]],7),#REF!,0))</f>
        <v>#REF!</v>
      </c>
      <c r="X3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TITLE Curative Plan</v>
      </c>
      <c r="Y3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0" spans="1:25" ht="15" x14ac:dyDescent="0.2">
      <c r="A340" s="57" t="str">
        <f>CONCATENATE(SP_ACQ_Lib[[#This Row],[Acquisition Tract No.]],"_",SP_ACQ_Lib[[#This Row],[ACQ Document Type]])</f>
        <v>223_TITLE SOS Business Organization Inquiry</v>
      </c>
      <c r="B340" s="14" t="s">
        <v>2318</v>
      </c>
      <c r="C340" s="23" t="s">
        <v>127</v>
      </c>
      <c r="D340" s="12" t="s">
        <v>262</v>
      </c>
      <c r="E340" s="8" t="s">
        <v>485</v>
      </c>
      <c r="F340" s="8" t="s">
        <v>578</v>
      </c>
      <c r="G340" s="8" t="s">
        <v>577</v>
      </c>
      <c r="H340" s="7" t="s">
        <v>218</v>
      </c>
      <c r="I340" s="16">
        <v>43922</v>
      </c>
      <c r="J340" s="16"/>
      <c r="K340" s="17"/>
      <c r="L340" s="3"/>
      <c r="M340" s="8" t="s">
        <v>1483</v>
      </c>
      <c r="N340" s="11">
        <v>43983.521215277775</v>
      </c>
      <c r="O340" s="8" t="s">
        <v>1485</v>
      </c>
      <c r="P340" s="11">
        <v>43922.547662037039</v>
      </c>
      <c r="Q340" s="13">
        <v>352308</v>
      </c>
      <c r="R340" s="24" t="s">
        <v>220</v>
      </c>
      <c r="S340" s="14" t="s">
        <v>1653</v>
      </c>
      <c r="T340" s="63">
        <v>800</v>
      </c>
      <c r="U340" s="64" t="str">
        <f>CONCATENATE(LEFT(SP_ACQ_Lib[[#This Row],[Tax Parcel ID]],7),"_",SP_ACQ_Lib[[#This Row],[ACQ Document Type]])</f>
        <v>R023694_TITLE SOS Business Organization Inquiry</v>
      </c>
      <c r="V340" s="36" t="str">
        <f>INDEX(SP_AcqTract_DB[WCAD Tax Parcel ID],MATCH(SP_ACQ_Lib[[#This Row],[Acquisition Tract No.]],SP_AcqTract_DB[Acquisition Tract No.],0))</f>
        <v>R023694;#35</v>
      </c>
      <c r="W340" s="26" t="e">
        <f>INDEX(#REF!,MATCH(LEFT(SP_ACQ_Lib[[#This Row],[Tax Parcel ID]],7),#REF!,0))</f>
        <v>#REF!</v>
      </c>
      <c r="X3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TITLE SOS Business Organization Inquiry</v>
      </c>
      <c r="Y3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1" spans="1:25" ht="15" x14ac:dyDescent="0.2">
      <c r="A341" s="57" t="str">
        <f>CONCATENATE(SP_ACQ_Lib[[#This Row],[Acquisition Tract No.]],"_",SP_ACQ_Lib[[#This Row],[ACQ Document Type]])</f>
        <v>223_TITLE Tax Card</v>
      </c>
      <c r="B341" s="14" t="s">
        <v>1366</v>
      </c>
      <c r="C341" s="23" t="s">
        <v>127</v>
      </c>
      <c r="D341" s="12" t="s">
        <v>262</v>
      </c>
      <c r="E341" s="8" t="s">
        <v>485</v>
      </c>
      <c r="F341" s="8" t="s">
        <v>580</v>
      </c>
      <c r="G341" s="8" t="s">
        <v>579</v>
      </c>
      <c r="H341" s="7" t="s">
        <v>218</v>
      </c>
      <c r="I341" s="16"/>
      <c r="J341" s="16"/>
      <c r="K341" s="17"/>
      <c r="L341" s="3"/>
      <c r="M341" s="8" t="s">
        <v>1483</v>
      </c>
      <c r="N341" s="11">
        <v>43874.592453703706</v>
      </c>
      <c r="O341" s="8" t="s">
        <v>673</v>
      </c>
      <c r="P341" s="11">
        <v>43817.479780092595</v>
      </c>
      <c r="Q341" s="13">
        <v>577276</v>
      </c>
      <c r="R341" s="24" t="s">
        <v>220</v>
      </c>
      <c r="S341" s="14" t="s">
        <v>1116</v>
      </c>
      <c r="T341" s="63">
        <v>636</v>
      </c>
      <c r="U341" s="64" t="str">
        <f>CONCATENATE(LEFT(SP_ACQ_Lib[[#This Row],[Tax Parcel ID]],7),"_",SP_ACQ_Lib[[#This Row],[ACQ Document Type]])</f>
        <v>R023694_TITLE Tax Card</v>
      </c>
      <c r="V341" s="36" t="str">
        <f>INDEX(SP_AcqTract_DB[WCAD Tax Parcel ID],MATCH(SP_ACQ_Lib[[#This Row],[Acquisition Tract No.]],SP_AcqTract_DB[Acquisition Tract No.],0))</f>
        <v>R023694;#35</v>
      </c>
      <c r="W341" s="26" t="e">
        <f>INDEX(#REF!,MATCH(LEFT(SP_ACQ_Lib[[#This Row],[Tax Parcel ID]],7),#REF!,0))</f>
        <v>#REF!</v>
      </c>
      <c r="X3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COW-FRMP_TR-223 TITLE Tax Card</v>
      </c>
      <c r="Y3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2" spans="1:25" ht="15" x14ac:dyDescent="0.2">
      <c r="A342" s="57" t="str">
        <f>CONCATENATE(SP_ACQ_Lib[[#This Row],[Acquisition Tract No.]],"_",SP_ACQ_Lib[[#This Row],[ACQ Document Type]])</f>
        <v>224_CONTACT Letter of Intent-HDR</v>
      </c>
      <c r="B342" s="14" t="s">
        <v>864</v>
      </c>
      <c r="C342" s="23" t="s">
        <v>131</v>
      </c>
      <c r="D342" s="12" t="s">
        <v>509</v>
      </c>
      <c r="E342" s="8" t="s">
        <v>489</v>
      </c>
      <c r="F342" s="8" t="s">
        <v>760</v>
      </c>
      <c r="G342" s="8" t="s">
        <v>759</v>
      </c>
      <c r="H342" s="7" t="s">
        <v>218</v>
      </c>
      <c r="I342" s="16">
        <v>43765</v>
      </c>
      <c r="J342" s="16"/>
      <c r="K342" s="17"/>
      <c r="L342" s="3"/>
      <c r="M342" s="8" t="s">
        <v>20</v>
      </c>
      <c r="N342" s="11">
        <v>43770.449178240742</v>
      </c>
      <c r="O342" s="8" t="s">
        <v>761</v>
      </c>
      <c r="P342" s="11">
        <v>43769.622650462959</v>
      </c>
      <c r="Q342" s="13">
        <v>329208</v>
      </c>
      <c r="R342" s="24" t="s">
        <v>220</v>
      </c>
      <c r="S342" s="14" t="s">
        <v>996</v>
      </c>
      <c r="T342" s="63">
        <v>524</v>
      </c>
      <c r="U342" s="64" t="str">
        <f>CONCATENATE(LEFT(SP_ACQ_Lib[[#This Row],[Tax Parcel ID]],7),"_",SP_ACQ_Lib[[#This Row],[ACQ Document Type]])</f>
        <v>R050385_CONTACT Letter of Intent-HDR</v>
      </c>
      <c r="V342" s="36" t="str">
        <f>INDEX(SP_AcqTract_DB[WCAD Tax Parcel ID],MATCH(SP_ACQ_Lib[[#This Row],[Acquisition Tract No.]],SP_AcqTract_DB[Acquisition Tract No.],0))</f>
        <v>R050385;#36;#R050386;#37</v>
      </c>
      <c r="W342" s="26" t="e">
        <f>INDEX(#REF!,MATCH(LEFT(SP_ACQ_Lib[[#This Row],[Tax Parcel ID]],7),#REF!,0))</f>
        <v>#REF!</v>
      </c>
      <c r="X3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CONTACT Letter of Intent-HDR</v>
      </c>
      <c r="Y3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3" spans="1:25" ht="15" x14ac:dyDescent="0.2">
      <c r="A343" s="57" t="str">
        <f>CONCATENATE(SP_ACQ_Lib[[#This Row],[Acquisition Tract No.]],"_",SP_ACQ_Lib[[#This Row],[ACQ Document Type]])</f>
        <v>224_CONTACT Negotiator Report</v>
      </c>
      <c r="B343" s="14" t="s">
        <v>1304</v>
      </c>
      <c r="C343" s="23" t="s">
        <v>131</v>
      </c>
      <c r="D343" s="12" t="s">
        <v>509</v>
      </c>
      <c r="E343" s="8" t="s">
        <v>489</v>
      </c>
      <c r="F343" s="8" t="s">
        <v>517</v>
      </c>
      <c r="G343" s="8" t="s">
        <v>516</v>
      </c>
      <c r="H343" s="7" t="s">
        <v>218</v>
      </c>
      <c r="I343" s="16"/>
      <c r="J343" s="16"/>
      <c r="K343" s="17"/>
      <c r="L343" s="3"/>
      <c r="M343" s="8" t="s">
        <v>1483</v>
      </c>
      <c r="N343" s="11">
        <v>43893.627245370371</v>
      </c>
      <c r="O343" s="8" t="s">
        <v>1484</v>
      </c>
      <c r="P343" s="11">
        <v>43738.424270833333</v>
      </c>
      <c r="Q343" s="13">
        <v>58725</v>
      </c>
      <c r="R343" s="24" t="s">
        <v>518</v>
      </c>
      <c r="S343" s="14" t="s">
        <v>542</v>
      </c>
      <c r="T343" s="63">
        <v>366</v>
      </c>
      <c r="U343" s="64" t="str">
        <f>CONCATENATE(LEFT(SP_ACQ_Lib[[#This Row],[Tax Parcel ID]],7),"_",SP_ACQ_Lib[[#This Row],[ACQ Document Type]])</f>
        <v>R050385_CONTACT Negotiator Report</v>
      </c>
      <c r="V343" s="36" t="str">
        <f>INDEX(SP_AcqTract_DB[WCAD Tax Parcel ID],MATCH(SP_ACQ_Lib[[#This Row],[Acquisition Tract No.]],SP_AcqTract_DB[Acquisition Tract No.],0))</f>
        <v>R050385;#36;#R050386;#37</v>
      </c>
      <c r="W343" s="26" t="e">
        <f>INDEX(#REF!,MATCH(LEFT(SP_ACQ_Lib[[#This Row],[Tax Parcel ID]],7),#REF!,0))</f>
        <v>#REF!</v>
      </c>
      <c r="X3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CONTACT Negotiator Report</v>
      </c>
      <c r="Y3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4" spans="1:25" ht="15" x14ac:dyDescent="0.2">
      <c r="A344" s="57" t="str">
        <f>CONCATENATE(SP_ACQ_Lib[[#This Row],[Acquisition Tract No.]],"_",SP_ACQ_Lib[[#This Row],[ACQ Document Type]])</f>
        <v>224_NEGOTIATION Landowner Bill of Rights Letter</v>
      </c>
      <c r="B344" s="14" t="s">
        <v>1367</v>
      </c>
      <c r="C344" s="23" t="s">
        <v>131</v>
      </c>
      <c r="D344" s="12" t="s">
        <v>509</v>
      </c>
      <c r="E344" s="8" t="s">
        <v>573</v>
      </c>
      <c r="F344" s="8" t="s">
        <v>1079</v>
      </c>
      <c r="G344" s="8" t="s">
        <v>1078</v>
      </c>
      <c r="H344" s="7" t="s">
        <v>218</v>
      </c>
      <c r="I344" s="16">
        <v>43748</v>
      </c>
      <c r="J344" s="16"/>
      <c r="K344" s="17"/>
      <c r="L344" s="3"/>
      <c r="M344" s="8" t="s">
        <v>1483</v>
      </c>
      <c r="N344" s="11">
        <v>43872.562002314815</v>
      </c>
      <c r="O344" s="8" t="s">
        <v>1485</v>
      </c>
      <c r="P344" s="11">
        <v>43752.493657407409</v>
      </c>
      <c r="Q344" s="13">
        <v>352511</v>
      </c>
      <c r="R344" s="24" t="s">
        <v>220</v>
      </c>
      <c r="S344" s="14" t="s">
        <v>626</v>
      </c>
      <c r="T344" s="63">
        <v>438</v>
      </c>
      <c r="U344" s="64" t="str">
        <f>CONCATENATE(LEFT(SP_ACQ_Lib[[#This Row],[Tax Parcel ID]],7),"_",SP_ACQ_Lib[[#This Row],[ACQ Document Type]])</f>
        <v>R050385_NEGOTIATION Landowner Bill of Rights Letter</v>
      </c>
      <c r="V344" s="36" t="str">
        <f>INDEX(SP_AcqTract_DB[WCAD Tax Parcel ID],MATCH(SP_ACQ_Lib[[#This Row],[Acquisition Tract No.]],SP_AcqTract_DB[Acquisition Tract No.],0))</f>
        <v>R050385;#36;#R050386;#37</v>
      </c>
      <c r="W344" s="26" t="e">
        <f>INDEX(#REF!,MATCH(LEFT(SP_ACQ_Lib[[#This Row],[Tax Parcel ID]],7),#REF!,0))</f>
        <v>#REF!</v>
      </c>
      <c r="X3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NEGOTIATION Landowner Bill of Rights Letter</v>
      </c>
      <c r="Y3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5" spans="1:25" ht="15" x14ac:dyDescent="0.2">
      <c r="A345" s="57" t="str">
        <f>CONCATENATE(SP_ACQ_Lib[[#This Row],[Acquisition Tract No.]],"_",SP_ACQ_Lib[[#This Row],[ACQ Document Type]])</f>
        <v>224_SURVEY Right-of-Entry</v>
      </c>
      <c r="B345" s="14" t="s">
        <v>1531</v>
      </c>
      <c r="C345" s="23" t="s">
        <v>131</v>
      </c>
      <c r="D345" s="12" t="s">
        <v>509</v>
      </c>
      <c r="E345" s="8" t="s">
        <v>482</v>
      </c>
      <c r="F345" s="8" t="s">
        <v>483</v>
      </c>
      <c r="G345" s="8" t="s">
        <v>217</v>
      </c>
      <c r="H345" s="7" t="s">
        <v>218</v>
      </c>
      <c r="I345" s="16">
        <v>43697</v>
      </c>
      <c r="J345" s="16"/>
      <c r="K345" s="17"/>
      <c r="L345" s="3" t="s">
        <v>263</v>
      </c>
      <c r="M345" s="8" t="s">
        <v>1483</v>
      </c>
      <c r="N345" s="11">
        <v>43893.635451388887</v>
      </c>
      <c r="O345" s="8" t="s">
        <v>1483</v>
      </c>
      <c r="P345" s="11">
        <v>43893.634444444448</v>
      </c>
      <c r="Q345" s="13">
        <v>3990854</v>
      </c>
      <c r="R345" s="24" t="s">
        <v>220</v>
      </c>
      <c r="S345" s="14" t="s">
        <v>1563</v>
      </c>
      <c r="T345" s="63">
        <v>766</v>
      </c>
      <c r="U345" s="64" t="str">
        <f>CONCATENATE(LEFT(SP_ACQ_Lib[[#This Row],[Tax Parcel ID]],7),"_",SP_ACQ_Lib[[#This Row],[ACQ Document Type]])</f>
        <v>R050385_SURVEY Right-of-Entry</v>
      </c>
      <c r="V345" s="36" t="str">
        <f>INDEX(SP_AcqTract_DB[WCAD Tax Parcel ID],MATCH(SP_ACQ_Lib[[#This Row],[Acquisition Tract No.]],SP_AcqTract_DB[Acquisition Tract No.],0))</f>
        <v>R050385;#36;#R050386;#37</v>
      </c>
      <c r="W345" s="26" t="e">
        <f>INDEX(#REF!,MATCH(LEFT(SP_ACQ_Lib[[#This Row],[Tax Parcel ID]],7),#REF!,0))</f>
        <v>#REF!</v>
      </c>
      <c r="X3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SURVEY Right-of-Entry</v>
      </c>
      <c r="Y3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6" spans="1:25" ht="15" x14ac:dyDescent="0.2">
      <c r="A346" s="57" t="str">
        <f>CONCATENATE(SP_ACQ_Lib[[#This Row],[Acquisition Tract No.]],"_",SP_ACQ_Lib[[#This Row],[ACQ Document Type]])</f>
        <v>224_TITLE Commitment</v>
      </c>
      <c r="B346" s="14" t="s">
        <v>865</v>
      </c>
      <c r="C346" s="23" t="s">
        <v>131</v>
      </c>
      <c r="D346" s="12" t="s">
        <v>509</v>
      </c>
      <c r="E346" s="8" t="s">
        <v>485</v>
      </c>
      <c r="F346" s="8" t="s">
        <v>486</v>
      </c>
      <c r="G346" s="8" t="s">
        <v>240</v>
      </c>
      <c r="H346" s="7" t="s">
        <v>218</v>
      </c>
      <c r="I346" s="16">
        <v>43714</v>
      </c>
      <c r="J346" s="16">
        <v>43724</v>
      </c>
      <c r="K346" s="17"/>
      <c r="L346" s="3"/>
      <c r="M346" s="8" t="s">
        <v>1483</v>
      </c>
      <c r="N346" s="11">
        <v>43915.395555555559</v>
      </c>
      <c r="O346" s="8" t="s">
        <v>1486</v>
      </c>
      <c r="P346" s="11">
        <v>43738.379687499997</v>
      </c>
      <c r="Q346" s="13">
        <v>296716</v>
      </c>
      <c r="R346" s="24" t="s">
        <v>220</v>
      </c>
      <c r="S346" s="14" t="s">
        <v>543</v>
      </c>
      <c r="T346" s="63">
        <v>361</v>
      </c>
      <c r="U346" s="64" t="str">
        <f>CONCATENATE(LEFT(SP_ACQ_Lib[[#This Row],[Tax Parcel ID]],7),"_",SP_ACQ_Lib[[#This Row],[ACQ Document Type]])</f>
        <v>R050385_TITLE Commitment</v>
      </c>
      <c r="V346" s="36" t="str">
        <f>INDEX(SP_AcqTract_DB[WCAD Tax Parcel ID],MATCH(SP_ACQ_Lib[[#This Row],[Acquisition Tract No.]],SP_AcqTract_DB[Acquisition Tract No.],0))</f>
        <v>R050385;#36;#R050386;#37</v>
      </c>
      <c r="W346" s="26" t="e">
        <f>INDEX(#REF!,MATCH(LEFT(SP_ACQ_Lib[[#This Row],[Tax Parcel ID]],7),#REF!,0))</f>
        <v>#REF!</v>
      </c>
      <c r="X3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TITLE Commitment</v>
      </c>
      <c r="Y3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7" spans="1:25" ht="15" x14ac:dyDescent="0.2">
      <c r="A347" s="57" t="str">
        <f>CONCATENATE(SP_ACQ_Lib[[#This Row],[Acquisition Tract No.]],"_",SP_ACQ_Lib[[#This Row],[ACQ Document Type]])</f>
        <v>224_TITLE Commitment Backup Docs</v>
      </c>
      <c r="B347" s="14" t="s">
        <v>866</v>
      </c>
      <c r="C347" s="23" t="s">
        <v>131</v>
      </c>
      <c r="D347" s="12" t="s">
        <v>509</v>
      </c>
      <c r="E347" s="8" t="s">
        <v>485</v>
      </c>
      <c r="F347" s="8" t="s">
        <v>487</v>
      </c>
      <c r="G347" s="8" t="s">
        <v>242</v>
      </c>
      <c r="H347" s="7" t="s">
        <v>218</v>
      </c>
      <c r="I347" s="16"/>
      <c r="J347" s="16"/>
      <c r="K347" s="17"/>
      <c r="L347" s="3"/>
      <c r="M347" s="8" t="s">
        <v>1485</v>
      </c>
      <c r="N347" s="11">
        <v>43845.709618055553</v>
      </c>
      <c r="O347" s="8" t="s">
        <v>1486</v>
      </c>
      <c r="P347" s="11">
        <v>43738.38082175926</v>
      </c>
      <c r="Q347" s="13">
        <v>3037442</v>
      </c>
      <c r="R347" s="24" t="s">
        <v>220</v>
      </c>
      <c r="S347" s="14" t="s">
        <v>544</v>
      </c>
      <c r="T347" s="63">
        <v>362</v>
      </c>
      <c r="U347" s="64" t="str">
        <f>CONCATENATE(LEFT(SP_ACQ_Lib[[#This Row],[Tax Parcel ID]],7),"_",SP_ACQ_Lib[[#This Row],[ACQ Document Type]])</f>
        <v>R050385_TITLE Commitment Backup Docs</v>
      </c>
      <c r="V347" s="36" t="str">
        <f>INDEX(SP_AcqTract_DB[WCAD Tax Parcel ID],MATCH(SP_ACQ_Lib[[#This Row],[Acquisition Tract No.]],SP_AcqTract_DB[Acquisition Tract No.],0))</f>
        <v>R050385;#36;#R050386;#37</v>
      </c>
      <c r="W347" s="26" t="e">
        <f>INDEX(#REF!,MATCH(LEFT(SP_ACQ_Lib[[#This Row],[Tax Parcel ID]],7),#REF!,0))</f>
        <v>#REF!</v>
      </c>
      <c r="X3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TITLE Commitment Backup Docs</v>
      </c>
      <c r="Y3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8" spans="1:25" ht="15" x14ac:dyDescent="0.2">
      <c r="A348" s="57" t="str">
        <f>CONCATENATE(SP_ACQ_Lib[[#This Row],[Acquisition Tract No.]],"_",SP_ACQ_Lib[[#This Row],[ACQ Document Type]])</f>
        <v>224_TITLE Curative Plan</v>
      </c>
      <c r="B348" s="14" t="s">
        <v>867</v>
      </c>
      <c r="C348" s="23" t="s">
        <v>131</v>
      </c>
      <c r="D348" s="12" t="s">
        <v>509</v>
      </c>
      <c r="E348" s="8" t="s">
        <v>485</v>
      </c>
      <c r="F348" s="8" t="s">
        <v>488</v>
      </c>
      <c r="G348" s="8" t="s">
        <v>243</v>
      </c>
      <c r="H348" s="7" t="s">
        <v>218</v>
      </c>
      <c r="I348" s="16">
        <v>43810</v>
      </c>
      <c r="J348" s="16"/>
      <c r="K348" s="17"/>
      <c r="L348" s="3"/>
      <c r="M348" s="8" t="s">
        <v>1485</v>
      </c>
      <c r="N348" s="11">
        <v>43810.547476851854</v>
      </c>
      <c r="O348" s="8" t="s">
        <v>1486</v>
      </c>
      <c r="P348" s="11">
        <v>43745.531157407408</v>
      </c>
      <c r="Q348" s="13">
        <v>39013</v>
      </c>
      <c r="R348" s="24" t="s">
        <v>220</v>
      </c>
      <c r="S348" s="14" t="s">
        <v>627</v>
      </c>
      <c r="T348" s="63">
        <v>401</v>
      </c>
      <c r="U348" s="64" t="str">
        <f>CONCATENATE(LEFT(SP_ACQ_Lib[[#This Row],[Tax Parcel ID]],7),"_",SP_ACQ_Lib[[#This Row],[ACQ Document Type]])</f>
        <v>R050385_TITLE Curative Plan</v>
      </c>
      <c r="V348" s="36" t="str">
        <f>INDEX(SP_AcqTract_DB[WCAD Tax Parcel ID],MATCH(SP_ACQ_Lib[[#This Row],[Acquisition Tract No.]],SP_AcqTract_DB[Acquisition Tract No.],0))</f>
        <v>R050385;#36;#R050386;#37</v>
      </c>
      <c r="W348" s="26" t="e">
        <f>INDEX(#REF!,MATCH(LEFT(SP_ACQ_Lib[[#This Row],[Tax Parcel ID]],7),#REF!,0))</f>
        <v>#REF!</v>
      </c>
      <c r="X3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TITLE Curative Plan</v>
      </c>
      <c r="Y3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49" spans="1:25" ht="15" x14ac:dyDescent="0.2">
      <c r="A349" s="57" t="str">
        <f>CONCATENATE(SP_ACQ_Lib[[#This Row],[Acquisition Tract No.]],"_",SP_ACQ_Lib[[#This Row],[ACQ Document Type]])</f>
        <v>224_TITLE SOS Business Organization Inquiry</v>
      </c>
      <c r="B349" s="14" t="s">
        <v>868</v>
      </c>
      <c r="C349" s="23" t="s">
        <v>131</v>
      </c>
      <c r="D349" s="12" t="s">
        <v>509</v>
      </c>
      <c r="E349" s="8" t="s">
        <v>485</v>
      </c>
      <c r="F349" s="8" t="s">
        <v>578</v>
      </c>
      <c r="G349" s="8" t="s">
        <v>577</v>
      </c>
      <c r="H349" s="7" t="s">
        <v>218</v>
      </c>
      <c r="I349" s="16"/>
      <c r="J349" s="16"/>
      <c r="K349" s="17"/>
      <c r="L349" s="3"/>
      <c r="M349" s="8" t="s">
        <v>20</v>
      </c>
      <c r="N349" s="11">
        <v>43770.449178240742</v>
      </c>
      <c r="O349" s="8" t="s">
        <v>1486</v>
      </c>
      <c r="P349" s="11">
        <v>43767.560914351852</v>
      </c>
      <c r="Q349" s="13">
        <v>586505</v>
      </c>
      <c r="R349" s="24" t="s">
        <v>220</v>
      </c>
      <c r="S349" s="14" t="s">
        <v>751</v>
      </c>
      <c r="T349" s="63">
        <v>471</v>
      </c>
      <c r="U349" s="64" t="str">
        <f>CONCATENATE(LEFT(SP_ACQ_Lib[[#This Row],[Tax Parcel ID]],7),"_",SP_ACQ_Lib[[#This Row],[ACQ Document Type]])</f>
        <v>R050385_TITLE SOS Business Organization Inquiry</v>
      </c>
      <c r="V349" s="36" t="str">
        <f>INDEX(SP_AcqTract_DB[WCAD Tax Parcel ID],MATCH(SP_ACQ_Lib[[#This Row],[Acquisition Tract No.]],SP_AcqTract_DB[Acquisition Tract No.],0))</f>
        <v>R050385;#36;#R050386;#37</v>
      </c>
      <c r="W349" s="26" t="e">
        <f>INDEX(#REF!,MATCH(LEFT(SP_ACQ_Lib[[#This Row],[Tax Parcel ID]],7),#REF!,0))</f>
        <v>#REF!</v>
      </c>
      <c r="X3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TITLE SOS Business Organization Inquiry</v>
      </c>
      <c r="Y3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0" spans="1:25" ht="15" x14ac:dyDescent="0.2">
      <c r="A350" s="57" t="str">
        <f>CONCATENATE(SP_ACQ_Lib[[#This Row],[Acquisition Tract No.]],"_",SP_ACQ_Lib[[#This Row],[ACQ Document Type]])</f>
        <v>224_TITLE Tax Card</v>
      </c>
      <c r="B350" s="14" t="s">
        <v>1532</v>
      </c>
      <c r="C350" s="23" t="s">
        <v>131</v>
      </c>
      <c r="D350" s="12" t="s">
        <v>509</v>
      </c>
      <c r="E350" s="8" t="s">
        <v>485</v>
      </c>
      <c r="F350" s="8" t="s">
        <v>580</v>
      </c>
      <c r="G350" s="8" t="s">
        <v>579</v>
      </c>
      <c r="H350" s="7" t="s">
        <v>218</v>
      </c>
      <c r="I350" s="16"/>
      <c r="J350" s="16"/>
      <c r="K350" s="17"/>
      <c r="L350" s="3" t="s">
        <v>1509</v>
      </c>
      <c r="M350" s="8" t="s">
        <v>1483</v>
      </c>
      <c r="N350" s="11">
        <v>43893.637175925927</v>
      </c>
      <c r="O350" s="8" t="s">
        <v>1483</v>
      </c>
      <c r="P350" s="11">
        <v>43893.636770833335</v>
      </c>
      <c r="Q350" s="13">
        <v>702885</v>
      </c>
      <c r="R350" s="24" t="s">
        <v>220</v>
      </c>
      <c r="S350" s="14" t="s">
        <v>1564</v>
      </c>
      <c r="T350" s="63">
        <v>767</v>
      </c>
      <c r="U350" s="64" t="str">
        <f>CONCATENATE(LEFT(SP_ACQ_Lib[[#This Row],[Tax Parcel ID]],7),"_",SP_ACQ_Lib[[#This Row],[ACQ Document Type]])</f>
        <v>R050385_TITLE Tax Card</v>
      </c>
      <c r="V350" s="36" t="str">
        <f>INDEX(SP_AcqTract_DB[WCAD Tax Parcel ID],MATCH(SP_ACQ_Lib[[#This Row],[Acquisition Tract No.]],SP_AcqTract_DB[Acquisition Tract No.],0))</f>
        <v>R050385;#36;#R050386;#37</v>
      </c>
      <c r="W350" s="26" t="e">
        <f>INDEX(#REF!,MATCH(LEFT(SP_ACQ_Lib[[#This Row],[Tax Parcel ID]],7),#REF!,0))</f>
        <v>#REF!</v>
      </c>
      <c r="X3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COW-FRMP_TR-224 TITLE Tax Card</v>
      </c>
      <c r="Y3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1" spans="1:25" ht="15" x14ac:dyDescent="0.2">
      <c r="A351" s="57" t="str">
        <f>CONCATENATE(SP_ACQ_Lib[[#This Row],[Acquisition Tract No.]],"_",SP_ACQ_Lib[[#This Row],[ACQ Document Type]])</f>
        <v>225_SURVEY Description-Plat_USACOE</v>
      </c>
      <c r="B351" s="14" t="s">
        <v>2676</v>
      </c>
      <c r="C351" s="23" t="s">
        <v>1244</v>
      </c>
      <c r="D351" s="12" t="s">
        <v>19</v>
      </c>
      <c r="E351" s="8" t="s">
        <v>482</v>
      </c>
      <c r="F351" s="8" t="s">
        <v>1420</v>
      </c>
      <c r="G351" s="8" t="s">
        <v>1419</v>
      </c>
      <c r="H351" s="7" t="s">
        <v>218</v>
      </c>
      <c r="I351" s="16">
        <v>43991</v>
      </c>
      <c r="J351" s="16">
        <v>43993</v>
      </c>
      <c r="K351" s="17"/>
      <c r="L351" s="3"/>
      <c r="M351" s="8" t="s">
        <v>1483</v>
      </c>
      <c r="N351" s="11">
        <v>43994.373101851852</v>
      </c>
      <c r="O351" s="8" t="s">
        <v>1483</v>
      </c>
      <c r="P351" s="11">
        <v>43994.366666666669</v>
      </c>
      <c r="Q351" s="13">
        <v>363765</v>
      </c>
      <c r="R351" s="24" t="s">
        <v>220</v>
      </c>
      <c r="S351" s="14" t="s">
        <v>2697</v>
      </c>
      <c r="T351" s="63">
        <v>1190</v>
      </c>
      <c r="U351" s="64" t="str">
        <f>CONCATENATE(LEFT(SP_ACQ_Lib[[#This Row],[Tax Parcel ID]],7),"_",SP_ACQ_Lib[[#This Row],[ACQ Document Type]])</f>
        <v>_SURVEY Description-Plat_USACOE</v>
      </c>
      <c r="V351" s="36" t="str">
        <f>INDEX(SP_AcqTract_DB[WCAD Tax Parcel ID],MATCH(SP_ACQ_Lib[[#This Row],[Acquisition Tract No.]],SP_AcqTract_DB[Acquisition Tract No.],0))</f>
        <v/>
      </c>
      <c r="W351" s="26" t="e">
        <f>INDEX(#REF!,MATCH(LEFT(SP_ACQ_Lib[[#This Row],[Tax Parcel ID]],7),#REF!,0))</f>
        <v>#REF!</v>
      </c>
      <c r="X3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COW-FRMP_TR-225 SURVEY Description-Plat_USACOE</v>
      </c>
      <c r="Y3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2" spans="1:25" ht="15" x14ac:dyDescent="0.2">
      <c r="A352" s="57" t="str">
        <f>CONCATENATE(SP_ACQ_Lib[[#This Row],[Acquisition Tract No.]],"_",SP_ACQ_Lib[[#This Row],[ACQ Document Type]])</f>
        <v>226_SURVEY Description-Plat_CITY</v>
      </c>
      <c r="B352" s="14" t="s">
        <v>2319</v>
      </c>
      <c r="C352" s="23" t="s">
        <v>1246</v>
      </c>
      <c r="D352" s="12" t="s">
        <v>19</v>
      </c>
      <c r="E352" s="8" t="s">
        <v>482</v>
      </c>
      <c r="F352" s="8" t="s">
        <v>1413</v>
      </c>
      <c r="G352" s="8" t="s">
        <v>1412</v>
      </c>
      <c r="H352" s="7" t="s">
        <v>218</v>
      </c>
      <c r="I352" s="16">
        <v>43901</v>
      </c>
      <c r="J352" s="16">
        <v>43913</v>
      </c>
      <c r="K352" s="17"/>
      <c r="L352" s="3"/>
      <c r="M352" s="8" t="s">
        <v>1483</v>
      </c>
      <c r="N352" s="11">
        <v>43983.523425925923</v>
      </c>
      <c r="O352" s="8" t="s">
        <v>1483</v>
      </c>
      <c r="P352" s="11">
        <v>43950.355995370373</v>
      </c>
      <c r="Q352" s="13">
        <v>255414</v>
      </c>
      <c r="R352" s="24" t="s">
        <v>220</v>
      </c>
      <c r="S352" s="14" t="s">
        <v>1826</v>
      </c>
      <c r="T352" s="63">
        <v>857</v>
      </c>
      <c r="U352" s="64" t="str">
        <f>CONCATENATE(LEFT(SP_ACQ_Lib[[#This Row],[Tax Parcel ID]],7),"_",SP_ACQ_Lib[[#This Row],[ACQ Document Type]])</f>
        <v>_SURVEY Description-Plat_CITY</v>
      </c>
      <c r="V352" s="36" t="str">
        <f>INDEX(SP_AcqTract_DB[WCAD Tax Parcel ID],MATCH(SP_ACQ_Lib[[#This Row],[Acquisition Tract No.]],SP_AcqTract_DB[Acquisition Tract No.],0))</f>
        <v/>
      </c>
      <c r="W352" s="26" t="e">
        <f>INDEX(#REF!,MATCH(LEFT(SP_ACQ_Lib[[#This Row],[Tax Parcel ID]],7),#REF!,0))</f>
        <v>#REF!</v>
      </c>
      <c r="X3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COW-FRMP_TR-226 SURVEY Description-Plat_CITY</v>
      </c>
      <c r="Y3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3" spans="1:25" ht="15" x14ac:dyDescent="0.2">
      <c r="A353" s="57" t="str">
        <f>CONCATENATE(SP_ACQ_Lib[[#This Row],[Acquisition Tract No.]],"_",SP_ACQ_Lib[[#This Row],[ACQ Document Type]])</f>
        <v>226_SURVEY Description-Plat_USACOE</v>
      </c>
      <c r="B353" s="14" t="s">
        <v>1808</v>
      </c>
      <c r="C353" s="23" t="s">
        <v>1246</v>
      </c>
      <c r="D353" s="12" t="s">
        <v>19</v>
      </c>
      <c r="E353" s="8" t="s">
        <v>482</v>
      </c>
      <c r="F353" s="8" t="s">
        <v>1420</v>
      </c>
      <c r="G353" s="8" t="s">
        <v>1419</v>
      </c>
      <c r="H353" s="7" t="s">
        <v>218</v>
      </c>
      <c r="I353" s="16">
        <v>43901</v>
      </c>
      <c r="J353" s="16">
        <v>43948</v>
      </c>
      <c r="K353" s="17"/>
      <c r="L353" s="3"/>
      <c r="M353" s="8" t="s">
        <v>1483</v>
      </c>
      <c r="N353" s="11">
        <v>43950.347488425927</v>
      </c>
      <c r="O353" s="8" t="s">
        <v>1483</v>
      </c>
      <c r="P353" s="11">
        <v>43950.344131944446</v>
      </c>
      <c r="Q353" s="13">
        <v>252092</v>
      </c>
      <c r="R353" s="24" t="s">
        <v>220</v>
      </c>
      <c r="S353" s="14" t="s">
        <v>1827</v>
      </c>
      <c r="T353" s="63">
        <v>854</v>
      </c>
      <c r="U353" s="64" t="str">
        <f>CONCATENATE(LEFT(SP_ACQ_Lib[[#This Row],[Tax Parcel ID]],7),"_",SP_ACQ_Lib[[#This Row],[ACQ Document Type]])</f>
        <v>_SURVEY Description-Plat_USACOE</v>
      </c>
      <c r="V353" s="36" t="str">
        <f>INDEX(SP_AcqTract_DB[WCAD Tax Parcel ID],MATCH(SP_ACQ_Lib[[#This Row],[Acquisition Tract No.]],SP_AcqTract_DB[Acquisition Tract No.],0))</f>
        <v/>
      </c>
      <c r="W353" s="26" t="e">
        <f>INDEX(#REF!,MATCH(LEFT(SP_ACQ_Lib[[#This Row],[Tax Parcel ID]],7),#REF!,0))</f>
        <v>#REF!</v>
      </c>
      <c r="X3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COW-FRMP_TR-226 SURVEY Description-Plat_USACOE</v>
      </c>
      <c r="Y3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4" spans="1:25" ht="15" x14ac:dyDescent="0.2">
      <c r="A354" s="57" t="str">
        <f>CONCATENATE(SP_ACQ_Lib[[#This Row],[Acquisition Tract No.]],"_",SP_ACQ_Lib[[#This Row],[ACQ Document Type]])</f>
        <v>227_SURVEY Description-Plat_CITY</v>
      </c>
      <c r="B354" s="14" t="s">
        <v>1809</v>
      </c>
      <c r="C354" s="23" t="s">
        <v>1248</v>
      </c>
      <c r="D354" s="12" t="s">
        <v>19</v>
      </c>
      <c r="E354" s="8" t="s">
        <v>482</v>
      </c>
      <c r="F354" s="8" t="s">
        <v>1413</v>
      </c>
      <c r="G354" s="8" t="s">
        <v>1412</v>
      </c>
      <c r="H354" s="7" t="s">
        <v>218</v>
      </c>
      <c r="I354" s="16">
        <v>43901</v>
      </c>
      <c r="J354" s="16">
        <v>43913</v>
      </c>
      <c r="K354" s="17"/>
      <c r="L354" s="3"/>
      <c r="M354" s="8" t="s">
        <v>1483</v>
      </c>
      <c r="N354" s="11">
        <v>43950.357002314813</v>
      </c>
      <c r="O354" s="8" t="s">
        <v>1483</v>
      </c>
      <c r="P354" s="11">
        <v>43950.356585648151</v>
      </c>
      <c r="Q354" s="13">
        <v>257723</v>
      </c>
      <c r="R354" s="24" t="s">
        <v>220</v>
      </c>
      <c r="S354" s="14" t="s">
        <v>1828</v>
      </c>
      <c r="T354" s="63">
        <v>858</v>
      </c>
      <c r="U354" s="64" t="str">
        <f>CONCATENATE(LEFT(SP_ACQ_Lib[[#This Row],[Tax Parcel ID]],7),"_",SP_ACQ_Lib[[#This Row],[ACQ Document Type]])</f>
        <v>_SURVEY Description-Plat_CITY</v>
      </c>
      <c r="V354" s="36" t="str">
        <f>INDEX(SP_AcqTract_DB[WCAD Tax Parcel ID],MATCH(SP_ACQ_Lib[[#This Row],[Acquisition Tract No.]],SP_AcqTract_DB[Acquisition Tract No.],0))</f>
        <v/>
      </c>
      <c r="W354" s="26" t="e">
        <f>INDEX(#REF!,MATCH(LEFT(SP_ACQ_Lib[[#This Row],[Tax Parcel ID]],7),#REF!,0))</f>
        <v>#REF!</v>
      </c>
      <c r="X3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COW-FRMP_TR-227 SURVEY Description-Plat_CITY</v>
      </c>
      <c r="Y3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5" spans="1:25" ht="15" x14ac:dyDescent="0.2">
      <c r="A355" s="57" t="str">
        <f>CONCATENATE(SP_ACQ_Lib[[#This Row],[Acquisition Tract No.]],"_",SP_ACQ_Lib[[#This Row],[ACQ Document Type]])</f>
        <v>227_SURVEY Description-Plat_USACOE</v>
      </c>
      <c r="B355" s="14" t="s">
        <v>1810</v>
      </c>
      <c r="C355" s="23" t="s">
        <v>1248</v>
      </c>
      <c r="D355" s="12" t="s">
        <v>19</v>
      </c>
      <c r="E355" s="8" t="s">
        <v>482</v>
      </c>
      <c r="F355" s="8" t="s">
        <v>1420</v>
      </c>
      <c r="G355" s="8" t="s">
        <v>1419</v>
      </c>
      <c r="H355" s="7" t="s">
        <v>218</v>
      </c>
      <c r="I355" s="16">
        <v>43901</v>
      </c>
      <c r="J355" s="16">
        <v>43948</v>
      </c>
      <c r="K355" s="17"/>
      <c r="L355" s="3"/>
      <c r="M355" s="8" t="s">
        <v>1483</v>
      </c>
      <c r="N355" s="11">
        <v>43950.344861111109</v>
      </c>
      <c r="O355" s="8" t="s">
        <v>1483</v>
      </c>
      <c r="P355" s="11">
        <v>43950.344629629632</v>
      </c>
      <c r="Q355" s="13">
        <v>255741</v>
      </c>
      <c r="R355" s="24" t="s">
        <v>220</v>
      </c>
      <c r="S355" s="14" t="s">
        <v>1829</v>
      </c>
      <c r="T355" s="63">
        <v>855</v>
      </c>
      <c r="U355" s="64" t="str">
        <f>CONCATENATE(LEFT(SP_ACQ_Lib[[#This Row],[Tax Parcel ID]],7),"_",SP_ACQ_Lib[[#This Row],[ACQ Document Type]])</f>
        <v>_SURVEY Description-Plat_USACOE</v>
      </c>
      <c r="V355" s="36" t="str">
        <f>INDEX(SP_AcqTract_DB[WCAD Tax Parcel ID],MATCH(SP_ACQ_Lib[[#This Row],[Acquisition Tract No.]],SP_AcqTract_DB[Acquisition Tract No.],0))</f>
        <v/>
      </c>
      <c r="W355" s="26" t="e">
        <f>INDEX(#REF!,MATCH(LEFT(SP_ACQ_Lib[[#This Row],[Tax Parcel ID]],7),#REF!,0))</f>
        <v>#REF!</v>
      </c>
      <c r="X3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COW-FRMP_TR-227 SURVEY Description-Plat_USACOE</v>
      </c>
      <c r="Y3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6" spans="1:25" ht="15" x14ac:dyDescent="0.2">
      <c r="A356" s="57" t="str">
        <f>CONCATENATE(SP_ACQ_Lib[[#This Row],[Acquisition Tract No.]],"_",SP_ACQ_Lib[[#This Row],[ACQ Document Type]])</f>
        <v>228_SURVEY Description-Plat_USACOE</v>
      </c>
      <c r="B356" s="14" t="s">
        <v>1811</v>
      </c>
      <c r="C356" s="23" t="s">
        <v>1251</v>
      </c>
      <c r="D356" s="12" t="s">
        <v>19</v>
      </c>
      <c r="E356" s="8" t="s">
        <v>482</v>
      </c>
      <c r="F356" s="8" t="s">
        <v>1420</v>
      </c>
      <c r="G356" s="8" t="s">
        <v>1419</v>
      </c>
      <c r="H356" s="7" t="s">
        <v>218</v>
      </c>
      <c r="I356" s="16">
        <v>43917</v>
      </c>
      <c r="J356" s="16">
        <v>43948</v>
      </c>
      <c r="K356" s="17"/>
      <c r="L356" s="3"/>
      <c r="M356" s="8" t="s">
        <v>1483</v>
      </c>
      <c r="N356" s="11">
        <v>43950.345370370371</v>
      </c>
      <c r="O356" s="8" t="s">
        <v>1483</v>
      </c>
      <c r="P356" s="11">
        <v>43950.345104166663</v>
      </c>
      <c r="Q356" s="13">
        <v>480045</v>
      </c>
      <c r="R356" s="24" t="s">
        <v>220</v>
      </c>
      <c r="S356" s="14" t="s">
        <v>1830</v>
      </c>
      <c r="T356" s="63">
        <v>856</v>
      </c>
      <c r="U356" s="64" t="str">
        <f>CONCATENATE(LEFT(SP_ACQ_Lib[[#This Row],[Tax Parcel ID]],7),"_",SP_ACQ_Lib[[#This Row],[ACQ Document Type]])</f>
        <v>_SURVEY Description-Plat_USACOE</v>
      </c>
      <c r="V356" s="36" t="str">
        <f>INDEX(SP_AcqTract_DB[WCAD Tax Parcel ID],MATCH(SP_ACQ_Lib[[#This Row],[Acquisition Tract No.]],SP_AcqTract_DB[Acquisition Tract No.],0))</f>
        <v/>
      </c>
      <c r="W356" s="26" t="e">
        <f>INDEX(#REF!,MATCH(LEFT(SP_ACQ_Lib[[#This Row],[Tax Parcel ID]],7),#REF!,0))</f>
        <v>#REF!</v>
      </c>
      <c r="X3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COW-FRMP_TR-228 SURVEY Description-Plat_USACOE</v>
      </c>
      <c r="Y3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7" spans="1:25" ht="15" x14ac:dyDescent="0.2">
      <c r="A357" s="57" t="str">
        <f>CONCATENATE(SP_ACQ_Lib[[#This Row],[Acquisition Tract No.]],"_",SP_ACQ_Lib[[#This Row],[ACQ Document Type]])</f>
        <v>230_CONTACT Negotiator Report</v>
      </c>
      <c r="B357" s="14" t="s">
        <v>2307</v>
      </c>
      <c r="C357" s="23" t="s">
        <v>1256</v>
      </c>
      <c r="D357" s="12" t="s">
        <v>1209</v>
      </c>
      <c r="E357" s="8" t="s">
        <v>489</v>
      </c>
      <c r="F357" s="8" t="s">
        <v>517</v>
      </c>
      <c r="G357" s="8" t="s">
        <v>516</v>
      </c>
      <c r="H357" s="7" t="s">
        <v>218</v>
      </c>
      <c r="I357" s="16"/>
      <c r="J357" s="16"/>
      <c r="K357" s="17"/>
      <c r="L357" s="3"/>
      <c r="M357" s="8" t="s">
        <v>1077</v>
      </c>
      <c r="N357" s="11">
        <v>43992.685347222221</v>
      </c>
      <c r="O357" s="8" t="s">
        <v>1077</v>
      </c>
      <c r="P357" s="11">
        <v>43930.873796296299</v>
      </c>
      <c r="Q357" s="13">
        <v>988037</v>
      </c>
      <c r="R357" s="24" t="s">
        <v>518</v>
      </c>
      <c r="S357" s="14" t="s">
        <v>1705</v>
      </c>
      <c r="T357" s="63">
        <v>831</v>
      </c>
      <c r="U357" s="64" t="str">
        <f>CONCATENATE(LEFT(SP_ACQ_Lib[[#This Row],[Tax Parcel ID]],7),"_",SP_ACQ_Lib[[#This Row],[ACQ Document Type]])</f>
        <v>R023655_CONTACT Negotiator Report</v>
      </c>
      <c r="V357" s="36" t="str">
        <f>INDEX(SP_AcqTract_DB[WCAD Tax Parcel ID],MATCH(SP_ACQ_Lib[[#This Row],[Acquisition Tract No.]],SP_AcqTract_DB[Acquisition Tract No.],0))</f>
        <v>R023655;#169</v>
      </c>
      <c r="W357" s="26" t="e">
        <f>INDEX(#REF!,MATCH(LEFT(SP_ACQ_Lib[[#This Row],[Tax Parcel ID]],7),#REF!,0))</f>
        <v>#REF!</v>
      </c>
      <c r="X3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CONTACT Negotiator Report</v>
      </c>
      <c r="Y3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8" spans="1:25" ht="15" x14ac:dyDescent="0.2">
      <c r="A358" s="57" t="str">
        <f>CONCATENATE(SP_ACQ_Lib[[#This Row],[Acquisition Tract No.]],"_",SP_ACQ_Lib[[#This Row],[ACQ Document Type]])</f>
        <v>230_CONTACT Negotiator Report</v>
      </c>
      <c r="B358" s="14" t="s">
        <v>2308</v>
      </c>
      <c r="C358" s="23" t="s">
        <v>1256</v>
      </c>
      <c r="D358" s="12" t="s">
        <v>1209</v>
      </c>
      <c r="E358" s="8" t="s">
        <v>489</v>
      </c>
      <c r="F358" s="8" t="s">
        <v>517</v>
      </c>
      <c r="G358" s="8" t="s">
        <v>516</v>
      </c>
      <c r="H358" s="7" t="s">
        <v>218</v>
      </c>
      <c r="I358" s="16"/>
      <c r="J358" s="16"/>
      <c r="K358" s="17"/>
      <c r="L358" s="3"/>
      <c r="M358" s="8" t="s">
        <v>20</v>
      </c>
      <c r="N358" s="11">
        <v>43979.422824074078</v>
      </c>
      <c r="O358" s="8" t="s">
        <v>1483</v>
      </c>
      <c r="P358" s="11">
        <v>43979.392581018517</v>
      </c>
      <c r="Q358" s="13">
        <v>43639</v>
      </c>
      <c r="R358" s="24" t="s">
        <v>518</v>
      </c>
      <c r="S358" s="14" t="s">
        <v>2309</v>
      </c>
      <c r="T358" s="63">
        <v>1060</v>
      </c>
      <c r="U358" s="64" t="str">
        <f>CONCATENATE(LEFT(SP_ACQ_Lib[[#This Row],[Tax Parcel ID]],7),"_",SP_ACQ_Lib[[#This Row],[ACQ Document Type]])</f>
        <v>R023655_CONTACT Negotiator Report</v>
      </c>
      <c r="V358" s="36" t="str">
        <f>INDEX(SP_AcqTract_DB[WCAD Tax Parcel ID],MATCH(SP_ACQ_Lib[[#This Row],[Acquisition Tract No.]],SP_AcqTract_DB[Acquisition Tract No.],0))</f>
        <v>R023655;#169</v>
      </c>
      <c r="W358" s="26" t="e">
        <f>INDEX(#REF!,MATCH(LEFT(SP_ACQ_Lib[[#This Row],[Tax Parcel ID]],7),#REF!,0))</f>
        <v>#REF!</v>
      </c>
      <c r="X3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CONTACT Negotiator Report</v>
      </c>
      <c r="Y3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59" spans="1:25" ht="15" x14ac:dyDescent="0.2">
      <c r="A359" s="57" t="str">
        <f>CONCATENATE(SP_ACQ_Lib[[#This Row],[Acquisition Tract No.]],"_",SP_ACQ_Lib[[#This Row],[ACQ Document Type]])</f>
        <v>230_SURVEY Right-of-Entry</v>
      </c>
      <c r="B359" s="14" t="s">
        <v>2427</v>
      </c>
      <c r="C359" s="23" t="s">
        <v>1256</v>
      </c>
      <c r="D359" s="12" t="s">
        <v>1209</v>
      </c>
      <c r="E359" s="8" t="s">
        <v>482</v>
      </c>
      <c r="F359" s="8" t="s">
        <v>483</v>
      </c>
      <c r="G359" s="8" t="s">
        <v>217</v>
      </c>
      <c r="H359" s="7" t="s">
        <v>218</v>
      </c>
      <c r="I359" s="16">
        <v>43950</v>
      </c>
      <c r="J359" s="16"/>
      <c r="K359" s="17"/>
      <c r="L359" s="3"/>
      <c r="M359" s="8" t="s">
        <v>1483</v>
      </c>
      <c r="N359" s="11">
        <v>43985.458587962959</v>
      </c>
      <c r="O359" s="8" t="s">
        <v>1483</v>
      </c>
      <c r="P359" s="11">
        <v>43984.744375000002</v>
      </c>
      <c r="Q359" s="13">
        <v>2237970</v>
      </c>
      <c r="R359" s="24" t="s">
        <v>220</v>
      </c>
      <c r="S359" s="14" t="s">
        <v>2428</v>
      </c>
      <c r="T359" s="63">
        <v>1083</v>
      </c>
      <c r="U359" s="64" t="str">
        <f>CONCATENATE(LEFT(SP_ACQ_Lib[[#This Row],[Tax Parcel ID]],7),"_",SP_ACQ_Lib[[#This Row],[ACQ Document Type]])</f>
        <v>R023655_SURVEY Right-of-Entry</v>
      </c>
      <c r="V359" s="36" t="str">
        <f>INDEX(SP_AcqTract_DB[WCAD Tax Parcel ID],MATCH(SP_ACQ_Lib[[#This Row],[Acquisition Tract No.]],SP_AcqTract_DB[Acquisition Tract No.],0))</f>
        <v>R023655;#169</v>
      </c>
      <c r="W359" s="26" t="e">
        <f>INDEX(#REF!,MATCH(LEFT(SP_ACQ_Lib[[#This Row],[Tax Parcel ID]],7),#REF!,0))</f>
        <v>#REF!</v>
      </c>
      <c r="X3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SURVEY Right-of-Entry</v>
      </c>
      <c r="Y3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0" spans="1:25" ht="15" x14ac:dyDescent="0.2">
      <c r="A360" s="57" t="str">
        <f>CONCATENATE(SP_ACQ_Lib[[#This Row],[Acquisition Tract No.]],"_",SP_ACQ_Lib[[#This Row],[ACQ Document Type]])</f>
        <v>230_SURVEY Right-of-Entry CMRR</v>
      </c>
      <c r="B360" s="14" t="s">
        <v>1620</v>
      </c>
      <c r="C360" s="23" t="s">
        <v>1256</v>
      </c>
      <c r="D360" s="12" t="s">
        <v>1209</v>
      </c>
      <c r="E360" s="8" t="s">
        <v>482</v>
      </c>
      <c r="F360" s="8" t="s">
        <v>484</v>
      </c>
      <c r="G360" s="8" t="s">
        <v>224</v>
      </c>
      <c r="H360" s="7" t="s">
        <v>218</v>
      </c>
      <c r="I360" s="16">
        <v>43845</v>
      </c>
      <c r="J360" s="16">
        <v>43853</v>
      </c>
      <c r="K360" s="17"/>
      <c r="L360" s="3" t="s">
        <v>1596</v>
      </c>
      <c r="M360" s="8" t="s">
        <v>1483</v>
      </c>
      <c r="N360" s="11">
        <v>43923.478217592594</v>
      </c>
      <c r="O360" s="8" t="s">
        <v>1483</v>
      </c>
      <c r="P360" s="11">
        <v>43917.492025462961</v>
      </c>
      <c r="Q360" s="13">
        <v>980421</v>
      </c>
      <c r="R360" s="24" t="s">
        <v>220</v>
      </c>
      <c r="S360" s="14" t="s">
        <v>1654</v>
      </c>
      <c r="T360" s="63">
        <v>795</v>
      </c>
      <c r="U360" s="64" t="str">
        <f>CONCATENATE(LEFT(SP_ACQ_Lib[[#This Row],[Tax Parcel ID]],7),"_",SP_ACQ_Lib[[#This Row],[ACQ Document Type]])</f>
        <v>R023655_SURVEY Right-of-Entry CMRR</v>
      </c>
      <c r="V360" s="36" t="str">
        <f>INDEX(SP_AcqTract_DB[WCAD Tax Parcel ID],MATCH(SP_ACQ_Lib[[#This Row],[Acquisition Tract No.]],SP_AcqTract_DB[Acquisition Tract No.],0))</f>
        <v>R023655;#169</v>
      </c>
      <c r="W360" s="26" t="e">
        <f>INDEX(#REF!,MATCH(LEFT(SP_ACQ_Lib[[#This Row],[Tax Parcel ID]],7),#REF!,0))</f>
        <v>#REF!</v>
      </c>
      <c r="X3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SURVEY Right-of-Entry CMRR</v>
      </c>
      <c r="Y3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1" spans="1:25" ht="15" x14ac:dyDescent="0.2">
      <c r="A361" s="57" t="str">
        <f>CONCATENATE(SP_ACQ_Lib[[#This Row],[Acquisition Tract No.]],"_",SP_ACQ_Lib[[#This Row],[ACQ Document Type]])</f>
        <v>230_TITLE Commitment</v>
      </c>
      <c r="B361" s="14" t="s">
        <v>1533</v>
      </c>
      <c r="C361" s="23" t="s">
        <v>1256</v>
      </c>
      <c r="D361" s="12" t="s">
        <v>1209</v>
      </c>
      <c r="E361" s="8" t="s">
        <v>485</v>
      </c>
      <c r="F361" s="8" t="s">
        <v>486</v>
      </c>
      <c r="G361" s="8" t="s">
        <v>240</v>
      </c>
      <c r="H361" s="7" t="s">
        <v>218</v>
      </c>
      <c r="I361" s="16">
        <v>43889</v>
      </c>
      <c r="J361" s="16">
        <v>43906</v>
      </c>
      <c r="K361" s="17"/>
      <c r="L361" s="3" t="s">
        <v>1511</v>
      </c>
      <c r="M361" s="8" t="s">
        <v>1485</v>
      </c>
      <c r="N361" s="11">
        <v>43907.602870370371</v>
      </c>
      <c r="O361" s="8" t="s">
        <v>1485</v>
      </c>
      <c r="P361" s="11">
        <v>43907.536354166667</v>
      </c>
      <c r="Q361" s="13">
        <v>332680</v>
      </c>
      <c r="R361" s="24" t="s">
        <v>220</v>
      </c>
      <c r="S361" s="14" t="s">
        <v>1565</v>
      </c>
      <c r="T361" s="63">
        <v>782</v>
      </c>
      <c r="U361" s="64" t="str">
        <f>CONCATENATE(LEFT(SP_ACQ_Lib[[#This Row],[Tax Parcel ID]],7),"_",SP_ACQ_Lib[[#This Row],[ACQ Document Type]])</f>
        <v>R023655_TITLE Commitment</v>
      </c>
      <c r="V361" s="36" t="str">
        <f>INDEX(SP_AcqTract_DB[WCAD Tax Parcel ID],MATCH(SP_ACQ_Lib[[#This Row],[Acquisition Tract No.]],SP_AcqTract_DB[Acquisition Tract No.],0))</f>
        <v>R023655;#169</v>
      </c>
      <c r="W361" s="26" t="e">
        <f>INDEX(#REF!,MATCH(LEFT(SP_ACQ_Lib[[#This Row],[Tax Parcel ID]],7),#REF!,0))</f>
        <v>#REF!</v>
      </c>
      <c r="X3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TITLE Commitment</v>
      </c>
      <c r="Y3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2" spans="1:25" ht="15" x14ac:dyDescent="0.2">
      <c r="A362" s="57" t="str">
        <f>CONCATENATE(SP_ACQ_Lib[[#This Row],[Acquisition Tract No.]],"_",SP_ACQ_Lib[[#This Row],[ACQ Document Type]])</f>
        <v>230_TITLE Commitment Backup Docs</v>
      </c>
      <c r="B362" s="14" t="s">
        <v>1534</v>
      </c>
      <c r="C362" s="23" t="s">
        <v>1256</v>
      </c>
      <c r="D362" s="12" t="s">
        <v>1209</v>
      </c>
      <c r="E362" s="8" t="s">
        <v>485</v>
      </c>
      <c r="F362" s="8" t="s">
        <v>487</v>
      </c>
      <c r="G362" s="8" t="s">
        <v>242</v>
      </c>
      <c r="H362" s="7" t="s">
        <v>218</v>
      </c>
      <c r="I362" s="16">
        <v>43907</v>
      </c>
      <c r="J362" s="16"/>
      <c r="K362" s="17"/>
      <c r="L362" s="3"/>
      <c r="M362" s="8" t="s">
        <v>1485</v>
      </c>
      <c r="N362" s="11">
        <v>43907.602997685186</v>
      </c>
      <c r="O362" s="8" t="s">
        <v>1485</v>
      </c>
      <c r="P362" s="11">
        <v>43907.598078703704</v>
      </c>
      <c r="Q362" s="13">
        <v>280672</v>
      </c>
      <c r="R362" s="24" t="s">
        <v>220</v>
      </c>
      <c r="S362" s="14" t="s">
        <v>1566</v>
      </c>
      <c r="T362" s="63">
        <v>783</v>
      </c>
      <c r="U362" s="64" t="str">
        <f>CONCATENATE(LEFT(SP_ACQ_Lib[[#This Row],[Tax Parcel ID]],7),"_",SP_ACQ_Lib[[#This Row],[ACQ Document Type]])</f>
        <v>R023655_TITLE Commitment Backup Docs</v>
      </c>
      <c r="V362" s="36" t="str">
        <f>INDEX(SP_AcqTract_DB[WCAD Tax Parcel ID],MATCH(SP_ACQ_Lib[[#This Row],[Acquisition Tract No.]],SP_AcqTract_DB[Acquisition Tract No.],0))</f>
        <v>R023655;#169</v>
      </c>
      <c r="W362" s="26" t="e">
        <f>INDEX(#REF!,MATCH(LEFT(SP_ACQ_Lib[[#This Row],[Tax Parcel ID]],7),#REF!,0))</f>
        <v>#REF!</v>
      </c>
      <c r="X3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TITLE Commitment Backup Docs</v>
      </c>
      <c r="Y3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3" spans="1:25" ht="15" x14ac:dyDescent="0.2">
      <c r="A363" s="57" t="str">
        <f>CONCATENATE(SP_ACQ_Lib[[#This Row],[Acquisition Tract No.]],"_",SP_ACQ_Lib[[#This Row],[ACQ Document Type]])</f>
        <v>230_TITLE Curative Plan</v>
      </c>
      <c r="B363" s="14" t="s">
        <v>1535</v>
      </c>
      <c r="C363" s="23" t="s">
        <v>1256</v>
      </c>
      <c r="D363" s="12" t="s">
        <v>1209</v>
      </c>
      <c r="E363" s="8" t="s">
        <v>485</v>
      </c>
      <c r="F363" s="8" t="s">
        <v>488</v>
      </c>
      <c r="G363" s="8" t="s">
        <v>243</v>
      </c>
      <c r="H363" s="7" t="s">
        <v>218</v>
      </c>
      <c r="I363" s="16">
        <v>43889</v>
      </c>
      <c r="J363" s="16">
        <v>43906</v>
      </c>
      <c r="K363" s="17"/>
      <c r="L363" s="3" t="s">
        <v>1512</v>
      </c>
      <c r="M363" s="8" t="s">
        <v>1485</v>
      </c>
      <c r="N363" s="11">
        <v>43907.603159722225</v>
      </c>
      <c r="O363" s="8" t="s">
        <v>1485</v>
      </c>
      <c r="P363" s="11">
        <v>43907.533750000002</v>
      </c>
      <c r="Q363" s="13">
        <v>38651</v>
      </c>
      <c r="R363" s="24" t="s">
        <v>220</v>
      </c>
      <c r="S363" s="14" t="s">
        <v>1567</v>
      </c>
      <c r="T363" s="63">
        <v>781</v>
      </c>
      <c r="U363" s="64" t="str">
        <f>CONCATENATE(LEFT(SP_ACQ_Lib[[#This Row],[Tax Parcel ID]],7),"_",SP_ACQ_Lib[[#This Row],[ACQ Document Type]])</f>
        <v>R023655_TITLE Curative Plan</v>
      </c>
      <c r="V363" s="36" t="str">
        <f>INDEX(SP_AcqTract_DB[WCAD Tax Parcel ID],MATCH(SP_ACQ_Lib[[#This Row],[Acquisition Tract No.]],SP_AcqTract_DB[Acquisition Tract No.],0))</f>
        <v>R023655;#169</v>
      </c>
      <c r="W363" s="26" t="e">
        <f>INDEX(#REF!,MATCH(LEFT(SP_ACQ_Lib[[#This Row],[Tax Parcel ID]],7),#REF!,0))</f>
        <v>#REF!</v>
      </c>
      <c r="X3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TITLE Curative Plan</v>
      </c>
      <c r="Y3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4" spans="1:25" ht="15" x14ac:dyDescent="0.2">
      <c r="A364" s="57" t="str">
        <f>CONCATENATE(SP_ACQ_Lib[[#This Row],[Acquisition Tract No.]],"_",SP_ACQ_Lib[[#This Row],[ACQ Document Type]])</f>
        <v>230_TITLE Tax Card</v>
      </c>
      <c r="B364" s="14" t="s">
        <v>1479</v>
      </c>
      <c r="C364" s="15" t="s">
        <v>1256</v>
      </c>
      <c r="D364" s="12" t="s">
        <v>1209</v>
      </c>
      <c r="E364" s="8" t="s">
        <v>485</v>
      </c>
      <c r="F364" s="8" t="s">
        <v>580</v>
      </c>
      <c r="G364" s="8" t="s">
        <v>579</v>
      </c>
      <c r="H364" s="7" t="s">
        <v>218</v>
      </c>
      <c r="I364" s="16"/>
      <c r="J364" s="16"/>
      <c r="K364" s="17"/>
      <c r="L364" s="3" t="s">
        <v>1771</v>
      </c>
      <c r="M364" s="8" t="s">
        <v>1483</v>
      </c>
      <c r="N364" s="11">
        <v>43942.316979166666</v>
      </c>
      <c r="O364" s="8" t="s">
        <v>1483</v>
      </c>
      <c r="P364" s="11">
        <v>43942.31658564815</v>
      </c>
      <c r="Q364" s="13">
        <v>687472</v>
      </c>
      <c r="R364" s="18" t="s">
        <v>220</v>
      </c>
      <c r="S364" s="14" t="s">
        <v>1775</v>
      </c>
      <c r="T364" s="63">
        <v>822</v>
      </c>
      <c r="U364" s="64" t="str">
        <f>CONCATENATE(LEFT(SP_ACQ_Lib[[#This Row],[Tax Parcel ID]],7),"_",SP_ACQ_Lib[[#This Row],[ACQ Document Type]])</f>
        <v>R023655_TITLE Tax Card</v>
      </c>
      <c r="V364" s="36" t="str">
        <f>INDEX(SP_AcqTract_DB[WCAD Tax Parcel ID],MATCH(SP_ACQ_Lib[[#This Row],[Acquisition Tract No.]],SP_AcqTract_DB[Acquisition Tract No.],0))</f>
        <v>R023655;#169</v>
      </c>
      <c r="W364" s="26" t="e">
        <f>INDEX(#REF!,MATCH(LEFT(SP_ACQ_Lib[[#This Row],[Tax Parcel ID]],7),#REF!,0))</f>
        <v>#REF!</v>
      </c>
      <c r="X3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COW-FRMP_TR-230 TITLE Tax Card</v>
      </c>
      <c r="Y3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5" spans="1:25" ht="15" x14ac:dyDescent="0.2">
      <c r="A365" s="57" t="str">
        <f>CONCATENATE(SP_ACQ_Lib[[#This Row],[Acquisition Tract No.]],"_",SP_ACQ_Lib[[#This Row],[ACQ Document Type]])</f>
        <v>231_CONTACT Negotiator Report</v>
      </c>
      <c r="B365" s="14" t="s">
        <v>1773</v>
      </c>
      <c r="C365" s="23" t="s">
        <v>1258</v>
      </c>
      <c r="D365" s="12" t="s">
        <v>1210</v>
      </c>
      <c r="E365" s="8" t="s">
        <v>489</v>
      </c>
      <c r="F365" s="8" t="s">
        <v>517</v>
      </c>
      <c r="G365" s="8" t="s">
        <v>516</v>
      </c>
      <c r="H365" s="7" t="s">
        <v>218</v>
      </c>
      <c r="I365" s="16">
        <v>43851</v>
      </c>
      <c r="J365" s="16"/>
      <c r="K365" s="17"/>
      <c r="L365" s="3" t="s">
        <v>1772</v>
      </c>
      <c r="M365" s="8" t="s">
        <v>1077</v>
      </c>
      <c r="N365" s="11">
        <v>43977.885231481479</v>
      </c>
      <c r="O365" s="8" t="s">
        <v>1483</v>
      </c>
      <c r="P365" s="11">
        <v>43942.32712962963</v>
      </c>
      <c r="Q365" s="13">
        <v>2737925</v>
      </c>
      <c r="R365" s="24" t="s">
        <v>518</v>
      </c>
      <c r="S365" s="14" t="s">
        <v>1776</v>
      </c>
      <c r="T365" s="63">
        <v>833</v>
      </c>
      <c r="U365" s="64" t="str">
        <f>CONCATENATE(LEFT(SP_ACQ_Lib[[#This Row],[Tax Parcel ID]],7),"_",SP_ACQ_Lib[[#This Row],[ACQ Document Type]])</f>
        <v>R023656_CONTACT Negotiator Report</v>
      </c>
      <c r="V365" s="36" t="str">
        <f>INDEX(SP_AcqTract_DB[WCAD Tax Parcel ID],MATCH(SP_ACQ_Lib[[#This Row],[Acquisition Tract No.]],SP_AcqTract_DB[Acquisition Tract No.],0))</f>
        <v>R023656;#170</v>
      </c>
      <c r="W365" s="26" t="e">
        <f>INDEX(#REF!,MATCH(LEFT(SP_ACQ_Lib[[#This Row],[Tax Parcel ID]],7),#REF!,0))</f>
        <v>#REF!</v>
      </c>
      <c r="X3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CONTACT Negotiator Report</v>
      </c>
      <c r="Y3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6" spans="1:25" ht="15" x14ac:dyDescent="0.2">
      <c r="A366" s="57" t="str">
        <f>CONCATENATE(SP_ACQ_Lib[[#This Row],[Acquisition Tract No.]],"_",SP_ACQ_Lib[[#This Row],[ACQ Document Type]])</f>
        <v>231_ENVIRONMENTAL Right-of-Entry Executed</v>
      </c>
      <c r="B366" s="14" t="s">
        <v>3160</v>
      </c>
      <c r="C366" s="23" t="s">
        <v>1258</v>
      </c>
      <c r="D366" s="12" t="s">
        <v>1210</v>
      </c>
      <c r="E366" s="8" t="s">
        <v>1195</v>
      </c>
      <c r="F366" s="8" t="s">
        <v>1196</v>
      </c>
      <c r="G366" s="8" t="s">
        <v>1194</v>
      </c>
      <c r="H366" s="7" t="s">
        <v>218</v>
      </c>
      <c r="I366" s="16">
        <v>43872</v>
      </c>
      <c r="J366" s="16"/>
      <c r="K366" s="17"/>
      <c r="L366" s="3" t="s">
        <v>3158</v>
      </c>
      <c r="M366" s="8" t="s">
        <v>1483</v>
      </c>
      <c r="N366" s="11">
        <v>44025.437523148146</v>
      </c>
      <c r="O366" s="8" t="s">
        <v>1483</v>
      </c>
      <c r="P366" s="11">
        <v>44025.436620370368</v>
      </c>
      <c r="Q366" s="13">
        <v>1930554</v>
      </c>
      <c r="R366" s="24" t="s">
        <v>220</v>
      </c>
      <c r="S366" s="14" t="s">
        <v>3162</v>
      </c>
      <c r="T366" s="63">
        <v>1385</v>
      </c>
      <c r="U366" s="64" t="str">
        <f>CONCATENATE(LEFT(SP_ACQ_Lib[[#This Row],[Tax Parcel ID]],7),"_",SP_ACQ_Lib[[#This Row],[ACQ Document Type]])</f>
        <v>R023656_ENVIRONMENTAL Right-of-Entry Executed</v>
      </c>
      <c r="V366" s="36" t="str">
        <f>INDEX(SP_AcqTract_DB[WCAD Tax Parcel ID],MATCH(SP_ACQ_Lib[[#This Row],[Acquisition Tract No.]],SP_AcqTract_DB[Acquisition Tract No.],0))</f>
        <v>R023656;#170</v>
      </c>
      <c r="W366" s="26" t="e">
        <f>INDEX(#REF!,MATCH(LEFT(SP_ACQ_Lib[[#This Row],[Tax Parcel ID]],7),#REF!,0))</f>
        <v>#REF!</v>
      </c>
      <c r="X3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ENVIRONMENTAL Right-of-Entry Executed</v>
      </c>
      <c r="Y3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7" spans="1:25" ht="15" x14ac:dyDescent="0.2">
      <c r="A367" s="57" t="str">
        <f>CONCATENATE(SP_ACQ_Lib[[#This Row],[Acquisition Tract No.]],"_",SP_ACQ_Lib[[#This Row],[ACQ Document Type]])</f>
        <v>231_ENVIRONMENTAL Right-of-Entry Package</v>
      </c>
      <c r="B367" s="14" t="s">
        <v>1480</v>
      </c>
      <c r="C367" s="23" t="s">
        <v>1258</v>
      </c>
      <c r="D367" s="12" t="s">
        <v>1210</v>
      </c>
      <c r="E367" s="8" t="s">
        <v>1195</v>
      </c>
      <c r="F367" s="8" t="s">
        <v>1198</v>
      </c>
      <c r="G367" s="8" t="s">
        <v>1197</v>
      </c>
      <c r="H367" s="7" t="s">
        <v>218</v>
      </c>
      <c r="I367" s="16">
        <v>43845</v>
      </c>
      <c r="J367" s="16">
        <v>43852</v>
      </c>
      <c r="K367" s="17"/>
      <c r="L367" s="3" t="s">
        <v>3159</v>
      </c>
      <c r="M367" s="8" t="s">
        <v>1483</v>
      </c>
      <c r="N367" s="11">
        <v>44025.436238425929</v>
      </c>
      <c r="O367" s="8" t="s">
        <v>1483</v>
      </c>
      <c r="P367" s="11">
        <v>43942.324745370373</v>
      </c>
      <c r="Q367" s="13">
        <v>1125271</v>
      </c>
      <c r="R367" s="24" t="s">
        <v>220</v>
      </c>
      <c r="S367" s="14" t="s">
        <v>1777</v>
      </c>
      <c r="T367" s="63">
        <v>825</v>
      </c>
      <c r="U367" s="64" t="str">
        <f>CONCATENATE(LEFT(SP_ACQ_Lib[[#This Row],[Tax Parcel ID]],7),"_",SP_ACQ_Lib[[#This Row],[ACQ Document Type]])</f>
        <v>R023656_ENVIRONMENTAL Right-of-Entry Package</v>
      </c>
      <c r="V367" s="36" t="str">
        <f>INDEX(SP_AcqTract_DB[WCAD Tax Parcel ID],MATCH(SP_ACQ_Lib[[#This Row],[Acquisition Tract No.]],SP_AcqTract_DB[Acquisition Tract No.],0))</f>
        <v>R023656;#170</v>
      </c>
      <c r="W367" s="26" t="e">
        <f>INDEX(#REF!,MATCH(LEFT(SP_ACQ_Lib[[#This Row],[Tax Parcel ID]],7),#REF!,0))</f>
        <v>#REF!</v>
      </c>
      <c r="X3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ENVIRONMENTAL Right-of-Entry Package</v>
      </c>
      <c r="Y3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8" spans="1:25" ht="15" x14ac:dyDescent="0.2">
      <c r="A368" s="57" t="str">
        <f>CONCATENATE(SP_ACQ_Lib[[#This Row],[Acquisition Tract No.]],"_",SP_ACQ_Lib[[#This Row],[ACQ Document Type]])</f>
        <v>231_SURVEY Right-of-Entry</v>
      </c>
      <c r="B368" s="14" t="s">
        <v>1774</v>
      </c>
      <c r="C368" s="23" t="s">
        <v>1258</v>
      </c>
      <c r="D368" s="12" t="s">
        <v>1210</v>
      </c>
      <c r="E368" s="8" t="s">
        <v>482</v>
      </c>
      <c r="F368" s="8" t="s">
        <v>483</v>
      </c>
      <c r="G368" s="8" t="s">
        <v>217</v>
      </c>
      <c r="H368" s="7" t="s">
        <v>218</v>
      </c>
      <c r="I368" s="16">
        <v>44021</v>
      </c>
      <c r="J368" s="16"/>
      <c r="K368" s="17"/>
      <c r="L368" s="3"/>
      <c r="M368" s="8" t="s">
        <v>1483</v>
      </c>
      <c r="N368" s="11">
        <v>44025.432349537034</v>
      </c>
      <c r="O368" s="8" t="s">
        <v>1483</v>
      </c>
      <c r="P368" s="11">
        <v>44025.425983796296</v>
      </c>
      <c r="Q368" s="13">
        <v>1737052</v>
      </c>
      <c r="R368" s="24" t="s">
        <v>220</v>
      </c>
      <c r="S368" s="14" t="s">
        <v>3163</v>
      </c>
      <c r="T368" s="63">
        <v>1383</v>
      </c>
      <c r="U368" s="64" t="str">
        <f>CONCATENATE(LEFT(SP_ACQ_Lib[[#This Row],[Tax Parcel ID]],7),"_",SP_ACQ_Lib[[#This Row],[ACQ Document Type]])</f>
        <v>R023656_SURVEY Right-of-Entry</v>
      </c>
      <c r="V368" s="36" t="str">
        <f>INDEX(SP_AcqTract_DB[WCAD Tax Parcel ID],MATCH(SP_ACQ_Lib[[#This Row],[Acquisition Tract No.]],SP_AcqTract_DB[Acquisition Tract No.],0))</f>
        <v>R023656;#170</v>
      </c>
      <c r="W368" s="26" t="e">
        <f>INDEX(#REF!,MATCH(LEFT(SP_ACQ_Lib[[#This Row],[Tax Parcel ID]],7),#REF!,0))</f>
        <v>#REF!</v>
      </c>
      <c r="X3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SURVEY Right-of-Entry</v>
      </c>
      <c r="Y3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69" spans="1:25" ht="15" x14ac:dyDescent="0.2">
      <c r="A369" s="57" t="str">
        <f>CONCATENATE(SP_ACQ_Lib[[#This Row],[Acquisition Tract No.]],"_",SP_ACQ_Lib[[#This Row],[ACQ Document Type]])</f>
        <v>231_TITLE Commitment</v>
      </c>
      <c r="B369" s="14" t="s">
        <v>2850</v>
      </c>
      <c r="C369" s="23" t="s">
        <v>1258</v>
      </c>
      <c r="D369" s="12" t="s">
        <v>1210</v>
      </c>
      <c r="E369" s="8" t="s">
        <v>485</v>
      </c>
      <c r="F369" s="8" t="s">
        <v>486</v>
      </c>
      <c r="G369" s="8" t="s">
        <v>240</v>
      </c>
      <c r="H369" s="7" t="s">
        <v>218</v>
      </c>
      <c r="I369" s="16">
        <v>43987</v>
      </c>
      <c r="J369" s="16">
        <v>43998</v>
      </c>
      <c r="K369" s="17"/>
      <c r="L369" s="3" t="s">
        <v>2822</v>
      </c>
      <c r="M369" s="8" t="s">
        <v>1485</v>
      </c>
      <c r="N369" s="11">
        <v>43999.683703703704</v>
      </c>
      <c r="O369" s="8" t="s">
        <v>1485</v>
      </c>
      <c r="P369" s="11">
        <v>43999.683055555557</v>
      </c>
      <c r="Q369" s="13">
        <v>1921261</v>
      </c>
      <c r="R369" s="24" t="s">
        <v>220</v>
      </c>
      <c r="S369" s="14" t="s">
        <v>2919</v>
      </c>
      <c r="T369" s="63">
        <v>1221</v>
      </c>
      <c r="U369" s="64" t="str">
        <f>CONCATENATE(LEFT(SP_ACQ_Lib[[#This Row],[Tax Parcel ID]],7),"_",SP_ACQ_Lib[[#This Row],[ACQ Document Type]])</f>
        <v>R023656_TITLE Commitment</v>
      </c>
      <c r="V369" s="36" t="str">
        <f>INDEX(SP_AcqTract_DB[WCAD Tax Parcel ID],MATCH(SP_ACQ_Lib[[#This Row],[Acquisition Tract No.]],SP_AcqTract_DB[Acquisition Tract No.],0))</f>
        <v>R023656;#170</v>
      </c>
      <c r="W369" s="26" t="e">
        <f>INDEX(#REF!,MATCH(LEFT(SP_ACQ_Lib[[#This Row],[Tax Parcel ID]],7),#REF!,0))</f>
        <v>#REF!</v>
      </c>
      <c r="X3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TITLE Commitment</v>
      </c>
      <c r="Y3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0" spans="1:25" ht="15" x14ac:dyDescent="0.2">
      <c r="A370" s="57" t="str">
        <f>CONCATENATE(SP_ACQ_Lib[[#This Row],[Acquisition Tract No.]],"_",SP_ACQ_Lib[[#This Row],[ACQ Document Type]])</f>
        <v>231_TITLE Commitment Backup Docs</v>
      </c>
      <c r="B370" s="14" t="s">
        <v>3009</v>
      </c>
      <c r="C370" s="23" t="s">
        <v>1258</v>
      </c>
      <c r="D370" s="12" t="s">
        <v>1210</v>
      </c>
      <c r="E370" s="8" t="s">
        <v>485</v>
      </c>
      <c r="F370" s="8" t="s">
        <v>487</v>
      </c>
      <c r="G370" s="8" t="s">
        <v>242</v>
      </c>
      <c r="H370" s="7" t="s">
        <v>218</v>
      </c>
      <c r="I370" s="16">
        <v>44020</v>
      </c>
      <c r="J370" s="16"/>
      <c r="K370" s="17"/>
      <c r="L370" s="3"/>
      <c r="M370" s="8" t="s">
        <v>1485</v>
      </c>
      <c r="N370" s="11">
        <v>44020.500393518516</v>
      </c>
      <c r="O370" s="8" t="s">
        <v>1485</v>
      </c>
      <c r="P370" s="11">
        <v>44020.498912037037</v>
      </c>
      <c r="Q370" s="13">
        <v>1376590</v>
      </c>
      <c r="R370" s="24" t="s">
        <v>220</v>
      </c>
      <c r="S370" s="14" t="s">
        <v>3072</v>
      </c>
      <c r="T370" s="63">
        <v>1365</v>
      </c>
      <c r="U370" s="64" t="str">
        <f>CONCATENATE(LEFT(SP_ACQ_Lib[[#This Row],[Tax Parcel ID]],7),"_",SP_ACQ_Lib[[#This Row],[ACQ Document Type]])</f>
        <v>R023656_TITLE Commitment Backup Docs</v>
      </c>
      <c r="V370" s="36" t="str">
        <f>INDEX(SP_AcqTract_DB[WCAD Tax Parcel ID],MATCH(SP_ACQ_Lib[[#This Row],[Acquisition Tract No.]],SP_AcqTract_DB[Acquisition Tract No.],0))</f>
        <v>R023656;#170</v>
      </c>
      <c r="W370" s="26" t="e">
        <f>INDEX(#REF!,MATCH(LEFT(SP_ACQ_Lib[[#This Row],[Tax Parcel ID]],7),#REF!,0))</f>
        <v>#REF!</v>
      </c>
      <c r="X3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TITLE Commitment Backup Docs</v>
      </c>
      <c r="Y3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1" spans="1:25" ht="15" x14ac:dyDescent="0.2">
      <c r="A371" s="57" t="str">
        <f>CONCATENATE(SP_ACQ_Lib[[#This Row],[Acquisition Tract No.]],"_",SP_ACQ_Lib[[#This Row],[ACQ Document Type]])</f>
        <v>231_TITLE Curative Plan</v>
      </c>
      <c r="B371" s="14" t="s">
        <v>3010</v>
      </c>
      <c r="C371" s="23" t="s">
        <v>1258</v>
      </c>
      <c r="D371" s="12" t="s">
        <v>1210</v>
      </c>
      <c r="E371" s="8" t="s">
        <v>485</v>
      </c>
      <c r="F371" s="8" t="s">
        <v>488</v>
      </c>
      <c r="G371" s="8" t="s">
        <v>243</v>
      </c>
      <c r="H371" s="7" t="s">
        <v>218</v>
      </c>
      <c r="I371" s="16">
        <v>43987</v>
      </c>
      <c r="J371" s="16">
        <v>43998</v>
      </c>
      <c r="K371" s="17"/>
      <c r="L371" s="3" t="s">
        <v>2977</v>
      </c>
      <c r="M371" s="8" t="s">
        <v>1485</v>
      </c>
      <c r="N371" s="11">
        <v>44014.366851851853</v>
      </c>
      <c r="O371" s="8" t="s">
        <v>1485</v>
      </c>
      <c r="P371" s="11">
        <v>44014.365451388891</v>
      </c>
      <c r="Q371" s="13">
        <v>37259</v>
      </c>
      <c r="R371" s="24" t="s">
        <v>220</v>
      </c>
      <c r="S371" s="14" t="s">
        <v>3073</v>
      </c>
      <c r="T371" s="63">
        <v>1329</v>
      </c>
      <c r="U371" s="64" t="str">
        <f>CONCATENATE(LEFT(SP_ACQ_Lib[[#This Row],[Tax Parcel ID]],7),"_",SP_ACQ_Lib[[#This Row],[ACQ Document Type]])</f>
        <v>R023656_TITLE Curative Plan</v>
      </c>
      <c r="V371" s="36" t="str">
        <f>INDEX(SP_AcqTract_DB[WCAD Tax Parcel ID],MATCH(SP_ACQ_Lib[[#This Row],[Acquisition Tract No.]],SP_AcqTract_DB[Acquisition Tract No.],0))</f>
        <v>R023656;#170</v>
      </c>
      <c r="W371" s="26" t="e">
        <f>INDEX(#REF!,MATCH(LEFT(SP_ACQ_Lib[[#This Row],[Tax Parcel ID]],7),#REF!,0))</f>
        <v>#REF!</v>
      </c>
      <c r="X3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TITLE Curative Plan</v>
      </c>
      <c r="Y3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2" spans="1:25" ht="15" x14ac:dyDescent="0.2">
      <c r="A372" s="57" t="str">
        <f>CONCATENATE(SP_ACQ_Lib[[#This Row],[Acquisition Tract No.]],"_",SP_ACQ_Lib[[#This Row],[ACQ Document Type]])</f>
        <v>231_TITLE Tax Card</v>
      </c>
      <c r="B372" s="14" t="s">
        <v>1481</v>
      </c>
      <c r="C372" s="23" t="s">
        <v>1258</v>
      </c>
      <c r="D372" s="12" t="s">
        <v>1210</v>
      </c>
      <c r="E372" s="8" t="s">
        <v>485</v>
      </c>
      <c r="F372" s="8" t="s">
        <v>580</v>
      </c>
      <c r="G372" s="8" t="s">
        <v>579</v>
      </c>
      <c r="H372" s="7" t="s">
        <v>218</v>
      </c>
      <c r="I372" s="16"/>
      <c r="J372" s="16"/>
      <c r="K372" s="17"/>
      <c r="L372" s="3" t="s">
        <v>1772</v>
      </c>
      <c r="M372" s="8" t="s">
        <v>1483</v>
      </c>
      <c r="N372" s="11">
        <v>43942.319976851853</v>
      </c>
      <c r="O372" s="8" t="s">
        <v>1483</v>
      </c>
      <c r="P372" s="11">
        <v>43942.319236111114</v>
      </c>
      <c r="Q372" s="13">
        <v>751112</v>
      </c>
      <c r="R372" s="24" t="s">
        <v>220</v>
      </c>
      <c r="S372" s="14" t="s">
        <v>1778</v>
      </c>
      <c r="T372" s="63">
        <v>823</v>
      </c>
      <c r="U372" s="64" t="str">
        <f>CONCATENATE(LEFT(SP_ACQ_Lib[[#This Row],[Tax Parcel ID]],7),"_",SP_ACQ_Lib[[#This Row],[ACQ Document Type]])</f>
        <v>R023656_TITLE Tax Card</v>
      </c>
      <c r="V372" s="36" t="str">
        <f>INDEX(SP_AcqTract_DB[WCAD Tax Parcel ID],MATCH(SP_ACQ_Lib[[#This Row],[Acquisition Tract No.]],SP_AcqTract_DB[Acquisition Tract No.],0))</f>
        <v>R023656;#170</v>
      </c>
      <c r="W372" s="26" t="e">
        <f>INDEX(#REF!,MATCH(LEFT(SP_ACQ_Lib[[#This Row],[Tax Parcel ID]],7),#REF!,0))</f>
        <v>#REF!</v>
      </c>
      <c r="X3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COW-FRMP_TR-231 TITLE Tax Card</v>
      </c>
      <c r="Y3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3" spans="1:25" ht="15" x14ac:dyDescent="0.2">
      <c r="A373" s="57" t="str">
        <f>CONCATENATE(SP_ACQ_Lib[[#This Row],[Acquisition Tract No.]],"_",SP_ACQ_Lib[[#This Row],[ACQ Document Type]])</f>
        <v>300_CONTACT Letter of Intent-HDR</v>
      </c>
      <c r="B373" s="14" t="s">
        <v>869</v>
      </c>
      <c r="C373" s="23" t="s">
        <v>39</v>
      </c>
      <c r="D373" s="12" t="s">
        <v>264</v>
      </c>
      <c r="E373" s="8" t="s">
        <v>489</v>
      </c>
      <c r="F373" s="8" t="s">
        <v>760</v>
      </c>
      <c r="G373" s="8" t="s">
        <v>759</v>
      </c>
      <c r="H373" s="7" t="s">
        <v>218</v>
      </c>
      <c r="I373" s="16">
        <v>43765</v>
      </c>
      <c r="J373" s="16"/>
      <c r="K373" s="17"/>
      <c r="L373" s="3"/>
      <c r="M373" s="8" t="s">
        <v>20</v>
      </c>
      <c r="N373" s="11">
        <v>43770.449178240742</v>
      </c>
      <c r="O373" s="8" t="s">
        <v>761</v>
      </c>
      <c r="P373" s="11">
        <v>43769.624351851853</v>
      </c>
      <c r="Q373" s="13">
        <v>345818</v>
      </c>
      <c r="R373" s="24" t="s">
        <v>220</v>
      </c>
      <c r="S373" s="14" t="s">
        <v>997</v>
      </c>
      <c r="T373" s="63">
        <v>525</v>
      </c>
      <c r="U373" s="64" t="str">
        <f>CONCATENATE(LEFT(SP_ACQ_Lib[[#This Row],[Tax Parcel ID]],7),"_",SP_ACQ_Lib[[#This Row],[ACQ Document Type]])</f>
        <v>R059284_CONTACT Letter of Intent-HDR</v>
      </c>
      <c r="V373" s="36" t="str">
        <f>INDEX(SP_AcqTract_DB[WCAD Tax Parcel ID],MATCH(SP_ACQ_Lib[[#This Row],[Acquisition Tract No.]],SP_AcqTract_DB[Acquisition Tract No.],0))</f>
        <v>R059284;#38</v>
      </c>
      <c r="W373" s="26" t="e">
        <f>INDEX(#REF!,MATCH(LEFT(SP_ACQ_Lib[[#This Row],[Tax Parcel ID]],7),#REF!,0))</f>
        <v>#REF!</v>
      </c>
      <c r="X3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CONTACT Letter of Intent-HDR</v>
      </c>
      <c r="Y3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4" spans="1:25" ht="15" x14ac:dyDescent="0.2">
      <c r="A374" s="57" t="str">
        <f>CONCATENATE(SP_ACQ_Lib[[#This Row],[Acquisition Tract No.]],"_",SP_ACQ_Lib[[#This Row],[ACQ Document Type]])</f>
        <v>300_CONTACT Letter of Intent-HDR</v>
      </c>
      <c r="B374" s="14" t="s">
        <v>870</v>
      </c>
      <c r="C374" s="23" t="s">
        <v>39</v>
      </c>
      <c r="D374" s="12" t="s">
        <v>264</v>
      </c>
      <c r="E374" s="8" t="s">
        <v>489</v>
      </c>
      <c r="F374" s="8" t="s">
        <v>760</v>
      </c>
      <c r="G374" s="8" t="s">
        <v>759</v>
      </c>
      <c r="H374" s="7" t="s">
        <v>218</v>
      </c>
      <c r="I374" s="16">
        <v>43765</v>
      </c>
      <c r="J374" s="16"/>
      <c r="K374" s="17"/>
      <c r="L374" s="3"/>
      <c r="M374" s="8" t="s">
        <v>20</v>
      </c>
      <c r="N374" s="11">
        <v>43770.449178240742</v>
      </c>
      <c r="O374" s="8" t="s">
        <v>761</v>
      </c>
      <c r="P374" s="11">
        <v>43769.625706018516</v>
      </c>
      <c r="Q374" s="13">
        <v>328413</v>
      </c>
      <c r="R374" s="24" t="s">
        <v>220</v>
      </c>
      <c r="S374" s="14" t="s">
        <v>998</v>
      </c>
      <c r="T374" s="63">
        <v>526</v>
      </c>
      <c r="U374" s="64" t="str">
        <f>CONCATENATE(LEFT(SP_ACQ_Lib[[#This Row],[Tax Parcel ID]],7),"_",SP_ACQ_Lib[[#This Row],[ACQ Document Type]])</f>
        <v>R059284_CONTACT Letter of Intent-HDR</v>
      </c>
      <c r="V374" s="36" t="str">
        <f>INDEX(SP_AcqTract_DB[WCAD Tax Parcel ID],MATCH(SP_ACQ_Lib[[#This Row],[Acquisition Tract No.]],SP_AcqTract_DB[Acquisition Tract No.],0))</f>
        <v>R059284;#38</v>
      </c>
      <c r="W374" s="26" t="e">
        <f>INDEX(#REF!,MATCH(LEFT(SP_ACQ_Lib[[#This Row],[Tax Parcel ID]],7),#REF!,0))</f>
        <v>#REF!</v>
      </c>
      <c r="X3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CONTACT Letter of Intent-HDR</v>
      </c>
      <c r="Y3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5" spans="1:25" ht="15" x14ac:dyDescent="0.2">
      <c r="A375" s="57" t="str">
        <f>CONCATENATE(SP_ACQ_Lib[[#This Row],[Acquisition Tract No.]],"_",SP_ACQ_Lib[[#This Row],[ACQ Document Type]])</f>
        <v>300_CONTACT Letter of Intent-HDR</v>
      </c>
      <c r="B375" s="14" t="s">
        <v>871</v>
      </c>
      <c r="C375" s="23" t="s">
        <v>39</v>
      </c>
      <c r="D375" s="12" t="s">
        <v>264</v>
      </c>
      <c r="E375" s="8" t="s">
        <v>489</v>
      </c>
      <c r="F375" s="8" t="s">
        <v>760</v>
      </c>
      <c r="G375" s="8" t="s">
        <v>759</v>
      </c>
      <c r="H375" s="7" t="s">
        <v>218</v>
      </c>
      <c r="I375" s="16">
        <v>43765</v>
      </c>
      <c r="J375" s="16"/>
      <c r="K375" s="17"/>
      <c r="L375" s="3"/>
      <c r="M375" s="8" t="s">
        <v>20</v>
      </c>
      <c r="N375" s="11">
        <v>43770.449178240742</v>
      </c>
      <c r="O375" s="8" t="s">
        <v>761</v>
      </c>
      <c r="P375" s="11">
        <v>43769.62736111111</v>
      </c>
      <c r="Q375" s="13">
        <v>346112</v>
      </c>
      <c r="R375" s="24" t="s">
        <v>220</v>
      </c>
      <c r="S375" s="14" t="s">
        <v>999</v>
      </c>
      <c r="T375" s="63">
        <v>529</v>
      </c>
      <c r="U375" s="64" t="str">
        <f>CONCATENATE(LEFT(SP_ACQ_Lib[[#This Row],[Tax Parcel ID]],7),"_",SP_ACQ_Lib[[#This Row],[ACQ Document Type]])</f>
        <v>R059284_CONTACT Letter of Intent-HDR</v>
      </c>
      <c r="V375" s="36" t="str">
        <f>INDEX(SP_AcqTract_DB[WCAD Tax Parcel ID],MATCH(SP_ACQ_Lib[[#This Row],[Acquisition Tract No.]],SP_AcqTract_DB[Acquisition Tract No.],0))</f>
        <v>R059284;#38</v>
      </c>
      <c r="W375" s="26" t="e">
        <f>INDEX(#REF!,MATCH(LEFT(SP_ACQ_Lib[[#This Row],[Tax Parcel ID]],7),#REF!,0))</f>
        <v>#REF!</v>
      </c>
      <c r="X3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CONTACT Letter of Intent-HDR</v>
      </c>
      <c r="Y3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6" spans="1:25" ht="15" x14ac:dyDescent="0.2">
      <c r="A376" s="57" t="str">
        <f>CONCATENATE(SP_ACQ_Lib[[#This Row],[Acquisition Tract No.]],"_",SP_ACQ_Lib[[#This Row],[ACQ Document Type]])</f>
        <v>300_CONTACT Negotiator Report</v>
      </c>
      <c r="B376" s="14" t="s">
        <v>1305</v>
      </c>
      <c r="C376" s="23" t="s">
        <v>39</v>
      </c>
      <c r="D376" s="12" t="s">
        <v>264</v>
      </c>
      <c r="E376" s="8" t="s">
        <v>489</v>
      </c>
      <c r="F376" s="8" t="s">
        <v>517</v>
      </c>
      <c r="G376" s="8" t="s">
        <v>516</v>
      </c>
      <c r="H376" s="7" t="s">
        <v>218</v>
      </c>
      <c r="I376" s="16"/>
      <c r="J376" s="16"/>
      <c r="K376" s="17"/>
      <c r="L376" s="3"/>
      <c r="M376" s="8" t="s">
        <v>1076</v>
      </c>
      <c r="N376" s="11">
        <v>43998.637372685182</v>
      </c>
      <c r="O376" s="8" t="s">
        <v>1485</v>
      </c>
      <c r="P376" s="11">
        <v>43728.693344907406</v>
      </c>
      <c r="Q376" s="13">
        <v>240432</v>
      </c>
      <c r="R376" s="24" t="s">
        <v>518</v>
      </c>
      <c r="S376" s="14" t="s">
        <v>545</v>
      </c>
      <c r="T376" s="63">
        <v>309</v>
      </c>
      <c r="U376" s="64" t="str">
        <f>CONCATENATE(LEFT(SP_ACQ_Lib[[#This Row],[Tax Parcel ID]],7),"_",SP_ACQ_Lib[[#This Row],[ACQ Document Type]])</f>
        <v>R059284_CONTACT Negotiator Report</v>
      </c>
      <c r="V376" s="36" t="str">
        <f>INDEX(SP_AcqTract_DB[WCAD Tax Parcel ID],MATCH(SP_ACQ_Lib[[#This Row],[Acquisition Tract No.]],SP_AcqTract_DB[Acquisition Tract No.],0))</f>
        <v>R059284;#38</v>
      </c>
      <c r="W376" s="26" t="e">
        <f>INDEX(#REF!,MATCH(LEFT(SP_ACQ_Lib[[#This Row],[Tax Parcel ID]],7),#REF!,0))</f>
        <v>#REF!</v>
      </c>
      <c r="X3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CONTACT Negotiator Report</v>
      </c>
      <c r="Y3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7" spans="1:25" ht="15" x14ac:dyDescent="0.2">
      <c r="A377" s="57" t="str">
        <f>CONCATENATE(SP_ACQ_Lib[[#This Row],[Acquisition Tract No.]],"_",SP_ACQ_Lib[[#This Row],[ACQ Document Type]])</f>
        <v>300_NEGOTIATION Landowner Bill of Rights Letter</v>
      </c>
      <c r="B377" s="14" t="s">
        <v>1368</v>
      </c>
      <c r="C377" s="23" t="s">
        <v>39</v>
      </c>
      <c r="D377" s="12" t="s">
        <v>264</v>
      </c>
      <c r="E377" s="8" t="s">
        <v>573</v>
      </c>
      <c r="F377" s="8" t="s">
        <v>1079</v>
      </c>
      <c r="G377" s="8" t="s">
        <v>1078</v>
      </c>
      <c r="H377" s="7" t="s">
        <v>218</v>
      </c>
      <c r="I377" s="16">
        <v>43748</v>
      </c>
      <c r="J377" s="16"/>
      <c r="K377" s="17"/>
      <c r="L377" s="3"/>
      <c r="M377" s="8" t="s">
        <v>1483</v>
      </c>
      <c r="N377" s="11">
        <v>43872.562222222223</v>
      </c>
      <c r="O377" s="8" t="s">
        <v>1485</v>
      </c>
      <c r="P377" s="11">
        <v>43752.499236111114</v>
      </c>
      <c r="Q377" s="13">
        <v>943498</v>
      </c>
      <c r="R377" s="24" t="s">
        <v>220</v>
      </c>
      <c r="S377" s="14" t="s">
        <v>628</v>
      </c>
      <c r="T377" s="63">
        <v>439</v>
      </c>
      <c r="U377" s="64" t="str">
        <f>CONCATENATE(LEFT(SP_ACQ_Lib[[#This Row],[Tax Parcel ID]],7),"_",SP_ACQ_Lib[[#This Row],[ACQ Document Type]])</f>
        <v>R059284_NEGOTIATION Landowner Bill of Rights Letter</v>
      </c>
      <c r="V377" s="36" t="str">
        <f>INDEX(SP_AcqTract_DB[WCAD Tax Parcel ID],MATCH(SP_ACQ_Lib[[#This Row],[Acquisition Tract No.]],SP_AcqTract_DB[Acquisition Tract No.],0))</f>
        <v>R059284;#38</v>
      </c>
      <c r="W377" s="26" t="e">
        <f>INDEX(#REF!,MATCH(LEFT(SP_ACQ_Lib[[#This Row],[Tax Parcel ID]],7),#REF!,0))</f>
        <v>#REF!</v>
      </c>
      <c r="X3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NEGOTIATION Landowner Bill of Rights Letter</v>
      </c>
      <c r="Y3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8" spans="1:25" ht="15" x14ac:dyDescent="0.2">
      <c r="A378" s="57" t="str">
        <f>CONCATENATE(SP_ACQ_Lib[[#This Row],[Acquisition Tract No.]],"_",SP_ACQ_Lib[[#This Row],[ACQ Document Type]])</f>
        <v>300_SURVEY Description-Plat_CITY</v>
      </c>
      <c r="B378" s="14" t="s">
        <v>1621</v>
      </c>
      <c r="C378" s="23" t="s">
        <v>39</v>
      </c>
      <c r="D378" s="12" t="s">
        <v>264</v>
      </c>
      <c r="E378" s="8" t="s">
        <v>482</v>
      </c>
      <c r="F378" s="8" t="s">
        <v>1413</v>
      </c>
      <c r="G378" s="8" t="s">
        <v>1412</v>
      </c>
      <c r="H378" s="7" t="s">
        <v>1082</v>
      </c>
      <c r="I378" s="16">
        <v>43859</v>
      </c>
      <c r="J378" s="16">
        <v>43913</v>
      </c>
      <c r="K378" s="17"/>
      <c r="L378" s="3"/>
      <c r="M378" s="8" t="s">
        <v>1483</v>
      </c>
      <c r="N378" s="11">
        <v>43937.58766203704</v>
      </c>
      <c r="O378" s="8" t="s">
        <v>1482</v>
      </c>
      <c r="P378" s="11">
        <v>43913.537002314813</v>
      </c>
      <c r="Q378" s="13">
        <v>280372</v>
      </c>
      <c r="R378" s="24" t="s">
        <v>220</v>
      </c>
      <c r="S378" s="14" t="s">
        <v>1655</v>
      </c>
      <c r="T378" s="63">
        <v>786</v>
      </c>
      <c r="U378" s="64" t="str">
        <f>CONCATENATE(LEFT(SP_ACQ_Lib[[#This Row],[Tax Parcel ID]],7),"_",SP_ACQ_Lib[[#This Row],[ACQ Document Type]])</f>
        <v>R059284_SURVEY Description-Plat_CITY</v>
      </c>
      <c r="V378" s="36" t="str">
        <f>INDEX(SP_AcqTract_DB[WCAD Tax Parcel ID],MATCH(SP_ACQ_Lib[[#This Row],[Acquisition Tract No.]],SP_AcqTract_DB[Acquisition Tract No.],0))</f>
        <v>R059284;#38</v>
      </c>
      <c r="W378" s="26" t="e">
        <f>INDEX(#REF!,MATCH(LEFT(SP_ACQ_Lib[[#This Row],[Tax Parcel ID]],7),#REF!,0))</f>
        <v>#REF!</v>
      </c>
      <c r="X3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SURVEY Description-Plat_CITY</v>
      </c>
      <c r="Y3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79" spans="1:25" ht="15" x14ac:dyDescent="0.2">
      <c r="A379" s="57" t="str">
        <f>CONCATENATE(SP_ACQ_Lib[[#This Row],[Acquisition Tract No.]],"_",SP_ACQ_Lib[[#This Row],[ACQ Document Type]])</f>
        <v>300_SURVEY Description-Plat_USACOE</v>
      </c>
      <c r="B379" s="14" t="s">
        <v>2678</v>
      </c>
      <c r="C379" s="23" t="s">
        <v>39</v>
      </c>
      <c r="D379" s="12" t="s">
        <v>264</v>
      </c>
      <c r="E379" s="8" t="s">
        <v>482</v>
      </c>
      <c r="F379" s="8" t="s">
        <v>1420</v>
      </c>
      <c r="G379" s="8" t="s">
        <v>1419</v>
      </c>
      <c r="H379" s="7" t="s">
        <v>218</v>
      </c>
      <c r="I379" s="16">
        <v>43991</v>
      </c>
      <c r="J379" s="16">
        <v>43993</v>
      </c>
      <c r="K379" s="17"/>
      <c r="L379" s="3"/>
      <c r="M379" s="8" t="s">
        <v>1483</v>
      </c>
      <c r="N379" s="11">
        <v>43994.373657407406</v>
      </c>
      <c r="O379" s="8" t="s">
        <v>1483</v>
      </c>
      <c r="P379" s="11">
        <v>43994.366666666669</v>
      </c>
      <c r="Q379" s="13">
        <v>552262</v>
      </c>
      <c r="R379" s="24" t="s">
        <v>220</v>
      </c>
      <c r="S379" s="14" t="s">
        <v>2699</v>
      </c>
      <c r="T379" s="63">
        <v>1191</v>
      </c>
      <c r="U379" s="64" t="str">
        <f>CONCATENATE(LEFT(SP_ACQ_Lib[[#This Row],[Tax Parcel ID]],7),"_",SP_ACQ_Lib[[#This Row],[ACQ Document Type]])</f>
        <v>R059284_SURVEY Description-Plat_USACOE</v>
      </c>
      <c r="V379" s="36" t="str">
        <f>INDEX(SP_AcqTract_DB[WCAD Tax Parcel ID],MATCH(SP_ACQ_Lib[[#This Row],[Acquisition Tract No.]],SP_AcqTract_DB[Acquisition Tract No.],0))</f>
        <v>R059284;#38</v>
      </c>
      <c r="W379" s="26" t="e">
        <f>INDEX(#REF!,MATCH(LEFT(SP_ACQ_Lib[[#This Row],[Tax Parcel ID]],7),#REF!,0))</f>
        <v>#REF!</v>
      </c>
      <c r="X3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SURVEY Description-Plat_USACOE</v>
      </c>
      <c r="Y3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0" spans="1:25" ht="15" x14ac:dyDescent="0.2">
      <c r="A380" s="57" t="str">
        <f>CONCATENATE(SP_ACQ_Lib[[#This Row],[Acquisition Tract No.]],"_",SP_ACQ_Lib[[#This Row],[ACQ Document Type]])</f>
        <v>300_SURVEY Right-of-Entry CMRR</v>
      </c>
      <c r="B380" s="14" t="s">
        <v>1622</v>
      </c>
      <c r="C380" s="23" t="s">
        <v>39</v>
      </c>
      <c r="D380" s="12" t="s">
        <v>264</v>
      </c>
      <c r="E380" s="8" t="s">
        <v>482</v>
      </c>
      <c r="F380" s="8" t="s">
        <v>484</v>
      </c>
      <c r="G380" s="8" t="s">
        <v>224</v>
      </c>
      <c r="H380" s="7" t="s">
        <v>218</v>
      </c>
      <c r="I380" s="16">
        <v>43711</v>
      </c>
      <c r="J380" s="16">
        <v>43717</v>
      </c>
      <c r="K380" s="17"/>
      <c r="L380" s="3" t="s">
        <v>1598</v>
      </c>
      <c r="M380" s="8" t="s">
        <v>1483</v>
      </c>
      <c r="N380" s="11">
        <v>43922.410497685189</v>
      </c>
      <c r="O380" s="8" t="s">
        <v>1483</v>
      </c>
      <c r="P380" s="11">
        <v>43917.430763888886</v>
      </c>
      <c r="Q380" s="13">
        <v>4476142</v>
      </c>
      <c r="R380" s="24" t="s">
        <v>220</v>
      </c>
      <c r="S380" s="14" t="s">
        <v>1656</v>
      </c>
      <c r="T380" s="63">
        <v>793</v>
      </c>
      <c r="U380" s="64" t="str">
        <f>CONCATENATE(LEFT(SP_ACQ_Lib[[#This Row],[Tax Parcel ID]],7),"_",SP_ACQ_Lib[[#This Row],[ACQ Document Type]])</f>
        <v>R059284_SURVEY Right-of-Entry CMRR</v>
      </c>
      <c r="V380" s="36" t="str">
        <f>INDEX(SP_AcqTract_DB[WCAD Tax Parcel ID],MATCH(SP_ACQ_Lib[[#This Row],[Acquisition Tract No.]],SP_AcqTract_DB[Acquisition Tract No.],0))</f>
        <v>R059284;#38</v>
      </c>
      <c r="W380" s="26" t="e">
        <f>INDEX(#REF!,MATCH(LEFT(SP_ACQ_Lib[[#This Row],[Tax Parcel ID]],7),#REF!,0))</f>
        <v>#REF!</v>
      </c>
      <c r="X3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SURVEY Right-of-Entry CMRR</v>
      </c>
      <c r="Y3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1" spans="1:25" ht="15" x14ac:dyDescent="0.2">
      <c r="A381" s="57" t="str">
        <f>CONCATENATE(SP_ACQ_Lib[[#This Row],[Acquisition Tract No.]],"_",SP_ACQ_Lib[[#This Row],[ACQ Document Type]])</f>
        <v>300_TITLE Commitment</v>
      </c>
      <c r="B381" s="14" t="s">
        <v>872</v>
      </c>
      <c r="C381" s="23" t="s">
        <v>39</v>
      </c>
      <c r="D381" s="12" t="s">
        <v>264</v>
      </c>
      <c r="E381" s="8" t="s">
        <v>485</v>
      </c>
      <c r="F381" s="8" t="s">
        <v>486</v>
      </c>
      <c r="G381" s="8" t="s">
        <v>240</v>
      </c>
      <c r="H381" s="7" t="s">
        <v>218</v>
      </c>
      <c r="I381" s="16">
        <v>43903</v>
      </c>
      <c r="J381" s="16">
        <v>43917</v>
      </c>
      <c r="K381" s="17"/>
      <c r="L381" s="3" t="s">
        <v>1599</v>
      </c>
      <c r="M381" s="8" t="s">
        <v>1485</v>
      </c>
      <c r="N381" s="11">
        <v>43917.537847222222</v>
      </c>
      <c r="O381" s="8" t="s">
        <v>1486</v>
      </c>
      <c r="P381" s="11">
        <v>43690.347500000003</v>
      </c>
      <c r="Q381" s="13">
        <v>2019882</v>
      </c>
      <c r="R381" s="24" t="s">
        <v>220</v>
      </c>
      <c r="S381" s="14" t="s">
        <v>398</v>
      </c>
      <c r="T381" s="63">
        <v>35</v>
      </c>
      <c r="U381" s="64" t="str">
        <f>CONCATENATE(LEFT(SP_ACQ_Lib[[#This Row],[Tax Parcel ID]],7),"_",SP_ACQ_Lib[[#This Row],[ACQ Document Type]])</f>
        <v>R059284_TITLE Commitment</v>
      </c>
      <c r="V381" s="36" t="str">
        <f>INDEX(SP_AcqTract_DB[WCAD Tax Parcel ID],MATCH(SP_ACQ_Lib[[#This Row],[Acquisition Tract No.]],SP_AcqTract_DB[Acquisition Tract No.],0))</f>
        <v>R059284;#38</v>
      </c>
      <c r="W381" s="26" t="e">
        <f>INDEX(#REF!,MATCH(LEFT(SP_ACQ_Lib[[#This Row],[Tax Parcel ID]],7),#REF!,0))</f>
        <v>#REF!</v>
      </c>
      <c r="X3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TITLE Commitment</v>
      </c>
      <c r="Y3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2" spans="1:25" ht="15" x14ac:dyDescent="0.2">
      <c r="A382" s="57" t="str">
        <f>CONCATENATE(SP_ACQ_Lib[[#This Row],[Acquisition Tract No.]],"_",SP_ACQ_Lib[[#This Row],[ACQ Document Type]])</f>
        <v>300_TITLE Commitment Backup Docs</v>
      </c>
      <c r="B382" s="14" t="s">
        <v>873</v>
      </c>
      <c r="C382" s="23" t="s">
        <v>39</v>
      </c>
      <c r="D382" s="12" t="s">
        <v>264</v>
      </c>
      <c r="E382" s="8" t="s">
        <v>485</v>
      </c>
      <c r="F382" s="8" t="s">
        <v>487</v>
      </c>
      <c r="G382" s="8" t="s">
        <v>242</v>
      </c>
      <c r="H382" s="7" t="s">
        <v>218</v>
      </c>
      <c r="I382" s="16"/>
      <c r="J382" s="16"/>
      <c r="K382" s="17"/>
      <c r="L382" s="3"/>
      <c r="M382" s="8" t="s">
        <v>1485</v>
      </c>
      <c r="N382" s="11">
        <v>43804.568506944444</v>
      </c>
      <c r="O382" s="8" t="s">
        <v>1486</v>
      </c>
      <c r="P382" s="11">
        <v>43690.348113425927</v>
      </c>
      <c r="Q382" s="13">
        <v>1152117</v>
      </c>
      <c r="R382" s="24" t="s">
        <v>220</v>
      </c>
      <c r="S382" s="14" t="s">
        <v>399</v>
      </c>
      <c r="T382" s="63">
        <v>36</v>
      </c>
      <c r="U382" s="64" t="str">
        <f>CONCATENATE(LEFT(SP_ACQ_Lib[[#This Row],[Tax Parcel ID]],7),"_",SP_ACQ_Lib[[#This Row],[ACQ Document Type]])</f>
        <v>R059284_TITLE Commitment Backup Docs</v>
      </c>
      <c r="V382" s="36" t="str">
        <f>INDEX(SP_AcqTract_DB[WCAD Tax Parcel ID],MATCH(SP_ACQ_Lib[[#This Row],[Acquisition Tract No.]],SP_AcqTract_DB[Acquisition Tract No.],0))</f>
        <v>R059284;#38</v>
      </c>
      <c r="W382" s="26" t="e">
        <f>INDEX(#REF!,MATCH(LEFT(SP_ACQ_Lib[[#This Row],[Tax Parcel ID]],7),#REF!,0))</f>
        <v>#REF!</v>
      </c>
      <c r="X3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TITLE Commitment Backup Docs</v>
      </c>
      <c r="Y3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3" spans="1:25" ht="15" x14ac:dyDescent="0.2">
      <c r="A383" s="57" t="str">
        <f>CONCATENATE(SP_ACQ_Lib[[#This Row],[Acquisition Tract No.]],"_",SP_ACQ_Lib[[#This Row],[ACQ Document Type]])</f>
        <v>300_TITLE Curative Plan</v>
      </c>
      <c r="B383" s="14" t="s">
        <v>874</v>
      </c>
      <c r="C383" s="23" t="s">
        <v>39</v>
      </c>
      <c r="D383" s="12" t="s">
        <v>264</v>
      </c>
      <c r="E383" s="8" t="s">
        <v>485</v>
      </c>
      <c r="F383" s="8" t="s">
        <v>488</v>
      </c>
      <c r="G383" s="8" t="s">
        <v>243</v>
      </c>
      <c r="H383" s="7" t="s">
        <v>218</v>
      </c>
      <c r="I383" s="16">
        <v>43810</v>
      </c>
      <c r="J383" s="16"/>
      <c r="K383" s="17"/>
      <c r="L383" s="3"/>
      <c r="M383" s="8" t="s">
        <v>1485</v>
      </c>
      <c r="N383" s="11">
        <v>43917.543854166666</v>
      </c>
      <c r="O383" s="8" t="s">
        <v>1486</v>
      </c>
      <c r="P383" s="11">
        <v>43745.540578703702</v>
      </c>
      <c r="Q383" s="13">
        <v>36978</v>
      </c>
      <c r="R383" s="24" t="s">
        <v>220</v>
      </c>
      <c r="S383" s="14" t="s">
        <v>629</v>
      </c>
      <c r="T383" s="63">
        <v>402</v>
      </c>
      <c r="U383" s="64" t="str">
        <f>CONCATENATE(LEFT(SP_ACQ_Lib[[#This Row],[Tax Parcel ID]],7),"_",SP_ACQ_Lib[[#This Row],[ACQ Document Type]])</f>
        <v>R059284_TITLE Curative Plan</v>
      </c>
      <c r="V383" s="36" t="str">
        <f>INDEX(SP_AcqTract_DB[WCAD Tax Parcel ID],MATCH(SP_ACQ_Lib[[#This Row],[Acquisition Tract No.]],SP_AcqTract_DB[Acquisition Tract No.],0))</f>
        <v>R059284;#38</v>
      </c>
      <c r="W383" s="26" t="e">
        <f>INDEX(#REF!,MATCH(LEFT(SP_ACQ_Lib[[#This Row],[Tax Parcel ID]],7),#REF!,0))</f>
        <v>#REF!</v>
      </c>
      <c r="X3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TITLE Curative Plan</v>
      </c>
      <c r="Y3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4" spans="1:25" ht="15" x14ac:dyDescent="0.2">
      <c r="A384" s="57" t="str">
        <f>CONCATENATE(SP_ACQ_Lib[[#This Row],[Acquisition Tract No.]],"_",SP_ACQ_Lib[[#This Row],[ACQ Document Type]])</f>
        <v>300_TITLE Tax Card</v>
      </c>
      <c r="B384" s="14" t="s">
        <v>1369</v>
      </c>
      <c r="C384" s="23" t="s">
        <v>39</v>
      </c>
      <c r="D384" s="12" t="s">
        <v>264</v>
      </c>
      <c r="E384" s="8" t="s">
        <v>485</v>
      </c>
      <c r="F384" s="8" t="s">
        <v>580</v>
      </c>
      <c r="G384" s="8" t="s">
        <v>579</v>
      </c>
      <c r="H384" s="7" t="s">
        <v>218</v>
      </c>
      <c r="I384" s="16"/>
      <c r="J384" s="16"/>
      <c r="K384" s="17"/>
      <c r="L384" s="3"/>
      <c r="M384" s="8" t="s">
        <v>1483</v>
      </c>
      <c r="N384" s="11">
        <v>43874.592881944445</v>
      </c>
      <c r="O384" s="8" t="s">
        <v>673</v>
      </c>
      <c r="P384" s="11">
        <v>43817.479814814818</v>
      </c>
      <c r="Q384" s="13">
        <v>629507</v>
      </c>
      <c r="R384" s="24" t="s">
        <v>220</v>
      </c>
      <c r="S384" s="14" t="s">
        <v>1117</v>
      </c>
      <c r="T384" s="63">
        <v>639</v>
      </c>
      <c r="U384" s="64" t="str">
        <f>CONCATENATE(LEFT(SP_ACQ_Lib[[#This Row],[Tax Parcel ID]],7),"_",SP_ACQ_Lib[[#This Row],[ACQ Document Type]])</f>
        <v>R059284_TITLE Tax Card</v>
      </c>
      <c r="V384" s="36" t="str">
        <f>INDEX(SP_AcqTract_DB[WCAD Tax Parcel ID],MATCH(SP_ACQ_Lib[[#This Row],[Acquisition Tract No.]],SP_AcqTract_DB[Acquisition Tract No.],0))</f>
        <v>R059284;#38</v>
      </c>
      <c r="W384" s="26" t="e">
        <f>INDEX(#REF!,MATCH(LEFT(SP_ACQ_Lib[[#This Row],[Tax Parcel ID]],7),#REF!,0))</f>
        <v>#REF!</v>
      </c>
      <c r="X3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COW-FRMP_TR-300 TITLE Tax Card</v>
      </c>
      <c r="Y3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5" spans="1:25" ht="15" x14ac:dyDescent="0.2">
      <c r="A385" s="57" t="str">
        <f>CONCATENATE(SP_ACQ_Lib[[#This Row],[Acquisition Tract No.]],"_",SP_ACQ_Lib[[#This Row],[ACQ Document Type]])</f>
        <v>301_APPRAISAL Final Appraisal</v>
      </c>
      <c r="B385" s="14" t="s">
        <v>3011</v>
      </c>
      <c r="C385" s="23" t="s">
        <v>40</v>
      </c>
      <c r="D385" s="12" t="s">
        <v>266</v>
      </c>
      <c r="E385" s="8" t="s">
        <v>569</v>
      </c>
      <c r="F385" s="8" t="s">
        <v>1727</v>
      </c>
      <c r="G385" s="8" t="s">
        <v>1726</v>
      </c>
      <c r="H385" s="7" t="s">
        <v>218</v>
      </c>
      <c r="I385" s="16">
        <v>43960</v>
      </c>
      <c r="J385" s="16"/>
      <c r="K385" s="17">
        <v>149</v>
      </c>
      <c r="L385" s="3"/>
      <c r="M385" s="8" t="s">
        <v>1483</v>
      </c>
      <c r="N385" s="11">
        <v>44019.345393518517</v>
      </c>
      <c r="O385" s="8" t="s">
        <v>1483</v>
      </c>
      <c r="P385" s="11">
        <v>44019.342048611114</v>
      </c>
      <c r="Q385" s="13">
        <v>3929922</v>
      </c>
      <c r="R385" s="24" t="s">
        <v>220</v>
      </c>
      <c r="S385" s="14" t="s">
        <v>3074</v>
      </c>
      <c r="T385" s="63">
        <v>1342</v>
      </c>
      <c r="U385" s="64" t="str">
        <f>CONCATENATE(LEFT(SP_ACQ_Lib[[#This Row],[Tax Parcel ID]],7),"_",SP_ACQ_Lib[[#This Row],[ACQ Document Type]])</f>
        <v>R018556_APPRAISAL Final Appraisal</v>
      </c>
      <c r="V385" s="36" t="str">
        <f>INDEX(SP_AcqTract_DB[WCAD Tax Parcel ID],MATCH(SP_ACQ_Lib[[#This Row],[Acquisition Tract No.]],SP_AcqTract_DB[Acquisition Tract No.],0))</f>
        <v>R018556;#39</v>
      </c>
      <c r="W385" s="26" t="e">
        <f>INDEX(#REF!,MATCH(LEFT(SP_ACQ_Lib[[#This Row],[Tax Parcel ID]],7),#REF!,0))</f>
        <v>#REF!</v>
      </c>
      <c r="X3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APPRAISAL Final Appraisal</v>
      </c>
      <c r="Y3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6" spans="1:25" ht="15" x14ac:dyDescent="0.2">
      <c r="A386" s="57" t="str">
        <f>CONCATENATE(SP_ACQ_Lib[[#This Row],[Acquisition Tract No.]],"_",SP_ACQ_Lib[[#This Row],[ACQ Document Type]])</f>
        <v>301_APPRAISAL Just Compensation Memo</v>
      </c>
      <c r="B386" s="14" t="s">
        <v>3012</v>
      </c>
      <c r="C386" s="23" t="s">
        <v>40</v>
      </c>
      <c r="D386" s="12" t="s">
        <v>266</v>
      </c>
      <c r="E386" s="8" t="s">
        <v>569</v>
      </c>
      <c r="F386" s="8" t="s">
        <v>1729</v>
      </c>
      <c r="G386" s="8" t="s">
        <v>1728</v>
      </c>
      <c r="H386" s="7" t="s">
        <v>218</v>
      </c>
      <c r="I386" s="16">
        <v>44018</v>
      </c>
      <c r="J386" s="16">
        <v>44018</v>
      </c>
      <c r="K386" s="17">
        <v>149</v>
      </c>
      <c r="L386" s="3"/>
      <c r="M386" s="8" t="s">
        <v>1483</v>
      </c>
      <c r="N386" s="11">
        <v>44025.396192129629</v>
      </c>
      <c r="O386" s="8" t="s">
        <v>1483</v>
      </c>
      <c r="P386" s="11">
        <v>44019.342048611114</v>
      </c>
      <c r="Q386" s="13">
        <v>25994</v>
      </c>
      <c r="R386" s="24" t="s">
        <v>220</v>
      </c>
      <c r="S386" s="14" t="s">
        <v>3075</v>
      </c>
      <c r="T386" s="63">
        <v>1343</v>
      </c>
      <c r="U386" s="64" t="str">
        <f>CONCATENATE(LEFT(SP_ACQ_Lib[[#This Row],[Tax Parcel ID]],7),"_",SP_ACQ_Lib[[#This Row],[ACQ Document Type]])</f>
        <v>R018556_APPRAISAL Just Compensation Memo</v>
      </c>
      <c r="V386" s="36" t="str">
        <f>INDEX(SP_AcqTract_DB[WCAD Tax Parcel ID],MATCH(SP_ACQ_Lib[[#This Row],[Acquisition Tract No.]],SP_AcqTract_DB[Acquisition Tract No.],0))</f>
        <v>R018556;#39</v>
      </c>
      <c r="W386" s="26" t="e">
        <f>INDEX(#REF!,MATCH(LEFT(SP_ACQ_Lib[[#This Row],[Tax Parcel ID]],7),#REF!,0))</f>
        <v>#REF!</v>
      </c>
      <c r="X3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APPRAISAL Just Compensation Memo</v>
      </c>
      <c r="Y3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7" spans="1:25" ht="15" x14ac:dyDescent="0.2">
      <c r="A387" s="57" t="str">
        <f>CONCATENATE(SP_ACQ_Lib[[#This Row],[Acquisition Tract No.]],"_",SP_ACQ_Lib[[#This Row],[ACQ Document Type]])</f>
        <v>301_APPRAISAL USACOE Authorization to Proceed with Offer</v>
      </c>
      <c r="B387" s="14" t="s">
        <v>3013</v>
      </c>
      <c r="C387" s="23" t="s">
        <v>40</v>
      </c>
      <c r="D387" s="12" t="s">
        <v>266</v>
      </c>
      <c r="E387" s="8" t="s">
        <v>569</v>
      </c>
      <c r="F387" s="8" t="s">
        <v>1786</v>
      </c>
      <c r="G387" s="8" t="s">
        <v>1785</v>
      </c>
      <c r="H387" s="7" t="s">
        <v>218</v>
      </c>
      <c r="I387" s="16">
        <v>44018</v>
      </c>
      <c r="J387" s="16">
        <v>44018</v>
      </c>
      <c r="K387" s="17">
        <v>149</v>
      </c>
      <c r="L387" s="3"/>
      <c r="M387" s="8" t="s">
        <v>1483</v>
      </c>
      <c r="N387" s="11">
        <v>44025.396365740744</v>
      </c>
      <c r="O387" s="8" t="s">
        <v>1483</v>
      </c>
      <c r="P387" s="11">
        <v>44019.342048611114</v>
      </c>
      <c r="Q387" s="13">
        <v>420862</v>
      </c>
      <c r="R387" s="24" t="s">
        <v>220</v>
      </c>
      <c r="S387" s="14" t="s">
        <v>3076</v>
      </c>
      <c r="T387" s="63">
        <v>1344</v>
      </c>
      <c r="U387" s="64" t="str">
        <f>CONCATENATE(LEFT(SP_ACQ_Lib[[#This Row],[Tax Parcel ID]],7),"_",SP_ACQ_Lib[[#This Row],[ACQ Document Type]])</f>
        <v>R018556_APPRAISAL USACOE Authorization to Proceed with Offer</v>
      </c>
      <c r="V387" s="36" t="str">
        <f>INDEX(SP_AcqTract_DB[WCAD Tax Parcel ID],MATCH(SP_ACQ_Lib[[#This Row],[Acquisition Tract No.]],SP_AcqTract_DB[Acquisition Tract No.],0))</f>
        <v>R018556;#39</v>
      </c>
      <c r="W387" s="26" t="e">
        <f>INDEX(#REF!,MATCH(LEFT(SP_ACQ_Lib[[#This Row],[Tax Parcel ID]],7),#REF!,0))</f>
        <v>#REF!</v>
      </c>
      <c r="X3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APPRAISAL USACOE Authorization to Proceed with Offer</v>
      </c>
      <c r="Y3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8" spans="1:25" ht="15" x14ac:dyDescent="0.2">
      <c r="A388" s="57" t="str">
        <f>CONCATENATE(SP_ACQ_Lib[[#This Row],[Acquisition Tract No.]],"_",SP_ACQ_Lib[[#This Row],[ACQ Document Type]])</f>
        <v>301_CONTACT Letter of Intent-HDR</v>
      </c>
      <c r="B388" s="14" t="s">
        <v>875</v>
      </c>
      <c r="C388" s="23" t="s">
        <v>40</v>
      </c>
      <c r="D388" s="12" t="s">
        <v>266</v>
      </c>
      <c r="E388" s="8" t="s">
        <v>489</v>
      </c>
      <c r="F388" s="8" t="s">
        <v>760</v>
      </c>
      <c r="G388" s="8" t="s">
        <v>759</v>
      </c>
      <c r="H388" s="7" t="s">
        <v>218</v>
      </c>
      <c r="I388" s="16">
        <v>43765</v>
      </c>
      <c r="J388" s="16"/>
      <c r="K388" s="17"/>
      <c r="L388" s="3"/>
      <c r="M388" s="8" t="s">
        <v>20</v>
      </c>
      <c r="N388" s="11">
        <v>43770.449189814812</v>
      </c>
      <c r="O388" s="8" t="s">
        <v>761</v>
      </c>
      <c r="P388" s="11">
        <v>43769.628842592596</v>
      </c>
      <c r="Q388" s="13">
        <v>349750</v>
      </c>
      <c r="R388" s="24" t="s">
        <v>220</v>
      </c>
      <c r="S388" s="14" t="s">
        <v>1000</v>
      </c>
      <c r="T388" s="63">
        <v>532</v>
      </c>
      <c r="U388" s="64" t="str">
        <f>CONCATENATE(LEFT(SP_ACQ_Lib[[#This Row],[Tax Parcel ID]],7),"_",SP_ACQ_Lib[[#This Row],[ACQ Document Type]])</f>
        <v>R018556_CONTACT Letter of Intent-HDR</v>
      </c>
      <c r="V388" s="36" t="str">
        <f>INDEX(SP_AcqTract_DB[WCAD Tax Parcel ID],MATCH(SP_ACQ_Lib[[#This Row],[Acquisition Tract No.]],SP_AcqTract_DB[Acquisition Tract No.],0))</f>
        <v>R018556;#39</v>
      </c>
      <c r="W388" s="26" t="e">
        <f>INDEX(#REF!,MATCH(LEFT(SP_ACQ_Lib[[#This Row],[Tax Parcel ID]],7),#REF!,0))</f>
        <v>#REF!</v>
      </c>
      <c r="X3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CONTACT Letter of Intent-HDR</v>
      </c>
      <c r="Y3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89" spans="1:25" ht="15" x14ac:dyDescent="0.2">
      <c r="A389" s="57" t="str">
        <f>CONCATENATE(SP_ACQ_Lib[[#This Row],[Acquisition Tract No.]],"_",SP_ACQ_Lib[[#This Row],[ACQ Document Type]])</f>
        <v>301_CONTACT Negotiator Report</v>
      </c>
      <c r="B389" s="14" t="s">
        <v>1306</v>
      </c>
      <c r="C389" s="23" t="s">
        <v>40</v>
      </c>
      <c r="D389" s="12" t="s">
        <v>266</v>
      </c>
      <c r="E389" s="8" t="s">
        <v>489</v>
      </c>
      <c r="F389" s="8" t="s">
        <v>517</v>
      </c>
      <c r="G389" s="8" t="s">
        <v>516</v>
      </c>
      <c r="H389" s="7" t="s">
        <v>218</v>
      </c>
      <c r="I389" s="16"/>
      <c r="J389" s="16"/>
      <c r="K389" s="17"/>
      <c r="L389" s="3"/>
      <c r="M389" s="8" t="s">
        <v>1077</v>
      </c>
      <c r="N389" s="11">
        <v>43910.482569444444</v>
      </c>
      <c r="O389" s="8" t="s">
        <v>1484</v>
      </c>
      <c r="P389" s="11">
        <v>43728.564166666663</v>
      </c>
      <c r="Q389" s="13">
        <v>100644</v>
      </c>
      <c r="R389" s="24" t="s">
        <v>518</v>
      </c>
      <c r="S389" s="14" t="s">
        <v>546</v>
      </c>
      <c r="T389" s="63">
        <v>311</v>
      </c>
      <c r="U389" s="64" t="str">
        <f>CONCATENATE(LEFT(SP_ACQ_Lib[[#This Row],[Tax Parcel ID]],7),"_",SP_ACQ_Lib[[#This Row],[ACQ Document Type]])</f>
        <v>R018556_CONTACT Negotiator Report</v>
      </c>
      <c r="V389" s="36" t="str">
        <f>INDEX(SP_AcqTract_DB[WCAD Tax Parcel ID],MATCH(SP_ACQ_Lib[[#This Row],[Acquisition Tract No.]],SP_AcqTract_DB[Acquisition Tract No.],0))</f>
        <v>R018556;#39</v>
      </c>
      <c r="W389" s="26" t="e">
        <f>INDEX(#REF!,MATCH(LEFT(SP_ACQ_Lib[[#This Row],[Tax Parcel ID]],7),#REF!,0))</f>
        <v>#REF!</v>
      </c>
      <c r="X3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CONTACT Negotiator Report</v>
      </c>
      <c r="Y3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0" spans="1:25" ht="15" x14ac:dyDescent="0.2">
      <c r="A390" s="57" t="str">
        <f>CONCATENATE(SP_ACQ_Lib[[#This Row],[Acquisition Tract No.]],"_",SP_ACQ_Lib[[#This Row],[ACQ Document Type]])</f>
        <v>301_NEGOTIATION Landowner Bill of Rights Letter</v>
      </c>
      <c r="B390" s="14" t="s">
        <v>1370</v>
      </c>
      <c r="C390" s="23" t="s">
        <v>40</v>
      </c>
      <c r="D390" s="12" t="s">
        <v>266</v>
      </c>
      <c r="E390" s="8" t="s">
        <v>573</v>
      </c>
      <c r="F390" s="8" t="s">
        <v>1079</v>
      </c>
      <c r="G390" s="8" t="s">
        <v>1078</v>
      </c>
      <c r="H390" s="7" t="s">
        <v>218</v>
      </c>
      <c r="I390" s="16">
        <v>43748</v>
      </c>
      <c r="J390" s="16"/>
      <c r="K390" s="17"/>
      <c r="L390" s="3"/>
      <c r="M390" s="8" t="s">
        <v>1483</v>
      </c>
      <c r="N390" s="11">
        <v>43872.562511574077</v>
      </c>
      <c r="O390" s="8" t="s">
        <v>1485</v>
      </c>
      <c r="P390" s="11">
        <v>43752.500763888886</v>
      </c>
      <c r="Q390" s="13">
        <v>357905</v>
      </c>
      <c r="R390" s="24" t="s">
        <v>220</v>
      </c>
      <c r="S390" s="14" t="s">
        <v>630</v>
      </c>
      <c r="T390" s="63">
        <v>440</v>
      </c>
      <c r="U390" s="64" t="str">
        <f>CONCATENATE(LEFT(SP_ACQ_Lib[[#This Row],[Tax Parcel ID]],7),"_",SP_ACQ_Lib[[#This Row],[ACQ Document Type]])</f>
        <v>R018556_NEGOTIATION Landowner Bill of Rights Letter</v>
      </c>
      <c r="V390" s="36" t="str">
        <f>INDEX(SP_AcqTract_DB[WCAD Tax Parcel ID],MATCH(SP_ACQ_Lib[[#This Row],[Acquisition Tract No.]],SP_AcqTract_DB[Acquisition Tract No.],0))</f>
        <v>R018556;#39</v>
      </c>
      <c r="W390" s="26" t="e">
        <f>INDEX(#REF!,MATCH(LEFT(SP_ACQ_Lib[[#This Row],[Tax Parcel ID]],7),#REF!,0))</f>
        <v>#REF!</v>
      </c>
      <c r="X3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NEGOTIATION Landowner Bill of Rights Letter</v>
      </c>
      <c r="Y3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1" spans="1:25" ht="15" x14ac:dyDescent="0.2">
      <c r="A391" s="57" t="str">
        <f>CONCATENATE(SP_ACQ_Lib[[#This Row],[Acquisition Tract No.]],"_",SP_ACQ_Lib[[#This Row],[ACQ Document Type]])</f>
        <v>301_SURVEY Description-Plat_USACOE</v>
      </c>
      <c r="B391" s="14" t="s">
        <v>2679</v>
      </c>
      <c r="C391" s="23" t="s">
        <v>40</v>
      </c>
      <c r="D391" s="12" t="s">
        <v>266</v>
      </c>
      <c r="E391" s="8" t="s">
        <v>482</v>
      </c>
      <c r="F391" s="8" t="s">
        <v>1420</v>
      </c>
      <c r="G391" s="8" t="s">
        <v>1419</v>
      </c>
      <c r="H391" s="7" t="s">
        <v>218</v>
      </c>
      <c r="I391" s="16">
        <v>43991</v>
      </c>
      <c r="J391" s="16">
        <v>43993</v>
      </c>
      <c r="K391" s="17"/>
      <c r="L391" s="3"/>
      <c r="M391" s="8" t="s">
        <v>1483</v>
      </c>
      <c r="N391" s="11">
        <v>43994.374189814815</v>
      </c>
      <c r="O391" s="8" t="s">
        <v>1483</v>
      </c>
      <c r="P391" s="11">
        <v>43994.366666666669</v>
      </c>
      <c r="Q391" s="13">
        <v>502673</v>
      </c>
      <c r="R391" s="24" t="s">
        <v>220</v>
      </c>
      <c r="S391" s="14" t="s">
        <v>2700</v>
      </c>
      <c r="T391" s="63">
        <v>1192</v>
      </c>
      <c r="U391" s="64" t="str">
        <f>CONCATENATE(LEFT(SP_ACQ_Lib[[#This Row],[Tax Parcel ID]],7),"_",SP_ACQ_Lib[[#This Row],[ACQ Document Type]])</f>
        <v>R018556_SURVEY Description-Plat_USACOE</v>
      </c>
      <c r="V391" s="36" t="str">
        <f>INDEX(SP_AcqTract_DB[WCAD Tax Parcel ID],MATCH(SP_ACQ_Lib[[#This Row],[Acquisition Tract No.]],SP_AcqTract_DB[Acquisition Tract No.],0))</f>
        <v>R018556;#39</v>
      </c>
      <c r="W391" s="26" t="e">
        <f>INDEX(#REF!,MATCH(LEFT(SP_ACQ_Lib[[#This Row],[Tax Parcel ID]],7),#REF!,0))</f>
        <v>#REF!</v>
      </c>
      <c r="X3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SURVEY Description-Plat_USACOE</v>
      </c>
      <c r="Y3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2" spans="1:25" ht="15" x14ac:dyDescent="0.2">
      <c r="A392" s="57" t="str">
        <f>CONCATENATE(SP_ACQ_Lib[[#This Row],[Acquisition Tract No.]],"_",SP_ACQ_Lib[[#This Row],[ACQ Document Type]])</f>
        <v>301_SURVEY Right-of-Entry</v>
      </c>
      <c r="B392" s="14" t="s">
        <v>1623</v>
      </c>
      <c r="C392" s="23" t="s">
        <v>40</v>
      </c>
      <c r="D392" s="12" t="s">
        <v>266</v>
      </c>
      <c r="E392" s="8" t="s">
        <v>482</v>
      </c>
      <c r="F392" s="8" t="s">
        <v>483</v>
      </c>
      <c r="G392" s="8" t="s">
        <v>217</v>
      </c>
      <c r="H392" s="7" t="s">
        <v>218</v>
      </c>
      <c r="I392" s="16">
        <v>43705</v>
      </c>
      <c r="J392" s="16"/>
      <c r="K392" s="17"/>
      <c r="L392" s="3" t="s">
        <v>265</v>
      </c>
      <c r="M392" s="8" t="s">
        <v>1483</v>
      </c>
      <c r="N392" s="11">
        <v>43922.376631944448</v>
      </c>
      <c r="O392" s="8" t="s">
        <v>1485</v>
      </c>
      <c r="P392" s="11">
        <v>43705.571701388886</v>
      </c>
      <c r="Q392" s="13">
        <v>2245144</v>
      </c>
      <c r="R392" s="24" t="s">
        <v>220</v>
      </c>
      <c r="S392" s="14" t="s">
        <v>400</v>
      </c>
      <c r="T392" s="63">
        <v>181</v>
      </c>
      <c r="U392" s="64" t="str">
        <f>CONCATENATE(LEFT(SP_ACQ_Lib[[#This Row],[Tax Parcel ID]],7),"_",SP_ACQ_Lib[[#This Row],[ACQ Document Type]])</f>
        <v>R018556_SURVEY Right-of-Entry</v>
      </c>
      <c r="V392" s="36" t="str">
        <f>INDEX(SP_AcqTract_DB[WCAD Tax Parcel ID],MATCH(SP_ACQ_Lib[[#This Row],[Acquisition Tract No.]],SP_AcqTract_DB[Acquisition Tract No.],0))</f>
        <v>R018556;#39</v>
      </c>
      <c r="W392" s="26" t="e">
        <f>INDEX(#REF!,MATCH(LEFT(SP_ACQ_Lib[[#This Row],[Tax Parcel ID]],7),#REF!,0))</f>
        <v>#REF!</v>
      </c>
      <c r="X3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SURVEY Right-of-Entry</v>
      </c>
      <c r="Y3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3" spans="1:25" ht="15" x14ac:dyDescent="0.2">
      <c r="A393" s="57" t="str">
        <f>CONCATENATE(SP_ACQ_Lib[[#This Row],[Acquisition Tract No.]],"_",SP_ACQ_Lib[[#This Row],[ACQ Document Type]])</f>
        <v>301_TITLE Commitment</v>
      </c>
      <c r="B393" s="14" t="s">
        <v>876</v>
      </c>
      <c r="C393" s="23" t="s">
        <v>40</v>
      </c>
      <c r="D393" s="12" t="s">
        <v>266</v>
      </c>
      <c r="E393" s="8" t="s">
        <v>485</v>
      </c>
      <c r="F393" s="8" t="s">
        <v>486</v>
      </c>
      <c r="G393" s="8" t="s">
        <v>240</v>
      </c>
      <c r="H393" s="7" t="s">
        <v>218</v>
      </c>
      <c r="I393" s="16">
        <v>43669</v>
      </c>
      <c r="J393" s="16">
        <v>43677</v>
      </c>
      <c r="K393" s="17"/>
      <c r="L393" s="3"/>
      <c r="M393" s="8" t="s">
        <v>1483</v>
      </c>
      <c r="N393" s="11">
        <v>43915.396354166667</v>
      </c>
      <c r="O393" s="8" t="s">
        <v>1486</v>
      </c>
      <c r="P393" s="11">
        <v>43689.391296296293</v>
      </c>
      <c r="Q393" s="13">
        <v>265601</v>
      </c>
      <c r="R393" s="24" t="s">
        <v>220</v>
      </c>
      <c r="S393" s="14" t="s">
        <v>401</v>
      </c>
      <c r="T393" s="63">
        <v>15</v>
      </c>
      <c r="U393" s="64" t="str">
        <f>CONCATENATE(LEFT(SP_ACQ_Lib[[#This Row],[Tax Parcel ID]],7),"_",SP_ACQ_Lib[[#This Row],[ACQ Document Type]])</f>
        <v>R018556_TITLE Commitment</v>
      </c>
      <c r="V393" s="36" t="str">
        <f>INDEX(SP_AcqTract_DB[WCAD Tax Parcel ID],MATCH(SP_ACQ_Lib[[#This Row],[Acquisition Tract No.]],SP_AcqTract_DB[Acquisition Tract No.],0))</f>
        <v>R018556;#39</v>
      </c>
      <c r="W393" s="26" t="e">
        <f>INDEX(#REF!,MATCH(LEFT(SP_ACQ_Lib[[#This Row],[Tax Parcel ID]],7),#REF!,0))</f>
        <v>#REF!</v>
      </c>
      <c r="X3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TITLE Commitment</v>
      </c>
      <c r="Y3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4" spans="1:25" ht="15" x14ac:dyDescent="0.2">
      <c r="A394" s="57" t="str">
        <f>CONCATENATE(SP_ACQ_Lib[[#This Row],[Acquisition Tract No.]],"_",SP_ACQ_Lib[[#This Row],[ACQ Document Type]])</f>
        <v>301_TITLE Commitment Backup Docs</v>
      </c>
      <c r="B394" s="14" t="s">
        <v>877</v>
      </c>
      <c r="C394" s="23" t="s">
        <v>40</v>
      </c>
      <c r="D394" s="12" t="s">
        <v>266</v>
      </c>
      <c r="E394" s="8" t="s">
        <v>485</v>
      </c>
      <c r="F394" s="8" t="s">
        <v>487</v>
      </c>
      <c r="G394" s="8" t="s">
        <v>242</v>
      </c>
      <c r="H394" s="7" t="s">
        <v>218</v>
      </c>
      <c r="I394" s="16"/>
      <c r="J394" s="16"/>
      <c r="K394" s="17"/>
      <c r="L394" s="3"/>
      <c r="M394" s="8" t="s">
        <v>1485</v>
      </c>
      <c r="N394" s="11">
        <v>43812.407407407409</v>
      </c>
      <c r="O394" s="8" t="s">
        <v>1486</v>
      </c>
      <c r="P394" s="11">
        <v>43689.391828703701</v>
      </c>
      <c r="Q394" s="13">
        <v>438212</v>
      </c>
      <c r="R394" s="24" t="s">
        <v>220</v>
      </c>
      <c r="S394" s="14" t="s">
        <v>402</v>
      </c>
      <c r="T394" s="63">
        <v>16</v>
      </c>
      <c r="U394" s="64" t="str">
        <f>CONCATENATE(LEFT(SP_ACQ_Lib[[#This Row],[Tax Parcel ID]],7),"_",SP_ACQ_Lib[[#This Row],[ACQ Document Type]])</f>
        <v>R018556_TITLE Commitment Backup Docs</v>
      </c>
      <c r="V394" s="36" t="str">
        <f>INDEX(SP_AcqTract_DB[WCAD Tax Parcel ID],MATCH(SP_ACQ_Lib[[#This Row],[Acquisition Tract No.]],SP_AcqTract_DB[Acquisition Tract No.],0))</f>
        <v>R018556;#39</v>
      </c>
      <c r="W394" s="26" t="e">
        <f>INDEX(#REF!,MATCH(LEFT(SP_ACQ_Lib[[#This Row],[Tax Parcel ID]],7),#REF!,0))</f>
        <v>#REF!</v>
      </c>
      <c r="X3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TITLE Commitment Backup Docs</v>
      </c>
      <c r="Y3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5" spans="1:25" ht="15" x14ac:dyDescent="0.2">
      <c r="A395" s="57" t="str">
        <f>CONCATENATE(SP_ACQ_Lib[[#This Row],[Acquisition Tract No.]],"_",SP_ACQ_Lib[[#This Row],[ACQ Document Type]])</f>
        <v>301_TITLE Curative Plan</v>
      </c>
      <c r="B395" s="14" t="s">
        <v>878</v>
      </c>
      <c r="C395" s="23" t="s">
        <v>40</v>
      </c>
      <c r="D395" s="12" t="s">
        <v>266</v>
      </c>
      <c r="E395" s="8" t="s">
        <v>485</v>
      </c>
      <c r="F395" s="8" t="s">
        <v>488</v>
      </c>
      <c r="G395" s="8" t="s">
        <v>243</v>
      </c>
      <c r="H395" s="7" t="s">
        <v>218</v>
      </c>
      <c r="I395" s="16">
        <v>43812</v>
      </c>
      <c r="J395" s="16"/>
      <c r="K395" s="17"/>
      <c r="L395" s="3"/>
      <c r="M395" s="8" t="s">
        <v>1485</v>
      </c>
      <c r="N395" s="11">
        <v>43812.412939814814</v>
      </c>
      <c r="O395" s="8" t="s">
        <v>1486</v>
      </c>
      <c r="P395" s="11">
        <v>43745.547094907408</v>
      </c>
      <c r="Q395" s="13">
        <v>37601</v>
      </c>
      <c r="R395" s="24" t="s">
        <v>220</v>
      </c>
      <c r="S395" s="14" t="s">
        <v>631</v>
      </c>
      <c r="T395" s="63">
        <v>403</v>
      </c>
      <c r="U395" s="64" t="str">
        <f>CONCATENATE(LEFT(SP_ACQ_Lib[[#This Row],[Tax Parcel ID]],7),"_",SP_ACQ_Lib[[#This Row],[ACQ Document Type]])</f>
        <v>R018556_TITLE Curative Plan</v>
      </c>
      <c r="V395" s="36" t="str">
        <f>INDEX(SP_AcqTract_DB[WCAD Tax Parcel ID],MATCH(SP_ACQ_Lib[[#This Row],[Acquisition Tract No.]],SP_AcqTract_DB[Acquisition Tract No.],0))</f>
        <v>R018556;#39</v>
      </c>
      <c r="W395" s="26" t="e">
        <f>INDEX(#REF!,MATCH(LEFT(SP_ACQ_Lib[[#This Row],[Tax Parcel ID]],7),#REF!,0))</f>
        <v>#REF!</v>
      </c>
      <c r="X3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TITLE Curative Plan</v>
      </c>
      <c r="Y3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6" spans="1:25" ht="15" x14ac:dyDescent="0.2">
      <c r="A396" s="57" t="str">
        <f>CONCATENATE(SP_ACQ_Lib[[#This Row],[Acquisition Tract No.]],"_",SP_ACQ_Lib[[#This Row],[ACQ Document Type]])</f>
        <v>301_TITLE SOS Business Organization Inquiry</v>
      </c>
      <c r="B396" s="14" t="s">
        <v>2320</v>
      </c>
      <c r="C396" s="23" t="s">
        <v>40</v>
      </c>
      <c r="D396" s="12" t="s">
        <v>266</v>
      </c>
      <c r="E396" s="8" t="s">
        <v>485</v>
      </c>
      <c r="F396" s="8" t="s">
        <v>578</v>
      </c>
      <c r="G396" s="8" t="s">
        <v>577</v>
      </c>
      <c r="H396" s="7" t="s">
        <v>218</v>
      </c>
      <c r="I396" s="16">
        <v>43922</v>
      </c>
      <c r="J396" s="16"/>
      <c r="K396" s="17"/>
      <c r="L396" s="3"/>
      <c r="M396" s="8" t="s">
        <v>1483</v>
      </c>
      <c r="N396" s="11">
        <v>43983.524328703701</v>
      </c>
      <c r="O396" s="8" t="s">
        <v>1485</v>
      </c>
      <c r="P396" s="11">
        <v>43922.549895833334</v>
      </c>
      <c r="Q396" s="13">
        <v>351168</v>
      </c>
      <c r="R396" s="24" t="s">
        <v>220</v>
      </c>
      <c r="S396" s="14" t="s">
        <v>1657</v>
      </c>
      <c r="T396" s="63">
        <v>801</v>
      </c>
      <c r="U396" s="64" t="str">
        <f>CONCATENATE(LEFT(SP_ACQ_Lib[[#This Row],[Tax Parcel ID]],7),"_",SP_ACQ_Lib[[#This Row],[ACQ Document Type]])</f>
        <v>R018556_TITLE SOS Business Organization Inquiry</v>
      </c>
      <c r="V396" s="36" t="str">
        <f>INDEX(SP_AcqTract_DB[WCAD Tax Parcel ID],MATCH(SP_ACQ_Lib[[#This Row],[Acquisition Tract No.]],SP_AcqTract_DB[Acquisition Tract No.],0))</f>
        <v>R018556;#39</v>
      </c>
      <c r="W396" s="26" t="e">
        <f>INDEX(#REF!,MATCH(LEFT(SP_ACQ_Lib[[#This Row],[Tax Parcel ID]],7),#REF!,0))</f>
        <v>#REF!</v>
      </c>
      <c r="X3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TITLE SOS Business Organization Inquiry</v>
      </c>
      <c r="Y3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7" spans="1:25" ht="15" x14ac:dyDescent="0.2">
      <c r="A397" s="57" t="str">
        <f>CONCATENATE(SP_ACQ_Lib[[#This Row],[Acquisition Tract No.]],"_",SP_ACQ_Lib[[#This Row],[ACQ Document Type]])</f>
        <v>301_TITLE Tax Card</v>
      </c>
      <c r="B397" s="14" t="s">
        <v>1371</v>
      </c>
      <c r="C397" s="23" t="s">
        <v>40</v>
      </c>
      <c r="D397" s="12" t="s">
        <v>266</v>
      </c>
      <c r="E397" s="8" t="s">
        <v>485</v>
      </c>
      <c r="F397" s="8" t="s">
        <v>580</v>
      </c>
      <c r="G397" s="8" t="s">
        <v>579</v>
      </c>
      <c r="H397" s="7" t="s">
        <v>218</v>
      </c>
      <c r="I397" s="16"/>
      <c r="J397" s="16"/>
      <c r="K397" s="17"/>
      <c r="L397" s="3"/>
      <c r="M397" s="8" t="s">
        <v>1483</v>
      </c>
      <c r="N397" s="11">
        <v>43874.592986111114</v>
      </c>
      <c r="O397" s="8" t="s">
        <v>673</v>
      </c>
      <c r="P397" s="11">
        <v>43817.479803240742</v>
      </c>
      <c r="Q397" s="13">
        <v>630182</v>
      </c>
      <c r="R397" s="24" t="s">
        <v>220</v>
      </c>
      <c r="S397" s="14" t="s">
        <v>1119</v>
      </c>
      <c r="T397" s="63">
        <v>640</v>
      </c>
      <c r="U397" s="64" t="str">
        <f>CONCATENATE(LEFT(SP_ACQ_Lib[[#This Row],[Tax Parcel ID]],7),"_",SP_ACQ_Lib[[#This Row],[ACQ Document Type]])</f>
        <v>R018556_TITLE Tax Card</v>
      </c>
      <c r="V397" s="36" t="str">
        <f>INDEX(SP_AcqTract_DB[WCAD Tax Parcel ID],MATCH(SP_ACQ_Lib[[#This Row],[Acquisition Tract No.]],SP_AcqTract_DB[Acquisition Tract No.],0))</f>
        <v>R018556;#39</v>
      </c>
      <c r="W397" s="26" t="e">
        <f>INDEX(#REF!,MATCH(LEFT(SP_ACQ_Lib[[#This Row],[Tax Parcel ID]],7),#REF!,0))</f>
        <v>#REF!</v>
      </c>
      <c r="X3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COW-FRMP_TR-301 TITLE Tax Card</v>
      </c>
      <c r="Y3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8" spans="1:25" ht="15" x14ac:dyDescent="0.2">
      <c r="A398" s="57" t="str">
        <f>CONCATENATE(SP_ACQ_Lib[[#This Row],[Acquisition Tract No.]],"_",SP_ACQ_Lib[[#This Row],[ACQ Document Type]])</f>
        <v>302_APPRAISAL Final Appraisal</v>
      </c>
      <c r="B398" s="14" t="s">
        <v>2851</v>
      </c>
      <c r="C398" s="23" t="s">
        <v>41</v>
      </c>
      <c r="D398" s="12" t="s">
        <v>267</v>
      </c>
      <c r="E398" s="8" t="s">
        <v>569</v>
      </c>
      <c r="F398" s="8" t="s">
        <v>1727</v>
      </c>
      <c r="G398" s="8" t="s">
        <v>1726</v>
      </c>
      <c r="H398" s="7" t="s">
        <v>218</v>
      </c>
      <c r="I398" s="16">
        <v>43960</v>
      </c>
      <c r="J398" s="16"/>
      <c r="K398" s="17">
        <v>7496</v>
      </c>
      <c r="L398" s="3"/>
      <c r="M398" s="8" t="s">
        <v>1483</v>
      </c>
      <c r="N398" s="11">
        <v>44004.574652777781</v>
      </c>
      <c r="O398" s="8" t="s">
        <v>1483</v>
      </c>
      <c r="P398" s="11">
        <v>44004.56858796296</v>
      </c>
      <c r="Q398" s="13">
        <v>3593293</v>
      </c>
      <c r="R398" s="24" t="s">
        <v>220</v>
      </c>
      <c r="S398" s="14" t="s">
        <v>2920</v>
      </c>
      <c r="T398" s="63">
        <v>1252</v>
      </c>
      <c r="U398" s="64" t="str">
        <f>CONCATENATE(LEFT(SP_ACQ_Lib[[#This Row],[Tax Parcel ID]],7),"_",SP_ACQ_Lib[[#This Row],[ACQ Document Type]])</f>
        <v>R018586_APPRAISAL Final Appraisal</v>
      </c>
      <c r="V398" s="36" t="str">
        <f>INDEX(SP_AcqTract_DB[WCAD Tax Parcel ID],MATCH(SP_ACQ_Lib[[#This Row],[Acquisition Tract No.]],SP_AcqTract_DB[Acquisition Tract No.],0))</f>
        <v>R018586;#40</v>
      </c>
      <c r="W398" s="26" t="e">
        <f>INDEX(#REF!,MATCH(LEFT(SP_ACQ_Lib[[#This Row],[Tax Parcel ID]],7),#REF!,0))</f>
        <v>#REF!</v>
      </c>
      <c r="X3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APPRAISAL Final Appraisal</v>
      </c>
      <c r="Y3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399" spans="1:25" ht="15" x14ac:dyDescent="0.2">
      <c r="A399" s="57" t="str">
        <f>CONCATENATE(SP_ACQ_Lib[[#This Row],[Acquisition Tract No.]],"_",SP_ACQ_Lib[[#This Row],[ACQ Document Type]])</f>
        <v>302_APPRAISAL Just Compensation Memo</v>
      </c>
      <c r="B399" s="14" t="s">
        <v>2852</v>
      </c>
      <c r="C399" s="23" t="s">
        <v>41</v>
      </c>
      <c r="D399" s="12" t="s">
        <v>267</v>
      </c>
      <c r="E399" s="8" t="s">
        <v>569</v>
      </c>
      <c r="F399" s="8" t="s">
        <v>1729</v>
      </c>
      <c r="G399" s="8" t="s">
        <v>1728</v>
      </c>
      <c r="H399" s="7" t="s">
        <v>218</v>
      </c>
      <c r="I399" s="16">
        <v>44004</v>
      </c>
      <c r="J399" s="16">
        <v>44004</v>
      </c>
      <c r="K399" s="17">
        <v>7496</v>
      </c>
      <c r="L399" s="3"/>
      <c r="M399" s="8" t="s">
        <v>1483</v>
      </c>
      <c r="N399" s="11">
        <v>44006.40896990741</v>
      </c>
      <c r="O399" s="8" t="s">
        <v>1483</v>
      </c>
      <c r="P399" s="11">
        <v>44004.56858796296</v>
      </c>
      <c r="Q399" s="13">
        <v>22957</v>
      </c>
      <c r="R399" s="24" t="s">
        <v>220</v>
      </c>
      <c r="S399" s="14" t="s">
        <v>2921</v>
      </c>
      <c r="T399" s="63">
        <v>1253</v>
      </c>
      <c r="U399" s="64" t="str">
        <f>CONCATENATE(LEFT(SP_ACQ_Lib[[#This Row],[Tax Parcel ID]],7),"_",SP_ACQ_Lib[[#This Row],[ACQ Document Type]])</f>
        <v>R018586_APPRAISAL Just Compensation Memo</v>
      </c>
      <c r="V399" s="36" t="str">
        <f>INDEX(SP_AcqTract_DB[WCAD Tax Parcel ID],MATCH(SP_ACQ_Lib[[#This Row],[Acquisition Tract No.]],SP_AcqTract_DB[Acquisition Tract No.],0))</f>
        <v>R018586;#40</v>
      </c>
      <c r="W399" s="26" t="e">
        <f>INDEX(#REF!,MATCH(LEFT(SP_ACQ_Lib[[#This Row],[Tax Parcel ID]],7),#REF!,0))</f>
        <v>#REF!</v>
      </c>
      <c r="X3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APPRAISAL Just Compensation Memo</v>
      </c>
      <c r="Y3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0" spans="1:25" ht="15" x14ac:dyDescent="0.2">
      <c r="A400" s="57" t="str">
        <f>CONCATENATE(SP_ACQ_Lib[[#This Row],[Acquisition Tract No.]],"_",SP_ACQ_Lib[[#This Row],[ACQ Document Type]])</f>
        <v>302_APPRAISAL USACOE Authorization to Proceed with Offer</v>
      </c>
      <c r="B400" s="14" t="s">
        <v>2853</v>
      </c>
      <c r="C400" s="23" t="s">
        <v>41</v>
      </c>
      <c r="D400" s="12" t="s">
        <v>267</v>
      </c>
      <c r="E400" s="8" t="s">
        <v>569</v>
      </c>
      <c r="F400" s="8" t="s">
        <v>1786</v>
      </c>
      <c r="G400" s="8" t="s">
        <v>1785</v>
      </c>
      <c r="H400" s="7" t="s">
        <v>218</v>
      </c>
      <c r="I400" s="16">
        <v>44004</v>
      </c>
      <c r="J400" s="16">
        <v>44004</v>
      </c>
      <c r="K400" s="17">
        <v>7496</v>
      </c>
      <c r="L400" s="3"/>
      <c r="M400" s="8" t="s">
        <v>1483</v>
      </c>
      <c r="N400" s="11">
        <v>44006.409097222226</v>
      </c>
      <c r="O400" s="8" t="s">
        <v>1483</v>
      </c>
      <c r="P400" s="11">
        <v>44004.568599537037</v>
      </c>
      <c r="Q400" s="13">
        <v>417138</v>
      </c>
      <c r="R400" s="24" t="s">
        <v>220</v>
      </c>
      <c r="S400" s="14" t="s">
        <v>2922</v>
      </c>
      <c r="T400" s="63">
        <v>1254</v>
      </c>
      <c r="U400" s="64" t="str">
        <f>CONCATENATE(LEFT(SP_ACQ_Lib[[#This Row],[Tax Parcel ID]],7),"_",SP_ACQ_Lib[[#This Row],[ACQ Document Type]])</f>
        <v>R018586_APPRAISAL USACOE Authorization to Proceed with Offer</v>
      </c>
      <c r="V400" s="36" t="str">
        <f>INDEX(SP_AcqTract_DB[WCAD Tax Parcel ID],MATCH(SP_ACQ_Lib[[#This Row],[Acquisition Tract No.]],SP_AcqTract_DB[Acquisition Tract No.],0))</f>
        <v>R018586;#40</v>
      </c>
      <c r="W400" s="26" t="e">
        <f>INDEX(#REF!,MATCH(LEFT(SP_ACQ_Lib[[#This Row],[Tax Parcel ID]],7),#REF!,0))</f>
        <v>#REF!</v>
      </c>
      <c r="X4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APPRAISAL USACOE Authorization to Proceed with Offer</v>
      </c>
      <c r="Y4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1" spans="1:25" ht="15" x14ac:dyDescent="0.2">
      <c r="A401" s="57" t="str">
        <f>CONCATENATE(SP_ACQ_Lib[[#This Row],[Acquisition Tract No.]],"_",SP_ACQ_Lib[[#This Row],[ACQ Document Type]])</f>
        <v>302_CONTACT Letter of Intent-HDR</v>
      </c>
      <c r="B401" s="14" t="s">
        <v>879</v>
      </c>
      <c r="C401" s="23" t="s">
        <v>41</v>
      </c>
      <c r="D401" s="12" t="s">
        <v>267</v>
      </c>
      <c r="E401" s="8" t="s">
        <v>489</v>
      </c>
      <c r="F401" s="8" t="s">
        <v>760</v>
      </c>
      <c r="G401" s="8" t="s">
        <v>759</v>
      </c>
      <c r="H401" s="7" t="s">
        <v>218</v>
      </c>
      <c r="I401" s="16">
        <v>43765</v>
      </c>
      <c r="J401" s="16"/>
      <c r="K401" s="17"/>
      <c r="L401" s="3"/>
      <c r="M401" s="8" t="s">
        <v>20</v>
      </c>
      <c r="N401" s="11">
        <v>43770.449189814812</v>
      </c>
      <c r="O401" s="8" t="s">
        <v>761</v>
      </c>
      <c r="P401" s="11">
        <v>43769.630555555559</v>
      </c>
      <c r="Q401" s="13">
        <v>344184</v>
      </c>
      <c r="R401" s="24" t="s">
        <v>220</v>
      </c>
      <c r="S401" s="14" t="s">
        <v>1001</v>
      </c>
      <c r="T401" s="63">
        <v>535</v>
      </c>
      <c r="U401" s="64" t="str">
        <f>CONCATENATE(LEFT(SP_ACQ_Lib[[#This Row],[Tax Parcel ID]],7),"_",SP_ACQ_Lib[[#This Row],[ACQ Document Type]])</f>
        <v>R018586_CONTACT Letter of Intent-HDR</v>
      </c>
      <c r="V401" s="36" t="str">
        <f>INDEX(SP_AcqTract_DB[WCAD Tax Parcel ID],MATCH(SP_ACQ_Lib[[#This Row],[Acquisition Tract No.]],SP_AcqTract_DB[Acquisition Tract No.],0))</f>
        <v>R018586;#40</v>
      </c>
      <c r="W401" s="26" t="e">
        <f>INDEX(#REF!,MATCH(LEFT(SP_ACQ_Lib[[#This Row],[Tax Parcel ID]],7),#REF!,0))</f>
        <v>#REF!</v>
      </c>
      <c r="X4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CONTACT Letter of Intent-HDR</v>
      </c>
      <c r="Y4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2" spans="1:25" ht="15" x14ac:dyDescent="0.2">
      <c r="A402" s="57" t="str">
        <f>CONCATENATE(SP_ACQ_Lib[[#This Row],[Acquisition Tract No.]],"_",SP_ACQ_Lib[[#This Row],[ACQ Document Type]])</f>
        <v>302_CONTACT Negotiator Report</v>
      </c>
      <c r="B402" s="14" t="s">
        <v>1307</v>
      </c>
      <c r="C402" s="23" t="s">
        <v>41</v>
      </c>
      <c r="D402" s="12" t="s">
        <v>267</v>
      </c>
      <c r="E402" s="8" t="s">
        <v>489</v>
      </c>
      <c r="F402" s="8" t="s">
        <v>517</v>
      </c>
      <c r="G402" s="8" t="s">
        <v>516</v>
      </c>
      <c r="H402" s="7" t="s">
        <v>218</v>
      </c>
      <c r="I402" s="16"/>
      <c r="J402" s="16"/>
      <c r="K402" s="17"/>
      <c r="L402" s="3"/>
      <c r="M402" s="8" t="s">
        <v>1076</v>
      </c>
      <c r="N402" s="11">
        <v>43998.639201388891</v>
      </c>
      <c r="O402" s="8" t="s">
        <v>1484</v>
      </c>
      <c r="P402" s="11">
        <v>43738.427511574075</v>
      </c>
      <c r="Q402" s="13">
        <v>56303</v>
      </c>
      <c r="R402" s="24" t="s">
        <v>518</v>
      </c>
      <c r="S402" s="14" t="s">
        <v>547</v>
      </c>
      <c r="T402" s="63">
        <v>367</v>
      </c>
      <c r="U402" s="64" t="str">
        <f>CONCATENATE(LEFT(SP_ACQ_Lib[[#This Row],[Tax Parcel ID]],7),"_",SP_ACQ_Lib[[#This Row],[ACQ Document Type]])</f>
        <v>R018586_CONTACT Negotiator Report</v>
      </c>
      <c r="V402" s="36" t="str">
        <f>INDEX(SP_AcqTract_DB[WCAD Tax Parcel ID],MATCH(SP_ACQ_Lib[[#This Row],[Acquisition Tract No.]],SP_AcqTract_DB[Acquisition Tract No.],0))</f>
        <v>R018586;#40</v>
      </c>
      <c r="W402" s="26" t="e">
        <f>INDEX(#REF!,MATCH(LEFT(SP_ACQ_Lib[[#This Row],[Tax Parcel ID]],7),#REF!,0))</f>
        <v>#REF!</v>
      </c>
      <c r="X4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CONTACT Negotiator Report</v>
      </c>
      <c r="Y4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3" spans="1:25" ht="15" x14ac:dyDescent="0.2">
      <c r="A403" s="57" t="str">
        <f>CONCATENATE(SP_ACQ_Lib[[#This Row],[Acquisition Tract No.]],"_",SP_ACQ_Lib[[#This Row],[ACQ Document Type]])</f>
        <v>302_NEGOTIATION Landowner Bill of Rights Letter</v>
      </c>
      <c r="B403" s="14" t="s">
        <v>1372</v>
      </c>
      <c r="C403" s="23" t="s">
        <v>41</v>
      </c>
      <c r="D403" s="12" t="s">
        <v>267</v>
      </c>
      <c r="E403" s="8" t="s">
        <v>573</v>
      </c>
      <c r="F403" s="8" t="s">
        <v>1079</v>
      </c>
      <c r="G403" s="8" t="s">
        <v>1078</v>
      </c>
      <c r="H403" s="7" t="s">
        <v>218</v>
      </c>
      <c r="I403" s="16">
        <v>43748</v>
      </c>
      <c r="J403" s="16"/>
      <c r="K403" s="17"/>
      <c r="L403" s="3"/>
      <c r="M403" s="8" t="s">
        <v>1483</v>
      </c>
      <c r="N403" s="11">
        <v>43872.562673611108</v>
      </c>
      <c r="O403" s="8" t="s">
        <v>1485</v>
      </c>
      <c r="P403" s="11">
        <v>43752.50209490741</v>
      </c>
      <c r="Q403" s="13">
        <v>350876</v>
      </c>
      <c r="R403" s="24" t="s">
        <v>220</v>
      </c>
      <c r="S403" s="14" t="s">
        <v>632</v>
      </c>
      <c r="T403" s="63">
        <v>441</v>
      </c>
      <c r="U403" s="64" t="str">
        <f>CONCATENATE(LEFT(SP_ACQ_Lib[[#This Row],[Tax Parcel ID]],7),"_",SP_ACQ_Lib[[#This Row],[ACQ Document Type]])</f>
        <v>R018586_NEGOTIATION Landowner Bill of Rights Letter</v>
      </c>
      <c r="V403" s="36" t="str">
        <f>INDEX(SP_AcqTract_DB[WCAD Tax Parcel ID],MATCH(SP_ACQ_Lib[[#This Row],[Acquisition Tract No.]],SP_AcqTract_DB[Acquisition Tract No.],0))</f>
        <v>R018586;#40</v>
      </c>
      <c r="W403" s="26" t="e">
        <f>INDEX(#REF!,MATCH(LEFT(SP_ACQ_Lib[[#This Row],[Tax Parcel ID]],7),#REF!,0))</f>
        <v>#REF!</v>
      </c>
      <c r="X4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NEGOTIATION Landowner Bill of Rights Letter</v>
      </c>
      <c r="Y4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4" spans="1:25" ht="15" x14ac:dyDescent="0.2">
      <c r="A404" s="57" t="str">
        <f>CONCATENATE(SP_ACQ_Lib[[#This Row],[Acquisition Tract No.]],"_",SP_ACQ_Lib[[#This Row],[ACQ Document Type]])</f>
        <v>302_SURVEY Description-Plat_CITY</v>
      </c>
      <c r="B404" s="14" t="s">
        <v>1624</v>
      </c>
      <c r="C404" s="23" t="s">
        <v>41</v>
      </c>
      <c r="D404" s="12" t="s">
        <v>267</v>
      </c>
      <c r="E404" s="8" t="s">
        <v>482</v>
      </c>
      <c r="F404" s="8" t="s">
        <v>1413</v>
      </c>
      <c r="G404" s="8" t="s">
        <v>1412</v>
      </c>
      <c r="H404" s="7" t="s">
        <v>1082</v>
      </c>
      <c r="I404" s="16">
        <v>43859</v>
      </c>
      <c r="J404" s="16">
        <v>43913</v>
      </c>
      <c r="K404" s="17"/>
      <c r="L404" s="3"/>
      <c r="M404" s="8" t="s">
        <v>1483</v>
      </c>
      <c r="N404" s="11">
        <v>43937.589004629626</v>
      </c>
      <c r="O404" s="8" t="s">
        <v>1482</v>
      </c>
      <c r="P404" s="11">
        <v>43913.53701388889</v>
      </c>
      <c r="Q404" s="13">
        <v>250020</v>
      </c>
      <c r="R404" s="24" t="s">
        <v>220</v>
      </c>
      <c r="S404" s="14" t="s">
        <v>1658</v>
      </c>
      <c r="T404" s="63">
        <v>787</v>
      </c>
      <c r="U404" s="64" t="str">
        <f>CONCATENATE(LEFT(SP_ACQ_Lib[[#This Row],[Tax Parcel ID]],7),"_",SP_ACQ_Lib[[#This Row],[ACQ Document Type]])</f>
        <v>R018586_SURVEY Description-Plat_CITY</v>
      </c>
      <c r="V404" s="36" t="str">
        <f>INDEX(SP_AcqTract_DB[WCAD Tax Parcel ID],MATCH(SP_ACQ_Lib[[#This Row],[Acquisition Tract No.]],SP_AcqTract_DB[Acquisition Tract No.],0))</f>
        <v>R018586;#40</v>
      </c>
      <c r="W404" s="26" t="e">
        <f>INDEX(#REF!,MATCH(LEFT(SP_ACQ_Lib[[#This Row],[Tax Parcel ID]],7),#REF!,0))</f>
        <v>#REF!</v>
      </c>
      <c r="X4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SURVEY Description-Plat_CITY</v>
      </c>
      <c r="Y4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5" spans="1:25" ht="15" x14ac:dyDescent="0.2">
      <c r="A405" s="57" t="str">
        <f>CONCATENATE(SP_ACQ_Lib[[#This Row],[Acquisition Tract No.]],"_",SP_ACQ_Lib[[#This Row],[ACQ Document Type]])</f>
        <v>302_SURVEY Description-Plat_USACOE</v>
      </c>
      <c r="B405" s="14" t="s">
        <v>1812</v>
      </c>
      <c r="C405" s="23" t="s">
        <v>41</v>
      </c>
      <c r="D405" s="12" t="s">
        <v>267</v>
      </c>
      <c r="E405" s="8" t="s">
        <v>482</v>
      </c>
      <c r="F405" s="8" t="s">
        <v>1420</v>
      </c>
      <c r="G405" s="8" t="s">
        <v>1419</v>
      </c>
      <c r="H405" s="7" t="s">
        <v>218</v>
      </c>
      <c r="I405" s="16">
        <v>43859</v>
      </c>
      <c r="J405" s="16">
        <v>43948</v>
      </c>
      <c r="K405" s="17"/>
      <c r="L405" s="3"/>
      <c r="M405" s="8" t="s">
        <v>1483</v>
      </c>
      <c r="N405" s="11">
        <v>43949.807962962965</v>
      </c>
      <c r="O405" s="8" t="s">
        <v>1483</v>
      </c>
      <c r="P405" s="11">
        <v>43949.790567129632</v>
      </c>
      <c r="Q405" s="13">
        <v>253292</v>
      </c>
      <c r="R405" s="24" t="s">
        <v>220</v>
      </c>
      <c r="S405" s="14" t="s">
        <v>1831</v>
      </c>
      <c r="T405" s="63">
        <v>844</v>
      </c>
      <c r="U405" s="64" t="str">
        <f>CONCATENATE(LEFT(SP_ACQ_Lib[[#This Row],[Tax Parcel ID]],7),"_",SP_ACQ_Lib[[#This Row],[ACQ Document Type]])</f>
        <v>R018586_SURVEY Description-Plat_USACOE</v>
      </c>
      <c r="V405" s="36" t="str">
        <f>INDEX(SP_AcqTract_DB[WCAD Tax Parcel ID],MATCH(SP_ACQ_Lib[[#This Row],[Acquisition Tract No.]],SP_AcqTract_DB[Acquisition Tract No.],0))</f>
        <v>R018586;#40</v>
      </c>
      <c r="W405" s="26" t="e">
        <f>INDEX(#REF!,MATCH(LEFT(SP_ACQ_Lib[[#This Row],[Tax Parcel ID]],7),#REF!,0))</f>
        <v>#REF!</v>
      </c>
      <c r="X4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SURVEY Description-Plat_USACOE</v>
      </c>
      <c r="Y4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6" spans="1:25" ht="15" x14ac:dyDescent="0.2">
      <c r="A406" s="57" t="str">
        <f>CONCATENATE(SP_ACQ_Lib[[#This Row],[Acquisition Tract No.]],"_",SP_ACQ_Lib[[#This Row],[ACQ Document Type]])</f>
        <v>302_SURVEY Right-of-Entry</v>
      </c>
      <c r="B406" s="14" t="s">
        <v>1625</v>
      </c>
      <c r="C406" s="23" t="s">
        <v>41</v>
      </c>
      <c r="D406" s="12" t="s">
        <v>267</v>
      </c>
      <c r="E406" s="8" t="s">
        <v>482</v>
      </c>
      <c r="F406" s="8" t="s">
        <v>483</v>
      </c>
      <c r="G406" s="8" t="s">
        <v>217</v>
      </c>
      <c r="H406" s="7" t="s">
        <v>218</v>
      </c>
      <c r="I406" s="16">
        <v>43700</v>
      </c>
      <c r="J406" s="16"/>
      <c r="K406" s="17"/>
      <c r="L406" s="3"/>
      <c r="M406" s="8" t="s">
        <v>1483</v>
      </c>
      <c r="N406" s="11">
        <v>43922.376851851855</v>
      </c>
      <c r="O406" s="8" t="s">
        <v>1485</v>
      </c>
      <c r="P406" s="11">
        <v>43704.695798611108</v>
      </c>
      <c r="Q406" s="13">
        <v>1001355</v>
      </c>
      <c r="R406" s="24" t="s">
        <v>220</v>
      </c>
      <c r="S406" s="14" t="s">
        <v>403</v>
      </c>
      <c r="T406" s="63">
        <v>160</v>
      </c>
      <c r="U406" s="64" t="str">
        <f>CONCATENATE(LEFT(SP_ACQ_Lib[[#This Row],[Tax Parcel ID]],7),"_",SP_ACQ_Lib[[#This Row],[ACQ Document Type]])</f>
        <v>R018586_SURVEY Right-of-Entry</v>
      </c>
      <c r="V406" s="36" t="str">
        <f>INDEX(SP_AcqTract_DB[WCAD Tax Parcel ID],MATCH(SP_ACQ_Lib[[#This Row],[Acquisition Tract No.]],SP_AcqTract_DB[Acquisition Tract No.],0))</f>
        <v>R018586;#40</v>
      </c>
      <c r="W406" s="26" t="e">
        <f>INDEX(#REF!,MATCH(LEFT(SP_ACQ_Lib[[#This Row],[Tax Parcel ID]],7),#REF!,0))</f>
        <v>#REF!</v>
      </c>
      <c r="X4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SURVEY Right-of-Entry</v>
      </c>
      <c r="Y4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7" spans="1:25" ht="15" x14ac:dyDescent="0.2">
      <c r="A407" s="57" t="str">
        <f>CONCATENATE(SP_ACQ_Lib[[#This Row],[Acquisition Tract No.]],"_",SP_ACQ_Lib[[#This Row],[ACQ Document Type]])</f>
        <v>302_SURVEY Right-of-Entry CMRR</v>
      </c>
      <c r="B407" s="14" t="s">
        <v>1626</v>
      </c>
      <c r="C407" s="23" t="s">
        <v>41</v>
      </c>
      <c r="D407" s="12" t="s">
        <v>267</v>
      </c>
      <c r="E407" s="8" t="s">
        <v>482</v>
      </c>
      <c r="F407" s="8" t="s">
        <v>484</v>
      </c>
      <c r="G407" s="8" t="s">
        <v>224</v>
      </c>
      <c r="H407" s="7" t="s">
        <v>234</v>
      </c>
      <c r="I407" s="16">
        <v>43691</v>
      </c>
      <c r="J407" s="16"/>
      <c r="K407" s="17"/>
      <c r="L407" s="3" t="s">
        <v>1596</v>
      </c>
      <c r="M407" s="8" t="s">
        <v>1483</v>
      </c>
      <c r="N407" s="11">
        <v>43923.478333333333</v>
      </c>
      <c r="O407" s="8" t="s">
        <v>1485</v>
      </c>
      <c r="P407" s="11">
        <v>43699.454143518517</v>
      </c>
      <c r="Q407" s="13">
        <v>429457</v>
      </c>
      <c r="R407" s="24" t="s">
        <v>220</v>
      </c>
      <c r="S407" s="14" t="s">
        <v>404</v>
      </c>
      <c r="T407" s="63">
        <v>122</v>
      </c>
      <c r="U407" s="64" t="str">
        <f>CONCATENATE(LEFT(SP_ACQ_Lib[[#This Row],[Tax Parcel ID]],7),"_",SP_ACQ_Lib[[#This Row],[ACQ Document Type]])</f>
        <v>R018586_SURVEY Right-of-Entry CMRR</v>
      </c>
      <c r="V407" s="36" t="str">
        <f>INDEX(SP_AcqTract_DB[WCAD Tax Parcel ID],MATCH(SP_ACQ_Lib[[#This Row],[Acquisition Tract No.]],SP_AcqTract_DB[Acquisition Tract No.],0))</f>
        <v>R018586;#40</v>
      </c>
      <c r="W407" s="26" t="e">
        <f>INDEX(#REF!,MATCH(LEFT(SP_ACQ_Lib[[#This Row],[Tax Parcel ID]],7),#REF!,0))</f>
        <v>#REF!</v>
      </c>
      <c r="X4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SURVEY Right-of-Entry CMRR</v>
      </c>
      <c r="Y4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8" spans="1:25" ht="15" x14ac:dyDescent="0.2">
      <c r="A408" s="57" t="str">
        <f>CONCATENATE(SP_ACQ_Lib[[#This Row],[Acquisition Tract No.]],"_",SP_ACQ_Lib[[#This Row],[ACQ Document Type]])</f>
        <v>302_TITLE Commitment</v>
      </c>
      <c r="B408" s="14" t="s">
        <v>880</v>
      </c>
      <c r="C408" s="23" t="s">
        <v>41</v>
      </c>
      <c r="D408" s="12" t="s">
        <v>267</v>
      </c>
      <c r="E408" s="8" t="s">
        <v>485</v>
      </c>
      <c r="F408" s="8" t="s">
        <v>486</v>
      </c>
      <c r="G408" s="8" t="s">
        <v>240</v>
      </c>
      <c r="H408" s="7" t="s">
        <v>218</v>
      </c>
      <c r="I408" s="16">
        <v>43952</v>
      </c>
      <c r="J408" s="16">
        <v>43963</v>
      </c>
      <c r="K408" s="17">
        <v>2025</v>
      </c>
      <c r="L408" s="3" t="s">
        <v>1701</v>
      </c>
      <c r="M408" s="8" t="s">
        <v>1485</v>
      </c>
      <c r="N408" s="11">
        <v>43963.603854166664</v>
      </c>
      <c r="O408" s="8" t="s">
        <v>1486</v>
      </c>
      <c r="P408" s="11">
        <v>43718.464745370373</v>
      </c>
      <c r="Q408" s="13">
        <v>2010310</v>
      </c>
      <c r="R408" s="24" t="s">
        <v>220</v>
      </c>
      <c r="S408" s="14" t="s">
        <v>405</v>
      </c>
      <c r="T408" s="63">
        <v>230</v>
      </c>
      <c r="U408" s="64" t="str">
        <f>CONCATENATE(LEFT(SP_ACQ_Lib[[#This Row],[Tax Parcel ID]],7),"_",SP_ACQ_Lib[[#This Row],[ACQ Document Type]])</f>
        <v>R018586_TITLE Commitment</v>
      </c>
      <c r="V408" s="36" t="str">
        <f>INDEX(SP_AcqTract_DB[WCAD Tax Parcel ID],MATCH(SP_ACQ_Lib[[#This Row],[Acquisition Tract No.]],SP_AcqTract_DB[Acquisition Tract No.],0))</f>
        <v>R018586;#40</v>
      </c>
      <c r="W408" s="26" t="e">
        <f>INDEX(#REF!,MATCH(LEFT(SP_ACQ_Lib[[#This Row],[Tax Parcel ID]],7),#REF!,0))</f>
        <v>#REF!</v>
      </c>
      <c r="X4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TITLE Commitment</v>
      </c>
      <c r="Y4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09" spans="1:25" ht="15" x14ac:dyDescent="0.2">
      <c r="A409" s="57" t="str">
        <f>CONCATENATE(SP_ACQ_Lib[[#This Row],[Acquisition Tract No.]],"_",SP_ACQ_Lib[[#This Row],[ACQ Document Type]])</f>
        <v>302_TITLE Commitment Backup Docs</v>
      </c>
      <c r="B409" s="14" t="s">
        <v>881</v>
      </c>
      <c r="C409" s="23" t="s">
        <v>41</v>
      </c>
      <c r="D409" s="12" t="s">
        <v>267</v>
      </c>
      <c r="E409" s="8" t="s">
        <v>485</v>
      </c>
      <c r="F409" s="8" t="s">
        <v>487</v>
      </c>
      <c r="G409" s="8" t="s">
        <v>242</v>
      </c>
      <c r="H409" s="7" t="s">
        <v>218</v>
      </c>
      <c r="I409" s="16"/>
      <c r="J409" s="16"/>
      <c r="K409" s="17"/>
      <c r="L409" s="3" t="s">
        <v>497</v>
      </c>
      <c r="M409" s="8" t="s">
        <v>1482</v>
      </c>
      <c r="N409" s="11">
        <v>43899.890729166669</v>
      </c>
      <c r="O409" s="8" t="s">
        <v>1486</v>
      </c>
      <c r="P409" s="11">
        <v>43718.465405092589</v>
      </c>
      <c r="Q409" s="13">
        <v>196661</v>
      </c>
      <c r="R409" s="24" t="s">
        <v>220</v>
      </c>
      <c r="S409" s="14" t="s">
        <v>406</v>
      </c>
      <c r="T409" s="63">
        <v>231</v>
      </c>
      <c r="U409" s="64" t="str">
        <f>CONCATENATE(LEFT(SP_ACQ_Lib[[#This Row],[Tax Parcel ID]],7),"_",SP_ACQ_Lib[[#This Row],[ACQ Document Type]])</f>
        <v>R018586_TITLE Commitment Backup Docs</v>
      </c>
      <c r="V409" s="36" t="str">
        <f>INDEX(SP_AcqTract_DB[WCAD Tax Parcel ID],MATCH(SP_ACQ_Lib[[#This Row],[Acquisition Tract No.]],SP_AcqTract_DB[Acquisition Tract No.],0))</f>
        <v>R018586;#40</v>
      </c>
      <c r="W409" s="26" t="e">
        <f>INDEX(#REF!,MATCH(LEFT(SP_ACQ_Lib[[#This Row],[Tax Parcel ID]],7),#REF!,0))</f>
        <v>#REF!</v>
      </c>
      <c r="X4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TITLE Commitment Backup Docs</v>
      </c>
      <c r="Y4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0" spans="1:25" ht="15" x14ac:dyDescent="0.2">
      <c r="A410" s="57" t="str">
        <f>CONCATENATE(SP_ACQ_Lib[[#This Row],[Acquisition Tract No.]],"_",SP_ACQ_Lib[[#This Row],[ACQ Document Type]])</f>
        <v>302_TITLE Curative Plan</v>
      </c>
      <c r="B410" s="14" t="s">
        <v>882</v>
      </c>
      <c r="C410" s="23" t="s">
        <v>41</v>
      </c>
      <c r="D410" s="12" t="s">
        <v>267</v>
      </c>
      <c r="E410" s="8" t="s">
        <v>485</v>
      </c>
      <c r="F410" s="8" t="s">
        <v>488</v>
      </c>
      <c r="G410" s="8" t="s">
        <v>243</v>
      </c>
      <c r="H410" s="7" t="s">
        <v>218</v>
      </c>
      <c r="I410" s="16">
        <v>43812</v>
      </c>
      <c r="J410" s="16"/>
      <c r="K410" s="17"/>
      <c r="L410" s="3"/>
      <c r="M410" s="8" t="s">
        <v>1485</v>
      </c>
      <c r="N410" s="11">
        <v>43963.60328703704</v>
      </c>
      <c r="O410" s="8" t="s">
        <v>1486</v>
      </c>
      <c r="P410" s="11">
        <v>43745.55096064815</v>
      </c>
      <c r="Q410" s="13">
        <v>36265</v>
      </c>
      <c r="R410" s="24" t="s">
        <v>220</v>
      </c>
      <c r="S410" s="14" t="s">
        <v>633</v>
      </c>
      <c r="T410" s="63">
        <v>404</v>
      </c>
      <c r="U410" s="64" t="str">
        <f>CONCATENATE(LEFT(SP_ACQ_Lib[[#This Row],[Tax Parcel ID]],7),"_",SP_ACQ_Lib[[#This Row],[ACQ Document Type]])</f>
        <v>R018586_TITLE Curative Plan</v>
      </c>
      <c r="V410" s="36" t="str">
        <f>INDEX(SP_AcqTract_DB[WCAD Tax Parcel ID],MATCH(SP_ACQ_Lib[[#This Row],[Acquisition Tract No.]],SP_AcqTract_DB[Acquisition Tract No.],0))</f>
        <v>R018586;#40</v>
      </c>
      <c r="W410" s="26" t="e">
        <f>INDEX(#REF!,MATCH(LEFT(SP_ACQ_Lib[[#This Row],[Tax Parcel ID]],7),#REF!,0))</f>
        <v>#REF!</v>
      </c>
      <c r="X4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TITLE Curative Plan</v>
      </c>
      <c r="Y4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1" spans="1:25" ht="15" x14ac:dyDescent="0.2">
      <c r="A411" s="57" t="str">
        <f>CONCATENATE(SP_ACQ_Lib[[#This Row],[Acquisition Tract No.]],"_",SP_ACQ_Lib[[#This Row],[ACQ Document Type]])</f>
        <v>302_TITLE Tax Card</v>
      </c>
      <c r="B411" s="14" t="s">
        <v>1373</v>
      </c>
      <c r="C411" s="23" t="s">
        <v>41</v>
      </c>
      <c r="D411" s="12" t="s">
        <v>267</v>
      </c>
      <c r="E411" s="8" t="s">
        <v>485</v>
      </c>
      <c r="F411" s="8" t="s">
        <v>580</v>
      </c>
      <c r="G411" s="8" t="s">
        <v>579</v>
      </c>
      <c r="H411" s="7" t="s">
        <v>218</v>
      </c>
      <c r="I411" s="16"/>
      <c r="J411" s="16"/>
      <c r="K411" s="17"/>
      <c r="L411" s="3"/>
      <c r="M411" s="8" t="s">
        <v>1483</v>
      </c>
      <c r="N411" s="11">
        <v>43874.593124999999</v>
      </c>
      <c r="O411" s="8" t="s">
        <v>673</v>
      </c>
      <c r="P411" s="11">
        <v>43817.479814814818</v>
      </c>
      <c r="Q411" s="13">
        <v>469922</v>
      </c>
      <c r="R411" s="24" t="s">
        <v>220</v>
      </c>
      <c r="S411" s="14" t="s">
        <v>1120</v>
      </c>
      <c r="T411" s="63">
        <v>641</v>
      </c>
      <c r="U411" s="64" t="str">
        <f>CONCATENATE(LEFT(SP_ACQ_Lib[[#This Row],[Tax Parcel ID]],7),"_",SP_ACQ_Lib[[#This Row],[ACQ Document Type]])</f>
        <v>R018586_TITLE Tax Card</v>
      </c>
      <c r="V411" s="36" t="str">
        <f>INDEX(SP_AcqTract_DB[WCAD Tax Parcel ID],MATCH(SP_ACQ_Lib[[#This Row],[Acquisition Tract No.]],SP_AcqTract_DB[Acquisition Tract No.],0))</f>
        <v>R018586;#40</v>
      </c>
      <c r="W411" s="26" t="e">
        <f>INDEX(#REF!,MATCH(LEFT(SP_ACQ_Lib[[#This Row],[Tax Parcel ID]],7),#REF!,0))</f>
        <v>#REF!</v>
      </c>
      <c r="X4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COW-FRMP_TR-302 TITLE Tax Card</v>
      </c>
      <c r="Y4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2" spans="1:25" ht="15" x14ac:dyDescent="0.2">
      <c r="A412" s="57" t="str">
        <f>CONCATENATE(SP_ACQ_Lib[[#This Row],[Acquisition Tract No.]],"_",SP_ACQ_Lib[[#This Row],[ACQ Document Type]])</f>
        <v>303_APPRAISAL Final Appraisal</v>
      </c>
      <c r="B412" s="14" t="s">
        <v>2854</v>
      </c>
      <c r="C412" s="23" t="s">
        <v>42</v>
      </c>
      <c r="D412" s="12" t="s">
        <v>268</v>
      </c>
      <c r="E412" s="8" t="s">
        <v>569</v>
      </c>
      <c r="F412" s="8" t="s">
        <v>1727</v>
      </c>
      <c r="G412" s="8" t="s">
        <v>1726</v>
      </c>
      <c r="H412" s="7" t="s">
        <v>218</v>
      </c>
      <c r="I412" s="16">
        <v>43960</v>
      </c>
      <c r="J412" s="16"/>
      <c r="K412" s="17">
        <v>8384</v>
      </c>
      <c r="L412" s="3"/>
      <c r="M412" s="8" t="s">
        <v>1483</v>
      </c>
      <c r="N412" s="11">
        <v>44004.578773148147</v>
      </c>
      <c r="O412" s="8" t="s">
        <v>1483</v>
      </c>
      <c r="P412" s="11">
        <v>44004.577118055553</v>
      </c>
      <c r="Q412" s="13">
        <v>5457185</v>
      </c>
      <c r="R412" s="24" t="s">
        <v>220</v>
      </c>
      <c r="S412" s="14" t="s">
        <v>2923</v>
      </c>
      <c r="T412" s="63">
        <v>1255</v>
      </c>
      <c r="U412" s="64" t="str">
        <f>CONCATENATE(LEFT(SP_ACQ_Lib[[#This Row],[Tax Parcel ID]],7),"_",SP_ACQ_Lib[[#This Row],[ACQ Document Type]])</f>
        <v>R018587_APPRAISAL Final Appraisal</v>
      </c>
      <c r="V412" s="36" t="str">
        <f>INDEX(SP_AcqTract_DB[WCAD Tax Parcel ID],MATCH(SP_ACQ_Lib[[#This Row],[Acquisition Tract No.]],SP_AcqTract_DB[Acquisition Tract No.],0))</f>
        <v>R018587;#41</v>
      </c>
      <c r="W412" s="26" t="e">
        <f>INDEX(#REF!,MATCH(LEFT(SP_ACQ_Lib[[#This Row],[Tax Parcel ID]],7),#REF!,0))</f>
        <v>#REF!</v>
      </c>
      <c r="X4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APPRAISAL Final Appraisal</v>
      </c>
      <c r="Y4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3" spans="1:25" ht="15" x14ac:dyDescent="0.2">
      <c r="A413" s="57" t="str">
        <f>CONCATENATE(SP_ACQ_Lib[[#This Row],[Acquisition Tract No.]],"_",SP_ACQ_Lib[[#This Row],[ACQ Document Type]])</f>
        <v>303_APPRAISAL Just Compensation Memo</v>
      </c>
      <c r="B413" s="14" t="s">
        <v>2855</v>
      </c>
      <c r="C413" s="23" t="s">
        <v>42</v>
      </c>
      <c r="D413" s="12" t="s">
        <v>268</v>
      </c>
      <c r="E413" s="8" t="s">
        <v>569</v>
      </c>
      <c r="F413" s="8" t="s">
        <v>1729</v>
      </c>
      <c r="G413" s="8" t="s">
        <v>1728</v>
      </c>
      <c r="H413" s="7" t="s">
        <v>218</v>
      </c>
      <c r="I413" s="16">
        <v>44004</v>
      </c>
      <c r="J413" s="16">
        <v>44004</v>
      </c>
      <c r="K413" s="17">
        <v>8384</v>
      </c>
      <c r="L413" s="3"/>
      <c r="M413" s="8" t="s">
        <v>1483</v>
      </c>
      <c r="N413" s="11">
        <v>44006.409305555557</v>
      </c>
      <c r="O413" s="8" t="s">
        <v>1483</v>
      </c>
      <c r="P413" s="11">
        <v>44004.577118055553</v>
      </c>
      <c r="Q413" s="13">
        <v>22825</v>
      </c>
      <c r="R413" s="24" t="s">
        <v>220</v>
      </c>
      <c r="S413" s="14" t="s">
        <v>2924</v>
      </c>
      <c r="T413" s="63">
        <v>1256</v>
      </c>
      <c r="U413" s="64" t="str">
        <f>CONCATENATE(LEFT(SP_ACQ_Lib[[#This Row],[Tax Parcel ID]],7),"_",SP_ACQ_Lib[[#This Row],[ACQ Document Type]])</f>
        <v>R018587_APPRAISAL Just Compensation Memo</v>
      </c>
      <c r="V413" s="36" t="str">
        <f>INDEX(SP_AcqTract_DB[WCAD Tax Parcel ID],MATCH(SP_ACQ_Lib[[#This Row],[Acquisition Tract No.]],SP_AcqTract_DB[Acquisition Tract No.],0))</f>
        <v>R018587;#41</v>
      </c>
      <c r="W413" s="26" t="e">
        <f>INDEX(#REF!,MATCH(LEFT(SP_ACQ_Lib[[#This Row],[Tax Parcel ID]],7),#REF!,0))</f>
        <v>#REF!</v>
      </c>
      <c r="X4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APPRAISAL Just Compensation Memo</v>
      </c>
      <c r="Y4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4" spans="1:25" ht="15" x14ac:dyDescent="0.2">
      <c r="A414" s="57" t="str">
        <f>CONCATENATE(SP_ACQ_Lib[[#This Row],[Acquisition Tract No.]],"_",SP_ACQ_Lib[[#This Row],[ACQ Document Type]])</f>
        <v>303_APPRAISAL USACOE Authorization to Proceed with Offer</v>
      </c>
      <c r="B414" s="14" t="s">
        <v>2856</v>
      </c>
      <c r="C414" s="23" t="s">
        <v>42</v>
      </c>
      <c r="D414" s="12" t="s">
        <v>268</v>
      </c>
      <c r="E414" s="8" t="s">
        <v>569</v>
      </c>
      <c r="F414" s="8" t="s">
        <v>1786</v>
      </c>
      <c r="G414" s="8" t="s">
        <v>1785</v>
      </c>
      <c r="H414" s="7" t="s">
        <v>218</v>
      </c>
      <c r="I414" s="16">
        <v>44004</v>
      </c>
      <c r="J414" s="16">
        <v>44004</v>
      </c>
      <c r="K414" s="17">
        <v>8384</v>
      </c>
      <c r="L414" s="3"/>
      <c r="M414" s="8" t="s">
        <v>1483</v>
      </c>
      <c r="N414" s="11">
        <v>44006.409456018519</v>
      </c>
      <c r="O414" s="8" t="s">
        <v>1483</v>
      </c>
      <c r="P414" s="11">
        <v>44004.577118055553</v>
      </c>
      <c r="Q414" s="13">
        <v>418774</v>
      </c>
      <c r="R414" s="24" t="s">
        <v>220</v>
      </c>
      <c r="S414" s="14" t="s">
        <v>2925</v>
      </c>
      <c r="T414" s="63">
        <v>1257</v>
      </c>
      <c r="U414" s="64" t="str">
        <f>CONCATENATE(LEFT(SP_ACQ_Lib[[#This Row],[Tax Parcel ID]],7),"_",SP_ACQ_Lib[[#This Row],[ACQ Document Type]])</f>
        <v>R018587_APPRAISAL USACOE Authorization to Proceed with Offer</v>
      </c>
      <c r="V414" s="36" t="str">
        <f>INDEX(SP_AcqTract_DB[WCAD Tax Parcel ID],MATCH(SP_ACQ_Lib[[#This Row],[Acquisition Tract No.]],SP_AcqTract_DB[Acquisition Tract No.],0))</f>
        <v>R018587;#41</v>
      </c>
      <c r="W414" s="26" t="e">
        <f>INDEX(#REF!,MATCH(LEFT(SP_ACQ_Lib[[#This Row],[Tax Parcel ID]],7),#REF!,0))</f>
        <v>#REF!</v>
      </c>
      <c r="X4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APPRAISAL USACOE Authorization to Proceed with Offer</v>
      </c>
      <c r="Y4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5" spans="1:25" ht="15" x14ac:dyDescent="0.2">
      <c r="A415" s="57" t="str">
        <f>CONCATENATE(SP_ACQ_Lib[[#This Row],[Acquisition Tract No.]],"_",SP_ACQ_Lib[[#This Row],[ACQ Document Type]])</f>
        <v>303_CONTACT Letter of Intent-HDR</v>
      </c>
      <c r="B415" s="14" t="s">
        <v>883</v>
      </c>
      <c r="C415" s="23" t="s">
        <v>42</v>
      </c>
      <c r="D415" s="12" t="s">
        <v>268</v>
      </c>
      <c r="E415" s="8" t="s">
        <v>489</v>
      </c>
      <c r="F415" s="8" t="s">
        <v>760</v>
      </c>
      <c r="G415" s="8" t="s">
        <v>759</v>
      </c>
      <c r="H415" s="7" t="s">
        <v>218</v>
      </c>
      <c r="I415" s="16">
        <v>43765</v>
      </c>
      <c r="J415" s="16"/>
      <c r="K415" s="17"/>
      <c r="L415" s="3"/>
      <c r="M415" s="8" t="s">
        <v>20</v>
      </c>
      <c r="N415" s="11">
        <v>43770.449201388888</v>
      </c>
      <c r="O415" s="8" t="s">
        <v>761</v>
      </c>
      <c r="P415" s="11">
        <v>43769.631932870368</v>
      </c>
      <c r="Q415" s="13">
        <v>347401</v>
      </c>
      <c r="R415" s="24" t="s">
        <v>220</v>
      </c>
      <c r="S415" s="14" t="s">
        <v>1002</v>
      </c>
      <c r="T415" s="63">
        <v>536</v>
      </c>
      <c r="U415" s="64" t="str">
        <f>CONCATENATE(LEFT(SP_ACQ_Lib[[#This Row],[Tax Parcel ID]],7),"_",SP_ACQ_Lib[[#This Row],[ACQ Document Type]])</f>
        <v>R018587_CONTACT Letter of Intent-HDR</v>
      </c>
      <c r="V415" s="36" t="str">
        <f>INDEX(SP_AcqTract_DB[WCAD Tax Parcel ID],MATCH(SP_ACQ_Lib[[#This Row],[Acquisition Tract No.]],SP_AcqTract_DB[Acquisition Tract No.],0))</f>
        <v>R018587;#41</v>
      </c>
      <c r="W415" s="26" t="e">
        <f>INDEX(#REF!,MATCH(LEFT(SP_ACQ_Lib[[#This Row],[Tax Parcel ID]],7),#REF!,0))</f>
        <v>#REF!</v>
      </c>
      <c r="X4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CONTACT Letter of Intent-HDR</v>
      </c>
      <c r="Y4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6" spans="1:25" ht="15" x14ac:dyDescent="0.2">
      <c r="A416" s="57" t="str">
        <f>CONCATENATE(SP_ACQ_Lib[[#This Row],[Acquisition Tract No.]],"_",SP_ACQ_Lib[[#This Row],[ACQ Document Type]])</f>
        <v>303_CONTACT Negotiator Report</v>
      </c>
      <c r="B416" s="14" t="s">
        <v>1308</v>
      </c>
      <c r="C416" s="23" t="s">
        <v>42</v>
      </c>
      <c r="D416" s="12" t="s">
        <v>268</v>
      </c>
      <c r="E416" s="8" t="s">
        <v>489</v>
      </c>
      <c r="F416" s="8" t="s">
        <v>517</v>
      </c>
      <c r="G416" s="8" t="s">
        <v>516</v>
      </c>
      <c r="H416" s="7" t="s">
        <v>218</v>
      </c>
      <c r="I416" s="16"/>
      <c r="J416" s="16"/>
      <c r="K416" s="17"/>
      <c r="L416" s="3"/>
      <c r="M416" s="8" t="s">
        <v>1076</v>
      </c>
      <c r="N416" s="11">
        <v>43998.642060185186</v>
      </c>
      <c r="O416" s="8" t="s">
        <v>1484</v>
      </c>
      <c r="P416" s="11">
        <v>43728.565081018518</v>
      </c>
      <c r="Q416" s="13">
        <v>67984</v>
      </c>
      <c r="R416" s="24" t="s">
        <v>518</v>
      </c>
      <c r="S416" s="14" t="s">
        <v>548</v>
      </c>
      <c r="T416" s="63">
        <v>313</v>
      </c>
      <c r="U416" s="64" t="str">
        <f>CONCATENATE(LEFT(SP_ACQ_Lib[[#This Row],[Tax Parcel ID]],7),"_",SP_ACQ_Lib[[#This Row],[ACQ Document Type]])</f>
        <v>R018587_CONTACT Negotiator Report</v>
      </c>
      <c r="V416" s="36" t="str">
        <f>INDEX(SP_AcqTract_DB[WCAD Tax Parcel ID],MATCH(SP_ACQ_Lib[[#This Row],[Acquisition Tract No.]],SP_AcqTract_DB[Acquisition Tract No.],0))</f>
        <v>R018587;#41</v>
      </c>
      <c r="W416" s="26" t="e">
        <f>INDEX(#REF!,MATCH(LEFT(SP_ACQ_Lib[[#This Row],[Tax Parcel ID]],7),#REF!,0))</f>
        <v>#REF!</v>
      </c>
      <c r="X4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CONTACT Negotiator Report</v>
      </c>
      <c r="Y4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7" spans="1:25" ht="15" x14ac:dyDescent="0.2">
      <c r="A417" s="57" t="str">
        <f>CONCATENATE(SP_ACQ_Lib[[#This Row],[Acquisition Tract No.]],"_",SP_ACQ_Lib[[#This Row],[ACQ Document Type]])</f>
        <v>303_NEGOTIATION Landowner Bill of Rights Letter</v>
      </c>
      <c r="B417" s="14" t="s">
        <v>1374</v>
      </c>
      <c r="C417" s="23" t="s">
        <v>42</v>
      </c>
      <c r="D417" s="12" t="s">
        <v>268</v>
      </c>
      <c r="E417" s="8" t="s">
        <v>573</v>
      </c>
      <c r="F417" s="8" t="s">
        <v>1079</v>
      </c>
      <c r="G417" s="8" t="s">
        <v>1078</v>
      </c>
      <c r="H417" s="7" t="s">
        <v>218</v>
      </c>
      <c r="I417" s="16">
        <v>43748</v>
      </c>
      <c r="J417" s="16"/>
      <c r="K417" s="17"/>
      <c r="L417" s="3"/>
      <c r="M417" s="8" t="s">
        <v>1483</v>
      </c>
      <c r="N417" s="11">
        <v>43872.562835648147</v>
      </c>
      <c r="O417" s="8" t="s">
        <v>1485</v>
      </c>
      <c r="P417" s="11">
        <v>43752.503437500003</v>
      </c>
      <c r="Q417" s="13">
        <v>383349</v>
      </c>
      <c r="R417" s="24" t="s">
        <v>220</v>
      </c>
      <c r="S417" s="14" t="s">
        <v>634</v>
      </c>
      <c r="T417" s="63">
        <v>442</v>
      </c>
      <c r="U417" s="64" t="str">
        <f>CONCATENATE(LEFT(SP_ACQ_Lib[[#This Row],[Tax Parcel ID]],7),"_",SP_ACQ_Lib[[#This Row],[ACQ Document Type]])</f>
        <v>R018587_NEGOTIATION Landowner Bill of Rights Letter</v>
      </c>
      <c r="V417" s="36" t="str">
        <f>INDEX(SP_AcqTract_DB[WCAD Tax Parcel ID],MATCH(SP_ACQ_Lib[[#This Row],[Acquisition Tract No.]],SP_AcqTract_DB[Acquisition Tract No.],0))</f>
        <v>R018587;#41</v>
      </c>
      <c r="W417" s="26" t="e">
        <f>INDEX(#REF!,MATCH(LEFT(SP_ACQ_Lib[[#This Row],[Tax Parcel ID]],7),#REF!,0))</f>
        <v>#REF!</v>
      </c>
      <c r="X4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NEGOTIATION Landowner Bill of Rights Letter</v>
      </c>
      <c r="Y4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8" spans="1:25" ht="15" x14ac:dyDescent="0.2">
      <c r="A418" s="57" t="str">
        <f>CONCATENATE(SP_ACQ_Lib[[#This Row],[Acquisition Tract No.]],"_",SP_ACQ_Lib[[#This Row],[ACQ Document Type]])</f>
        <v>303_SURVEY Description-Plat_CITY</v>
      </c>
      <c r="B418" s="14" t="s">
        <v>1627</v>
      </c>
      <c r="C418" s="23" t="s">
        <v>42</v>
      </c>
      <c r="D418" s="12" t="s">
        <v>268</v>
      </c>
      <c r="E418" s="8" t="s">
        <v>482</v>
      </c>
      <c r="F418" s="8" t="s">
        <v>1413</v>
      </c>
      <c r="G418" s="8" t="s">
        <v>1412</v>
      </c>
      <c r="H418" s="7" t="s">
        <v>1082</v>
      </c>
      <c r="I418" s="16">
        <v>43859</v>
      </c>
      <c r="J418" s="16">
        <v>43913</v>
      </c>
      <c r="K418" s="17"/>
      <c r="L418" s="3"/>
      <c r="M418" s="8" t="s">
        <v>1483</v>
      </c>
      <c r="N418" s="11">
        <v>43937.589097222219</v>
      </c>
      <c r="O418" s="8" t="s">
        <v>1482</v>
      </c>
      <c r="P418" s="11">
        <v>43913.53702546296</v>
      </c>
      <c r="Q418" s="13">
        <v>255898</v>
      </c>
      <c r="R418" s="24" t="s">
        <v>220</v>
      </c>
      <c r="S418" s="14" t="s">
        <v>1659</v>
      </c>
      <c r="T418" s="63">
        <v>788</v>
      </c>
      <c r="U418" s="64" t="str">
        <f>CONCATENATE(LEFT(SP_ACQ_Lib[[#This Row],[Tax Parcel ID]],7),"_",SP_ACQ_Lib[[#This Row],[ACQ Document Type]])</f>
        <v>R018587_SURVEY Description-Plat_CITY</v>
      </c>
      <c r="V418" s="36" t="str">
        <f>INDEX(SP_AcqTract_DB[WCAD Tax Parcel ID],MATCH(SP_ACQ_Lib[[#This Row],[Acquisition Tract No.]],SP_AcqTract_DB[Acquisition Tract No.],0))</f>
        <v>R018587;#41</v>
      </c>
      <c r="W418" s="26" t="e">
        <f>INDEX(#REF!,MATCH(LEFT(SP_ACQ_Lib[[#This Row],[Tax Parcel ID]],7),#REF!,0))</f>
        <v>#REF!</v>
      </c>
      <c r="X4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SURVEY Description-Plat_CITY</v>
      </c>
      <c r="Y4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19" spans="1:25" ht="15" x14ac:dyDescent="0.2">
      <c r="A419" s="57" t="str">
        <f>CONCATENATE(SP_ACQ_Lib[[#This Row],[Acquisition Tract No.]],"_",SP_ACQ_Lib[[#This Row],[ACQ Document Type]])</f>
        <v>303_SURVEY Description-Plat_USACOE</v>
      </c>
      <c r="B419" s="14" t="s">
        <v>1813</v>
      </c>
      <c r="C419" s="23" t="s">
        <v>42</v>
      </c>
      <c r="D419" s="12" t="s">
        <v>268</v>
      </c>
      <c r="E419" s="8" t="s">
        <v>482</v>
      </c>
      <c r="F419" s="8" t="s">
        <v>1420</v>
      </c>
      <c r="G419" s="8" t="s">
        <v>1419</v>
      </c>
      <c r="H419" s="7" t="s">
        <v>218</v>
      </c>
      <c r="I419" s="16">
        <v>43859</v>
      </c>
      <c r="J419" s="16">
        <v>43948</v>
      </c>
      <c r="K419" s="17"/>
      <c r="L419" s="3"/>
      <c r="M419" s="8" t="s">
        <v>1483</v>
      </c>
      <c r="N419" s="11">
        <v>43949.808761574073</v>
      </c>
      <c r="O419" s="8" t="s">
        <v>1483</v>
      </c>
      <c r="P419" s="11">
        <v>43949.791030092594</v>
      </c>
      <c r="Q419" s="13">
        <v>251655</v>
      </c>
      <c r="R419" s="24" t="s">
        <v>220</v>
      </c>
      <c r="S419" s="14" t="s">
        <v>1832</v>
      </c>
      <c r="T419" s="63">
        <v>845</v>
      </c>
      <c r="U419" s="64" t="str">
        <f>CONCATENATE(LEFT(SP_ACQ_Lib[[#This Row],[Tax Parcel ID]],7),"_",SP_ACQ_Lib[[#This Row],[ACQ Document Type]])</f>
        <v>R018587_SURVEY Description-Plat_USACOE</v>
      </c>
      <c r="V419" s="36" t="str">
        <f>INDEX(SP_AcqTract_DB[WCAD Tax Parcel ID],MATCH(SP_ACQ_Lib[[#This Row],[Acquisition Tract No.]],SP_AcqTract_DB[Acquisition Tract No.],0))</f>
        <v>R018587;#41</v>
      </c>
      <c r="W419" s="26" t="e">
        <f>INDEX(#REF!,MATCH(LEFT(SP_ACQ_Lib[[#This Row],[Tax Parcel ID]],7),#REF!,0))</f>
        <v>#REF!</v>
      </c>
      <c r="X4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SURVEY Description-Plat_USACOE</v>
      </c>
      <c r="Y4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0" spans="1:25" ht="15" x14ac:dyDescent="0.2">
      <c r="A420" s="57" t="str">
        <f>CONCATENATE(SP_ACQ_Lib[[#This Row],[Acquisition Tract No.]],"_",SP_ACQ_Lib[[#This Row],[ACQ Document Type]])</f>
        <v>303_SURVEY Right-of-Entry CMRR</v>
      </c>
      <c r="B420" s="14" t="s">
        <v>1628</v>
      </c>
      <c r="C420" s="23" t="s">
        <v>42</v>
      </c>
      <c r="D420" s="12" t="s">
        <v>268</v>
      </c>
      <c r="E420" s="8" t="s">
        <v>482</v>
      </c>
      <c r="F420" s="8" t="s">
        <v>484</v>
      </c>
      <c r="G420" s="8" t="s">
        <v>224</v>
      </c>
      <c r="H420" s="7" t="s">
        <v>234</v>
      </c>
      <c r="I420" s="16">
        <v>43691</v>
      </c>
      <c r="J420" s="16">
        <v>43713</v>
      </c>
      <c r="K420" s="17"/>
      <c r="L420" s="3" t="s">
        <v>1596</v>
      </c>
      <c r="M420" s="8" t="s">
        <v>1483</v>
      </c>
      <c r="N420" s="11">
        <v>43923.477997685186</v>
      </c>
      <c r="O420" s="8" t="s">
        <v>1485</v>
      </c>
      <c r="P420" s="11">
        <v>43728.399236111109</v>
      </c>
      <c r="Q420" s="13">
        <v>414811</v>
      </c>
      <c r="R420" s="24" t="s">
        <v>220</v>
      </c>
      <c r="S420" s="14" t="s">
        <v>500</v>
      </c>
      <c r="T420" s="63">
        <v>250</v>
      </c>
      <c r="U420" s="64" t="str">
        <f>CONCATENATE(LEFT(SP_ACQ_Lib[[#This Row],[Tax Parcel ID]],7),"_",SP_ACQ_Lib[[#This Row],[ACQ Document Type]])</f>
        <v>R018587_SURVEY Right-of-Entry CMRR</v>
      </c>
      <c r="V420" s="36" t="str">
        <f>INDEX(SP_AcqTract_DB[WCAD Tax Parcel ID],MATCH(SP_ACQ_Lib[[#This Row],[Acquisition Tract No.]],SP_AcqTract_DB[Acquisition Tract No.],0))</f>
        <v>R018587;#41</v>
      </c>
      <c r="W420" s="26" t="e">
        <f>INDEX(#REF!,MATCH(LEFT(SP_ACQ_Lib[[#This Row],[Tax Parcel ID]],7),#REF!,0))</f>
        <v>#REF!</v>
      </c>
      <c r="X4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SURVEY Right-of-Entry CMRR</v>
      </c>
      <c r="Y4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1" spans="1:25" ht="15" x14ac:dyDescent="0.2">
      <c r="A421" s="57" t="str">
        <f>CONCATENATE(SP_ACQ_Lib[[#This Row],[Acquisition Tract No.]],"_",SP_ACQ_Lib[[#This Row],[ACQ Document Type]])</f>
        <v>303_TITLE Commitment</v>
      </c>
      <c r="B421" s="14" t="s">
        <v>884</v>
      </c>
      <c r="C421" s="23" t="s">
        <v>42</v>
      </c>
      <c r="D421" s="12" t="s">
        <v>268</v>
      </c>
      <c r="E421" s="8" t="s">
        <v>485</v>
      </c>
      <c r="F421" s="8" t="s">
        <v>486</v>
      </c>
      <c r="G421" s="8" t="s">
        <v>240</v>
      </c>
      <c r="H421" s="7" t="s">
        <v>218</v>
      </c>
      <c r="I421" s="16">
        <v>43952</v>
      </c>
      <c r="J421" s="16">
        <v>43963</v>
      </c>
      <c r="K421" s="17">
        <v>2313</v>
      </c>
      <c r="L421" s="3" t="s">
        <v>1600</v>
      </c>
      <c r="M421" s="8" t="s">
        <v>1485</v>
      </c>
      <c r="N421" s="11">
        <v>43963.615763888891</v>
      </c>
      <c r="O421" s="8" t="s">
        <v>1486</v>
      </c>
      <c r="P421" s="11">
        <v>43691.420266203706</v>
      </c>
      <c r="Q421" s="13">
        <v>2023300</v>
      </c>
      <c r="R421" s="24" t="s">
        <v>220</v>
      </c>
      <c r="S421" s="14" t="s">
        <v>407</v>
      </c>
      <c r="T421" s="63">
        <v>40</v>
      </c>
      <c r="U421" s="64" t="str">
        <f>CONCATENATE(LEFT(SP_ACQ_Lib[[#This Row],[Tax Parcel ID]],7),"_",SP_ACQ_Lib[[#This Row],[ACQ Document Type]])</f>
        <v>R018587_TITLE Commitment</v>
      </c>
      <c r="V421" s="36" t="str">
        <f>INDEX(SP_AcqTract_DB[WCAD Tax Parcel ID],MATCH(SP_ACQ_Lib[[#This Row],[Acquisition Tract No.]],SP_AcqTract_DB[Acquisition Tract No.],0))</f>
        <v>R018587;#41</v>
      </c>
      <c r="W421" s="26" t="e">
        <f>INDEX(#REF!,MATCH(LEFT(SP_ACQ_Lib[[#This Row],[Tax Parcel ID]],7),#REF!,0))</f>
        <v>#REF!</v>
      </c>
      <c r="X4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TITLE Commitment</v>
      </c>
      <c r="Y4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2" spans="1:25" ht="15" x14ac:dyDescent="0.2">
      <c r="A422" s="57" t="str">
        <f>CONCATENATE(SP_ACQ_Lib[[#This Row],[Acquisition Tract No.]],"_",SP_ACQ_Lib[[#This Row],[ACQ Document Type]])</f>
        <v>303_TITLE Commitment Backup Docs</v>
      </c>
      <c r="B422" s="14" t="s">
        <v>885</v>
      </c>
      <c r="C422" s="23" t="s">
        <v>42</v>
      </c>
      <c r="D422" s="12" t="s">
        <v>268</v>
      </c>
      <c r="E422" s="8" t="s">
        <v>485</v>
      </c>
      <c r="F422" s="8" t="s">
        <v>487</v>
      </c>
      <c r="G422" s="8" t="s">
        <v>242</v>
      </c>
      <c r="H422" s="7" t="s">
        <v>218</v>
      </c>
      <c r="I422" s="16"/>
      <c r="J422" s="16"/>
      <c r="K422" s="17"/>
      <c r="L422" s="3"/>
      <c r="M422" s="8" t="s">
        <v>1485</v>
      </c>
      <c r="N422" s="11">
        <v>43812.627835648149</v>
      </c>
      <c r="O422" s="8" t="s">
        <v>1486</v>
      </c>
      <c r="P422" s="11">
        <v>43691.420775462961</v>
      </c>
      <c r="Q422" s="13">
        <v>73103</v>
      </c>
      <c r="R422" s="24" t="s">
        <v>220</v>
      </c>
      <c r="S422" s="14" t="s">
        <v>408</v>
      </c>
      <c r="T422" s="63">
        <v>41</v>
      </c>
      <c r="U422" s="64" t="str">
        <f>CONCATENATE(LEFT(SP_ACQ_Lib[[#This Row],[Tax Parcel ID]],7),"_",SP_ACQ_Lib[[#This Row],[ACQ Document Type]])</f>
        <v>R018587_TITLE Commitment Backup Docs</v>
      </c>
      <c r="V422" s="36" t="str">
        <f>INDEX(SP_AcqTract_DB[WCAD Tax Parcel ID],MATCH(SP_ACQ_Lib[[#This Row],[Acquisition Tract No.]],SP_AcqTract_DB[Acquisition Tract No.],0))</f>
        <v>R018587;#41</v>
      </c>
      <c r="W422" s="26" t="e">
        <f>INDEX(#REF!,MATCH(LEFT(SP_ACQ_Lib[[#This Row],[Tax Parcel ID]],7),#REF!,0))</f>
        <v>#REF!</v>
      </c>
      <c r="X4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TITLE Commitment Backup Docs</v>
      </c>
      <c r="Y4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3" spans="1:25" ht="15" x14ac:dyDescent="0.2">
      <c r="A423" s="57" t="str">
        <f>CONCATENATE(SP_ACQ_Lib[[#This Row],[Acquisition Tract No.]],"_",SP_ACQ_Lib[[#This Row],[ACQ Document Type]])</f>
        <v>303_TITLE Curative Plan</v>
      </c>
      <c r="B423" s="14" t="s">
        <v>886</v>
      </c>
      <c r="C423" s="23" t="s">
        <v>42</v>
      </c>
      <c r="D423" s="12" t="s">
        <v>268</v>
      </c>
      <c r="E423" s="8" t="s">
        <v>485</v>
      </c>
      <c r="F423" s="8" t="s">
        <v>488</v>
      </c>
      <c r="G423" s="8" t="s">
        <v>243</v>
      </c>
      <c r="H423" s="7" t="s">
        <v>218</v>
      </c>
      <c r="I423" s="16">
        <v>43812</v>
      </c>
      <c r="J423" s="16"/>
      <c r="K423" s="17"/>
      <c r="L423" s="3"/>
      <c r="M423" s="8" t="s">
        <v>1485</v>
      </c>
      <c r="N423" s="11">
        <v>43963.61513888889</v>
      </c>
      <c r="O423" s="8" t="s">
        <v>1486</v>
      </c>
      <c r="P423" s="11">
        <v>43745.565740740742</v>
      </c>
      <c r="Q423" s="13">
        <v>36611</v>
      </c>
      <c r="R423" s="24" t="s">
        <v>220</v>
      </c>
      <c r="S423" s="14" t="s">
        <v>635</v>
      </c>
      <c r="T423" s="63">
        <v>405</v>
      </c>
      <c r="U423" s="64" t="str">
        <f>CONCATENATE(LEFT(SP_ACQ_Lib[[#This Row],[Tax Parcel ID]],7),"_",SP_ACQ_Lib[[#This Row],[ACQ Document Type]])</f>
        <v>R018587_TITLE Curative Plan</v>
      </c>
      <c r="V423" s="36" t="str">
        <f>INDEX(SP_AcqTract_DB[WCAD Tax Parcel ID],MATCH(SP_ACQ_Lib[[#This Row],[Acquisition Tract No.]],SP_AcqTract_DB[Acquisition Tract No.],0))</f>
        <v>R018587;#41</v>
      </c>
      <c r="W423" s="26" t="e">
        <f>INDEX(#REF!,MATCH(LEFT(SP_ACQ_Lib[[#This Row],[Tax Parcel ID]],7),#REF!,0))</f>
        <v>#REF!</v>
      </c>
      <c r="X4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TITLE Curative Plan</v>
      </c>
      <c r="Y4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4" spans="1:25" ht="15" x14ac:dyDescent="0.2">
      <c r="A424" s="57" t="str">
        <f>CONCATENATE(SP_ACQ_Lib[[#This Row],[Acquisition Tract No.]],"_",SP_ACQ_Lib[[#This Row],[ACQ Document Type]])</f>
        <v>303_TITLE Tax Card</v>
      </c>
      <c r="B424" s="14" t="s">
        <v>1375</v>
      </c>
      <c r="C424" s="23" t="s">
        <v>42</v>
      </c>
      <c r="D424" s="12" t="s">
        <v>268</v>
      </c>
      <c r="E424" s="8" t="s">
        <v>485</v>
      </c>
      <c r="F424" s="8" t="s">
        <v>580</v>
      </c>
      <c r="G424" s="8" t="s">
        <v>579</v>
      </c>
      <c r="H424" s="7" t="s">
        <v>218</v>
      </c>
      <c r="I424" s="16"/>
      <c r="J424" s="16"/>
      <c r="K424" s="17"/>
      <c r="L424" s="3"/>
      <c r="M424" s="8" t="s">
        <v>1483</v>
      </c>
      <c r="N424" s="11">
        <v>43874.593217592592</v>
      </c>
      <c r="O424" s="8" t="s">
        <v>673</v>
      </c>
      <c r="P424" s="11">
        <v>43817.479826388888</v>
      </c>
      <c r="Q424" s="13">
        <v>442518</v>
      </c>
      <c r="R424" s="24" t="s">
        <v>220</v>
      </c>
      <c r="S424" s="14" t="s">
        <v>1121</v>
      </c>
      <c r="T424" s="63">
        <v>642</v>
      </c>
      <c r="U424" s="64" t="str">
        <f>CONCATENATE(LEFT(SP_ACQ_Lib[[#This Row],[Tax Parcel ID]],7),"_",SP_ACQ_Lib[[#This Row],[ACQ Document Type]])</f>
        <v>R018587_TITLE Tax Card</v>
      </c>
      <c r="V424" s="36" t="str">
        <f>INDEX(SP_AcqTract_DB[WCAD Tax Parcel ID],MATCH(SP_ACQ_Lib[[#This Row],[Acquisition Tract No.]],SP_AcqTract_DB[Acquisition Tract No.],0))</f>
        <v>R018587;#41</v>
      </c>
      <c r="W424" s="26" t="e">
        <f>INDEX(#REF!,MATCH(LEFT(SP_ACQ_Lib[[#This Row],[Tax Parcel ID]],7),#REF!,0))</f>
        <v>#REF!</v>
      </c>
      <c r="X4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COW-FRMP_TR-303 TITLE Tax Card</v>
      </c>
      <c r="Y4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5" spans="1:25" ht="15" x14ac:dyDescent="0.2">
      <c r="A425" s="57" t="str">
        <f>CONCATENATE(SP_ACQ_Lib[[#This Row],[Acquisition Tract No.]],"_",SP_ACQ_Lib[[#This Row],[ACQ Document Type]])</f>
        <v>304_APPRAISAL Final Appraisal</v>
      </c>
      <c r="B425" s="14" t="s">
        <v>3127</v>
      </c>
      <c r="C425" s="23" t="s">
        <v>43</v>
      </c>
      <c r="D425" s="12" t="s">
        <v>270</v>
      </c>
      <c r="E425" s="8" t="s">
        <v>569</v>
      </c>
      <c r="F425" s="8" t="s">
        <v>1727</v>
      </c>
      <c r="G425" s="8" t="s">
        <v>1726</v>
      </c>
      <c r="H425" s="7" t="s">
        <v>218</v>
      </c>
      <c r="I425" s="16">
        <v>43960</v>
      </c>
      <c r="J425" s="16"/>
      <c r="K425" s="17">
        <v>331917</v>
      </c>
      <c r="L425" s="3"/>
      <c r="M425" s="8" t="s">
        <v>1483</v>
      </c>
      <c r="N425" s="11">
        <v>44021.645648148151</v>
      </c>
      <c r="O425" s="8" t="s">
        <v>1483</v>
      </c>
      <c r="P425" s="11">
        <v>44021.642511574071</v>
      </c>
      <c r="Q425" s="13">
        <v>5195168</v>
      </c>
      <c r="R425" s="24" t="s">
        <v>220</v>
      </c>
      <c r="S425" s="14" t="s">
        <v>3137</v>
      </c>
      <c r="T425" s="63">
        <v>1372</v>
      </c>
      <c r="U425" s="64" t="str">
        <f>CONCATENATE(LEFT(SP_ACQ_Lib[[#This Row],[Tax Parcel ID]],7),"_",SP_ACQ_Lib[[#This Row],[ACQ Document Type]])</f>
        <v>R018588_APPRAISAL Final Appraisal</v>
      </c>
      <c r="V425" s="36" t="str">
        <f>INDEX(SP_AcqTract_DB[WCAD Tax Parcel ID],MATCH(SP_ACQ_Lib[[#This Row],[Acquisition Tract No.]],SP_AcqTract_DB[Acquisition Tract No.],0))</f>
        <v>R018588;#42;#R018589;#43</v>
      </c>
      <c r="W425" s="26" t="e">
        <f>INDEX(#REF!,MATCH(LEFT(SP_ACQ_Lib[[#This Row],[Tax Parcel ID]],7),#REF!,0))</f>
        <v>#REF!</v>
      </c>
      <c r="X4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APPRAISAL Final Appraisal</v>
      </c>
      <c r="Y4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6" spans="1:25" ht="15" x14ac:dyDescent="0.2">
      <c r="A426" s="57" t="str">
        <f>CONCATENATE(SP_ACQ_Lib[[#This Row],[Acquisition Tract No.]],"_",SP_ACQ_Lib[[#This Row],[ACQ Document Type]])</f>
        <v>304_APPRAISAL Just Compensation Memo</v>
      </c>
      <c r="B426" s="14" t="s">
        <v>3128</v>
      </c>
      <c r="C426" s="23" t="s">
        <v>43</v>
      </c>
      <c r="D426" s="12" t="s">
        <v>270</v>
      </c>
      <c r="E426" s="8" t="s">
        <v>569</v>
      </c>
      <c r="F426" s="8" t="s">
        <v>1729</v>
      </c>
      <c r="G426" s="8" t="s">
        <v>1728</v>
      </c>
      <c r="H426" s="7" t="s">
        <v>218</v>
      </c>
      <c r="I426" s="16">
        <v>44021</v>
      </c>
      <c r="J426" s="16">
        <v>44025</v>
      </c>
      <c r="K426" s="17">
        <v>331917</v>
      </c>
      <c r="L426" s="3"/>
      <c r="M426" s="8" t="s">
        <v>1483</v>
      </c>
      <c r="N426" s="11">
        <v>44025.403090277781</v>
      </c>
      <c r="O426" s="8" t="s">
        <v>1483</v>
      </c>
      <c r="P426" s="11">
        <v>44021.642511574071</v>
      </c>
      <c r="Q426" s="13">
        <v>26305</v>
      </c>
      <c r="R426" s="24" t="s">
        <v>220</v>
      </c>
      <c r="S426" s="14" t="s">
        <v>3138</v>
      </c>
      <c r="T426" s="63">
        <v>1373</v>
      </c>
      <c r="U426" s="64" t="str">
        <f>CONCATENATE(LEFT(SP_ACQ_Lib[[#This Row],[Tax Parcel ID]],7),"_",SP_ACQ_Lib[[#This Row],[ACQ Document Type]])</f>
        <v>R018588_APPRAISAL Just Compensation Memo</v>
      </c>
      <c r="V426" s="36" t="str">
        <f>INDEX(SP_AcqTract_DB[WCAD Tax Parcel ID],MATCH(SP_ACQ_Lib[[#This Row],[Acquisition Tract No.]],SP_AcqTract_DB[Acquisition Tract No.],0))</f>
        <v>R018588;#42;#R018589;#43</v>
      </c>
      <c r="W426" s="26" t="e">
        <f>INDEX(#REF!,MATCH(LEFT(SP_ACQ_Lib[[#This Row],[Tax Parcel ID]],7),#REF!,0))</f>
        <v>#REF!</v>
      </c>
      <c r="X4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APPRAISAL Just Compensation Memo</v>
      </c>
      <c r="Y4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7" spans="1:25" ht="15" x14ac:dyDescent="0.2">
      <c r="A427" s="57" t="str">
        <f>CONCATENATE(SP_ACQ_Lib[[#This Row],[Acquisition Tract No.]],"_",SP_ACQ_Lib[[#This Row],[ACQ Document Type]])</f>
        <v>304_APPRAISAL USACOE Authorization to Proceed with Offer</v>
      </c>
      <c r="B427" s="14" t="s">
        <v>3129</v>
      </c>
      <c r="C427" s="23" t="s">
        <v>43</v>
      </c>
      <c r="D427" s="12" t="s">
        <v>270</v>
      </c>
      <c r="E427" s="8" t="s">
        <v>569</v>
      </c>
      <c r="F427" s="8" t="s">
        <v>1786</v>
      </c>
      <c r="G427" s="8" t="s">
        <v>1785</v>
      </c>
      <c r="H427" s="7" t="s">
        <v>218</v>
      </c>
      <c r="I427" s="16">
        <v>44021</v>
      </c>
      <c r="J427" s="16">
        <v>44025</v>
      </c>
      <c r="K427" s="17">
        <v>331917</v>
      </c>
      <c r="L427" s="3"/>
      <c r="M427" s="8" t="s">
        <v>1483</v>
      </c>
      <c r="N427" s="11">
        <v>44025.403252314813</v>
      </c>
      <c r="O427" s="8" t="s">
        <v>1483</v>
      </c>
      <c r="P427" s="11">
        <v>44021.642511574071</v>
      </c>
      <c r="Q427" s="13">
        <v>420613</v>
      </c>
      <c r="R427" s="24" t="s">
        <v>220</v>
      </c>
      <c r="S427" s="14" t="s">
        <v>3139</v>
      </c>
      <c r="T427" s="63">
        <v>1374</v>
      </c>
      <c r="U427" s="64" t="str">
        <f>CONCATENATE(LEFT(SP_ACQ_Lib[[#This Row],[Tax Parcel ID]],7),"_",SP_ACQ_Lib[[#This Row],[ACQ Document Type]])</f>
        <v>R018588_APPRAISAL USACOE Authorization to Proceed with Offer</v>
      </c>
      <c r="V427" s="36" t="str">
        <f>INDEX(SP_AcqTract_DB[WCAD Tax Parcel ID],MATCH(SP_ACQ_Lib[[#This Row],[Acquisition Tract No.]],SP_AcqTract_DB[Acquisition Tract No.],0))</f>
        <v>R018588;#42;#R018589;#43</v>
      </c>
      <c r="W427" s="26" t="e">
        <f>INDEX(#REF!,MATCH(LEFT(SP_ACQ_Lib[[#This Row],[Tax Parcel ID]],7),#REF!,0))</f>
        <v>#REF!</v>
      </c>
      <c r="X4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APPRAISAL USACOE Authorization to Proceed with Offer</v>
      </c>
      <c r="Y4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8" spans="1:25" ht="15" x14ac:dyDescent="0.2">
      <c r="A428" s="57" t="str">
        <f>CONCATENATE(SP_ACQ_Lib[[#This Row],[Acquisition Tract No.]],"_",SP_ACQ_Lib[[#This Row],[ACQ Document Type]])</f>
        <v>304_CONTACT Initial Interview - Residential</v>
      </c>
      <c r="B428" s="14" t="s">
        <v>887</v>
      </c>
      <c r="C428" s="23" t="s">
        <v>43</v>
      </c>
      <c r="D428" s="12" t="s">
        <v>270</v>
      </c>
      <c r="E428" s="8" t="s">
        <v>489</v>
      </c>
      <c r="F428" s="8" t="s">
        <v>490</v>
      </c>
      <c r="G428" s="8" t="s">
        <v>244</v>
      </c>
      <c r="H428" s="7" t="s">
        <v>218</v>
      </c>
      <c r="I428" s="16">
        <v>43685</v>
      </c>
      <c r="J428" s="16"/>
      <c r="K428" s="17"/>
      <c r="L428" s="3" t="s">
        <v>269</v>
      </c>
      <c r="M428" s="8" t="s">
        <v>20</v>
      </c>
      <c r="N428" s="11">
        <v>43770.458287037036</v>
      </c>
      <c r="O428" s="8" t="s">
        <v>1485</v>
      </c>
      <c r="P428" s="11">
        <v>43696.384120370371</v>
      </c>
      <c r="Q428" s="13">
        <v>177501</v>
      </c>
      <c r="R428" s="24" t="s">
        <v>220</v>
      </c>
      <c r="S428" s="14" t="s">
        <v>409</v>
      </c>
      <c r="T428" s="63">
        <v>92</v>
      </c>
      <c r="U428" s="64" t="str">
        <f>CONCATENATE(LEFT(SP_ACQ_Lib[[#This Row],[Tax Parcel ID]],7),"_",SP_ACQ_Lib[[#This Row],[ACQ Document Type]])</f>
        <v>R018588_CONTACT Initial Interview - Residential</v>
      </c>
      <c r="V428" s="36" t="str">
        <f>INDEX(SP_AcqTract_DB[WCAD Tax Parcel ID],MATCH(SP_ACQ_Lib[[#This Row],[Acquisition Tract No.]],SP_AcqTract_DB[Acquisition Tract No.],0))</f>
        <v>R018588;#42;#R018589;#43</v>
      </c>
      <c r="W428" s="26" t="e">
        <f>INDEX(#REF!,MATCH(LEFT(SP_ACQ_Lib[[#This Row],[Tax Parcel ID]],7),#REF!,0))</f>
        <v>#REF!</v>
      </c>
      <c r="X4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CONTACT Initial Interview - Residential</v>
      </c>
      <c r="Y4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29" spans="1:25" ht="15" x14ac:dyDescent="0.2">
      <c r="A429" s="57" t="str">
        <f>CONCATENATE(SP_ACQ_Lib[[#This Row],[Acquisition Tract No.]],"_",SP_ACQ_Lib[[#This Row],[ACQ Document Type]])</f>
        <v>304_CONTACT Initial Interview - Residential</v>
      </c>
      <c r="B429" s="14" t="s">
        <v>888</v>
      </c>
      <c r="C429" s="23" t="s">
        <v>43</v>
      </c>
      <c r="D429" s="12" t="s">
        <v>270</v>
      </c>
      <c r="E429" s="8" t="s">
        <v>489</v>
      </c>
      <c r="F429" s="8" t="s">
        <v>490</v>
      </c>
      <c r="G429" s="8" t="s">
        <v>244</v>
      </c>
      <c r="H429" s="7" t="s">
        <v>218</v>
      </c>
      <c r="I429" s="16">
        <v>43685</v>
      </c>
      <c r="J429" s="16"/>
      <c r="K429" s="17"/>
      <c r="L429" s="3" t="s">
        <v>271</v>
      </c>
      <c r="M429" s="8" t="s">
        <v>20</v>
      </c>
      <c r="N429" s="11">
        <v>43770.449201388888</v>
      </c>
      <c r="O429" s="8" t="s">
        <v>1485</v>
      </c>
      <c r="P429" s="11">
        <v>43696.398599537039</v>
      </c>
      <c r="Q429" s="13">
        <v>175671</v>
      </c>
      <c r="R429" s="24" t="s">
        <v>220</v>
      </c>
      <c r="S429" s="14" t="s">
        <v>410</v>
      </c>
      <c r="T429" s="63">
        <v>102</v>
      </c>
      <c r="U429" s="64" t="str">
        <f>CONCATENATE(LEFT(SP_ACQ_Lib[[#This Row],[Tax Parcel ID]],7),"_",SP_ACQ_Lib[[#This Row],[ACQ Document Type]])</f>
        <v>R018588_CONTACT Initial Interview - Residential</v>
      </c>
      <c r="V429" s="36" t="str">
        <f>INDEX(SP_AcqTract_DB[WCAD Tax Parcel ID],MATCH(SP_ACQ_Lib[[#This Row],[Acquisition Tract No.]],SP_AcqTract_DB[Acquisition Tract No.],0))</f>
        <v>R018588;#42;#R018589;#43</v>
      </c>
      <c r="W429" s="26" t="e">
        <f>INDEX(#REF!,MATCH(LEFT(SP_ACQ_Lib[[#This Row],[Tax Parcel ID]],7),#REF!,0))</f>
        <v>#REF!</v>
      </c>
      <c r="X4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CONTACT Initial Interview - Residential</v>
      </c>
      <c r="Y4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0" spans="1:25" ht="15" x14ac:dyDescent="0.2">
      <c r="A430" s="57" t="str">
        <f>CONCATENATE(SP_ACQ_Lib[[#This Row],[Acquisition Tract No.]],"_",SP_ACQ_Lib[[#This Row],[ACQ Document Type]])</f>
        <v>304_CONTACT Letter of Intent-HDR</v>
      </c>
      <c r="B430" s="14" t="s">
        <v>889</v>
      </c>
      <c r="C430" s="23" t="s">
        <v>43</v>
      </c>
      <c r="D430" s="12" t="s">
        <v>270</v>
      </c>
      <c r="E430" s="8" t="s">
        <v>489</v>
      </c>
      <c r="F430" s="8" t="s">
        <v>760</v>
      </c>
      <c r="G430" s="8" t="s">
        <v>759</v>
      </c>
      <c r="H430" s="7" t="s">
        <v>218</v>
      </c>
      <c r="I430" s="16">
        <v>43765</v>
      </c>
      <c r="J430" s="16"/>
      <c r="K430" s="17"/>
      <c r="L430" s="3"/>
      <c r="M430" s="8" t="s">
        <v>20</v>
      </c>
      <c r="N430" s="11">
        <v>43770.449201388888</v>
      </c>
      <c r="O430" s="8" t="s">
        <v>761</v>
      </c>
      <c r="P430" s="11">
        <v>43769.636597222219</v>
      </c>
      <c r="Q430" s="13">
        <v>348834</v>
      </c>
      <c r="R430" s="24" t="s">
        <v>220</v>
      </c>
      <c r="S430" s="14" t="s">
        <v>1003</v>
      </c>
      <c r="T430" s="63">
        <v>541</v>
      </c>
      <c r="U430" s="64" t="str">
        <f>CONCATENATE(LEFT(SP_ACQ_Lib[[#This Row],[Tax Parcel ID]],7),"_",SP_ACQ_Lib[[#This Row],[ACQ Document Type]])</f>
        <v>R018588_CONTACT Letter of Intent-HDR</v>
      </c>
      <c r="V430" s="36" t="str">
        <f>INDEX(SP_AcqTract_DB[WCAD Tax Parcel ID],MATCH(SP_ACQ_Lib[[#This Row],[Acquisition Tract No.]],SP_AcqTract_DB[Acquisition Tract No.],0))</f>
        <v>R018588;#42;#R018589;#43</v>
      </c>
      <c r="W430" s="26" t="e">
        <f>INDEX(#REF!,MATCH(LEFT(SP_ACQ_Lib[[#This Row],[Tax Parcel ID]],7),#REF!,0))</f>
        <v>#REF!</v>
      </c>
      <c r="X4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CONTACT Letter of Intent-HDR</v>
      </c>
      <c r="Y4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1" spans="1:25" ht="15" x14ac:dyDescent="0.2">
      <c r="A431" s="57" t="str">
        <f>CONCATENATE(SP_ACQ_Lib[[#This Row],[Acquisition Tract No.]],"_",SP_ACQ_Lib[[#This Row],[ACQ Document Type]])</f>
        <v>304_CONTACT Letter of Intent-HDR</v>
      </c>
      <c r="B431" s="14" t="s">
        <v>890</v>
      </c>
      <c r="C431" s="23" t="s">
        <v>43</v>
      </c>
      <c r="D431" s="12" t="s">
        <v>270</v>
      </c>
      <c r="E431" s="8" t="s">
        <v>489</v>
      </c>
      <c r="F431" s="8" t="s">
        <v>760</v>
      </c>
      <c r="G431" s="8" t="s">
        <v>759</v>
      </c>
      <c r="H431" s="7" t="s">
        <v>218</v>
      </c>
      <c r="I431" s="16">
        <v>43765</v>
      </c>
      <c r="J431" s="16"/>
      <c r="K431" s="17"/>
      <c r="L431" s="3"/>
      <c r="M431" s="8" t="s">
        <v>20</v>
      </c>
      <c r="N431" s="11">
        <v>43770.449212962965</v>
      </c>
      <c r="O431" s="8" t="s">
        <v>761</v>
      </c>
      <c r="P431" s="11">
        <v>43769.636597222219</v>
      </c>
      <c r="Q431" s="13">
        <v>349115</v>
      </c>
      <c r="R431" s="24" t="s">
        <v>220</v>
      </c>
      <c r="S431" s="14" t="s">
        <v>1004</v>
      </c>
      <c r="T431" s="63">
        <v>542</v>
      </c>
      <c r="U431" s="64" t="str">
        <f>CONCATENATE(LEFT(SP_ACQ_Lib[[#This Row],[Tax Parcel ID]],7),"_",SP_ACQ_Lib[[#This Row],[ACQ Document Type]])</f>
        <v>R018588_CONTACT Letter of Intent-HDR</v>
      </c>
      <c r="V431" s="36" t="str">
        <f>INDEX(SP_AcqTract_DB[WCAD Tax Parcel ID],MATCH(SP_ACQ_Lib[[#This Row],[Acquisition Tract No.]],SP_AcqTract_DB[Acquisition Tract No.],0))</f>
        <v>R018588;#42;#R018589;#43</v>
      </c>
      <c r="W431" s="26" t="e">
        <f>INDEX(#REF!,MATCH(LEFT(SP_ACQ_Lib[[#This Row],[Tax Parcel ID]],7),#REF!,0))</f>
        <v>#REF!</v>
      </c>
      <c r="X4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CONTACT Letter of Intent-HDR</v>
      </c>
      <c r="Y4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2" spans="1:25" ht="15" x14ac:dyDescent="0.2">
      <c r="A432" s="57" t="str">
        <f>CONCATENATE(SP_ACQ_Lib[[#This Row],[Acquisition Tract No.]],"_",SP_ACQ_Lib[[#This Row],[ACQ Document Type]])</f>
        <v>304_CONTACT Letter of Intent-HDR</v>
      </c>
      <c r="B432" s="14" t="s">
        <v>891</v>
      </c>
      <c r="C432" s="23" t="s">
        <v>43</v>
      </c>
      <c r="D432" s="12" t="s">
        <v>270</v>
      </c>
      <c r="E432" s="8" t="s">
        <v>489</v>
      </c>
      <c r="F432" s="8" t="s">
        <v>760</v>
      </c>
      <c r="G432" s="8" t="s">
        <v>759</v>
      </c>
      <c r="H432" s="7" t="s">
        <v>218</v>
      </c>
      <c r="I432" s="16">
        <v>43765</v>
      </c>
      <c r="J432" s="16"/>
      <c r="K432" s="17"/>
      <c r="L432" s="3"/>
      <c r="M432" s="8" t="s">
        <v>20</v>
      </c>
      <c r="N432" s="11">
        <v>43770.449212962965</v>
      </c>
      <c r="O432" s="8" t="s">
        <v>761</v>
      </c>
      <c r="P432" s="11">
        <v>43769.636608796296</v>
      </c>
      <c r="Q432" s="13">
        <v>350371</v>
      </c>
      <c r="R432" s="24" t="s">
        <v>220</v>
      </c>
      <c r="S432" s="14" t="s">
        <v>1005</v>
      </c>
      <c r="T432" s="63">
        <v>543</v>
      </c>
      <c r="U432" s="64" t="str">
        <f>CONCATENATE(LEFT(SP_ACQ_Lib[[#This Row],[Tax Parcel ID]],7),"_",SP_ACQ_Lib[[#This Row],[ACQ Document Type]])</f>
        <v>R018588_CONTACT Letter of Intent-HDR</v>
      </c>
      <c r="V432" s="36" t="str">
        <f>INDEX(SP_AcqTract_DB[WCAD Tax Parcel ID],MATCH(SP_ACQ_Lib[[#This Row],[Acquisition Tract No.]],SP_AcqTract_DB[Acquisition Tract No.],0))</f>
        <v>R018588;#42;#R018589;#43</v>
      </c>
      <c r="W432" s="26" t="e">
        <f>INDEX(#REF!,MATCH(LEFT(SP_ACQ_Lib[[#This Row],[Tax Parcel ID]],7),#REF!,0))</f>
        <v>#REF!</v>
      </c>
      <c r="X4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CONTACT Letter of Intent-HDR</v>
      </c>
      <c r="Y4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3" spans="1:25" ht="15" x14ac:dyDescent="0.2">
      <c r="A433" s="57" t="str">
        <f>CONCATENATE(SP_ACQ_Lib[[#This Row],[Acquisition Tract No.]],"_",SP_ACQ_Lib[[#This Row],[ACQ Document Type]])</f>
        <v>304_CONTACT Letter of Intent-HDR</v>
      </c>
      <c r="B433" s="14" t="s">
        <v>892</v>
      </c>
      <c r="C433" s="23" t="s">
        <v>43</v>
      </c>
      <c r="D433" s="12" t="s">
        <v>270</v>
      </c>
      <c r="E433" s="8" t="s">
        <v>489</v>
      </c>
      <c r="F433" s="8" t="s">
        <v>760</v>
      </c>
      <c r="G433" s="8" t="s">
        <v>759</v>
      </c>
      <c r="H433" s="7" t="s">
        <v>218</v>
      </c>
      <c r="I433" s="16">
        <v>43765</v>
      </c>
      <c r="J433" s="16"/>
      <c r="K433" s="17"/>
      <c r="L433" s="3"/>
      <c r="M433" s="8" t="s">
        <v>20</v>
      </c>
      <c r="N433" s="11">
        <v>43770.449212962965</v>
      </c>
      <c r="O433" s="8" t="s">
        <v>761</v>
      </c>
      <c r="P433" s="11">
        <v>43769.636608796296</v>
      </c>
      <c r="Q433" s="13">
        <v>351813</v>
      </c>
      <c r="R433" s="24" t="s">
        <v>220</v>
      </c>
      <c r="S433" s="14" t="s">
        <v>1006</v>
      </c>
      <c r="T433" s="63">
        <v>544</v>
      </c>
      <c r="U433" s="64" t="str">
        <f>CONCATENATE(LEFT(SP_ACQ_Lib[[#This Row],[Tax Parcel ID]],7),"_",SP_ACQ_Lib[[#This Row],[ACQ Document Type]])</f>
        <v>R018588_CONTACT Letter of Intent-HDR</v>
      </c>
      <c r="V433" s="36" t="str">
        <f>INDEX(SP_AcqTract_DB[WCAD Tax Parcel ID],MATCH(SP_ACQ_Lib[[#This Row],[Acquisition Tract No.]],SP_AcqTract_DB[Acquisition Tract No.],0))</f>
        <v>R018588;#42;#R018589;#43</v>
      </c>
      <c r="W433" s="26" t="e">
        <f>INDEX(#REF!,MATCH(LEFT(SP_ACQ_Lib[[#This Row],[Tax Parcel ID]],7),#REF!,0))</f>
        <v>#REF!</v>
      </c>
      <c r="X4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CONTACT Letter of Intent-HDR</v>
      </c>
      <c r="Y4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4" spans="1:25" ht="15" x14ac:dyDescent="0.2">
      <c r="A434" s="57" t="str">
        <f>CONCATENATE(SP_ACQ_Lib[[#This Row],[Acquisition Tract No.]],"_",SP_ACQ_Lib[[#This Row],[ACQ Document Type]])</f>
        <v>304_CONTACT Negotiator Report</v>
      </c>
      <c r="B434" s="14" t="s">
        <v>1309</v>
      </c>
      <c r="C434" s="23" t="s">
        <v>43</v>
      </c>
      <c r="D434" s="12" t="s">
        <v>270</v>
      </c>
      <c r="E434" s="8" t="s">
        <v>489</v>
      </c>
      <c r="F434" s="8" t="s">
        <v>517</v>
      </c>
      <c r="G434" s="8" t="s">
        <v>516</v>
      </c>
      <c r="H434" s="7" t="s">
        <v>218</v>
      </c>
      <c r="I434" s="16"/>
      <c r="J434" s="16"/>
      <c r="K434" s="17"/>
      <c r="L434" s="3"/>
      <c r="M434" s="8" t="s">
        <v>1076</v>
      </c>
      <c r="N434" s="11">
        <v>44007.664409722223</v>
      </c>
      <c r="O434" s="8" t="s">
        <v>1485</v>
      </c>
      <c r="P434" s="11">
        <v>43732.593240740738</v>
      </c>
      <c r="Q434" s="13">
        <v>56702</v>
      </c>
      <c r="R434" s="24" t="s">
        <v>518</v>
      </c>
      <c r="S434" s="14" t="s">
        <v>549</v>
      </c>
      <c r="T434" s="63">
        <v>315</v>
      </c>
      <c r="U434" s="64" t="str">
        <f>CONCATENATE(LEFT(SP_ACQ_Lib[[#This Row],[Tax Parcel ID]],7),"_",SP_ACQ_Lib[[#This Row],[ACQ Document Type]])</f>
        <v>R018588_CONTACT Negotiator Report</v>
      </c>
      <c r="V434" s="36" t="str">
        <f>INDEX(SP_AcqTract_DB[WCAD Tax Parcel ID],MATCH(SP_ACQ_Lib[[#This Row],[Acquisition Tract No.]],SP_AcqTract_DB[Acquisition Tract No.],0))</f>
        <v>R018588;#42;#R018589;#43</v>
      </c>
      <c r="W434" s="26" t="e">
        <f>INDEX(#REF!,MATCH(LEFT(SP_ACQ_Lib[[#This Row],[Tax Parcel ID]],7),#REF!,0))</f>
        <v>#REF!</v>
      </c>
      <c r="X4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CONTACT Negotiator Report</v>
      </c>
      <c r="Y4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5" spans="1:25" ht="15" x14ac:dyDescent="0.2">
      <c r="A435" s="57" t="str">
        <f>CONCATENATE(SP_ACQ_Lib[[#This Row],[Acquisition Tract No.]],"_",SP_ACQ_Lib[[#This Row],[ACQ Document Type]])</f>
        <v>304_NEGOTIATION Landowner Bill of Rights Letter</v>
      </c>
      <c r="B435" s="14" t="s">
        <v>1376</v>
      </c>
      <c r="C435" s="23" t="s">
        <v>43</v>
      </c>
      <c r="D435" s="12" t="s">
        <v>270</v>
      </c>
      <c r="E435" s="8" t="s">
        <v>573</v>
      </c>
      <c r="F435" s="8" t="s">
        <v>1079</v>
      </c>
      <c r="G435" s="8" t="s">
        <v>1078</v>
      </c>
      <c r="H435" s="7" t="s">
        <v>218</v>
      </c>
      <c r="I435" s="16">
        <v>43748</v>
      </c>
      <c r="J435" s="16"/>
      <c r="K435" s="17"/>
      <c r="L435" s="3"/>
      <c r="M435" s="8" t="s">
        <v>1483</v>
      </c>
      <c r="N435" s="11">
        <v>43872.563009259262</v>
      </c>
      <c r="O435" s="8" t="s">
        <v>1485</v>
      </c>
      <c r="P435" s="11">
        <v>43752.505023148151</v>
      </c>
      <c r="Q435" s="13">
        <v>350600</v>
      </c>
      <c r="R435" s="24" t="s">
        <v>220</v>
      </c>
      <c r="S435" s="14" t="s">
        <v>636</v>
      </c>
      <c r="T435" s="63">
        <v>443</v>
      </c>
      <c r="U435" s="64" t="str">
        <f>CONCATENATE(LEFT(SP_ACQ_Lib[[#This Row],[Tax Parcel ID]],7),"_",SP_ACQ_Lib[[#This Row],[ACQ Document Type]])</f>
        <v>R018588_NEGOTIATION Landowner Bill of Rights Letter</v>
      </c>
      <c r="V435" s="36" t="str">
        <f>INDEX(SP_AcqTract_DB[WCAD Tax Parcel ID],MATCH(SP_ACQ_Lib[[#This Row],[Acquisition Tract No.]],SP_AcqTract_DB[Acquisition Tract No.],0))</f>
        <v>R018588;#42;#R018589;#43</v>
      </c>
      <c r="W435" s="26" t="e">
        <f>INDEX(#REF!,MATCH(LEFT(SP_ACQ_Lib[[#This Row],[Tax Parcel ID]],7),#REF!,0))</f>
        <v>#REF!</v>
      </c>
      <c r="X4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NEGOTIATION Landowner Bill of Rights Letter</v>
      </c>
      <c r="Y4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6" spans="1:25" ht="15" x14ac:dyDescent="0.2">
      <c r="A436" s="57" t="str">
        <f>CONCATENATE(SP_ACQ_Lib[[#This Row],[Acquisition Tract No.]],"_",SP_ACQ_Lib[[#This Row],[ACQ Document Type]])</f>
        <v>304_SURVEY Description-Plat_CITY</v>
      </c>
      <c r="B436" s="14" t="s">
        <v>1862</v>
      </c>
      <c r="C436" s="23" t="s">
        <v>43</v>
      </c>
      <c r="D436" s="12" t="s">
        <v>270</v>
      </c>
      <c r="E436" s="8" t="s">
        <v>482</v>
      </c>
      <c r="F436" s="8" t="s">
        <v>1413</v>
      </c>
      <c r="G436" s="8" t="s">
        <v>1412</v>
      </c>
      <c r="H436" s="7" t="s">
        <v>218</v>
      </c>
      <c r="I436" s="16">
        <v>43937</v>
      </c>
      <c r="J436" s="16">
        <v>43958</v>
      </c>
      <c r="K436" s="17"/>
      <c r="L436" s="3"/>
      <c r="M436" s="8" t="s">
        <v>1483</v>
      </c>
      <c r="N436" s="11">
        <v>43958.447222222225</v>
      </c>
      <c r="O436" s="8" t="s">
        <v>1483</v>
      </c>
      <c r="P436" s="11">
        <v>43958.446053240739</v>
      </c>
      <c r="Q436" s="13">
        <v>347047</v>
      </c>
      <c r="R436" s="24" t="s">
        <v>220</v>
      </c>
      <c r="S436" s="14" t="s">
        <v>1868</v>
      </c>
      <c r="T436" s="63">
        <v>867</v>
      </c>
      <c r="U436" s="64" t="str">
        <f>CONCATENATE(LEFT(SP_ACQ_Lib[[#This Row],[Tax Parcel ID]],7),"_",SP_ACQ_Lib[[#This Row],[ACQ Document Type]])</f>
        <v>R018588_SURVEY Description-Plat_CITY</v>
      </c>
      <c r="V436" s="36" t="str">
        <f>INDEX(SP_AcqTract_DB[WCAD Tax Parcel ID],MATCH(SP_ACQ_Lib[[#This Row],[Acquisition Tract No.]],SP_AcqTract_DB[Acquisition Tract No.],0))</f>
        <v>R018588;#42;#R018589;#43</v>
      </c>
      <c r="W436" s="26" t="e">
        <f>INDEX(#REF!,MATCH(LEFT(SP_ACQ_Lib[[#This Row],[Tax Parcel ID]],7),#REF!,0))</f>
        <v>#REF!</v>
      </c>
      <c r="X4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SURVEY Description-Plat_CITY</v>
      </c>
      <c r="Y4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7" spans="1:25" ht="15" x14ac:dyDescent="0.2">
      <c r="A437" s="57" t="str">
        <f>CONCATENATE(SP_ACQ_Lib[[#This Row],[Acquisition Tract No.]],"_",SP_ACQ_Lib[[#This Row],[ACQ Document Type]])</f>
        <v>304_SURVEY Description-Plat_USACOE</v>
      </c>
      <c r="B437" s="14" t="s">
        <v>2647</v>
      </c>
      <c r="C437" s="23" t="s">
        <v>43</v>
      </c>
      <c r="D437" s="12" t="s">
        <v>270</v>
      </c>
      <c r="E437" s="8" t="s">
        <v>482</v>
      </c>
      <c r="F437" s="8" t="s">
        <v>1420</v>
      </c>
      <c r="G437" s="8" t="s">
        <v>1419</v>
      </c>
      <c r="H437" s="7" t="s">
        <v>218</v>
      </c>
      <c r="I437" s="16">
        <v>43937</v>
      </c>
      <c r="J437" s="16">
        <v>43990</v>
      </c>
      <c r="K437" s="17"/>
      <c r="L437" s="3"/>
      <c r="M437" s="8" t="s">
        <v>1483</v>
      </c>
      <c r="N437" s="11">
        <v>43991.435486111113</v>
      </c>
      <c r="O437" s="8" t="s">
        <v>1483</v>
      </c>
      <c r="P437" s="11">
        <v>43991.433912037035</v>
      </c>
      <c r="Q437" s="13">
        <v>825480</v>
      </c>
      <c r="R437" s="24" t="s">
        <v>220</v>
      </c>
      <c r="S437" s="14" t="s">
        <v>2653</v>
      </c>
      <c r="T437" s="63">
        <v>1172</v>
      </c>
      <c r="U437" s="64" t="str">
        <f>CONCATENATE(LEFT(SP_ACQ_Lib[[#This Row],[Tax Parcel ID]],7),"_",SP_ACQ_Lib[[#This Row],[ACQ Document Type]])</f>
        <v>R018588_SURVEY Description-Plat_USACOE</v>
      </c>
      <c r="V437" s="36" t="str">
        <f>INDEX(SP_AcqTract_DB[WCAD Tax Parcel ID],MATCH(SP_ACQ_Lib[[#This Row],[Acquisition Tract No.]],SP_AcqTract_DB[Acquisition Tract No.],0))</f>
        <v>R018588;#42;#R018589;#43</v>
      </c>
      <c r="W437" s="26" t="e">
        <f>INDEX(#REF!,MATCH(LEFT(SP_ACQ_Lib[[#This Row],[Tax Parcel ID]],7),#REF!,0))</f>
        <v>#REF!</v>
      </c>
      <c r="X4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SURVEY Description-Plat_USACOE</v>
      </c>
      <c r="Y4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8" spans="1:25" ht="15" x14ac:dyDescent="0.2">
      <c r="A438" s="57" t="str">
        <f>CONCATENATE(SP_ACQ_Lib[[#This Row],[Acquisition Tract No.]],"_",SP_ACQ_Lib[[#This Row],[ACQ Document Type]])</f>
        <v>304_SURVEY Right-of-Entry</v>
      </c>
      <c r="B438" s="14" t="s">
        <v>1536</v>
      </c>
      <c r="C438" s="23" t="s">
        <v>43</v>
      </c>
      <c r="D438" s="12" t="s">
        <v>270</v>
      </c>
      <c r="E438" s="8" t="s">
        <v>482</v>
      </c>
      <c r="F438" s="8" t="s">
        <v>483</v>
      </c>
      <c r="G438" s="8" t="s">
        <v>217</v>
      </c>
      <c r="H438" s="7" t="s">
        <v>218</v>
      </c>
      <c r="I438" s="16">
        <v>43689</v>
      </c>
      <c r="J438" s="16"/>
      <c r="K438" s="17"/>
      <c r="L438" s="3" t="s">
        <v>1509</v>
      </c>
      <c r="M438" s="8" t="s">
        <v>1483</v>
      </c>
      <c r="N438" s="11">
        <v>43893.648611111108</v>
      </c>
      <c r="O438" s="8" t="s">
        <v>1483</v>
      </c>
      <c r="P438" s="11">
        <v>43893.647997685184</v>
      </c>
      <c r="Q438" s="13">
        <v>1846388</v>
      </c>
      <c r="R438" s="24" t="s">
        <v>220</v>
      </c>
      <c r="S438" s="14" t="s">
        <v>1568</v>
      </c>
      <c r="T438" s="63">
        <v>768</v>
      </c>
      <c r="U438" s="64" t="str">
        <f>CONCATENATE(LEFT(SP_ACQ_Lib[[#This Row],[Tax Parcel ID]],7),"_",SP_ACQ_Lib[[#This Row],[ACQ Document Type]])</f>
        <v>R018588_SURVEY Right-of-Entry</v>
      </c>
      <c r="V438" s="36" t="str">
        <f>INDEX(SP_AcqTract_DB[WCAD Tax Parcel ID],MATCH(SP_ACQ_Lib[[#This Row],[Acquisition Tract No.]],SP_AcqTract_DB[Acquisition Tract No.],0))</f>
        <v>R018588;#42;#R018589;#43</v>
      </c>
      <c r="W438" s="26" t="e">
        <f>INDEX(#REF!,MATCH(LEFT(SP_ACQ_Lib[[#This Row],[Tax Parcel ID]],7),#REF!,0))</f>
        <v>#REF!</v>
      </c>
      <c r="X4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SURVEY Right-of-Entry</v>
      </c>
      <c r="Y4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39" spans="1:25" ht="15" x14ac:dyDescent="0.2">
      <c r="A439" s="57" t="str">
        <f>CONCATENATE(SP_ACQ_Lib[[#This Row],[Acquisition Tract No.]],"_",SP_ACQ_Lib[[#This Row],[ACQ Document Type]])</f>
        <v>304_SURVEY Right-of-Entry CMRR</v>
      </c>
      <c r="B439" s="14" t="s">
        <v>893</v>
      </c>
      <c r="C439" s="23" t="s">
        <v>43</v>
      </c>
      <c r="D439" s="12" t="s">
        <v>270</v>
      </c>
      <c r="E439" s="8" t="s">
        <v>482</v>
      </c>
      <c r="F439" s="8" t="s">
        <v>484</v>
      </c>
      <c r="G439" s="8" t="s">
        <v>224</v>
      </c>
      <c r="H439" s="7" t="s">
        <v>218</v>
      </c>
      <c r="I439" s="16">
        <v>43684</v>
      </c>
      <c r="J439" s="16"/>
      <c r="K439" s="17"/>
      <c r="L439" s="3" t="s">
        <v>1426</v>
      </c>
      <c r="M439" s="8" t="s">
        <v>1483</v>
      </c>
      <c r="N439" s="11">
        <v>43893.652268518519</v>
      </c>
      <c r="O439" s="8" t="s">
        <v>1484</v>
      </c>
      <c r="P439" s="11">
        <v>43693.3590625</v>
      </c>
      <c r="Q439" s="13">
        <v>138161</v>
      </c>
      <c r="R439" s="24" t="s">
        <v>220</v>
      </c>
      <c r="S439" s="14" t="s">
        <v>411</v>
      </c>
      <c r="T439" s="63">
        <v>83</v>
      </c>
      <c r="U439" s="64" t="str">
        <f>CONCATENATE(LEFT(SP_ACQ_Lib[[#This Row],[Tax Parcel ID]],7),"_",SP_ACQ_Lib[[#This Row],[ACQ Document Type]])</f>
        <v>R018588_SURVEY Right-of-Entry CMRR</v>
      </c>
      <c r="V439" s="36" t="str">
        <f>INDEX(SP_AcqTract_DB[WCAD Tax Parcel ID],MATCH(SP_ACQ_Lib[[#This Row],[Acquisition Tract No.]],SP_AcqTract_DB[Acquisition Tract No.],0))</f>
        <v>R018588;#42;#R018589;#43</v>
      </c>
      <c r="W439" s="26" t="e">
        <f>INDEX(#REF!,MATCH(LEFT(SP_ACQ_Lib[[#This Row],[Tax Parcel ID]],7),#REF!,0))</f>
        <v>#REF!</v>
      </c>
      <c r="X4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SURVEY Right-of-Entry CMRR</v>
      </c>
      <c r="Y4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0" spans="1:25" ht="15" x14ac:dyDescent="0.2">
      <c r="A440" s="57" t="str">
        <f>CONCATENATE(SP_ACQ_Lib[[#This Row],[Acquisition Tract No.]],"_",SP_ACQ_Lib[[#This Row],[ACQ Document Type]])</f>
        <v>304_TITLE Commitment</v>
      </c>
      <c r="B440" s="14" t="s">
        <v>894</v>
      </c>
      <c r="C440" s="23" t="s">
        <v>43</v>
      </c>
      <c r="D440" s="12" t="s">
        <v>270</v>
      </c>
      <c r="E440" s="8" t="s">
        <v>485</v>
      </c>
      <c r="F440" s="8" t="s">
        <v>486</v>
      </c>
      <c r="G440" s="8" t="s">
        <v>240</v>
      </c>
      <c r="H440" s="7" t="s">
        <v>218</v>
      </c>
      <c r="I440" s="16">
        <v>43684</v>
      </c>
      <c r="J440" s="16">
        <v>43692</v>
      </c>
      <c r="K440" s="17"/>
      <c r="L440" s="3" t="s">
        <v>1765</v>
      </c>
      <c r="M440" s="8" t="s">
        <v>1485</v>
      </c>
      <c r="N440" s="11">
        <v>43941.354768518519</v>
      </c>
      <c r="O440" s="8" t="s">
        <v>1486</v>
      </c>
      <c r="P440" s="11">
        <v>43693.566435185188</v>
      </c>
      <c r="Q440" s="13">
        <v>374740</v>
      </c>
      <c r="R440" s="24" t="s">
        <v>220</v>
      </c>
      <c r="S440" s="14" t="s">
        <v>412</v>
      </c>
      <c r="T440" s="63">
        <v>87</v>
      </c>
      <c r="U440" s="64" t="str">
        <f>CONCATENATE(LEFT(SP_ACQ_Lib[[#This Row],[Tax Parcel ID]],7),"_",SP_ACQ_Lib[[#This Row],[ACQ Document Type]])</f>
        <v>R018588_TITLE Commitment</v>
      </c>
      <c r="V440" s="36" t="str">
        <f>INDEX(SP_AcqTract_DB[WCAD Tax Parcel ID],MATCH(SP_ACQ_Lib[[#This Row],[Acquisition Tract No.]],SP_AcqTract_DB[Acquisition Tract No.],0))</f>
        <v>R018588;#42;#R018589;#43</v>
      </c>
      <c r="W440" s="26" t="e">
        <f>INDEX(#REF!,MATCH(LEFT(SP_ACQ_Lib[[#This Row],[Tax Parcel ID]],7),#REF!,0))</f>
        <v>#REF!</v>
      </c>
      <c r="X4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TITLE Commitment</v>
      </c>
      <c r="Y4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1" spans="1:25" ht="15" x14ac:dyDescent="0.2">
      <c r="A441" s="57" t="str">
        <f>CONCATENATE(SP_ACQ_Lib[[#This Row],[Acquisition Tract No.]],"_",SP_ACQ_Lib[[#This Row],[ACQ Document Type]])</f>
        <v>304_TITLE Commitment Backup Docs</v>
      </c>
      <c r="B441" s="14" t="s">
        <v>895</v>
      </c>
      <c r="C441" s="23" t="s">
        <v>43</v>
      </c>
      <c r="D441" s="12" t="s">
        <v>270</v>
      </c>
      <c r="E441" s="8" t="s">
        <v>485</v>
      </c>
      <c r="F441" s="8" t="s">
        <v>487</v>
      </c>
      <c r="G441" s="8" t="s">
        <v>242</v>
      </c>
      <c r="H441" s="7" t="s">
        <v>218</v>
      </c>
      <c r="I441" s="16"/>
      <c r="J441" s="16"/>
      <c r="K441" s="17"/>
      <c r="L441" s="3"/>
      <c r="M441" s="8" t="s">
        <v>1485</v>
      </c>
      <c r="N441" s="11">
        <v>43802.493888888886</v>
      </c>
      <c r="O441" s="8" t="s">
        <v>1486</v>
      </c>
      <c r="P441" s="11">
        <v>43693.566805555558</v>
      </c>
      <c r="Q441" s="13">
        <v>1271791</v>
      </c>
      <c r="R441" s="24" t="s">
        <v>220</v>
      </c>
      <c r="S441" s="14" t="s">
        <v>413</v>
      </c>
      <c r="T441" s="63">
        <v>88</v>
      </c>
      <c r="U441" s="64" t="str">
        <f>CONCATENATE(LEFT(SP_ACQ_Lib[[#This Row],[Tax Parcel ID]],7),"_",SP_ACQ_Lib[[#This Row],[ACQ Document Type]])</f>
        <v>R018588_TITLE Commitment Backup Docs</v>
      </c>
      <c r="V441" s="36" t="str">
        <f>INDEX(SP_AcqTract_DB[WCAD Tax Parcel ID],MATCH(SP_ACQ_Lib[[#This Row],[Acquisition Tract No.]],SP_AcqTract_DB[Acquisition Tract No.],0))</f>
        <v>R018588;#42;#R018589;#43</v>
      </c>
      <c r="W441" s="26" t="e">
        <f>INDEX(#REF!,MATCH(LEFT(SP_ACQ_Lib[[#This Row],[Tax Parcel ID]],7),#REF!,0))</f>
        <v>#REF!</v>
      </c>
      <c r="X4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TITLE Commitment Backup Docs</v>
      </c>
      <c r="Y4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2" spans="1:25" ht="15" x14ac:dyDescent="0.2">
      <c r="A442" s="57" t="str">
        <f>CONCATENATE(SP_ACQ_Lib[[#This Row],[Acquisition Tract No.]],"_",SP_ACQ_Lib[[#This Row],[ACQ Document Type]])</f>
        <v>304_TITLE Curative Plan</v>
      </c>
      <c r="B442" s="14" t="s">
        <v>896</v>
      </c>
      <c r="C442" s="23" t="s">
        <v>43</v>
      </c>
      <c r="D442" s="12" t="s">
        <v>270</v>
      </c>
      <c r="E442" s="8" t="s">
        <v>485</v>
      </c>
      <c r="F442" s="8" t="s">
        <v>488</v>
      </c>
      <c r="G442" s="8" t="s">
        <v>243</v>
      </c>
      <c r="H442" s="7" t="s">
        <v>218</v>
      </c>
      <c r="I442" s="16">
        <v>43812</v>
      </c>
      <c r="J442" s="16"/>
      <c r="K442" s="17"/>
      <c r="L442" s="3"/>
      <c r="M442" s="8" t="s">
        <v>1485</v>
      </c>
      <c r="N442" s="11">
        <v>43812.644733796296</v>
      </c>
      <c r="O442" s="8" t="s">
        <v>1486</v>
      </c>
      <c r="P442" s="11">
        <v>43745.572708333333</v>
      </c>
      <c r="Q442" s="13">
        <v>41448</v>
      </c>
      <c r="R442" s="24" t="s">
        <v>220</v>
      </c>
      <c r="S442" s="14" t="s">
        <v>637</v>
      </c>
      <c r="T442" s="63">
        <v>406</v>
      </c>
      <c r="U442" s="64" t="str">
        <f>CONCATENATE(LEFT(SP_ACQ_Lib[[#This Row],[Tax Parcel ID]],7),"_",SP_ACQ_Lib[[#This Row],[ACQ Document Type]])</f>
        <v>R018588_TITLE Curative Plan</v>
      </c>
      <c r="V442" s="36" t="str">
        <f>INDEX(SP_AcqTract_DB[WCAD Tax Parcel ID],MATCH(SP_ACQ_Lib[[#This Row],[Acquisition Tract No.]],SP_AcqTract_DB[Acquisition Tract No.],0))</f>
        <v>R018588;#42;#R018589;#43</v>
      </c>
      <c r="W442" s="26" t="e">
        <f>INDEX(#REF!,MATCH(LEFT(SP_ACQ_Lib[[#This Row],[Tax Parcel ID]],7),#REF!,0))</f>
        <v>#REF!</v>
      </c>
      <c r="X4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TITLE Curative Plan</v>
      </c>
      <c r="Y4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3" spans="1:25" ht="15" x14ac:dyDescent="0.2">
      <c r="A443" s="57" t="str">
        <f>CONCATENATE(SP_ACQ_Lib[[#This Row],[Acquisition Tract No.]],"_",SP_ACQ_Lib[[#This Row],[ACQ Document Type]])</f>
        <v>304_TITLE Tax Card</v>
      </c>
      <c r="B443" s="14" t="s">
        <v>1537</v>
      </c>
      <c r="C443" s="23" t="s">
        <v>43</v>
      </c>
      <c r="D443" s="12" t="s">
        <v>270</v>
      </c>
      <c r="E443" s="8" t="s">
        <v>485</v>
      </c>
      <c r="F443" s="8" t="s">
        <v>580</v>
      </c>
      <c r="G443" s="8" t="s">
        <v>579</v>
      </c>
      <c r="H443" s="7" t="s">
        <v>218</v>
      </c>
      <c r="I443" s="16"/>
      <c r="J443" s="16"/>
      <c r="K443" s="17"/>
      <c r="L443" s="3" t="s">
        <v>1509</v>
      </c>
      <c r="M443" s="8" t="s">
        <v>1483</v>
      </c>
      <c r="N443" s="11">
        <v>43893.651284722226</v>
      </c>
      <c r="O443" s="8" t="s">
        <v>1483</v>
      </c>
      <c r="P443" s="11">
        <v>43893.650682870371</v>
      </c>
      <c r="Q443" s="13">
        <v>597055</v>
      </c>
      <c r="R443" s="24" t="s">
        <v>220</v>
      </c>
      <c r="S443" s="14" t="s">
        <v>1569</v>
      </c>
      <c r="T443" s="63">
        <v>769</v>
      </c>
      <c r="U443" s="64" t="str">
        <f>CONCATENATE(LEFT(SP_ACQ_Lib[[#This Row],[Tax Parcel ID]],7),"_",SP_ACQ_Lib[[#This Row],[ACQ Document Type]])</f>
        <v>R018588_TITLE Tax Card</v>
      </c>
      <c r="V443" s="36" t="str">
        <f>INDEX(SP_AcqTract_DB[WCAD Tax Parcel ID],MATCH(SP_ACQ_Lib[[#This Row],[Acquisition Tract No.]],SP_AcqTract_DB[Acquisition Tract No.],0))</f>
        <v>R018588;#42;#R018589;#43</v>
      </c>
      <c r="W443" s="26" t="e">
        <f>INDEX(#REF!,MATCH(LEFT(SP_ACQ_Lib[[#This Row],[Tax Parcel ID]],7),#REF!,0))</f>
        <v>#REF!</v>
      </c>
      <c r="X4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COW-FRMP_TR-304 TITLE Tax Card</v>
      </c>
      <c r="Y4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4" spans="1:25" ht="15" x14ac:dyDescent="0.2">
      <c r="A444" s="57" t="str">
        <f>CONCATENATE(SP_ACQ_Lib[[#This Row],[Acquisition Tract No.]],"_",SP_ACQ_Lib[[#This Row],[ACQ Document Type]])</f>
        <v>305_APPRAISAL Final Appraisal</v>
      </c>
      <c r="B444" s="14" t="s">
        <v>2857</v>
      </c>
      <c r="C444" s="23" t="s">
        <v>44</v>
      </c>
      <c r="D444" s="12" t="s">
        <v>272</v>
      </c>
      <c r="E444" s="8" t="s">
        <v>569</v>
      </c>
      <c r="F444" s="8" t="s">
        <v>1727</v>
      </c>
      <c r="G444" s="8" t="s">
        <v>1726</v>
      </c>
      <c r="H444" s="7" t="s">
        <v>218</v>
      </c>
      <c r="I444" s="16">
        <v>43965</v>
      </c>
      <c r="J444" s="16"/>
      <c r="K444" s="17">
        <v>65550</v>
      </c>
      <c r="L444" s="3"/>
      <c r="M444" s="8" t="s">
        <v>1483</v>
      </c>
      <c r="N444" s="11">
        <v>44000.536909722221</v>
      </c>
      <c r="O444" s="8" t="s">
        <v>1483</v>
      </c>
      <c r="P444" s="11">
        <v>44000.529363425929</v>
      </c>
      <c r="Q444" s="13">
        <v>12402655</v>
      </c>
      <c r="R444" s="24" t="s">
        <v>220</v>
      </c>
      <c r="S444" s="14" t="s">
        <v>2926</v>
      </c>
      <c r="T444" s="63">
        <v>1227</v>
      </c>
      <c r="U444" s="64" t="str">
        <f>CONCATENATE(LEFT(SP_ACQ_Lib[[#This Row],[Tax Parcel ID]],7),"_",SP_ACQ_Lib[[#This Row],[ACQ Document Type]])</f>
        <v>R018590_APPRAISAL Final Appraisal</v>
      </c>
      <c r="V444" s="36" t="str">
        <f>INDEX(SP_AcqTract_DB[WCAD Tax Parcel ID],MATCH(SP_ACQ_Lib[[#This Row],[Acquisition Tract No.]],SP_AcqTract_DB[Acquisition Tract No.],0))</f>
        <v>R018590;#44;#R018591;#45;#R018592;#46</v>
      </c>
      <c r="W444" s="26" t="e">
        <f>INDEX(#REF!,MATCH(LEFT(SP_ACQ_Lib[[#This Row],[Tax Parcel ID]],7),#REF!,0))</f>
        <v>#REF!</v>
      </c>
      <c r="X4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APPRAISAL Final Appraisal</v>
      </c>
      <c r="Y4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5" spans="1:25" ht="15" x14ac:dyDescent="0.2">
      <c r="A445" s="57" t="str">
        <f>CONCATENATE(SP_ACQ_Lib[[#This Row],[Acquisition Tract No.]],"_",SP_ACQ_Lib[[#This Row],[ACQ Document Type]])</f>
        <v>305_APPRAISAL Just Compensation Memo</v>
      </c>
      <c r="B445" s="14" t="s">
        <v>2858</v>
      </c>
      <c r="C445" s="23" t="s">
        <v>44</v>
      </c>
      <c r="D445" s="12" t="s">
        <v>272</v>
      </c>
      <c r="E445" s="8" t="s">
        <v>569</v>
      </c>
      <c r="F445" s="8" t="s">
        <v>1729</v>
      </c>
      <c r="G445" s="8" t="s">
        <v>1728</v>
      </c>
      <c r="H445" s="7" t="s">
        <v>218</v>
      </c>
      <c r="I445" s="16">
        <v>44000</v>
      </c>
      <c r="J445" s="16">
        <v>44000</v>
      </c>
      <c r="K445" s="17">
        <v>65550</v>
      </c>
      <c r="L445" s="3"/>
      <c r="M445" s="8" t="s">
        <v>1483</v>
      </c>
      <c r="N445" s="11">
        <v>44000.574861111112</v>
      </c>
      <c r="O445" s="8" t="s">
        <v>1483</v>
      </c>
      <c r="P445" s="11">
        <v>44000.529386574075</v>
      </c>
      <c r="Q445" s="13">
        <v>23033</v>
      </c>
      <c r="R445" s="24" t="s">
        <v>220</v>
      </c>
      <c r="S445" s="14" t="s">
        <v>2927</v>
      </c>
      <c r="T445" s="63">
        <v>1228</v>
      </c>
      <c r="U445" s="64" t="str">
        <f>CONCATENATE(LEFT(SP_ACQ_Lib[[#This Row],[Tax Parcel ID]],7),"_",SP_ACQ_Lib[[#This Row],[ACQ Document Type]])</f>
        <v>R018590_APPRAISAL Just Compensation Memo</v>
      </c>
      <c r="V445" s="36" t="str">
        <f>INDEX(SP_AcqTract_DB[WCAD Tax Parcel ID],MATCH(SP_ACQ_Lib[[#This Row],[Acquisition Tract No.]],SP_AcqTract_DB[Acquisition Tract No.],0))</f>
        <v>R018590;#44;#R018591;#45;#R018592;#46</v>
      </c>
      <c r="W445" s="26" t="e">
        <f>INDEX(#REF!,MATCH(LEFT(SP_ACQ_Lib[[#This Row],[Tax Parcel ID]],7),#REF!,0))</f>
        <v>#REF!</v>
      </c>
      <c r="X4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APPRAISAL Just Compensation Memo</v>
      </c>
      <c r="Y4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6" spans="1:25" ht="15" x14ac:dyDescent="0.2">
      <c r="A446" s="57" t="str">
        <f>CONCATENATE(SP_ACQ_Lib[[#This Row],[Acquisition Tract No.]],"_",SP_ACQ_Lib[[#This Row],[ACQ Document Type]])</f>
        <v>305_APPRAISAL USACOE Authorization to Proceed with Offer</v>
      </c>
      <c r="B446" s="14" t="s">
        <v>2859</v>
      </c>
      <c r="C446" s="23" t="s">
        <v>44</v>
      </c>
      <c r="D446" s="12" t="s">
        <v>272</v>
      </c>
      <c r="E446" s="8" t="s">
        <v>569</v>
      </c>
      <c r="F446" s="8" t="s">
        <v>1786</v>
      </c>
      <c r="G446" s="8" t="s">
        <v>1785</v>
      </c>
      <c r="H446" s="7" t="s">
        <v>218</v>
      </c>
      <c r="I446" s="16">
        <v>44000</v>
      </c>
      <c r="J446" s="16">
        <v>44000</v>
      </c>
      <c r="K446" s="17">
        <v>65550</v>
      </c>
      <c r="L446" s="3"/>
      <c r="M446" s="8" t="s">
        <v>1483</v>
      </c>
      <c r="N446" s="11">
        <v>44000.574953703705</v>
      </c>
      <c r="O446" s="8" t="s">
        <v>1483</v>
      </c>
      <c r="P446" s="11">
        <v>44000.529386574075</v>
      </c>
      <c r="Q446" s="13">
        <v>419931</v>
      </c>
      <c r="R446" s="24" t="s">
        <v>220</v>
      </c>
      <c r="S446" s="14" t="s">
        <v>2928</v>
      </c>
      <c r="T446" s="63">
        <v>1229</v>
      </c>
      <c r="U446" s="64" t="str">
        <f>CONCATENATE(LEFT(SP_ACQ_Lib[[#This Row],[Tax Parcel ID]],7),"_",SP_ACQ_Lib[[#This Row],[ACQ Document Type]])</f>
        <v>R018590_APPRAISAL USACOE Authorization to Proceed with Offer</v>
      </c>
      <c r="V446" s="36" t="str">
        <f>INDEX(SP_AcqTract_DB[WCAD Tax Parcel ID],MATCH(SP_ACQ_Lib[[#This Row],[Acquisition Tract No.]],SP_AcqTract_DB[Acquisition Tract No.],0))</f>
        <v>R018590;#44;#R018591;#45;#R018592;#46</v>
      </c>
      <c r="W446" s="26" t="e">
        <f>INDEX(#REF!,MATCH(LEFT(SP_ACQ_Lib[[#This Row],[Tax Parcel ID]],7),#REF!,0))</f>
        <v>#REF!</v>
      </c>
      <c r="X4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APPRAISAL USACOE Authorization to Proceed with Offer</v>
      </c>
      <c r="Y4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7" spans="1:25" ht="15" x14ac:dyDescent="0.2">
      <c r="A447" s="57" t="str">
        <f>CONCATENATE(SP_ACQ_Lib[[#This Row],[Acquisition Tract No.]],"_",SP_ACQ_Lib[[#This Row],[ACQ Document Type]])</f>
        <v>305_CONTACT Initial Interview - Residential</v>
      </c>
      <c r="B447" s="14" t="s">
        <v>897</v>
      </c>
      <c r="C447" s="23" t="s">
        <v>44</v>
      </c>
      <c r="D447" s="12" t="s">
        <v>272</v>
      </c>
      <c r="E447" s="8" t="s">
        <v>489</v>
      </c>
      <c r="F447" s="8" t="s">
        <v>490</v>
      </c>
      <c r="G447" s="8" t="s">
        <v>244</v>
      </c>
      <c r="H447" s="7" t="s">
        <v>218</v>
      </c>
      <c r="I447" s="16">
        <v>43686</v>
      </c>
      <c r="J447" s="16"/>
      <c r="K447" s="17"/>
      <c r="L447" s="3"/>
      <c r="M447" s="8" t="s">
        <v>1483</v>
      </c>
      <c r="N447" s="11">
        <v>43894.458726851852</v>
      </c>
      <c r="O447" s="8" t="s">
        <v>1485</v>
      </c>
      <c r="P447" s="11">
        <v>43696.382037037038</v>
      </c>
      <c r="Q447" s="13">
        <v>179021</v>
      </c>
      <c r="R447" s="24" t="s">
        <v>220</v>
      </c>
      <c r="S447" s="14" t="s">
        <v>414</v>
      </c>
      <c r="T447" s="63">
        <v>91</v>
      </c>
      <c r="U447" s="64" t="str">
        <f>CONCATENATE(LEFT(SP_ACQ_Lib[[#This Row],[Tax Parcel ID]],7),"_",SP_ACQ_Lib[[#This Row],[ACQ Document Type]])</f>
        <v>R018590_CONTACT Initial Interview - Residential</v>
      </c>
      <c r="V447" s="36" t="str">
        <f>INDEX(SP_AcqTract_DB[WCAD Tax Parcel ID],MATCH(SP_ACQ_Lib[[#This Row],[Acquisition Tract No.]],SP_AcqTract_DB[Acquisition Tract No.],0))</f>
        <v>R018590;#44;#R018591;#45;#R018592;#46</v>
      </c>
      <c r="W447" s="26" t="e">
        <f>INDEX(#REF!,MATCH(LEFT(SP_ACQ_Lib[[#This Row],[Tax Parcel ID]],7),#REF!,0))</f>
        <v>#REF!</v>
      </c>
      <c r="X4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CONTACT Initial Interview - Residential</v>
      </c>
      <c r="Y4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8" spans="1:25" ht="15" x14ac:dyDescent="0.2">
      <c r="A448" s="57" t="str">
        <f>CONCATENATE(SP_ACQ_Lib[[#This Row],[Acquisition Tract No.]],"_",SP_ACQ_Lib[[#This Row],[ACQ Document Type]])</f>
        <v>305_CONTACT Letter of Intent-HDR</v>
      </c>
      <c r="B448" s="14" t="s">
        <v>1538</v>
      </c>
      <c r="C448" s="23" t="s">
        <v>44</v>
      </c>
      <c r="D448" s="12" t="s">
        <v>272</v>
      </c>
      <c r="E448" s="8" t="s">
        <v>489</v>
      </c>
      <c r="F448" s="8" t="s">
        <v>760</v>
      </c>
      <c r="G448" s="8" t="s">
        <v>759</v>
      </c>
      <c r="H448" s="7" t="s">
        <v>218</v>
      </c>
      <c r="I448" s="16">
        <v>43765</v>
      </c>
      <c r="J448" s="16"/>
      <c r="K448" s="17"/>
      <c r="L448" s="3" t="s">
        <v>1513</v>
      </c>
      <c r="M448" s="8" t="s">
        <v>1483</v>
      </c>
      <c r="N448" s="11">
        <v>43893.656030092592</v>
      </c>
      <c r="O448" s="8" t="s">
        <v>1483</v>
      </c>
      <c r="P448" s="11">
        <v>43893.655486111114</v>
      </c>
      <c r="Q448" s="13">
        <v>819303</v>
      </c>
      <c r="R448" s="24" t="s">
        <v>220</v>
      </c>
      <c r="S448" s="14" t="s">
        <v>1570</v>
      </c>
      <c r="T448" s="63">
        <v>770</v>
      </c>
      <c r="U448" s="64" t="str">
        <f>CONCATENATE(LEFT(SP_ACQ_Lib[[#This Row],[Tax Parcel ID]],7),"_",SP_ACQ_Lib[[#This Row],[ACQ Document Type]])</f>
        <v>R018590_CONTACT Letter of Intent-HDR</v>
      </c>
      <c r="V448" s="36" t="str">
        <f>INDEX(SP_AcqTract_DB[WCAD Tax Parcel ID],MATCH(SP_ACQ_Lib[[#This Row],[Acquisition Tract No.]],SP_AcqTract_DB[Acquisition Tract No.],0))</f>
        <v>R018590;#44;#R018591;#45;#R018592;#46</v>
      </c>
      <c r="W448" s="26" t="e">
        <f>INDEX(#REF!,MATCH(LEFT(SP_ACQ_Lib[[#This Row],[Tax Parcel ID]],7),#REF!,0))</f>
        <v>#REF!</v>
      </c>
      <c r="X4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CONTACT Letter of Intent-HDR</v>
      </c>
      <c r="Y4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49" spans="1:25" ht="15" x14ac:dyDescent="0.2">
      <c r="A449" s="57" t="str">
        <f>CONCATENATE(SP_ACQ_Lib[[#This Row],[Acquisition Tract No.]],"_",SP_ACQ_Lib[[#This Row],[ACQ Document Type]])</f>
        <v>305_CONTACT Negotiator Report</v>
      </c>
      <c r="B449" s="14" t="s">
        <v>1310</v>
      </c>
      <c r="C449" s="23" t="s">
        <v>44</v>
      </c>
      <c r="D449" s="12" t="s">
        <v>272</v>
      </c>
      <c r="E449" s="8" t="s">
        <v>489</v>
      </c>
      <c r="F449" s="8" t="s">
        <v>517</v>
      </c>
      <c r="G449" s="8" t="s">
        <v>516</v>
      </c>
      <c r="H449" s="7" t="s">
        <v>218</v>
      </c>
      <c r="I449" s="16"/>
      <c r="J449" s="16"/>
      <c r="K449" s="17"/>
      <c r="L449" s="3"/>
      <c r="M449" s="8" t="s">
        <v>1076</v>
      </c>
      <c r="N449" s="11">
        <v>43998.649907407409</v>
      </c>
      <c r="O449" s="8" t="s">
        <v>1485</v>
      </c>
      <c r="P449" s="11">
        <v>43732.597071759257</v>
      </c>
      <c r="Q449" s="13">
        <v>65540</v>
      </c>
      <c r="R449" s="24" t="s">
        <v>518</v>
      </c>
      <c r="S449" s="14" t="s">
        <v>550</v>
      </c>
      <c r="T449" s="63">
        <v>317</v>
      </c>
      <c r="U449" s="64" t="str">
        <f>CONCATENATE(LEFT(SP_ACQ_Lib[[#This Row],[Tax Parcel ID]],7),"_",SP_ACQ_Lib[[#This Row],[ACQ Document Type]])</f>
        <v>R018590_CONTACT Negotiator Report</v>
      </c>
      <c r="V449" s="36" t="str">
        <f>INDEX(SP_AcqTract_DB[WCAD Tax Parcel ID],MATCH(SP_ACQ_Lib[[#This Row],[Acquisition Tract No.]],SP_AcqTract_DB[Acquisition Tract No.],0))</f>
        <v>R018590;#44;#R018591;#45;#R018592;#46</v>
      </c>
      <c r="W449" s="26" t="e">
        <f>INDEX(#REF!,MATCH(LEFT(SP_ACQ_Lib[[#This Row],[Tax Parcel ID]],7),#REF!,0))</f>
        <v>#REF!</v>
      </c>
      <c r="X4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CONTACT Negotiator Report</v>
      </c>
      <c r="Y4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0" spans="1:25" ht="15" x14ac:dyDescent="0.2">
      <c r="A450" s="57" t="str">
        <f>CONCATENATE(SP_ACQ_Lib[[#This Row],[Acquisition Tract No.]],"_",SP_ACQ_Lib[[#This Row],[ACQ Document Type]])</f>
        <v>305_CONTACT Pre-Appraisal Contact with Owner</v>
      </c>
      <c r="B450" s="14" t="s">
        <v>1311</v>
      </c>
      <c r="C450" s="23" t="s">
        <v>44</v>
      </c>
      <c r="D450" s="12" t="s">
        <v>272</v>
      </c>
      <c r="E450" s="8" t="s">
        <v>489</v>
      </c>
      <c r="F450" s="8" t="s">
        <v>1081</v>
      </c>
      <c r="G450" s="8" t="s">
        <v>1080</v>
      </c>
      <c r="H450" s="7" t="s">
        <v>218</v>
      </c>
      <c r="I450" s="16">
        <v>43796</v>
      </c>
      <c r="J450" s="16"/>
      <c r="K450" s="17"/>
      <c r="L450" s="3"/>
      <c r="M450" s="8" t="s">
        <v>1483</v>
      </c>
      <c r="N450" s="11">
        <v>43872.549618055556</v>
      </c>
      <c r="O450" s="8" t="s">
        <v>673</v>
      </c>
      <c r="P450" s="11">
        <v>43823.622800925928</v>
      </c>
      <c r="Q450" s="13">
        <v>330441</v>
      </c>
      <c r="R450" s="24" t="s">
        <v>220</v>
      </c>
      <c r="S450" s="14" t="s">
        <v>1122</v>
      </c>
      <c r="T450" s="63">
        <v>702</v>
      </c>
      <c r="U450" s="64" t="str">
        <f>CONCATENATE(LEFT(SP_ACQ_Lib[[#This Row],[Tax Parcel ID]],7),"_",SP_ACQ_Lib[[#This Row],[ACQ Document Type]])</f>
        <v>R018590_CONTACT Pre-Appraisal Contact with Owner</v>
      </c>
      <c r="V450" s="36" t="str">
        <f>INDEX(SP_AcqTract_DB[WCAD Tax Parcel ID],MATCH(SP_ACQ_Lib[[#This Row],[Acquisition Tract No.]],SP_AcqTract_DB[Acquisition Tract No.],0))</f>
        <v>R018590;#44;#R018591;#45;#R018592;#46</v>
      </c>
      <c r="W450" s="26" t="e">
        <f>INDEX(#REF!,MATCH(LEFT(SP_ACQ_Lib[[#This Row],[Tax Parcel ID]],7),#REF!,0))</f>
        <v>#REF!</v>
      </c>
      <c r="X4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CONTACT Pre-Appraisal Contact with Owner</v>
      </c>
      <c r="Y4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1" spans="1:25" ht="15" x14ac:dyDescent="0.2">
      <c r="A451" s="57" t="str">
        <f>CONCATENATE(SP_ACQ_Lib[[#This Row],[Acquisition Tract No.]],"_",SP_ACQ_Lib[[#This Row],[ACQ Document Type]])</f>
        <v>305_NEGOTIATION Landowner Bill of Rights Letter</v>
      </c>
      <c r="B451" s="14" t="s">
        <v>1377</v>
      </c>
      <c r="C451" s="23" t="s">
        <v>44</v>
      </c>
      <c r="D451" s="12" t="s">
        <v>272</v>
      </c>
      <c r="E451" s="8" t="s">
        <v>573</v>
      </c>
      <c r="F451" s="8" t="s">
        <v>1079</v>
      </c>
      <c r="G451" s="8" t="s">
        <v>1078</v>
      </c>
      <c r="H451" s="7" t="s">
        <v>218</v>
      </c>
      <c r="I451" s="16">
        <v>43748</v>
      </c>
      <c r="J451" s="16"/>
      <c r="K451" s="17"/>
      <c r="L451" s="3"/>
      <c r="M451" s="8" t="s">
        <v>1483</v>
      </c>
      <c r="N451" s="11">
        <v>43893.654293981483</v>
      </c>
      <c r="O451" s="8" t="s">
        <v>1485</v>
      </c>
      <c r="P451" s="11">
        <v>43752.506388888891</v>
      </c>
      <c r="Q451" s="13">
        <v>362650</v>
      </c>
      <c r="R451" s="24" t="s">
        <v>220</v>
      </c>
      <c r="S451" s="14" t="s">
        <v>638</v>
      </c>
      <c r="T451" s="63">
        <v>444</v>
      </c>
      <c r="U451" s="64" t="str">
        <f>CONCATENATE(LEFT(SP_ACQ_Lib[[#This Row],[Tax Parcel ID]],7),"_",SP_ACQ_Lib[[#This Row],[ACQ Document Type]])</f>
        <v>R018590_NEGOTIATION Landowner Bill of Rights Letter</v>
      </c>
      <c r="V451" s="36" t="str">
        <f>INDEX(SP_AcqTract_DB[WCAD Tax Parcel ID],MATCH(SP_ACQ_Lib[[#This Row],[Acquisition Tract No.]],SP_AcqTract_DB[Acquisition Tract No.],0))</f>
        <v>R018590;#44;#R018591;#45;#R018592;#46</v>
      </c>
      <c r="W451" s="26" t="e">
        <f>INDEX(#REF!,MATCH(LEFT(SP_ACQ_Lib[[#This Row],[Tax Parcel ID]],7),#REF!,0))</f>
        <v>#REF!</v>
      </c>
      <c r="X4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NEGOTIATION Landowner Bill of Rights Letter</v>
      </c>
      <c r="Y4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2" spans="1:25" ht="15" x14ac:dyDescent="0.2">
      <c r="A452" s="57" t="str">
        <f>CONCATENATE(SP_ACQ_Lib[[#This Row],[Acquisition Tract No.]],"_",SP_ACQ_Lib[[#This Row],[ACQ Document Type]])</f>
        <v>305_SURVEY Description-Plat_CITY</v>
      </c>
      <c r="B452" s="14" t="s">
        <v>1863</v>
      </c>
      <c r="C452" s="23" t="s">
        <v>44</v>
      </c>
      <c r="D452" s="12" t="s">
        <v>272</v>
      </c>
      <c r="E452" s="8" t="s">
        <v>482</v>
      </c>
      <c r="F452" s="8" t="s">
        <v>1413</v>
      </c>
      <c r="G452" s="8" t="s">
        <v>1412</v>
      </c>
      <c r="H452" s="7" t="s">
        <v>218</v>
      </c>
      <c r="I452" s="16">
        <v>43942</v>
      </c>
      <c r="J452" s="16">
        <v>43963</v>
      </c>
      <c r="K452" s="17"/>
      <c r="L452" s="3"/>
      <c r="M452" s="8" t="s">
        <v>1483</v>
      </c>
      <c r="N452" s="11">
        <v>43963.682291666664</v>
      </c>
      <c r="O452" s="8" t="s">
        <v>1483</v>
      </c>
      <c r="P452" s="11">
        <v>43963.680798611109</v>
      </c>
      <c r="Q452" s="13">
        <v>274246</v>
      </c>
      <c r="R452" s="24" t="s">
        <v>220</v>
      </c>
      <c r="S452" s="14" t="s">
        <v>1869</v>
      </c>
      <c r="T452" s="63">
        <v>875</v>
      </c>
      <c r="U452" s="64" t="str">
        <f>CONCATENATE(LEFT(SP_ACQ_Lib[[#This Row],[Tax Parcel ID]],7),"_",SP_ACQ_Lib[[#This Row],[ACQ Document Type]])</f>
        <v>R018590_SURVEY Description-Plat_CITY</v>
      </c>
      <c r="V452" s="36" t="str">
        <f>INDEX(SP_AcqTract_DB[WCAD Tax Parcel ID],MATCH(SP_ACQ_Lib[[#This Row],[Acquisition Tract No.]],SP_AcqTract_DB[Acquisition Tract No.],0))</f>
        <v>R018590;#44;#R018591;#45;#R018592;#46</v>
      </c>
      <c r="W452" s="26" t="e">
        <f>INDEX(#REF!,MATCH(LEFT(SP_ACQ_Lib[[#This Row],[Tax Parcel ID]],7),#REF!,0))</f>
        <v>#REF!</v>
      </c>
      <c r="X4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SURVEY Description-Plat_CITY</v>
      </c>
      <c r="Y4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3" spans="1:25" ht="15" x14ac:dyDescent="0.2">
      <c r="A453" s="57" t="str">
        <f>CONCATENATE(SP_ACQ_Lib[[#This Row],[Acquisition Tract No.]],"_",SP_ACQ_Lib[[#This Row],[ACQ Document Type]])</f>
        <v>305_SURVEY Description-Plat_USACOE</v>
      </c>
      <c r="B453" s="14" t="s">
        <v>1864</v>
      </c>
      <c r="C453" s="23" t="s">
        <v>44</v>
      </c>
      <c r="D453" s="12" t="s">
        <v>272</v>
      </c>
      <c r="E453" s="8" t="s">
        <v>482</v>
      </c>
      <c r="F453" s="8" t="s">
        <v>1420</v>
      </c>
      <c r="G453" s="8" t="s">
        <v>1419</v>
      </c>
      <c r="H453" s="7" t="s">
        <v>218</v>
      </c>
      <c r="I453" s="16">
        <v>43942</v>
      </c>
      <c r="J453" s="16">
        <v>43963</v>
      </c>
      <c r="K453" s="17"/>
      <c r="L453" s="3"/>
      <c r="M453" s="8" t="s">
        <v>1483</v>
      </c>
      <c r="N453" s="11">
        <v>43963.682500000003</v>
      </c>
      <c r="O453" s="8" t="s">
        <v>1483</v>
      </c>
      <c r="P453" s="11">
        <v>43963.680810185186</v>
      </c>
      <c r="Q453" s="13">
        <v>274625</v>
      </c>
      <c r="R453" s="24" t="s">
        <v>220</v>
      </c>
      <c r="S453" s="14" t="s">
        <v>1870</v>
      </c>
      <c r="T453" s="63">
        <v>876</v>
      </c>
      <c r="U453" s="64" t="str">
        <f>CONCATENATE(LEFT(SP_ACQ_Lib[[#This Row],[Tax Parcel ID]],7),"_",SP_ACQ_Lib[[#This Row],[ACQ Document Type]])</f>
        <v>R018590_SURVEY Description-Plat_USACOE</v>
      </c>
      <c r="V453" s="36" t="str">
        <f>INDEX(SP_AcqTract_DB[WCAD Tax Parcel ID],MATCH(SP_ACQ_Lib[[#This Row],[Acquisition Tract No.]],SP_AcqTract_DB[Acquisition Tract No.],0))</f>
        <v>R018590;#44;#R018591;#45;#R018592;#46</v>
      </c>
      <c r="W453" s="26" t="e">
        <f>INDEX(#REF!,MATCH(LEFT(SP_ACQ_Lib[[#This Row],[Tax Parcel ID]],7),#REF!,0))</f>
        <v>#REF!</v>
      </c>
      <c r="X4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SURVEY Description-Plat_USACOE</v>
      </c>
      <c r="Y4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4" spans="1:25" ht="15" x14ac:dyDescent="0.2">
      <c r="A454" s="57" t="str">
        <f>CONCATENATE(SP_ACQ_Lib[[#This Row],[Acquisition Tract No.]],"_",SP_ACQ_Lib[[#This Row],[ACQ Document Type]])</f>
        <v>305_SURVEY Right-of-Entry</v>
      </c>
      <c r="B454" s="14" t="s">
        <v>1539</v>
      </c>
      <c r="C454" s="23" t="s">
        <v>44</v>
      </c>
      <c r="D454" s="12" t="s">
        <v>272</v>
      </c>
      <c r="E454" s="8" t="s">
        <v>482</v>
      </c>
      <c r="F454" s="8" t="s">
        <v>483</v>
      </c>
      <c r="G454" s="8" t="s">
        <v>217</v>
      </c>
      <c r="H454" s="7" t="s">
        <v>218</v>
      </c>
      <c r="I454" s="16">
        <v>43689</v>
      </c>
      <c r="J454" s="16"/>
      <c r="K454" s="17"/>
      <c r="L454" s="3"/>
      <c r="M454" s="8" t="s">
        <v>1483</v>
      </c>
      <c r="N454" s="11">
        <v>43893.661215277774</v>
      </c>
      <c r="O454" s="8" t="s">
        <v>1483</v>
      </c>
      <c r="P454" s="11">
        <v>43893.660219907404</v>
      </c>
      <c r="Q454" s="13">
        <v>2530337</v>
      </c>
      <c r="R454" s="24" t="s">
        <v>220</v>
      </c>
      <c r="S454" s="14" t="s">
        <v>1571</v>
      </c>
      <c r="T454" s="63">
        <v>771</v>
      </c>
      <c r="U454" s="64" t="str">
        <f>CONCATENATE(LEFT(SP_ACQ_Lib[[#This Row],[Tax Parcel ID]],7),"_",SP_ACQ_Lib[[#This Row],[ACQ Document Type]])</f>
        <v>R018590_SURVEY Right-of-Entry</v>
      </c>
      <c r="V454" s="36" t="str">
        <f>INDEX(SP_AcqTract_DB[WCAD Tax Parcel ID],MATCH(SP_ACQ_Lib[[#This Row],[Acquisition Tract No.]],SP_AcqTract_DB[Acquisition Tract No.],0))</f>
        <v>R018590;#44;#R018591;#45;#R018592;#46</v>
      </c>
      <c r="W454" s="26" t="e">
        <f>INDEX(#REF!,MATCH(LEFT(SP_ACQ_Lib[[#This Row],[Tax Parcel ID]],7),#REF!,0))</f>
        <v>#REF!</v>
      </c>
      <c r="X4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SURVEY Right-of-Entry</v>
      </c>
      <c r="Y4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5" spans="1:25" ht="15" x14ac:dyDescent="0.2">
      <c r="A455" s="57" t="str">
        <f>CONCATENATE(SP_ACQ_Lib[[#This Row],[Acquisition Tract No.]],"_",SP_ACQ_Lib[[#This Row],[ACQ Document Type]])</f>
        <v>305_TITLE Commitment</v>
      </c>
      <c r="B455" s="14" t="s">
        <v>898</v>
      </c>
      <c r="C455" s="23" t="s">
        <v>44</v>
      </c>
      <c r="D455" s="12" t="s">
        <v>272</v>
      </c>
      <c r="E455" s="8" t="s">
        <v>485</v>
      </c>
      <c r="F455" s="8" t="s">
        <v>486</v>
      </c>
      <c r="G455" s="8" t="s">
        <v>240</v>
      </c>
      <c r="H455" s="7" t="s">
        <v>218</v>
      </c>
      <c r="I455" s="16">
        <v>43980</v>
      </c>
      <c r="J455" s="16">
        <v>43991</v>
      </c>
      <c r="K455" s="17"/>
      <c r="L455" s="3" t="s">
        <v>2656</v>
      </c>
      <c r="M455" s="8" t="s">
        <v>1485</v>
      </c>
      <c r="N455" s="11">
        <v>43991.675810185188</v>
      </c>
      <c r="O455" s="8" t="s">
        <v>1486</v>
      </c>
      <c r="P455" s="11">
        <v>43689.367534722223</v>
      </c>
      <c r="Q455" s="13">
        <v>2017451</v>
      </c>
      <c r="R455" s="24" t="s">
        <v>220</v>
      </c>
      <c r="S455" s="14" t="s">
        <v>415</v>
      </c>
      <c r="T455" s="63">
        <v>13</v>
      </c>
      <c r="U455" s="64" t="str">
        <f>CONCATENATE(LEFT(SP_ACQ_Lib[[#This Row],[Tax Parcel ID]],7),"_",SP_ACQ_Lib[[#This Row],[ACQ Document Type]])</f>
        <v>R018590_TITLE Commitment</v>
      </c>
      <c r="V455" s="36" t="str">
        <f>INDEX(SP_AcqTract_DB[WCAD Tax Parcel ID],MATCH(SP_ACQ_Lib[[#This Row],[Acquisition Tract No.]],SP_AcqTract_DB[Acquisition Tract No.],0))</f>
        <v>R018590;#44;#R018591;#45;#R018592;#46</v>
      </c>
      <c r="W455" s="26" t="e">
        <f>INDEX(#REF!,MATCH(LEFT(SP_ACQ_Lib[[#This Row],[Tax Parcel ID]],7),#REF!,0))</f>
        <v>#REF!</v>
      </c>
      <c r="X4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TITLE Commitment</v>
      </c>
      <c r="Y4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6" spans="1:25" ht="15" x14ac:dyDescent="0.2">
      <c r="A456" s="57" t="str">
        <f>CONCATENATE(SP_ACQ_Lib[[#This Row],[Acquisition Tract No.]],"_",SP_ACQ_Lib[[#This Row],[ACQ Document Type]])</f>
        <v>305_TITLE Commitment Backup Docs</v>
      </c>
      <c r="B456" s="14" t="s">
        <v>899</v>
      </c>
      <c r="C456" s="23" t="s">
        <v>44</v>
      </c>
      <c r="D456" s="12" t="s">
        <v>272</v>
      </c>
      <c r="E456" s="8" t="s">
        <v>485</v>
      </c>
      <c r="F456" s="8" t="s">
        <v>487</v>
      </c>
      <c r="G456" s="8" t="s">
        <v>242</v>
      </c>
      <c r="H456" s="7" t="s">
        <v>218</v>
      </c>
      <c r="I456" s="16"/>
      <c r="J456" s="16"/>
      <c r="K456" s="17"/>
      <c r="L456" s="3"/>
      <c r="M456" s="8" t="s">
        <v>1485</v>
      </c>
      <c r="N456" s="11">
        <v>43854.492083333331</v>
      </c>
      <c r="O456" s="8" t="s">
        <v>1486</v>
      </c>
      <c r="P456" s="11">
        <v>43689.36822916667</v>
      </c>
      <c r="Q456" s="13">
        <v>2909771</v>
      </c>
      <c r="R456" s="24" t="s">
        <v>220</v>
      </c>
      <c r="S456" s="14" t="s">
        <v>416</v>
      </c>
      <c r="T456" s="63">
        <v>14</v>
      </c>
      <c r="U456" s="64" t="str">
        <f>CONCATENATE(LEFT(SP_ACQ_Lib[[#This Row],[Tax Parcel ID]],7),"_",SP_ACQ_Lib[[#This Row],[ACQ Document Type]])</f>
        <v>R018590_TITLE Commitment Backup Docs</v>
      </c>
      <c r="V456" s="36" t="str">
        <f>INDEX(SP_AcqTract_DB[WCAD Tax Parcel ID],MATCH(SP_ACQ_Lib[[#This Row],[Acquisition Tract No.]],SP_AcqTract_DB[Acquisition Tract No.],0))</f>
        <v>R018590;#44;#R018591;#45;#R018592;#46</v>
      </c>
      <c r="W456" s="26" t="e">
        <f>INDEX(#REF!,MATCH(LEFT(SP_ACQ_Lib[[#This Row],[Tax Parcel ID]],7),#REF!,0))</f>
        <v>#REF!</v>
      </c>
      <c r="X4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TITLE Commitment Backup Docs</v>
      </c>
      <c r="Y4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7" spans="1:25" ht="15" x14ac:dyDescent="0.2">
      <c r="A457" s="57" t="str">
        <f>CONCATENATE(SP_ACQ_Lib[[#This Row],[Acquisition Tract No.]],"_",SP_ACQ_Lib[[#This Row],[ACQ Document Type]])</f>
        <v>305_TITLE Curative Plan</v>
      </c>
      <c r="B457" s="14" t="s">
        <v>900</v>
      </c>
      <c r="C457" s="23" t="s">
        <v>44</v>
      </c>
      <c r="D457" s="12" t="s">
        <v>272</v>
      </c>
      <c r="E457" s="8" t="s">
        <v>485</v>
      </c>
      <c r="F457" s="8" t="s">
        <v>488</v>
      </c>
      <c r="G457" s="8" t="s">
        <v>243</v>
      </c>
      <c r="H457" s="7" t="s">
        <v>218</v>
      </c>
      <c r="I457" s="16">
        <v>43812</v>
      </c>
      <c r="J457" s="16"/>
      <c r="K457" s="17"/>
      <c r="L457" s="3"/>
      <c r="M457" s="8" t="s">
        <v>1485</v>
      </c>
      <c r="N457" s="11">
        <v>43991.675115740742</v>
      </c>
      <c r="O457" s="8" t="s">
        <v>1486</v>
      </c>
      <c r="P457" s="11">
        <v>43745.574513888889</v>
      </c>
      <c r="Q457" s="13">
        <v>36542</v>
      </c>
      <c r="R457" s="24" t="s">
        <v>220</v>
      </c>
      <c r="S457" s="14" t="s">
        <v>639</v>
      </c>
      <c r="T457" s="63">
        <v>407</v>
      </c>
      <c r="U457" s="64" t="str">
        <f>CONCATENATE(LEFT(SP_ACQ_Lib[[#This Row],[Tax Parcel ID]],7),"_",SP_ACQ_Lib[[#This Row],[ACQ Document Type]])</f>
        <v>R018590_TITLE Curative Plan</v>
      </c>
      <c r="V457" s="36" t="str">
        <f>INDEX(SP_AcqTract_DB[WCAD Tax Parcel ID],MATCH(SP_ACQ_Lib[[#This Row],[Acquisition Tract No.]],SP_AcqTract_DB[Acquisition Tract No.],0))</f>
        <v>R018590;#44;#R018591;#45;#R018592;#46</v>
      </c>
      <c r="W457" s="26" t="e">
        <f>INDEX(#REF!,MATCH(LEFT(SP_ACQ_Lib[[#This Row],[Tax Parcel ID]],7),#REF!,0))</f>
        <v>#REF!</v>
      </c>
      <c r="X4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TITLE Curative Plan</v>
      </c>
      <c r="Y4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8" spans="1:25" ht="15" x14ac:dyDescent="0.2">
      <c r="A458" s="57" t="str">
        <f>CONCATENATE(SP_ACQ_Lib[[#This Row],[Acquisition Tract No.]],"_",SP_ACQ_Lib[[#This Row],[ACQ Document Type]])</f>
        <v>305_TITLE Tax Card</v>
      </c>
      <c r="B458" s="14" t="s">
        <v>1540</v>
      </c>
      <c r="C458" s="23" t="s">
        <v>44</v>
      </c>
      <c r="D458" s="12" t="s">
        <v>272</v>
      </c>
      <c r="E458" s="8" t="s">
        <v>485</v>
      </c>
      <c r="F458" s="8" t="s">
        <v>580</v>
      </c>
      <c r="G458" s="8" t="s">
        <v>579</v>
      </c>
      <c r="H458" s="7" t="s">
        <v>218</v>
      </c>
      <c r="I458" s="16"/>
      <c r="J458" s="16"/>
      <c r="K458" s="17"/>
      <c r="L458" s="3" t="s">
        <v>1513</v>
      </c>
      <c r="M458" s="8" t="s">
        <v>1483</v>
      </c>
      <c r="N458" s="11">
        <v>43893.664247685185</v>
      </c>
      <c r="O458" s="8" t="s">
        <v>1483</v>
      </c>
      <c r="P458" s="11">
        <v>43893.663541666669</v>
      </c>
      <c r="Q458" s="13">
        <v>756158</v>
      </c>
      <c r="R458" s="24" t="s">
        <v>220</v>
      </c>
      <c r="S458" s="14" t="s">
        <v>1572</v>
      </c>
      <c r="T458" s="63">
        <v>772</v>
      </c>
      <c r="U458" s="64" t="str">
        <f>CONCATENATE(LEFT(SP_ACQ_Lib[[#This Row],[Tax Parcel ID]],7),"_",SP_ACQ_Lib[[#This Row],[ACQ Document Type]])</f>
        <v>R018590_TITLE Tax Card</v>
      </c>
      <c r="V458" s="36" t="str">
        <f>INDEX(SP_AcqTract_DB[WCAD Tax Parcel ID],MATCH(SP_ACQ_Lib[[#This Row],[Acquisition Tract No.]],SP_AcqTract_DB[Acquisition Tract No.],0))</f>
        <v>R018590;#44;#R018591;#45;#R018592;#46</v>
      </c>
      <c r="W458" s="26" t="e">
        <f>INDEX(#REF!,MATCH(LEFT(SP_ACQ_Lib[[#This Row],[Tax Parcel ID]],7),#REF!,0))</f>
        <v>#REF!</v>
      </c>
      <c r="X4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 TITLE Tax Card</v>
      </c>
      <c r="Y4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59" spans="1:25" ht="15" x14ac:dyDescent="0.2">
      <c r="A459" s="57" t="str">
        <f>CONCATENATE(SP_ACQ_Lib[[#This Row],[Acquisition Tract No.]],"_",SP_ACQ_Lib[[#This Row],[ACQ Document Type]])</f>
        <v>305MH_CONTACT Letter of Intent-HDR</v>
      </c>
      <c r="B459" s="14" t="s">
        <v>901</v>
      </c>
      <c r="C459" s="23" t="s">
        <v>498</v>
      </c>
      <c r="D459" s="12" t="s">
        <v>499</v>
      </c>
      <c r="E459" s="8" t="s">
        <v>489</v>
      </c>
      <c r="F459" s="8" t="s">
        <v>760</v>
      </c>
      <c r="G459" s="8" t="s">
        <v>759</v>
      </c>
      <c r="H459" s="7" t="s">
        <v>218</v>
      </c>
      <c r="I459" s="16">
        <v>43765</v>
      </c>
      <c r="J459" s="16"/>
      <c r="K459" s="17"/>
      <c r="L459" s="3"/>
      <c r="M459" s="8" t="s">
        <v>20</v>
      </c>
      <c r="N459" s="11">
        <v>43770.449224537035</v>
      </c>
      <c r="O459" s="8" t="s">
        <v>673</v>
      </c>
      <c r="P459" s="11">
        <v>43769.635891203703</v>
      </c>
      <c r="Q459" s="13">
        <v>352682</v>
      </c>
      <c r="R459" s="24" t="s">
        <v>220</v>
      </c>
      <c r="S459" s="14" t="s">
        <v>1007</v>
      </c>
      <c r="T459" s="63">
        <v>540</v>
      </c>
      <c r="U459" s="64" t="str">
        <f>CONCATENATE(LEFT(SP_ACQ_Lib[[#This Row],[Tax Parcel ID]],7),"_",SP_ACQ_Lib[[#This Row],[ACQ Document Type]])</f>
        <v>R056768_CONTACT Letter of Intent-HDR</v>
      </c>
      <c r="V459" s="36" t="str">
        <f>INDEX(SP_AcqTract_DB[WCAD Tax Parcel ID],MATCH(SP_ACQ_Lib[[#This Row],[Acquisition Tract No.]],SP_AcqTract_DB[Acquisition Tract No.],0))</f>
        <v>R056768;#88</v>
      </c>
      <c r="W459" s="26" t="e">
        <f>INDEX(#REF!,MATCH(LEFT(SP_ACQ_Lib[[#This Row],[Tax Parcel ID]],7),#REF!,0))</f>
        <v>#REF!</v>
      </c>
      <c r="X4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COW-FRMP_TR-305MH CONTACT Letter of Intent-HDR</v>
      </c>
      <c r="Y4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0" spans="1:25" ht="15" x14ac:dyDescent="0.2">
      <c r="A460" s="57" t="str">
        <f>CONCATENATE(SP_ACQ_Lib[[#This Row],[Acquisition Tract No.]],"_",SP_ACQ_Lib[[#This Row],[ACQ Document Type]])</f>
        <v>305MH_CONTACT Negotiator Report</v>
      </c>
      <c r="B460" s="14" t="s">
        <v>1312</v>
      </c>
      <c r="C460" s="23" t="s">
        <v>498</v>
      </c>
      <c r="D460" s="12" t="s">
        <v>499</v>
      </c>
      <c r="E460" s="8" t="s">
        <v>489</v>
      </c>
      <c r="F460" s="8" t="s">
        <v>517</v>
      </c>
      <c r="G460" s="8" t="s">
        <v>516</v>
      </c>
      <c r="H460" s="7" t="s">
        <v>218</v>
      </c>
      <c r="I460" s="16"/>
      <c r="J460" s="16"/>
      <c r="K460" s="17"/>
      <c r="L460" s="3"/>
      <c r="M460" s="8" t="s">
        <v>1076</v>
      </c>
      <c r="N460" s="11">
        <v>43998.651412037034</v>
      </c>
      <c r="O460" s="8" t="s">
        <v>1485</v>
      </c>
      <c r="P460" s="11">
        <v>43728.655798611115</v>
      </c>
      <c r="Q460" s="13">
        <v>274799</v>
      </c>
      <c r="R460" s="24" t="s">
        <v>518</v>
      </c>
      <c r="S460" s="14" t="s">
        <v>551</v>
      </c>
      <c r="T460" s="63">
        <v>319</v>
      </c>
      <c r="U460" s="64" t="str">
        <f>CONCATENATE(LEFT(SP_ACQ_Lib[[#This Row],[Tax Parcel ID]],7),"_",SP_ACQ_Lib[[#This Row],[ACQ Document Type]])</f>
        <v>R056768_CONTACT Negotiator Report</v>
      </c>
      <c r="V460" s="36" t="str">
        <f>INDEX(SP_AcqTract_DB[WCAD Tax Parcel ID],MATCH(SP_ACQ_Lib[[#This Row],[Acquisition Tract No.]],SP_AcqTract_DB[Acquisition Tract No.],0))</f>
        <v>R056768;#88</v>
      </c>
      <c r="W460" s="26" t="e">
        <f>INDEX(#REF!,MATCH(LEFT(SP_ACQ_Lib[[#This Row],[Tax Parcel ID]],7),#REF!,0))</f>
        <v>#REF!</v>
      </c>
      <c r="X4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COW-FRMP_TR-305MH CONTACT Negotiator Report</v>
      </c>
      <c r="Y4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1" spans="1:25" ht="15" x14ac:dyDescent="0.2">
      <c r="A461" s="57" t="str">
        <f>CONCATENATE(SP_ACQ_Lib[[#This Row],[Acquisition Tract No.]],"_",SP_ACQ_Lib[[#This Row],[ACQ Document Type]])</f>
        <v>305MH_SURVEY Right-of-Entry CMRR</v>
      </c>
      <c r="B461" s="14" t="s">
        <v>1629</v>
      </c>
      <c r="C461" s="23" t="s">
        <v>498</v>
      </c>
      <c r="D461" s="12" t="s">
        <v>499</v>
      </c>
      <c r="E461" s="8" t="s">
        <v>482</v>
      </c>
      <c r="F461" s="8" t="s">
        <v>484</v>
      </c>
      <c r="G461" s="8" t="s">
        <v>224</v>
      </c>
      <c r="H461" s="7" t="s">
        <v>234</v>
      </c>
      <c r="I461" s="16">
        <v>43727</v>
      </c>
      <c r="J461" s="16">
        <v>43754</v>
      </c>
      <c r="K461" s="17"/>
      <c r="L461" s="3" t="s">
        <v>1596</v>
      </c>
      <c r="M461" s="8" t="s">
        <v>1483</v>
      </c>
      <c r="N461" s="11">
        <v>43923.478449074071</v>
      </c>
      <c r="O461" s="8" t="s">
        <v>1485</v>
      </c>
      <c r="P461" s="11">
        <v>43728.396087962959</v>
      </c>
      <c r="Q461" s="13">
        <v>527225</v>
      </c>
      <c r="R461" s="24" t="s">
        <v>220</v>
      </c>
      <c r="S461" s="14" t="s">
        <v>501</v>
      </c>
      <c r="T461" s="63">
        <v>249</v>
      </c>
      <c r="U461" s="64" t="str">
        <f>CONCATENATE(LEFT(SP_ACQ_Lib[[#This Row],[Tax Parcel ID]],7),"_",SP_ACQ_Lib[[#This Row],[ACQ Document Type]])</f>
        <v>R056768_SURVEY Right-of-Entry CMRR</v>
      </c>
      <c r="V461" s="36" t="str">
        <f>INDEX(SP_AcqTract_DB[WCAD Tax Parcel ID],MATCH(SP_ACQ_Lib[[#This Row],[Acquisition Tract No.]],SP_AcqTract_DB[Acquisition Tract No.],0))</f>
        <v>R056768;#88</v>
      </c>
      <c r="W461" s="26" t="e">
        <f>INDEX(#REF!,MATCH(LEFT(SP_ACQ_Lib[[#This Row],[Tax Parcel ID]],7),#REF!,0))</f>
        <v>#REF!</v>
      </c>
      <c r="X4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COW-FRMP_TR-305MH SURVEY Right-of-Entry CMRR</v>
      </c>
      <c r="Y4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2" spans="1:25" ht="15" x14ac:dyDescent="0.2">
      <c r="A462" s="57" t="str">
        <f>CONCATENATE(SP_ACQ_Lib[[#This Row],[Acquisition Tract No.]],"_",SP_ACQ_Lib[[#This Row],[ACQ Document Type]])</f>
        <v>305MH_TITLE Tax Card</v>
      </c>
      <c r="B462" s="14" t="s">
        <v>1378</v>
      </c>
      <c r="C462" s="23" t="s">
        <v>498</v>
      </c>
      <c r="D462" s="12" t="s">
        <v>499</v>
      </c>
      <c r="E462" s="8" t="s">
        <v>485</v>
      </c>
      <c r="F462" s="8" t="s">
        <v>580</v>
      </c>
      <c r="G462" s="8" t="s">
        <v>579</v>
      </c>
      <c r="H462" s="7" t="s">
        <v>218</v>
      </c>
      <c r="I462" s="16"/>
      <c r="J462" s="16"/>
      <c r="K462" s="17"/>
      <c r="L462" s="3"/>
      <c r="M462" s="8" t="s">
        <v>1483</v>
      </c>
      <c r="N462" s="11">
        <v>43874.593923611108</v>
      </c>
      <c r="O462" s="8" t="s">
        <v>673</v>
      </c>
      <c r="P462" s="11">
        <v>43817.479884259257</v>
      </c>
      <c r="Q462" s="13">
        <v>177864</v>
      </c>
      <c r="R462" s="24" t="s">
        <v>220</v>
      </c>
      <c r="S462" s="14" t="s">
        <v>1123</v>
      </c>
      <c r="T462" s="63">
        <v>648</v>
      </c>
      <c r="U462" s="64" t="str">
        <f>CONCATENATE(LEFT(SP_ACQ_Lib[[#This Row],[Tax Parcel ID]],7),"_",SP_ACQ_Lib[[#This Row],[ACQ Document Type]])</f>
        <v>R056768_TITLE Tax Card</v>
      </c>
      <c r="V462" s="36" t="str">
        <f>INDEX(SP_AcqTract_DB[WCAD Tax Parcel ID],MATCH(SP_ACQ_Lib[[#This Row],[Acquisition Tract No.]],SP_AcqTract_DB[Acquisition Tract No.],0))</f>
        <v>R056768;#88</v>
      </c>
      <c r="W462" s="26" t="e">
        <f>INDEX(#REF!,MATCH(LEFT(SP_ACQ_Lib[[#This Row],[Tax Parcel ID]],7),#REF!,0))</f>
        <v>#REF!</v>
      </c>
      <c r="X4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COW-FRMP_TR-305MH TITLE Tax Card</v>
      </c>
      <c r="Y4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3" spans="1:25" ht="15" x14ac:dyDescent="0.2">
      <c r="A463" s="57" t="str">
        <f>CONCATENATE(SP_ACQ_Lib[[#This Row],[Acquisition Tract No.]],"_",SP_ACQ_Lib[[#This Row],[ACQ Document Type]])</f>
        <v>306_CONTACT Negotiator Report</v>
      </c>
      <c r="B463" s="14" t="s">
        <v>1313</v>
      </c>
      <c r="C463" s="23" t="s">
        <v>585</v>
      </c>
      <c r="D463" s="12" t="s">
        <v>1044</v>
      </c>
      <c r="E463" s="8" t="s">
        <v>489</v>
      </c>
      <c r="F463" s="8" t="s">
        <v>517</v>
      </c>
      <c r="G463" s="8" t="s">
        <v>516</v>
      </c>
      <c r="H463" s="7" t="s">
        <v>218</v>
      </c>
      <c r="I463" s="16"/>
      <c r="J463" s="16"/>
      <c r="K463" s="17"/>
      <c r="L463" s="3"/>
      <c r="M463" s="8" t="s">
        <v>1483</v>
      </c>
      <c r="N463" s="11">
        <v>43874.600983796299</v>
      </c>
      <c r="O463" s="8" t="s">
        <v>1485</v>
      </c>
      <c r="P463" s="11">
        <v>43753.655474537038</v>
      </c>
      <c r="Q463" s="13">
        <v>59461</v>
      </c>
      <c r="R463" s="24" t="s">
        <v>518</v>
      </c>
      <c r="S463" s="14" t="s">
        <v>640</v>
      </c>
      <c r="T463" s="63">
        <v>488</v>
      </c>
      <c r="U463" s="64" t="str">
        <f>CONCATENATE(LEFT(SP_ACQ_Lib[[#This Row],[Tax Parcel ID]],7),"_",SP_ACQ_Lib[[#This Row],[ACQ Document Type]])</f>
        <v>UNKN004_CONTACT Negotiator Report</v>
      </c>
      <c r="V463" s="36" t="str">
        <f>INDEX(SP_AcqTract_DB[WCAD Tax Parcel ID],MATCH(SP_ACQ_Lib[[#This Row],[Acquisition Tract No.]],SP_AcqTract_DB[Acquisition Tract No.],0))</f>
        <v>UNKN004;#92</v>
      </c>
      <c r="W463" s="26" t="e">
        <f>INDEX(#REF!,MATCH(LEFT(SP_ACQ_Lib[[#This Row],[Tax Parcel ID]],7),#REF!,0))</f>
        <v>#REF!</v>
      </c>
      <c r="X4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COW-FRMP_TR-306 CONTACT Negotiator Report</v>
      </c>
      <c r="Y4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4" spans="1:25" ht="15" x14ac:dyDescent="0.2">
      <c r="A464" s="57" t="str">
        <f>CONCATENATE(SP_ACQ_Lib[[#This Row],[Acquisition Tract No.]],"_",SP_ACQ_Lib[[#This Row],[ACQ Document Type]])</f>
        <v>306_NEGOTIATION Landowner Bill of Rights Letter</v>
      </c>
      <c r="B464" s="14" t="s">
        <v>1379</v>
      </c>
      <c r="C464" s="23" t="s">
        <v>585</v>
      </c>
      <c r="D464" s="12" t="s">
        <v>1044</v>
      </c>
      <c r="E464" s="8" t="s">
        <v>573</v>
      </c>
      <c r="F464" s="8" t="s">
        <v>1079</v>
      </c>
      <c r="G464" s="8" t="s">
        <v>1078</v>
      </c>
      <c r="H464" s="7" t="s">
        <v>218</v>
      </c>
      <c r="I464" s="16">
        <v>43748</v>
      </c>
      <c r="J464" s="16"/>
      <c r="K464" s="17"/>
      <c r="L464" s="3"/>
      <c r="M464" s="8" t="s">
        <v>1483</v>
      </c>
      <c r="N464" s="11">
        <v>43893.66547453704</v>
      </c>
      <c r="O464" s="8" t="s">
        <v>1485</v>
      </c>
      <c r="P464" s="11">
        <v>43752.513344907406</v>
      </c>
      <c r="Q464" s="13">
        <v>352177</v>
      </c>
      <c r="R464" s="24" t="s">
        <v>220</v>
      </c>
      <c r="S464" s="14" t="s">
        <v>641</v>
      </c>
      <c r="T464" s="63">
        <v>445</v>
      </c>
      <c r="U464" s="64" t="str">
        <f>CONCATENATE(LEFT(SP_ACQ_Lib[[#This Row],[Tax Parcel ID]],7),"_",SP_ACQ_Lib[[#This Row],[ACQ Document Type]])</f>
        <v>UNKN004_NEGOTIATION Landowner Bill of Rights Letter</v>
      </c>
      <c r="V464" s="36" t="str">
        <f>INDEX(SP_AcqTract_DB[WCAD Tax Parcel ID],MATCH(SP_ACQ_Lib[[#This Row],[Acquisition Tract No.]],SP_AcqTract_DB[Acquisition Tract No.],0))</f>
        <v>UNKN004;#92</v>
      </c>
      <c r="W464" s="26" t="e">
        <f>INDEX(#REF!,MATCH(LEFT(SP_ACQ_Lib[[#This Row],[Tax Parcel ID]],7),#REF!,0))</f>
        <v>#REF!</v>
      </c>
      <c r="X4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COW-FRMP_TR-306 NEGOTIATION Landowner Bill of Rights Letter</v>
      </c>
      <c r="Y4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5" spans="1:25" ht="15" x14ac:dyDescent="0.2">
      <c r="A465" s="57" t="str">
        <f>CONCATENATE(SP_ACQ_Lib[[#This Row],[Acquisition Tract No.]],"_",SP_ACQ_Lib[[#This Row],[ACQ Document Type]])</f>
        <v>306_SURVEY Description-Plat_USACOE</v>
      </c>
      <c r="B465" s="14" t="s">
        <v>2680</v>
      </c>
      <c r="C465" s="23" t="s">
        <v>585</v>
      </c>
      <c r="D465" s="12" t="s">
        <v>1044</v>
      </c>
      <c r="E465" s="8" t="s">
        <v>482</v>
      </c>
      <c r="F465" s="8" t="s">
        <v>1420</v>
      </c>
      <c r="G465" s="8" t="s">
        <v>1419</v>
      </c>
      <c r="H465" s="7" t="s">
        <v>218</v>
      </c>
      <c r="I465" s="16">
        <v>43991</v>
      </c>
      <c r="J465" s="16">
        <v>43993</v>
      </c>
      <c r="K465" s="17"/>
      <c r="L465" s="3"/>
      <c r="M465" s="8" t="s">
        <v>1483</v>
      </c>
      <c r="N465" s="11">
        <v>43994.374652777777</v>
      </c>
      <c r="O465" s="8" t="s">
        <v>1483</v>
      </c>
      <c r="P465" s="11">
        <v>43994.366689814815</v>
      </c>
      <c r="Q465" s="13">
        <v>851253</v>
      </c>
      <c r="R465" s="24" t="s">
        <v>220</v>
      </c>
      <c r="S465" s="14" t="s">
        <v>2701</v>
      </c>
      <c r="T465" s="63">
        <v>1193</v>
      </c>
      <c r="U465" s="64" t="str">
        <f>CONCATENATE(LEFT(SP_ACQ_Lib[[#This Row],[Tax Parcel ID]],7),"_",SP_ACQ_Lib[[#This Row],[ACQ Document Type]])</f>
        <v>UNKN004_SURVEY Description-Plat_USACOE</v>
      </c>
      <c r="V465" s="36" t="str">
        <f>INDEX(SP_AcqTract_DB[WCAD Tax Parcel ID],MATCH(SP_ACQ_Lib[[#This Row],[Acquisition Tract No.]],SP_AcqTract_DB[Acquisition Tract No.],0))</f>
        <v>UNKN004;#92</v>
      </c>
      <c r="W465" s="26" t="e">
        <f>INDEX(#REF!,MATCH(LEFT(SP_ACQ_Lib[[#This Row],[Tax Parcel ID]],7),#REF!,0))</f>
        <v>#REF!</v>
      </c>
      <c r="X4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COW-FRMP_TR-306 SURVEY Description-Plat_USACOE</v>
      </c>
      <c r="Y4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6" spans="1:25" ht="15" x14ac:dyDescent="0.2">
      <c r="A466" s="57" t="str">
        <f>CONCATENATE(SP_ACQ_Lib[[#This Row],[Acquisition Tract No.]],"_",SP_ACQ_Lib[[#This Row],[ACQ Document Type]])</f>
        <v>307_CONTACT Letter of Intent-HDR</v>
      </c>
      <c r="B466" s="14" t="s">
        <v>902</v>
      </c>
      <c r="C466" s="23" t="s">
        <v>45</v>
      </c>
      <c r="D466" s="12" t="s">
        <v>273</v>
      </c>
      <c r="E466" s="8" t="s">
        <v>489</v>
      </c>
      <c r="F466" s="8" t="s">
        <v>760</v>
      </c>
      <c r="G466" s="8" t="s">
        <v>759</v>
      </c>
      <c r="H466" s="7" t="s">
        <v>218</v>
      </c>
      <c r="I466" s="16">
        <v>43765</v>
      </c>
      <c r="J466" s="16"/>
      <c r="K466" s="17"/>
      <c r="L466" s="3"/>
      <c r="M466" s="8" t="s">
        <v>20</v>
      </c>
      <c r="N466" s="11">
        <v>43770.449224537035</v>
      </c>
      <c r="O466" s="8" t="s">
        <v>673</v>
      </c>
      <c r="P466" s="11">
        <v>43769.630358796298</v>
      </c>
      <c r="Q466" s="13">
        <v>350350</v>
      </c>
      <c r="R466" s="24" t="s">
        <v>220</v>
      </c>
      <c r="S466" s="14" t="s">
        <v>1008</v>
      </c>
      <c r="T466" s="63">
        <v>533</v>
      </c>
      <c r="U466" s="64" t="str">
        <f>CONCATENATE(LEFT(SP_ACQ_Lib[[#This Row],[Tax Parcel ID]],7),"_",SP_ACQ_Lib[[#This Row],[ACQ Document Type]])</f>
        <v>R022999_CONTACT Letter of Intent-HDR</v>
      </c>
      <c r="V466" s="36" t="str">
        <f>INDEX(SP_AcqTract_DB[WCAD Tax Parcel ID],MATCH(SP_ACQ_Lib[[#This Row],[Acquisition Tract No.]],SP_AcqTract_DB[Acquisition Tract No.],0))</f>
        <v>R022999;#47</v>
      </c>
      <c r="W466" s="26" t="e">
        <f>INDEX(#REF!,MATCH(LEFT(SP_ACQ_Lib[[#This Row],[Tax Parcel ID]],7),#REF!,0))</f>
        <v>#REF!</v>
      </c>
      <c r="X4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CONTACT Letter of Intent-HDR</v>
      </c>
      <c r="Y4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7" spans="1:25" ht="15" x14ac:dyDescent="0.2">
      <c r="A467" s="57" t="str">
        <f>CONCATENATE(SP_ACQ_Lib[[#This Row],[Acquisition Tract No.]],"_",SP_ACQ_Lib[[#This Row],[ACQ Document Type]])</f>
        <v>307_CONTACT Negotiator Report</v>
      </c>
      <c r="B467" s="14" t="s">
        <v>1314</v>
      </c>
      <c r="C467" s="23" t="s">
        <v>45</v>
      </c>
      <c r="D467" s="12" t="s">
        <v>273</v>
      </c>
      <c r="E467" s="8" t="s">
        <v>489</v>
      </c>
      <c r="F467" s="8" t="s">
        <v>517</v>
      </c>
      <c r="G467" s="8" t="s">
        <v>516</v>
      </c>
      <c r="H467" s="7" t="s">
        <v>218</v>
      </c>
      <c r="I467" s="16">
        <v>43728</v>
      </c>
      <c r="J467" s="16"/>
      <c r="K467" s="17"/>
      <c r="L467" s="3"/>
      <c r="M467" s="8" t="s">
        <v>1483</v>
      </c>
      <c r="N467" s="11">
        <v>43872.546481481484</v>
      </c>
      <c r="O467" s="8" t="s">
        <v>1485</v>
      </c>
      <c r="P467" s="11">
        <v>43728.656817129631</v>
      </c>
      <c r="Q467" s="13">
        <v>72745</v>
      </c>
      <c r="R467" s="24" t="s">
        <v>518</v>
      </c>
      <c r="S467" s="14" t="s">
        <v>552</v>
      </c>
      <c r="T467" s="63">
        <v>321</v>
      </c>
      <c r="U467" s="64" t="str">
        <f>CONCATENATE(LEFT(SP_ACQ_Lib[[#This Row],[Tax Parcel ID]],7),"_",SP_ACQ_Lib[[#This Row],[ACQ Document Type]])</f>
        <v>R022999_CONTACT Negotiator Report</v>
      </c>
      <c r="V467" s="36" t="str">
        <f>INDEX(SP_AcqTract_DB[WCAD Tax Parcel ID],MATCH(SP_ACQ_Lib[[#This Row],[Acquisition Tract No.]],SP_AcqTract_DB[Acquisition Tract No.],0))</f>
        <v>R022999;#47</v>
      </c>
      <c r="W467" s="26" t="e">
        <f>INDEX(#REF!,MATCH(LEFT(SP_ACQ_Lib[[#This Row],[Tax Parcel ID]],7),#REF!,0))</f>
        <v>#REF!</v>
      </c>
      <c r="X4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CONTACT Negotiator Report</v>
      </c>
      <c r="Y4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8" spans="1:25" ht="15" x14ac:dyDescent="0.2">
      <c r="A468" s="57" t="str">
        <f>CONCATENATE(SP_ACQ_Lib[[#This Row],[Acquisition Tract No.]],"_",SP_ACQ_Lib[[#This Row],[ACQ Document Type]])</f>
        <v>307_NEGOTIATION Landowner Bill of Rights Letter</v>
      </c>
      <c r="B468" s="14" t="s">
        <v>1380</v>
      </c>
      <c r="C468" s="23" t="s">
        <v>45</v>
      </c>
      <c r="D468" s="12" t="s">
        <v>273</v>
      </c>
      <c r="E468" s="8" t="s">
        <v>573</v>
      </c>
      <c r="F468" s="8" t="s">
        <v>1079</v>
      </c>
      <c r="G468" s="8" t="s">
        <v>1078</v>
      </c>
      <c r="H468" s="7" t="s">
        <v>218</v>
      </c>
      <c r="I468" s="16">
        <v>43748</v>
      </c>
      <c r="J468" s="16"/>
      <c r="K468" s="17"/>
      <c r="L468" s="3"/>
      <c r="M468" s="8" t="s">
        <v>1483</v>
      </c>
      <c r="N468" s="11">
        <v>43872.564432870371</v>
      </c>
      <c r="O468" s="8" t="s">
        <v>1485</v>
      </c>
      <c r="P468" s="11">
        <v>43752.51903935185</v>
      </c>
      <c r="Q468" s="13">
        <v>354213</v>
      </c>
      <c r="R468" s="24" t="s">
        <v>220</v>
      </c>
      <c r="S468" s="14" t="s">
        <v>642</v>
      </c>
      <c r="T468" s="63">
        <v>446</v>
      </c>
      <c r="U468" s="64" t="str">
        <f>CONCATENATE(LEFT(SP_ACQ_Lib[[#This Row],[Tax Parcel ID]],7),"_",SP_ACQ_Lib[[#This Row],[ACQ Document Type]])</f>
        <v>R022999_NEGOTIATION Landowner Bill of Rights Letter</v>
      </c>
      <c r="V468" s="36" t="str">
        <f>INDEX(SP_AcqTract_DB[WCAD Tax Parcel ID],MATCH(SP_ACQ_Lib[[#This Row],[Acquisition Tract No.]],SP_AcqTract_DB[Acquisition Tract No.],0))</f>
        <v>R022999;#47</v>
      </c>
      <c r="W468" s="26" t="e">
        <f>INDEX(#REF!,MATCH(LEFT(SP_ACQ_Lib[[#This Row],[Tax Parcel ID]],7),#REF!,0))</f>
        <v>#REF!</v>
      </c>
      <c r="X4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NEGOTIATION Landowner Bill of Rights Letter</v>
      </c>
      <c r="Y4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69" spans="1:25" ht="15" x14ac:dyDescent="0.2">
      <c r="A469" s="57" t="str">
        <f>CONCATENATE(SP_ACQ_Lib[[#This Row],[Acquisition Tract No.]],"_",SP_ACQ_Lib[[#This Row],[ACQ Document Type]])</f>
        <v>307_SURVEY Right-of-Entry</v>
      </c>
      <c r="B469" s="14" t="s">
        <v>1630</v>
      </c>
      <c r="C469" s="23" t="s">
        <v>45</v>
      </c>
      <c r="D469" s="12" t="s">
        <v>273</v>
      </c>
      <c r="E469" s="8" t="s">
        <v>482</v>
      </c>
      <c r="F469" s="8" t="s">
        <v>483</v>
      </c>
      <c r="G469" s="8" t="s">
        <v>217</v>
      </c>
      <c r="H469" s="7" t="s">
        <v>218</v>
      </c>
      <c r="I469" s="16">
        <v>43740</v>
      </c>
      <c r="J469" s="16"/>
      <c r="K469" s="17"/>
      <c r="L469" s="3"/>
      <c r="M469" s="8" t="s">
        <v>1483</v>
      </c>
      <c r="N469" s="11">
        <v>43922.385879629626</v>
      </c>
      <c r="O469" s="8" t="s">
        <v>1485</v>
      </c>
      <c r="P469" s="11">
        <v>43745.502893518518</v>
      </c>
      <c r="Q469" s="13">
        <v>1332045</v>
      </c>
      <c r="R469" s="24" t="s">
        <v>220</v>
      </c>
      <c r="S469" s="14" t="s">
        <v>589</v>
      </c>
      <c r="T469" s="63">
        <v>397</v>
      </c>
      <c r="U469" s="64" t="str">
        <f>CONCATENATE(LEFT(SP_ACQ_Lib[[#This Row],[Tax Parcel ID]],7),"_",SP_ACQ_Lib[[#This Row],[ACQ Document Type]])</f>
        <v>R022999_SURVEY Right-of-Entry</v>
      </c>
      <c r="V469" s="36" t="str">
        <f>INDEX(SP_AcqTract_DB[WCAD Tax Parcel ID],MATCH(SP_ACQ_Lib[[#This Row],[Acquisition Tract No.]],SP_AcqTract_DB[Acquisition Tract No.],0))</f>
        <v>R022999;#47</v>
      </c>
      <c r="W469" s="26" t="e">
        <f>INDEX(#REF!,MATCH(LEFT(SP_ACQ_Lib[[#This Row],[Tax Parcel ID]],7),#REF!,0))</f>
        <v>#REF!</v>
      </c>
      <c r="X4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SURVEY Right-of-Entry</v>
      </c>
      <c r="Y4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0" spans="1:25" ht="15" x14ac:dyDescent="0.2">
      <c r="A470" s="57" t="str">
        <f>CONCATENATE(SP_ACQ_Lib[[#This Row],[Acquisition Tract No.]],"_",SP_ACQ_Lib[[#This Row],[ACQ Document Type]])</f>
        <v>307_TITLE Commitment</v>
      </c>
      <c r="B470" s="14" t="s">
        <v>903</v>
      </c>
      <c r="C470" s="23" t="s">
        <v>45</v>
      </c>
      <c r="D470" s="12" t="s">
        <v>273</v>
      </c>
      <c r="E470" s="8" t="s">
        <v>485</v>
      </c>
      <c r="F470" s="8" t="s">
        <v>486</v>
      </c>
      <c r="G470" s="8" t="s">
        <v>240</v>
      </c>
      <c r="H470" s="7" t="s">
        <v>218</v>
      </c>
      <c r="I470" s="16">
        <v>43854</v>
      </c>
      <c r="J470" s="16">
        <v>43867</v>
      </c>
      <c r="K470" s="17"/>
      <c r="L470" s="3" t="s">
        <v>1271</v>
      </c>
      <c r="M470" s="8" t="s">
        <v>1483</v>
      </c>
      <c r="N470" s="11">
        <v>43915.399953703702</v>
      </c>
      <c r="O470" s="8" t="s">
        <v>1486</v>
      </c>
      <c r="P470" s="11">
        <v>43691.418981481482</v>
      </c>
      <c r="Q470" s="13">
        <v>302527</v>
      </c>
      <c r="R470" s="24" t="s">
        <v>220</v>
      </c>
      <c r="S470" s="14" t="s">
        <v>417</v>
      </c>
      <c r="T470" s="63">
        <v>39</v>
      </c>
      <c r="U470" s="64" t="str">
        <f>CONCATENATE(LEFT(SP_ACQ_Lib[[#This Row],[Tax Parcel ID]],7),"_",SP_ACQ_Lib[[#This Row],[ACQ Document Type]])</f>
        <v>R022999_TITLE Commitment</v>
      </c>
      <c r="V470" s="36" t="str">
        <f>INDEX(SP_AcqTract_DB[WCAD Tax Parcel ID],MATCH(SP_ACQ_Lib[[#This Row],[Acquisition Tract No.]],SP_AcqTract_DB[Acquisition Tract No.],0))</f>
        <v>R022999;#47</v>
      </c>
      <c r="W470" s="26" t="e">
        <f>INDEX(#REF!,MATCH(LEFT(SP_ACQ_Lib[[#This Row],[Tax Parcel ID]],7),#REF!,0))</f>
        <v>#REF!</v>
      </c>
      <c r="X4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TITLE Commitment</v>
      </c>
      <c r="Y4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1" spans="1:25" ht="15" x14ac:dyDescent="0.2">
      <c r="A471" s="57" t="str">
        <f>CONCATENATE(SP_ACQ_Lib[[#This Row],[Acquisition Tract No.]],"_",SP_ACQ_Lib[[#This Row],[ACQ Document Type]])</f>
        <v>307_TITLE Commitment Backup Docs</v>
      </c>
      <c r="B471" s="14" t="s">
        <v>904</v>
      </c>
      <c r="C471" s="23" t="s">
        <v>45</v>
      </c>
      <c r="D471" s="12" t="s">
        <v>273</v>
      </c>
      <c r="E471" s="8" t="s">
        <v>485</v>
      </c>
      <c r="F471" s="8" t="s">
        <v>487</v>
      </c>
      <c r="G471" s="8" t="s">
        <v>242</v>
      </c>
      <c r="H471" s="7" t="s">
        <v>218</v>
      </c>
      <c r="I471" s="16"/>
      <c r="J471" s="16"/>
      <c r="K471" s="17"/>
      <c r="L471" s="3"/>
      <c r="M471" s="8" t="s">
        <v>1485</v>
      </c>
      <c r="N471" s="11">
        <v>43812.670752314814</v>
      </c>
      <c r="O471" s="8" t="s">
        <v>1486</v>
      </c>
      <c r="P471" s="11">
        <v>43691.442974537036</v>
      </c>
      <c r="Q471" s="13">
        <v>600459</v>
      </c>
      <c r="R471" s="24" t="s">
        <v>220</v>
      </c>
      <c r="S471" s="14" t="s">
        <v>418</v>
      </c>
      <c r="T471" s="63">
        <v>44</v>
      </c>
      <c r="U471" s="64" t="str">
        <f>CONCATENATE(LEFT(SP_ACQ_Lib[[#This Row],[Tax Parcel ID]],7),"_",SP_ACQ_Lib[[#This Row],[ACQ Document Type]])</f>
        <v>R022999_TITLE Commitment Backup Docs</v>
      </c>
      <c r="V471" s="36" t="str">
        <f>INDEX(SP_AcqTract_DB[WCAD Tax Parcel ID],MATCH(SP_ACQ_Lib[[#This Row],[Acquisition Tract No.]],SP_AcqTract_DB[Acquisition Tract No.],0))</f>
        <v>R022999;#47</v>
      </c>
      <c r="W471" s="26" t="e">
        <f>INDEX(#REF!,MATCH(LEFT(SP_ACQ_Lib[[#This Row],[Tax Parcel ID]],7),#REF!,0))</f>
        <v>#REF!</v>
      </c>
      <c r="X4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TITLE Commitment Backup Docs</v>
      </c>
      <c r="Y4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2" spans="1:25" ht="15" x14ac:dyDescent="0.2">
      <c r="A472" s="57" t="str">
        <f>CONCATENATE(SP_ACQ_Lib[[#This Row],[Acquisition Tract No.]],"_",SP_ACQ_Lib[[#This Row],[ACQ Document Type]])</f>
        <v>307_TITLE Curative Plan</v>
      </c>
      <c r="B472" s="14" t="s">
        <v>905</v>
      </c>
      <c r="C472" s="23" t="s">
        <v>45</v>
      </c>
      <c r="D472" s="12" t="s">
        <v>273</v>
      </c>
      <c r="E472" s="8" t="s">
        <v>485</v>
      </c>
      <c r="F472" s="8" t="s">
        <v>488</v>
      </c>
      <c r="G472" s="8" t="s">
        <v>243</v>
      </c>
      <c r="H472" s="7" t="s">
        <v>218</v>
      </c>
      <c r="I472" s="16">
        <v>43812</v>
      </c>
      <c r="J472" s="16"/>
      <c r="K472" s="17"/>
      <c r="L472" s="3"/>
      <c r="M472" s="8" t="s">
        <v>1485</v>
      </c>
      <c r="N472" s="11">
        <v>43868.344837962963</v>
      </c>
      <c r="O472" s="8" t="s">
        <v>1486</v>
      </c>
      <c r="P472" s="11">
        <v>43717.558171296296</v>
      </c>
      <c r="Q472" s="13">
        <v>38221</v>
      </c>
      <c r="R472" s="24" t="s">
        <v>220</v>
      </c>
      <c r="S472" s="14" t="s">
        <v>419</v>
      </c>
      <c r="T472" s="63">
        <v>219</v>
      </c>
      <c r="U472" s="64" t="str">
        <f>CONCATENATE(LEFT(SP_ACQ_Lib[[#This Row],[Tax Parcel ID]],7),"_",SP_ACQ_Lib[[#This Row],[ACQ Document Type]])</f>
        <v>R022999_TITLE Curative Plan</v>
      </c>
      <c r="V472" s="36" t="str">
        <f>INDEX(SP_AcqTract_DB[WCAD Tax Parcel ID],MATCH(SP_ACQ_Lib[[#This Row],[Acquisition Tract No.]],SP_AcqTract_DB[Acquisition Tract No.],0))</f>
        <v>R022999;#47</v>
      </c>
      <c r="W472" s="26" t="e">
        <f>INDEX(#REF!,MATCH(LEFT(SP_ACQ_Lib[[#This Row],[Tax Parcel ID]],7),#REF!,0))</f>
        <v>#REF!</v>
      </c>
      <c r="X4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TITLE Curative Plan</v>
      </c>
      <c r="Y4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3" spans="1:25" ht="15" x14ac:dyDescent="0.2">
      <c r="A473" s="57" t="str">
        <f>CONCATENATE(SP_ACQ_Lib[[#This Row],[Acquisition Tract No.]],"_",SP_ACQ_Lib[[#This Row],[ACQ Document Type]])</f>
        <v>307_TITLE SOS Business Organization Inquiry</v>
      </c>
      <c r="B473" s="14" t="s">
        <v>2321</v>
      </c>
      <c r="C473" s="23" t="s">
        <v>45</v>
      </c>
      <c r="D473" s="12" t="s">
        <v>273</v>
      </c>
      <c r="E473" s="8" t="s">
        <v>485</v>
      </c>
      <c r="F473" s="8" t="s">
        <v>578</v>
      </c>
      <c r="G473" s="8" t="s">
        <v>577</v>
      </c>
      <c r="H473" s="7" t="s">
        <v>218</v>
      </c>
      <c r="I473" s="16">
        <v>43922</v>
      </c>
      <c r="J473" s="16"/>
      <c r="K473" s="17"/>
      <c r="L473" s="3"/>
      <c r="M473" s="8" t="s">
        <v>1483</v>
      </c>
      <c r="N473" s="11">
        <v>43983.525381944448</v>
      </c>
      <c r="O473" s="8" t="s">
        <v>1485</v>
      </c>
      <c r="P473" s="11">
        <v>43922.551759259259</v>
      </c>
      <c r="Q473" s="13">
        <v>353912</v>
      </c>
      <c r="R473" s="24" t="s">
        <v>220</v>
      </c>
      <c r="S473" s="14" t="s">
        <v>1660</v>
      </c>
      <c r="T473" s="63">
        <v>802</v>
      </c>
      <c r="U473" s="64" t="str">
        <f>CONCATENATE(LEFT(SP_ACQ_Lib[[#This Row],[Tax Parcel ID]],7),"_",SP_ACQ_Lib[[#This Row],[ACQ Document Type]])</f>
        <v>R022999_TITLE SOS Business Organization Inquiry</v>
      </c>
      <c r="V473" s="36" t="str">
        <f>INDEX(SP_AcqTract_DB[WCAD Tax Parcel ID],MATCH(SP_ACQ_Lib[[#This Row],[Acquisition Tract No.]],SP_AcqTract_DB[Acquisition Tract No.],0))</f>
        <v>R022999;#47</v>
      </c>
      <c r="W473" s="26" t="e">
        <f>INDEX(#REF!,MATCH(LEFT(SP_ACQ_Lib[[#This Row],[Tax Parcel ID]],7),#REF!,0))</f>
        <v>#REF!</v>
      </c>
      <c r="X4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TITLE SOS Business Organization Inquiry</v>
      </c>
      <c r="Y4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4" spans="1:25" ht="15" x14ac:dyDescent="0.2">
      <c r="A474" s="57" t="str">
        <f>CONCATENATE(SP_ACQ_Lib[[#This Row],[Acquisition Tract No.]],"_",SP_ACQ_Lib[[#This Row],[ACQ Document Type]])</f>
        <v>307_TITLE Tax Card</v>
      </c>
      <c r="B474" s="14" t="s">
        <v>1381</v>
      </c>
      <c r="C474" s="23" t="s">
        <v>45</v>
      </c>
      <c r="D474" s="12" t="s">
        <v>273</v>
      </c>
      <c r="E474" s="8" t="s">
        <v>485</v>
      </c>
      <c r="F474" s="8" t="s">
        <v>580</v>
      </c>
      <c r="G474" s="8" t="s">
        <v>579</v>
      </c>
      <c r="H474" s="7" t="s">
        <v>218</v>
      </c>
      <c r="I474" s="16"/>
      <c r="J474" s="16"/>
      <c r="K474" s="17"/>
      <c r="L474" s="3"/>
      <c r="M474" s="8" t="s">
        <v>1483</v>
      </c>
      <c r="N474" s="11">
        <v>43874.594027777777</v>
      </c>
      <c r="O474" s="8" t="s">
        <v>673</v>
      </c>
      <c r="P474" s="11">
        <v>43817.479895833334</v>
      </c>
      <c r="Q474" s="13">
        <v>511601</v>
      </c>
      <c r="R474" s="24" t="s">
        <v>220</v>
      </c>
      <c r="S474" s="14" t="s">
        <v>1124</v>
      </c>
      <c r="T474" s="63">
        <v>649</v>
      </c>
      <c r="U474" s="64" t="str">
        <f>CONCATENATE(LEFT(SP_ACQ_Lib[[#This Row],[Tax Parcel ID]],7),"_",SP_ACQ_Lib[[#This Row],[ACQ Document Type]])</f>
        <v>R022999_TITLE Tax Card</v>
      </c>
      <c r="V474" s="36" t="str">
        <f>INDEX(SP_AcqTract_DB[WCAD Tax Parcel ID],MATCH(SP_ACQ_Lib[[#This Row],[Acquisition Tract No.]],SP_AcqTract_DB[Acquisition Tract No.],0))</f>
        <v>R022999;#47</v>
      </c>
      <c r="W474" s="26" t="e">
        <f>INDEX(#REF!,MATCH(LEFT(SP_ACQ_Lib[[#This Row],[Tax Parcel ID]],7),#REF!,0))</f>
        <v>#REF!</v>
      </c>
      <c r="X4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COW-FRMP_TR-307 TITLE Tax Card</v>
      </c>
      <c r="Y4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5" spans="1:25" ht="15" x14ac:dyDescent="0.2">
      <c r="A475" s="57" t="str">
        <f>CONCATENATE(SP_ACQ_Lib[[#This Row],[Acquisition Tract No.]],"_",SP_ACQ_Lib[[#This Row],[ACQ Document Type]])</f>
        <v>308_APPRAISAL Final Appraisal</v>
      </c>
      <c r="B475" s="14" t="s">
        <v>3130</v>
      </c>
      <c r="C475" s="23" t="s">
        <v>46</v>
      </c>
      <c r="D475" s="12" t="s">
        <v>274</v>
      </c>
      <c r="E475" s="8" t="s">
        <v>569</v>
      </c>
      <c r="F475" s="8" t="s">
        <v>1727</v>
      </c>
      <c r="G475" s="8" t="s">
        <v>1726</v>
      </c>
      <c r="H475" s="7" t="s">
        <v>218</v>
      </c>
      <c r="I475" s="16">
        <v>43912</v>
      </c>
      <c r="J475" s="16"/>
      <c r="K475" s="17">
        <v>403</v>
      </c>
      <c r="L475" s="3"/>
      <c r="M475" s="8" t="s">
        <v>1483</v>
      </c>
      <c r="N475" s="11">
        <v>44022.385578703703</v>
      </c>
      <c r="O475" s="8" t="s">
        <v>1483</v>
      </c>
      <c r="P475" s="11">
        <v>44022.384282407409</v>
      </c>
      <c r="Q475" s="13">
        <v>9743981</v>
      </c>
      <c r="R475" s="24" t="s">
        <v>220</v>
      </c>
      <c r="S475" s="14" t="s">
        <v>3140</v>
      </c>
      <c r="T475" s="63">
        <v>1375</v>
      </c>
      <c r="U475" s="64" t="str">
        <f>CONCATENATE(LEFT(SP_ACQ_Lib[[#This Row],[Tax Parcel ID]],7),"_",SP_ACQ_Lib[[#This Row],[ACQ Document Type]])</f>
        <v>R023000_APPRAISAL Final Appraisal</v>
      </c>
      <c r="V475" s="36" t="str">
        <f>INDEX(SP_AcqTract_DB[WCAD Tax Parcel ID],MATCH(SP_ACQ_Lib[[#This Row],[Acquisition Tract No.]],SP_AcqTract_DB[Acquisition Tract No.],0))</f>
        <v>R023000;#48</v>
      </c>
      <c r="W475" s="26" t="e">
        <f>INDEX(#REF!,MATCH(LEFT(SP_ACQ_Lib[[#This Row],[Tax Parcel ID]],7),#REF!,0))</f>
        <v>#REF!</v>
      </c>
      <c r="X4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APPRAISAL Final Appraisal</v>
      </c>
      <c r="Y4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6" spans="1:25" ht="15" x14ac:dyDescent="0.2">
      <c r="A476" s="57" t="str">
        <f>CONCATENATE(SP_ACQ_Lib[[#This Row],[Acquisition Tract No.]],"_",SP_ACQ_Lib[[#This Row],[ACQ Document Type]])</f>
        <v>308_APPRAISAL Just Compensation Memo</v>
      </c>
      <c r="B476" s="14" t="s">
        <v>3131</v>
      </c>
      <c r="C476" s="23" t="s">
        <v>46</v>
      </c>
      <c r="D476" s="12" t="s">
        <v>274</v>
      </c>
      <c r="E476" s="8" t="s">
        <v>569</v>
      </c>
      <c r="F476" s="8" t="s">
        <v>1729</v>
      </c>
      <c r="G476" s="8" t="s">
        <v>1728</v>
      </c>
      <c r="H476" s="7" t="s">
        <v>218</v>
      </c>
      <c r="I476" s="16">
        <v>44022</v>
      </c>
      <c r="J476" s="16">
        <v>44025</v>
      </c>
      <c r="K476" s="17">
        <v>403</v>
      </c>
      <c r="L476" s="3"/>
      <c r="M476" s="8" t="s">
        <v>1483</v>
      </c>
      <c r="N476" s="11">
        <v>44025.401562500003</v>
      </c>
      <c r="O476" s="8" t="s">
        <v>1483</v>
      </c>
      <c r="P476" s="11">
        <v>44022.384305555555</v>
      </c>
      <c r="Q476" s="13">
        <v>25927</v>
      </c>
      <c r="R476" s="24" t="s">
        <v>220</v>
      </c>
      <c r="S476" s="14" t="s">
        <v>3141</v>
      </c>
      <c r="T476" s="63">
        <v>1376</v>
      </c>
      <c r="U476" s="64" t="str">
        <f>CONCATENATE(LEFT(SP_ACQ_Lib[[#This Row],[Tax Parcel ID]],7),"_",SP_ACQ_Lib[[#This Row],[ACQ Document Type]])</f>
        <v>R023000_APPRAISAL Just Compensation Memo</v>
      </c>
      <c r="V476" s="36" t="str">
        <f>INDEX(SP_AcqTract_DB[WCAD Tax Parcel ID],MATCH(SP_ACQ_Lib[[#This Row],[Acquisition Tract No.]],SP_AcqTract_DB[Acquisition Tract No.],0))</f>
        <v>R023000;#48</v>
      </c>
      <c r="W476" s="26" t="e">
        <f>INDEX(#REF!,MATCH(LEFT(SP_ACQ_Lib[[#This Row],[Tax Parcel ID]],7),#REF!,0))</f>
        <v>#REF!</v>
      </c>
      <c r="X4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APPRAISAL Just Compensation Memo</v>
      </c>
      <c r="Y4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7" spans="1:25" ht="15" x14ac:dyDescent="0.2">
      <c r="A477" s="57" t="str">
        <f>CONCATENATE(SP_ACQ_Lib[[#This Row],[Acquisition Tract No.]],"_",SP_ACQ_Lib[[#This Row],[ACQ Document Type]])</f>
        <v>308_APPRAISAL USACOE Authorization to Proceed with Offer</v>
      </c>
      <c r="B477" s="14" t="s">
        <v>3132</v>
      </c>
      <c r="C477" s="23" t="s">
        <v>46</v>
      </c>
      <c r="D477" s="12" t="s">
        <v>274</v>
      </c>
      <c r="E477" s="8" t="s">
        <v>569</v>
      </c>
      <c r="F477" s="8" t="s">
        <v>1786</v>
      </c>
      <c r="G477" s="8" t="s">
        <v>1785</v>
      </c>
      <c r="H477" s="7" t="s">
        <v>218</v>
      </c>
      <c r="I477" s="16">
        <v>44022</v>
      </c>
      <c r="J477" s="16">
        <v>44025</v>
      </c>
      <c r="K477" s="17">
        <v>403</v>
      </c>
      <c r="L477" s="3"/>
      <c r="M477" s="8" t="s">
        <v>1483</v>
      </c>
      <c r="N477" s="11">
        <v>44025.401770833334</v>
      </c>
      <c r="O477" s="8" t="s">
        <v>1483</v>
      </c>
      <c r="P477" s="11">
        <v>44022.384317129632</v>
      </c>
      <c r="Q477" s="13">
        <v>421519</v>
      </c>
      <c r="R477" s="24" t="s">
        <v>220</v>
      </c>
      <c r="S477" s="14" t="s">
        <v>3142</v>
      </c>
      <c r="T477" s="63">
        <v>1377</v>
      </c>
      <c r="U477" s="64" t="str">
        <f>CONCATENATE(LEFT(SP_ACQ_Lib[[#This Row],[Tax Parcel ID]],7),"_",SP_ACQ_Lib[[#This Row],[ACQ Document Type]])</f>
        <v>R023000_APPRAISAL USACOE Authorization to Proceed with Offer</v>
      </c>
      <c r="V477" s="36" t="str">
        <f>INDEX(SP_AcqTract_DB[WCAD Tax Parcel ID],MATCH(SP_ACQ_Lib[[#This Row],[Acquisition Tract No.]],SP_AcqTract_DB[Acquisition Tract No.],0))</f>
        <v>R023000;#48</v>
      </c>
      <c r="W477" s="26" t="e">
        <f>INDEX(#REF!,MATCH(LEFT(SP_ACQ_Lib[[#This Row],[Tax Parcel ID]],7),#REF!,0))</f>
        <v>#REF!</v>
      </c>
      <c r="X4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APPRAISAL USACOE Authorization to Proceed with Offer</v>
      </c>
      <c r="Y4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8" spans="1:25" ht="15" x14ac:dyDescent="0.2">
      <c r="A478" s="57" t="str">
        <f>CONCATENATE(SP_ACQ_Lib[[#This Row],[Acquisition Tract No.]],"_",SP_ACQ_Lib[[#This Row],[ACQ Document Type]])</f>
        <v>308_CONTACT Letter of Intent-HDR</v>
      </c>
      <c r="B478" s="14" t="s">
        <v>906</v>
      </c>
      <c r="C478" s="23" t="s">
        <v>46</v>
      </c>
      <c r="D478" s="12" t="s">
        <v>274</v>
      </c>
      <c r="E478" s="8" t="s">
        <v>489</v>
      </c>
      <c r="F478" s="8" t="s">
        <v>760</v>
      </c>
      <c r="G478" s="8" t="s">
        <v>759</v>
      </c>
      <c r="H478" s="7" t="s">
        <v>218</v>
      </c>
      <c r="I478" s="16">
        <v>43765</v>
      </c>
      <c r="J478" s="16"/>
      <c r="K478" s="17"/>
      <c r="L478" s="3"/>
      <c r="M478" s="8" t="s">
        <v>20</v>
      </c>
      <c r="N478" s="11">
        <v>43770.449236111112</v>
      </c>
      <c r="O478" s="8" t="s">
        <v>673</v>
      </c>
      <c r="P478" s="11">
        <v>43769.630358796298</v>
      </c>
      <c r="Q478" s="13">
        <v>350915</v>
      </c>
      <c r="R478" s="24" t="s">
        <v>220</v>
      </c>
      <c r="S478" s="14" t="s">
        <v>1009</v>
      </c>
      <c r="T478" s="63">
        <v>534</v>
      </c>
      <c r="U478" s="64" t="str">
        <f>CONCATENATE(LEFT(SP_ACQ_Lib[[#This Row],[Tax Parcel ID]],7),"_",SP_ACQ_Lib[[#This Row],[ACQ Document Type]])</f>
        <v>R023000_CONTACT Letter of Intent-HDR</v>
      </c>
      <c r="V478" s="36" t="str">
        <f>INDEX(SP_AcqTract_DB[WCAD Tax Parcel ID],MATCH(SP_ACQ_Lib[[#This Row],[Acquisition Tract No.]],SP_AcqTract_DB[Acquisition Tract No.],0))</f>
        <v>R023000;#48</v>
      </c>
      <c r="W478" s="26" t="e">
        <f>INDEX(#REF!,MATCH(LEFT(SP_ACQ_Lib[[#This Row],[Tax Parcel ID]],7),#REF!,0))</f>
        <v>#REF!</v>
      </c>
      <c r="X4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CONTACT Letter of Intent-HDR</v>
      </c>
      <c r="Y4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79" spans="1:25" ht="15" x14ac:dyDescent="0.2">
      <c r="A479" s="57" t="str">
        <f>CONCATENATE(SP_ACQ_Lib[[#This Row],[Acquisition Tract No.]],"_",SP_ACQ_Lib[[#This Row],[ACQ Document Type]])</f>
        <v>308_CONTACT Negotiator Report</v>
      </c>
      <c r="B479" s="14" t="s">
        <v>1315</v>
      </c>
      <c r="C479" s="23" t="s">
        <v>46</v>
      </c>
      <c r="D479" s="12" t="s">
        <v>274</v>
      </c>
      <c r="E479" s="8" t="s">
        <v>489</v>
      </c>
      <c r="F479" s="8" t="s">
        <v>517</v>
      </c>
      <c r="G479" s="8" t="s">
        <v>516</v>
      </c>
      <c r="H479" s="7" t="s">
        <v>218</v>
      </c>
      <c r="I479" s="16"/>
      <c r="J479" s="16"/>
      <c r="K479" s="17"/>
      <c r="L479" s="3"/>
      <c r="M479" s="8" t="s">
        <v>1483</v>
      </c>
      <c r="N479" s="11">
        <v>44018.385358796295</v>
      </c>
      <c r="O479" s="8" t="s">
        <v>1484</v>
      </c>
      <c r="P479" s="11">
        <v>43738.428506944445</v>
      </c>
      <c r="Q479" s="13">
        <v>54928</v>
      </c>
      <c r="R479" s="24" t="s">
        <v>518</v>
      </c>
      <c r="S479" s="14" t="s">
        <v>553</v>
      </c>
      <c r="T479" s="63">
        <v>368</v>
      </c>
      <c r="U479" s="64" t="str">
        <f>CONCATENATE(LEFT(SP_ACQ_Lib[[#This Row],[Tax Parcel ID]],7),"_",SP_ACQ_Lib[[#This Row],[ACQ Document Type]])</f>
        <v>R023000_CONTACT Negotiator Report</v>
      </c>
      <c r="V479" s="36" t="str">
        <f>INDEX(SP_AcqTract_DB[WCAD Tax Parcel ID],MATCH(SP_ACQ_Lib[[#This Row],[Acquisition Tract No.]],SP_AcqTract_DB[Acquisition Tract No.],0))</f>
        <v>R023000;#48</v>
      </c>
      <c r="W479" s="26" t="e">
        <f>INDEX(#REF!,MATCH(LEFT(SP_ACQ_Lib[[#This Row],[Tax Parcel ID]],7),#REF!,0))</f>
        <v>#REF!</v>
      </c>
      <c r="X4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CONTACT Negotiator Report</v>
      </c>
      <c r="Y4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0" spans="1:25" ht="15" x14ac:dyDescent="0.2">
      <c r="A480" s="57" t="str">
        <f>CONCATENATE(SP_ACQ_Lib[[#This Row],[Acquisition Tract No.]],"_",SP_ACQ_Lib[[#This Row],[ACQ Document Type]])</f>
        <v>308_NEGOTIATION Landowner Bill of Rights Letter</v>
      </c>
      <c r="B480" s="14" t="s">
        <v>1382</v>
      </c>
      <c r="C480" s="23" t="s">
        <v>46</v>
      </c>
      <c r="D480" s="12" t="s">
        <v>274</v>
      </c>
      <c r="E480" s="8" t="s">
        <v>573</v>
      </c>
      <c r="F480" s="8" t="s">
        <v>1079</v>
      </c>
      <c r="G480" s="8" t="s">
        <v>1078</v>
      </c>
      <c r="H480" s="7" t="s">
        <v>218</v>
      </c>
      <c r="I480" s="16">
        <v>43748</v>
      </c>
      <c r="J480" s="16"/>
      <c r="K480" s="17"/>
      <c r="L480" s="3"/>
      <c r="M480" s="8" t="s">
        <v>1483</v>
      </c>
      <c r="N480" s="11">
        <v>43872.56459490741</v>
      </c>
      <c r="O480" s="8" t="s">
        <v>1485</v>
      </c>
      <c r="P480" s="11">
        <v>43752.520405092589</v>
      </c>
      <c r="Q480" s="13">
        <v>360448</v>
      </c>
      <c r="R480" s="24" t="s">
        <v>220</v>
      </c>
      <c r="S480" s="14" t="s">
        <v>643</v>
      </c>
      <c r="T480" s="63">
        <v>447</v>
      </c>
      <c r="U480" s="64" t="str">
        <f>CONCATENATE(LEFT(SP_ACQ_Lib[[#This Row],[Tax Parcel ID]],7),"_",SP_ACQ_Lib[[#This Row],[ACQ Document Type]])</f>
        <v>R023000_NEGOTIATION Landowner Bill of Rights Letter</v>
      </c>
      <c r="V480" s="36" t="str">
        <f>INDEX(SP_AcqTract_DB[WCAD Tax Parcel ID],MATCH(SP_ACQ_Lib[[#This Row],[Acquisition Tract No.]],SP_AcqTract_DB[Acquisition Tract No.],0))</f>
        <v>R023000;#48</v>
      </c>
      <c r="W480" s="26" t="e">
        <f>INDEX(#REF!,MATCH(LEFT(SP_ACQ_Lib[[#This Row],[Tax Parcel ID]],7),#REF!,0))</f>
        <v>#REF!</v>
      </c>
      <c r="X4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NEGOTIATION Landowner Bill of Rights Letter</v>
      </c>
      <c r="Y4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1" spans="1:25" ht="15" x14ac:dyDescent="0.2">
      <c r="A481" s="57" t="str">
        <f>CONCATENATE(SP_ACQ_Lib[[#This Row],[Acquisition Tract No.]],"_",SP_ACQ_Lib[[#This Row],[ACQ Document Type]])</f>
        <v>308_SURVEY Description-Plat_CITY</v>
      </c>
      <c r="B481" s="14" t="s">
        <v>1438</v>
      </c>
      <c r="C481" s="23" t="s">
        <v>46</v>
      </c>
      <c r="D481" s="12" t="s">
        <v>274</v>
      </c>
      <c r="E481" s="8" t="s">
        <v>482</v>
      </c>
      <c r="F481" s="8" t="s">
        <v>1413</v>
      </c>
      <c r="G481" s="8" t="s">
        <v>1412</v>
      </c>
      <c r="H481" s="7" t="s">
        <v>1082</v>
      </c>
      <c r="I481" s="16">
        <v>43867</v>
      </c>
      <c r="J481" s="16">
        <v>43886</v>
      </c>
      <c r="K481" s="17"/>
      <c r="L481" s="3"/>
      <c r="M481" s="8" t="s">
        <v>1483</v>
      </c>
      <c r="N481" s="11">
        <v>43937.589201388888</v>
      </c>
      <c r="O481" s="8" t="s">
        <v>1483</v>
      </c>
      <c r="P481" s="11">
        <v>43886.641886574071</v>
      </c>
      <c r="Q481" s="13">
        <v>261803</v>
      </c>
      <c r="R481" s="24" t="s">
        <v>220</v>
      </c>
      <c r="S481" s="14" t="s">
        <v>1461</v>
      </c>
      <c r="T481" s="63">
        <v>732</v>
      </c>
      <c r="U481" s="64" t="str">
        <f>CONCATENATE(LEFT(SP_ACQ_Lib[[#This Row],[Tax Parcel ID]],7),"_",SP_ACQ_Lib[[#This Row],[ACQ Document Type]])</f>
        <v>R023000_SURVEY Description-Plat_CITY</v>
      </c>
      <c r="V481" s="36" t="str">
        <f>INDEX(SP_AcqTract_DB[WCAD Tax Parcel ID],MATCH(SP_ACQ_Lib[[#This Row],[Acquisition Tract No.]],SP_AcqTract_DB[Acquisition Tract No.],0))</f>
        <v>R023000;#48</v>
      </c>
      <c r="W481" s="26" t="e">
        <f>INDEX(#REF!,MATCH(LEFT(SP_ACQ_Lib[[#This Row],[Tax Parcel ID]],7),#REF!,0))</f>
        <v>#REF!</v>
      </c>
      <c r="X4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SURVEY Description-Plat_CITY</v>
      </c>
      <c r="Y4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2" spans="1:25" ht="15" x14ac:dyDescent="0.2">
      <c r="A482" s="57" t="str">
        <f>CONCATENATE(SP_ACQ_Lib[[#This Row],[Acquisition Tract No.]],"_",SP_ACQ_Lib[[#This Row],[ACQ Document Type]])</f>
        <v>308_SURVEY Description-Plat_USACOE</v>
      </c>
      <c r="B482" s="14" t="s">
        <v>2681</v>
      </c>
      <c r="C482" s="23" t="s">
        <v>46</v>
      </c>
      <c r="D482" s="12" t="s">
        <v>274</v>
      </c>
      <c r="E482" s="8" t="s">
        <v>482</v>
      </c>
      <c r="F482" s="8" t="s">
        <v>1420</v>
      </c>
      <c r="G482" s="8" t="s">
        <v>1419</v>
      </c>
      <c r="H482" s="7" t="s">
        <v>218</v>
      </c>
      <c r="I482" s="16">
        <v>43991</v>
      </c>
      <c r="J482" s="16">
        <v>43993</v>
      </c>
      <c r="K482" s="17"/>
      <c r="L482" s="3"/>
      <c r="M482" s="8" t="s">
        <v>1483</v>
      </c>
      <c r="N482" s="11">
        <v>43994.375138888892</v>
      </c>
      <c r="O482" s="8" t="s">
        <v>1483</v>
      </c>
      <c r="P482" s="11">
        <v>43994.366712962961</v>
      </c>
      <c r="Q482" s="13">
        <v>306555</v>
      </c>
      <c r="R482" s="24" t="s">
        <v>220</v>
      </c>
      <c r="S482" s="14" t="s">
        <v>2702</v>
      </c>
      <c r="T482" s="63">
        <v>1194</v>
      </c>
      <c r="U482" s="64" t="str">
        <f>CONCATENATE(LEFT(SP_ACQ_Lib[[#This Row],[Tax Parcel ID]],7),"_",SP_ACQ_Lib[[#This Row],[ACQ Document Type]])</f>
        <v>R023000_SURVEY Description-Plat_USACOE</v>
      </c>
      <c r="V482" s="36" t="str">
        <f>INDEX(SP_AcqTract_DB[WCAD Tax Parcel ID],MATCH(SP_ACQ_Lib[[#This Row],[Acquisition Tract No.]],SP_AcqTract_DB[Acquisition Tract No.],0))</f>
        <v>R023000;#48</v>
      </c>
      <c r="W482" s="26" t="e">
        <f>INDEX(#REF!,MATCH(LEFT(SP_ACQ_Lib[[#This Row],[Tax Parcel ID]],7),#REF!,0))</f>
        <v>#REF!</v>
      </c>
      <c r="X4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SURVEY Description-Plat_USACOE</v>
      </c>
      <c r="Y4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3" spans="1:25" ht="15" x14ac:dyDescent="0.2">
      <c r="A483" s="57" t="str">
        <f>CONCATENATE(SP_ACQ_Lib[[#This Row],[Acquisition Tract No.]],"_",SP_ACQ_Lib[[#This Row],[ACQ Document Type]])</f>
        <v>308_SURVEY Right-of-Entry</v>
      </c>
      <c r="B483" s="14" t="s">
        <v>1631</v>
      </c>
      <c r="C483" s="23" t="s">
        <v>46</v>
      </c>
      <c r="D483" s="12" t="s">
        <v>274</v>
      </c>
      <c r="E483" s="8" t="s">
        <v>482</v>
      </c>
      <c r="F483" s="8" t="s">
        <v>483</v>
      </c>
      <c r="G483" s="8" t="s">
        <v>217</v>
      </c>
      <c r="H483" s="7" t="s">
        <v>218</v>
      </c>
      <c r="I483" s="16">
        <v>43732</v>
      </c>
      <c r="J483" s="16"/>
      <c r="K483" s="17"/>
      <c r="L483" s="3" t="s">
        <v>519</v>
      </c>
      <c r="M483" s="8" t="s">
        <v>1483</v>
      </c>
      <c r="N483" s="11">
        <v>43922.383784722224</v>
      </c>
      <c r="O483" s="8" t="s">
        <v>1485</v>
      </c>
      <c r="P483" s="11">
        <v>43732.427141203705</v>
      </c>
      <c r="Q483" s="13">
        <v>1850440</v>
      </c>
      <c r="R483" s="24" t="s">
        <v>220</v>
      </c>
      <c r="S483" s="14" t="s">
        <v>554</v>
      </c>
      <c r="T483" s="63">
        <v>264</v>
      </c>
      <c r="U483" s="64" t="str">
        <f>CONCATENATE(LEFT(SP_ACQ_Lib[[#This Row],[Tax Parcel ID]],7),"_",SP_ACQ_Lib[[#This Row],[ACQ Document Type]])</f>
        <v>R023000_SURVEY Right-of-Entry</v>
      </c>
      <c r="V483" s="36" t="str">
        <f>INDEX(SP_AcqTract_DB[WCAD Tax Parcel ID],MATCH(SP_ACQ_Lib[[#This Row],[Acquisition Tract No.]],SP_AcqTract_DB[Acquisition Tract No.],0))</f>
        <v>R023000;#48</v>
      </c>
      <c r="W483" s="26" t="e">
        <f>INDEX(#REF!,MATCH(LEFT(SP_ACQ_Lib[[#This Row],[Tax Parcel ID]],7),#REF!,0))</f>
        <v>#REF!</v>
      </c>
      <c r="X4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SURVEY Right-of-Entry</v>
      </c>
      <c r="Y4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4" spans="1:25" ht="15" x14ac:dyDescent="0.2">
      <c r="A484" s="57" t="str">
        <f>CONCATENATE(SP_ACQ_Lib[[#This Row],[Acquisition Tract No.]],"_",SP_ACQ_Lib[[#This Row],[ACQ Document Type]])</f>
        <v>308_SURVEY Right-of-Entry CMRR</v>
      </c>
      <c r="B484" s="14" t="s">
        <v>1632</v>
      </c>
      <c r="C484" s="23" t="s">
        <v>46</v>
      </c>
      <c r="D484" s="12" t="s">
        <v>274</v>
      </c>
      <c r="E484" s="8" t="s">
        <v>482</v>
      </c>
      <c r="F484" s="8" t="s">
        <v>484</v>
      </c>
      <c r="G484" s="8" t="s">
        <v>224</v>
      </c>
      <c r="H484" s="7" t="s">
        <v>218</v>
      </c>
      <c r="I484" s="16">
        <v>43691</v>
      </c>
      <c r="J484" s="16">
        <v>43699</v>
      </c>
      <c r="K484" s="17"/>
      <c r="L484" s="3"/>
      <c r="M484" s="8" t="s">
        <v>1483</v>
      </c>
      <c r="N484" s="11">
        <v>43922.371574074074</v>
      </c>
      <c r="O484" s="8" t="s">
        <v>1485</v>
      </c>
      <c r="P484" s="11">
        <v>43699.454814814817</v>
      </c>
      <c r="Q484" s="13">
        <v>694427</v>
      </c>
      <c r="R484" s="24" t="s">
        <v>220</v>
      </c>
      <c r="S484" s="14" t="s">
        <v>420</v>
      </c>
      <c r="T484" s="63">
        <v>123</v>
      </c>
      <c r="U484" s="64" t="str">
        <f>CONCATENATE(LEFT(SP_ACQ_Lib[[#This Row],[Tax Parcel ID]],7),"_",SP_ACQ_Lib[[#This Row],[ACQ Document Type]])</f>
        <v>R023000_SURVEY Right-of-Entry CMRR</v>
      </c>
      <c r="V484" s="36" t="str">
        <f>INDEX(SP_AcqTract_DB[WCAD Tax Parcel ID],MATCH(SP_ACQ_Lib[[#This Row],[Acquisition Tract No.]],SP_AcqTract_DB[Acquisition Tract No.],0))</f>
        <v>R023000;#48</v>
      </c>
      <c r="W484" s="26" t="e">
        <f>INDEX(#REF!,MATCH(LEFT(SP_ACQ_Lib[[#This Row],[Tax Parcel ID]],7),#REF!,0))</f>
        <v>#REF!</v>
      </c>
      <c r="X4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SURVEY Right-of-Entry CMRR</v>
      </c>
      <c r="Y4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5" spans="1:25" ht="15" x14ac:dyDescent="0.2">
      <c r="A485" s="57" t="str">
        <f>CONCATENATE(SP_ACQ_Lib[[#This Row],[Acquisition Tract No.]],"_",SP_ACQ_Lib[[#This Row],[ACQ Document Type]])</f>
        <v>308_TITLE Commitment</v>
      </c>
      <c r="B485" s="14" t="s">
        <v>907</v>
      </c>
      <c r="C485" s="75" t="s">
        <v>46</v>
      </c>
      <c r="D485" s="12" t="s">
        <v>274</v>
      </c>
      <c r="E485" s="8" t="s">
        <v>485</v>
      </c>
      <c r="F485" s="8" t="s">
        <v>486</v>
      </c>
      <c r="G485" s="8" t="s">
        <v>240</v>
      </c>
      <c r="H485" s="7" t="s">
        <v>218</v>
      </c>
      <c r="I485" s="16">
        <v>43889</v>
      </c>
      <c r="J485" s="16">
        <v>43902</v>
      </c>
      <c r="K485" s="17"/>
      <c r="L485" s="3" t="s">
        <v>1514</v>
      </c>
      <c r="M485" s="8" t="s">
        <v>1485</v>
      </c>
      <c r="N485" s="11">
        <v>43902.69327546296</v>
      </c>
      <c r="O485" s="8" t="s">
        <v>1486</v>
      </c>
      <c r="P485" s="11">
        <v>43706.442789351851</v>
      </c>
      <c r="Q485" s="13">
        <v>1973192</v>
      </c>
      <c r="R485" s="76" t="s">
        <v>220</v>
      </c>
      <c r="S485" s="14" t="s">
        <v>421</v>
      </c>
      <c r="T485" s="63">
        <v>191</v>
      </c>
      <c r="U485" s="64" t="str">
        <f>CONCATENATE(LEFT(SP_ACQ_Lib[[#This Row],[Tax Parcel ID]],7),"_",SP_ACQ_Lib[[#This Row],[ACQ Document Type]])</f>
        <v>R023000_TITLE Commitment</v>
      </c>
      <c r="V485" s="36" t="str">
        <f>INDEX(SP_AcqTract_DB[WCAD Tax Parcel ID],MATCH(SP_ACQ_Lib[[#This Row],[Acquisition Tract No.]],SP_AcqTract_DB[Acquisition Tract No.],0))</f>
        <v>R023000;#48</v>
      </c>
      <c r="W485" s="26" t="e">
        <f>INDEX(#REF!,MATCH(LEFT(SP_ACQ_Lib[[#This Row],[Tax Parcel ID]],7),#REF!,0))</f>
        <v>#REF!</v>
      </c>
      <c r="X4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TITLE Commitment</v>
      </c>
      <c r="Y4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6" spans="1:25" ht="15" x14ac:dyDescent="0.2">
      <c r="A486" s="57" t="str">
        <f>CONCATENATE(SP_ACQ_Lib[[#This Row],[Acquisition Tract No.]],"_",SP_ACQ_Lib[[#This Row],[ACQ Document Type]])</f>
        <v>308_TITLE Commitment Backup Docs</v>
      </c>
      <c r="B486" s="14" t="s">
        <v>908</v>
      </c>
      <c r="C486" s="75" t="s">
        <v>46</v>
      </c>
      <c r="D486" s="12" t="s">
        <v>274</v>
      </c>
      <c r="E486" s="8" t="s">
        <v>485</v>
      </c>
      <c r="F486" s="8" t="s">
        <v>487</v>
      </c>
      <c r="G486" s="8" t="s">
        <v>242</v>
      </c>
      <c r="H486" s="7" t="s">
        <v>218</v>
      </c>
      <c r="I486" s="16"/>
      <c r="J486" s="16"/>
      <c r="K486" s="17"/>
      <c r="L486" s="3"/>
      <c r="M486" s="8" t="s">
        <v>1485</v>
      </c>
      <c r="N486" s="11">
        <v>43864.727696759262</v>
      </c>
      <c r="O486" s="8" t="s">
        <v>1486</v>
      </c>
      <c r="P486" s="11">
        <v>43706.443333333336</v>
      </c>
      <c r="Q486" s="13">
        <v>1577574</v>
      </c>
      <c r="R486" s="76" t="s">
        <v>220</v>
      </c>
      <c r="S486" s="14" t="s">
        <v>422</v>
      </c>
      <c r="T486" s="63">
        <v>192</v>
      </c>
      <c r="U486" s="64" t="str">
        <f>CONCATENATE(LEFT(SP_ACQ_Lib[[#This Row],[Tax Parcel ID]],7),"_",SP_ACQ_Lib[[#This Row],[ACQ Document Type]])</f>
        <v>R023000_TITLE Commitment Backup Docs</v>
      </c>
      <c r="V486" s="36" t="str">
        <f>INDEX(SP_AcqTract_DB[WCAD Tax Parcel ID],MATCH(SP_ACQ_Lib[[#This Row],[Acquisition Tract No.]],SP_AcqTract_DB[Acquisition Tract No.],0))</f>
        <v>R023000;#48</v>
      </c>
      <c r="W486" s="26" t="e">
        <f>INDEX(#REF!,MATCH(LEFT(SP_ACQ_Lib[[#This Row],[Tax Parcel ID]],7),#REF!,0))</f>
        <v>#REF!</v>
      </c>
      <c r="X4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TITLE Commitment Backup Docs</v>
      </c>
      <c r="Y4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7" spans="1:25" ht="15" x14ac:dyDescent="0.2">
      <c r="A487" s="57" t="str">
        <f>CONCATENATE(SP_ACQ_Lib[[#This Row],[Acquisition Tract No.]],"_",SP_ACQ_Lib[[#This Row],[ACQ Document Type]])</f>
        <v>308_TITLE Curative Plan</v>
      </c>
      <c r="B487" s="14" t="s">
        <v>909</v>
      </c>
      <c r="C487" s="75" t="s">
        <v>46</v>
      </c>
      <c r="D487" s="12" t="s">
        <v>274</v>
      </c>
      <c r="E487" s="8" t="s">
        <v>485</v>
      </c>
      <c r="F487" s="8" t="s">
        <v>488</v>
      </c>
      <c r="G487" s="8" t="s">
        <v>243</v>
      </c>
      <c r="H487" s="7" t="s">
        <v>218</v>
      </c>
      <c r="I487" s="16">
        <v>43812</v>
      </c>
      <c r="J487" s="16"/>
      <c r="K487" s="17"/>
      <c r="L487" s="3"/>
      <c r="M487" s="8" t="s">
        <v>1485</v>
      </c>
      <c r="N487" s="11">
        <v>43902.68959490741</v>
      </c>
      <c r="O487" s="8" t="s">
        <v>1486</v>
      </c>
      <c r="P487" s="11">
        <v>43717.561967592592</v>
      </c>
      <c r="Q487" s="13">
        <v>35387</v>
      </c>
      <c r="R487" s="76" t="s">
        <v>220</v>
      </c>
      <c r="S487" s="14" t="s">
        <v>423</v>
      </c>
      <c r="T487" s="63">
        <v>220</v>
      </c>
      <c r="U487" s="64" t="str">
        <f>CONCATENATE(LEFT(SP_ACQ_Lib[[#This Row],[Tax Parcel ID]],7),"_",SP_ACQ_Lib[[#This Row],[ACQ Document Type]])</f>
        <v>R023000_TITLE Curative Plan</v>
      </c>
      <c r="V487" s="36" t="str">
        <f>INDEX(SP_AcqTract_DB[WCAD Tax Parcel ID],MATCH(SP_ACQ_Lib[[#This Row],[Acquisition Tract No.]],SP_AcqTract_DB[Acquisition Tract No.],0))</f>
        <v>R023000;#48</v>
      </c>
      <c r="W487" s="26" t="e">
        <f>INDEX(#REF!,MATCH(LEFT(SP_ACQ_Lib[[#This Row],[Tax Parcel ID]],7),#REF!,0))</f>
        <v>#REF!</v>
      </c>
      <c r="X4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TITLE Curative Plan</v>
      </c>
      <c r="Y4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8" spans="1:25" ht="15" x14ac:dyDescent="0.2">
      <c r="A488" s="57" t="str">
        <f>CONCATENATE(SP_ACQ_Lib[[#This Row],[Acquisition Tract No.]],"_",SP_ACQ_Lib[[#This Row],[ACQ Document Type]])</f>
        <v>308_TITLE Tax Card</v>
      </c>
      <c r="B488" s="14" t="s">
        <v>1383</v>
      </c>
      <c r="C488" s="75" t="s">
        <v>46</v>
      </c>
      <c r="D488" s="12" t="s">
        <v>274</v>
      </c>
      <c r="E488" s="8" t="s">
        <v>485</v>
      </c>
      <c r="F488" s="8" t="s">
        <v>580</v>
      </c>
      <c r="G488" s="8" t="s">
        <v>579</v>
      </c>
      <c r="H488" s="7" t="s">
        <v>218</v>
      </c>
      <c r="I488" s="16"/>
      <c r="J488" s="16"/>
      <c r="K488" s="17"/>
      <c r="L488" s="3"/>
      <c r="M488" s="8" t="s">
        <v>1483</v>
      </c>
      <c r="N488" s="11">
        <v>43874.594131944446</v>
      </c>
      <c r="O488" s="8" t="s">
        <v>673</v>
      </c>
      <c r="P488" s="11">
        <v>43817.47991898148</v>
      </c>
      <c r="Q488" s="13">
        <v>532910</v>
      </c>
      <c r="R488" s="76" t="s">
        <v>220</v>
      </c>
      <c r="S488" s="14" t="s">
        <v>1125</v>
      </c>
      <c r="T488" s="63">
        <v>650</v>
      </c>
      <c r="U488" s="64" t="str">
        <f>CONCATENATE(LEFT(SP_ACQ_Lib[[#This Row],[Tax Parcel ID]],7),"_",SP_ACQ_Lib[[#This Row],[ACQ Document Type]])</f>
        <v>R023000_TITLE Tax Card</v>
      </c>
      <c r="V488" s="36" t="str">
        <f>INDEX(SP_AcqTract_DB[WCAD Tax Parcel ID],MATCH(SP_ACQ_Lib[[#This Row],[Acquisition Tract No.]],SP_AcqTract_DB[Acquisition Tract No.],0))</f>
        <v>R023000;#48</v>
      </c>
      <c r="W488" s="26" t="e">
        <f>INDEX(#REF!,MATCH(LEFT(SP_ACQ_Lib[[#This Row],[Tax Parcel ID]],7),#REF!,0))</f>
        <v>#REF!</v>
      </c>
      <c r="X4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COW-FRMP_TR-308 TITLE Tax Card</v>
      </c>
      <c r="Y4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89" spans="1:25" ht="15" x14ac:dyDescent="0.2">
      <c r="A489" s="57" t="str">
        <f>CONCATENATE(SP_ACQ_Lib[[#This Row],[Acquisition Tract No.]],"_",SP_ACQ_Lib[[#This Row],[ACQ Document Type]])</f>
        <v>309_APPRAISAL Appraisal Review</v>
      </c>
      <c r="B489" s="14" t="s">
        <v>2789</v>
      </c>
      <c r="C489" s="75" t="s">
        <v>47</v>
      </c>
      <c r="D489" s="12" t="s">
        <v>275</v>
      </c>
      <c r="E489" s="8" t="s">
        <v>569</v>
      </c>
      <c r="F489" s="8" t="s">
        <v>1725</v>
      </c>
      <c r="G489" s="8" t="s">
        <v>1723</v>
      </c>
      <c r="H489" s="7" t="s">
        <v>218</v>
      </c>
      <c r="I489" s="16">
        <v>43992</v>
      </c>
      <c r="J489" s="16"/>
      <c r="K489" s="17">
        <v>70000</v>
      </c>
      <c r="L489" s="3"/>
      <c r="M489" s="8" t="s">
        <v>1483</v>
      </c>
      <c r="N489" s="11">
        <v>43997.558668981481</v>
      </c>
      <c r="O489" s="8" t="s">
        <v>1483</v>
      </c>
      <c r="P489" s="11">
        <v>43997.556423611109</v>
      </c>
      <c r="Q489" s="13">
        <v>567763</v>
      </c>
      <c r="R489" s="76" t="s">
        <v>220</v>
      </c>
      <c r="S489" s="14" t="s">
        <v>2801</v>
      </c>
      <c r="T489" s="63">
        <v>1206</v>
      </c>
      <c r="U489" s="64" t="str">
        <f>CONCATENATE(LEFT(SP_ACQ_Lib[[#This Row],[Tax Parcel ID]],7),"_",SP_ACQ_Lib[[#This Row],[ACQ Document Type]])</f>
        <v>R023001_APPRAISAL Appraisal Review</v>
      </c>
      <c r="V489" s="36" t="str">
        <f>INDEX(SP_AcqTract_DB[WCAD Tax Parcel ID],MATCH(SP_ACQ_Lib[[#This Row],[Acquisition Tract No.]],SP_AcqTract_DB[Acquisition Tract No.],0))</f>
        <v>R023001;#49</v>
      </c>
      <c r="W489" s="26" t="e">
        <f>INDEX(#REF!,MATCH(LEFT(SP_ACQ_Lib[[#This Row],[Tax Parcel ID]],7),#REF!,0))</f>
        <v>#REF!</v>
      </c>
      <c r="X4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APPRAISAL Appraisal Review</v>
      </c>
      <c r="Y4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0" spans="1:25" ht="15" x14ac:dyDescent="0.2">
      <c r="A490" s="57" t="str">
        <f>CONCATENATE(SP_ACQ_Lib[[#This Row],[Acquisition Tract No.]],"_",SP_ACQ_Lib[[#This Row],[ACQ Document Type]])</f>
        <v>309_APPRAISAL Final Appraisal</v>
      </c>
      <c r="B490" s="14" t="s">
        <v>2790</v>
      </c>
      <c r="C490" s="75" t="s">
        <v>47</v>
      </c>
      <c r="D490" s="12" t="s">
        <v>275</v>
      </c>
      <c r="E490" s="8" t="s">
        <v>569</v>
      </c>
      <c r="F490" s="8" t="s">
        <v>1727</v>
      </c>
      <c r="G490" s="8" t="s">
        <v>1726</v>
      </c>
      <c r="H490" s="7" t="s">
        <v>218</v>
      </c>
      <c r="I490" s="16">
        <v>43912</v>
      </c>
      <c r="J490" s="16">
        <v>43992</v>
      </c>
      <c r="K490" s="17">
        <v>70000</v>
      </c>
      <c r="L490" s="3"/>
      <c r="M490" s="8" t="s">
        <v>1483</v>
      </c>
      <c r="N490" s="11">
        <v>43997.559594907405</v>
      </c>
      <c r="O490" s="8" t="s">
        <v>1483</v>
      </c>
      <c r="P490" s="11">
        <v>43997.556550925925</v>
      </c>
      <c r="Q490" s="13">
        <v>7418741</v>
      </c>
      <c r="R490" s="76" t="s">
        <v>220</v>
      </c>
      <c r="S490" s="14" t="s">
        <v>2802</v>
      </c>
      <c r="T490" s="63">
        <v>1207</v>
      </c>
      <c r="U490" s="64" t="str">
        <f>CONCATENATE(LEFT(SP_ACQ_Lib[[#This Row],[Tax Parcel ID]],7),"_",SP_ACQ_Lib[[#This Row],[ACQ Document Type]])</f>
        <v>R023001_APPRAISAL Final Appraisal</v>
      </c>
      <c r="V490" s="36" t="str">
        <f>INDEX(SP_AcqTract_DB[WCAD Tax Parcel ID],MATCH(SP_ACQ_Lib[[#This Row],[Acquisition Tract No.]],SP_AcqTract_DB[Acquisition Tract No.],0))</f>
        <v>R023001;#49</v>
      </c>
      <c r="W490" s="26" t="e">
        <f>INDEX(#REF!,MATCH(LEFT(SP_ACQ_Lib[[#This Row],[Tax Parcel ID]],7),#REF!,0))</f>
        <v>#REF!</v>
      </c>
      <c r="X4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APPRAISAL Final Appraisal</v>
      </c>
      <c r="Y4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1" spans="1:25" ht="15" x14ac:dyDescent="0.2">
      <c r="A491" s="57" t="str">
        <f>CONCATENATE(SP_ACQ_Lib[[#This Row],[Acquisition Tract No.]],"_",SP_ACQ_Lib[[#This Row],[ACQ Document Type]])</f>
        <v>309_APPRAISAL Just Compensation Approval</v>
      </c>
      <c r="B491" s="14" t="s">
        <v>2860</v>
      </c>
      <c r="C491" s="75" t="s">
        <v>47</v>
      </c>
      <c r="D491" s="12" t="s">
        <v>275</v>
      </c>
      <c r="E491" s="8" t="s">
        <v>569</v>
      </c>
      <c r="F491" s="8" t="s">
        <v>1737</v>
      </c>
      <c r="G491" s="8" t="s">
        <v>1736</v>
      </c>
      <c r="H491" s="7" t="s">
        <v>1082</v>
      </c>
      <c r="I491" s="16">
        <v>44004</v>
      </c>
      <c r="J491" s="16"/>
      <c r="K491" s="17">
        <v>70000</v>
      </c>
      <c r="L491" s="3"/>
      <c r="M491" s="8" t="s">
        <v>1483</v>
      </c>
      <c r="N491" s="11">
        <v>44012.533877314818</v>
      </c>
      <c r="O491" s="8" t="s">
        <v>1483</v>
      </c>
      <c r="P491" s="11">
        <v>44005.489039351851</v>
      </c>
      <c r="Q491" s="13">
        <v>264409</v>
      </c>
      <c r="R491" s="76" t="s">
        <v>220</v>
      </c>
      <c r="S491" s="14" t="s">
        <v>2929</v>
      </c>
      <c r="T491" s="63">
        <v>1273</v>
      </c>
      <c r="U491" s="64" t="str">
        <f>CONCATENATE(LEFT(SP_ACQ_Lib[[#This Row],[Tax Parcel ID]],7),"_",SP_ACQ_Lib[[#This Row],[ACQ Document Type]])</f>
        <v>R023001_APPRAISAL Just Compensation Approval</v>
      </c>
      <c r="V491" s="36" t="str">
        <f>INDEX(SP_AcqTract_DB[WCAD Tax Parcel ID],MATCH(SP_ACQ_Lib[[#This Row],[Acquisition Tract No.]],SP_AcqTract_DB[Acquisition Tract No.],0))</f>
        <v>R023001;#49</v>
      </c>
      <c r="W491" s="26" t="e">
        <f>INDEX(#REF!,MATCH(LEFT(SP_ACQ_Lib[[#This Row],[Tax Parcel ID]],7),#REF!,0))</f>
        <v>#REF!</v>
      </c>
      <c r="X4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APPRAISAL Just Compensation Approval</v>
      </c>
      <c r="Y4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2" spans="1:25" ht="15" x14ac:dyDescent="0.2">
      <c r="A492" s="57" t="str">
        <f>CONCATENATE(SP_ACQ_Lib[[#This Row],[Acquisition Tract No.]],"_",SP_ACQ_Lib[[#This Row],[ACQ Document Type]])</f>
        <v>309_APPRAISAL Just Compensation Memo</v>
      </c>
      <c r="B492" s="14" t="s">
        <v>2791</v>
      </c>
      <c r="C492" s="83" t="s">
        <v>47</v>
      </c>
      <c r="D492" s="12" t="s">
        <v>275</v>
      </c>
      <c r="E492" s="8" t="s">
        <v>569</v>
      </c>
      <c r="F492" s="8" t="s">
        <v>1729</v>
      </c>
      <c r="G492" s="8" t="s">
        <v>1728</v>
      </c>
      <c r="H492" s="7" t="s">
        <v>218</v>
      </c>
      <c r="I492" s="16">
        <v>43997</v>
      </c>
      <c r="J492" s="16">
        <v>43997</v>
      </c>
      <c r="K492" s="17">
        <v>70000</v>
      </c>
      <c r="L492" s="3"/>
      <c r="M492" s="8" t="s">
        <v>1483</v>
      </c>
      <c r="N492" s="11">
        <v>44000.575370370374</v>
      </c>
      <c r="O492" s="8" t="s">
        <v>1483</v>
      </c>
      <c r="P492" s="11">
        <v>43997.556550925925</v>
      </c>
      <c r="Q492" s="13">
        <v>23072</v>
      </c>
      <c r="R492" s="84" t="s">
        <v>220</v>
      </c>
      <c r="S492" s="14" t="s">
        <v>2803</v>
      </c>
      <c r="T492" s="63">
        <v>1208</v>
      </c>
      <c r="U492" s="64" t="str">
        <f>CONCATENATE(LEFT(SP_ACQ_Lib[[#This Row],[Tax Parcel ID]],7),"_",SP_ACQ_Lib[[#This Row],[ACQ Document Type]])</f>
        <v>R023001_APPRAISAL Just Compensation Memo</v>
      </c>
      <c r="V492" s="36" t="str">
        <f>INDEX(SP_AcqTract_DB[WCAD Tax Parcel ID],MATCH(SP_ACQ_Lib[[#This Row],[Acquisition Tract No.]],SP_AcqTract_DB[Acquisition Tract No.],0))</f>
        <v>R023001;#49</v>
      </c>
      <c r="W492" s="26" t="e">
        <f>INDEX(#REF!,MATCH(LEFT(SP_ACQ_Lib[[#This Row],[Tax Parcel ID]],7),#REF!,0))</f>
        <v>#REF!</v>
      </c>
      <c r="X4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APPRAISAL Just Compensation Memo</v>
      </c>
      <c r="Y4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3" spans="1:25" ht="15" x14ac:dyDescent="0.2">
      <c r="A493" s="57" t="str">
        <f>CONCATENATE(SP_ACQ_Lib[[#This Row],[Acquisition Tract No.]],"_",SP_ACQ_Lib[[#This Row],[ACQ Document Type]])</f>
        <v>309_APPRAISAL USACOE Authorization to Proceed with Offer</v>
      </c>
      <c r="B493" s="14" t="s">
        <v>2792</v>
      </c>
      <c r="C493" s="83" t="s">
        <v>47</v>
      </c>
      <c r="D493" s="12" t="s">
        <v>275</v>
      </c>
      <c r="E493" s="8" t="s">
        <v>569</v>
      </c>
      <c r="F493" s="8" t="s">
        <v>1786</v>
      </c>
      <c r="G493" s="8" t="s">
        <v>1785</v>
      </c>
      <c r="H493" s="7" t="s">
        <v>218</v>
      </c>
      <c r="I493" s="16">
        <v>43997</v>
      </c>
      <c r="J493" s="16">
        <v>43997</v>
      </c>
      <c r="K493" s="17">
        <v>70000</v>
      </c>
      <c r="L493" s="3"/>
      <c r="M493" s="8" t="s">
        <v>1483</v>
      </c>
      <c r="N493" s="11">
        <v>44000.575509259259</v>
      </c>
      <c r="O493" s="8" t="s">
        <v>1483</v>
      </c>
      <c r="P493" s="11">
        <v>43997.556562500002</v>
      </c>
      <c r="Q493" s="13">
        <v>419504</v>
      </c>
      <c r="R493" s="84" t="s">
        <v>220</v>
      </c>
      <c r="S493" s="14" t="s">
        <v>2804</v>
      </c>
      <c r="T493" s="63">
        <v>1209</v>
      </c>
      <c r="U493" s="64" t="str">
        <f>CONCATENATE(LEFT(SP_ACQ_Lib[[#This Row],[Tax Parcel ID]],7),"_",SP_ACQ_Lib[[#This Row],[ACQ Document Type]])</f>
        <v>R023001_APPRAISAL USACOE Authorization to Proceed with Offer</v>
      </c>
      <c r="V493" s="36" t="str">
        <f>INDEX(SP_AcqTract_DB[WCAD Tax Parcel ID],MATCH(SP_ACQ_Lib[[#This Row],[Acquisition Tract No.]],SP_AcqTract_DB[Acquisition Tract No.],0))</f>
        <v>R023001;#49</v>
      </c>
      <c r="W493" s="26" t="e">
        <f>INDEX(#REF!,MATCH(LEFT(SP_ACQ_Lib[[#This Row],[Tax Parcel ID]],7),#REF!,0))</f>
        <v>#REF!</v>
      </c>
      <c r="X4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APPRAISAL USACOE Authorization to Proceed with Offer</v>
      </c>
      <c r="Y4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4" spans="1:25" ht="15" x14ac:dyDescent="0.2">
      <c r="A494" s="57" t="str">
        <f>CONCATENATE(SP_ACQ_Lib[[#This Row],[Acquisition Tract No.]],"_",SP_ACQ_Lib[[#This Row],[ACQ Document Type]])</f>
        <v>309_APPRAISAL USACOE Authorization to Proceed with Offer Approval</v>
      </c>
      <c r="B494" s="14" t="s">
        <v>2861</v>
      </c>
      <c r="C494" s="83" t="s">
        <v>47</v>
      </c>
      <c r="D494" s="12" t="s">
        <v>275</v>
      </c>
      <c r="E494" s="8" t="s">
        <v>569</v>
      </c>
      <c r="F494" s="8" t="s">
        <v>1800</v>
      </c>
      <c r="G494" s="8" t="s">
        <v>1799</v>
      </c>
      <c r="H494" s="7" t="s">
        <v>1082</v>
      </c>
      <c r="I494" s="16">
        <v>44001</v>
      </c>
      <c r="J494" s="16"/>
      <c r="K494" s="17">
        <v>70000</v>
      </c>
      <c r="L494" s="3"/>
      <c r="M494" s="8" t="s">
        <v>1483</v>
      </c>
      <c r="N494" s="11">
        <v>44012.534270833334</v>
      </c>
      <c r="O494" s="8" t="s">
        <v>1483</v>
      </c>
      <c r="P494" s="11">
        <v>44005.489039351851</v>
      </c>
      <c r="Q494" s="13">
        <v>376517</v>
      </c>
      <c r="R494" s="84" t="s">
        <v>220</v>
      </c>
      <c r="S494" s="14" t="s">
        <v>2930</v>
      </c>
      <c r="T494" s="63">
        <v>1274</v>
      </c>
      <c r="U494" s="64" t="str">
        <f>CONCATENATE(LEFT(SP_ACQ_Lib[[#This Row],[Tax Parcel ID]],7),"_",SP_ACQ_Lib[[#This Row],[ACQ Document Type]])</f>
        <v>R023001_APPRAISAL USACOE Authorization to Proceed with Offer Approval</v>
      </c>
      <c r="V494" s="36" t="str">
        <f>INDEX(SP_AcqTract_DB[WCAD Tax Parcel ID],MATCH(SP_ACQ_Lib[[#This Row],[Acquisition Tract No.]],SP_AcqTract_DB[Acquisition Tract No.],0))</f>
        <v>R023001;#49</v>
      </c>
      <c r="W494" s="26" t="e">
        <f>INDEX(#REF!,MATCH(LEFT(SP_ACQ_Lib[[#This Row],[Tax Parcel ID]],7),#REF!,0))</f>
        <v>#REF!</v>
      </c>
      <c r="X4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APPRAISAL USACOE Authorization to Proceed with Offer Approval</v>
      </c>
      <c r="Y4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5" spans="1:25" ht="15" x14ac:dyDescent="0.2">
      <c r="A495" s="57" t="str">
        <f>CONCATENATE(SP_ACQ_Lib[[#This Row],[Acquisition Tract No.]],"_",SP_ACQ_Lib[[#This Row],[ACQ Document Type]])</f>
        <v>309_CONTACT Letter of Intent-HDR</v>
      </c>
      <c r="B495" s="14" t="s">
        <v>910</v>
      </c>
      <c r="C495" s="83" t="s">
        <v>47</v>
      </c>
      <c r="D495" s="12" t="s">
        <v>275</v>
      </c>
      <c r="E495" s="8" t="s">
        <v>489</v>
      </c>
      <c r="F495" s="8" t="s">
        <v>760</v>
      </c>
      <c r="G495" s="8" t="s">
        <v>759</v>
      </c>
      <c r="H495" s="7" t="s">
        <v>218</v>
      </c>
      <c r="I495" s="16">
        <v>43765</v>
      </c>
      <c r="J495" s="16"/>
      <c r="K495" s="17"/>
      <c r="L495" s="3"/>
      <c r="M495" s="8" t="s">
        <v>20</v>
      </c>
      <c r="N495" s="11">
        <v>43770.449236111112</v>
      </c>
      <c r="O495" s="8" t="s">
        <v>673</v>
      </c>
      <c r="P495" s="11">
        <v>43769.628831018519</v>
      </c>
      <c r="Q495" s="13">
        <v>58106</v>
      </c>
      <c r="R495" s="84" t="s">
        <v>220</v>
      </c>
      <c r="S495" s="14" t="s">
        <v>1010</v>
      </c>
      <c r="T495" s="63">
        <v>531</v>
      </c>
      <c r="U495" s="64" t="str">
        <f>CONCATENATE(LEFT(SP_ACQ_Lib[[#This Row],[Tax Parcel ID]],7),"_",SP_ACQ_Lib[[#This Row],[ACQ Document Type]])</f>
        <v>R023001_CONTACT Letter of Intent-HDR</v>
      </c>
      <c r="V495" s="36" t="str">
        <f>INDEX(SP_AcqTract_DB[WCAD Tax Parcel ID],MATCH(SP_ACQ_Lib[[#This Row],[Acquisition Tract No.]],SP_AcqTract_DB[Acquisition Tract No.],0))</f>
        <v>R023001;#49</v>
      </c>
      <c r="W495" s="26" t="e">
        <f>INDEX(#REF!,MATCH(LEFT(SP_ACQ_Lib[[#This Row],[Tax Parcel ID]],7),#REF!,0))</f>
        <v>#REF!</v>
      </c>
      <c r="X4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CONTACT Letter of Intent-HDR</v>
      </c>
      <c r="Y4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6" spans="1:25" ht="15" x14ac:dyDescent="0.2">
      <c r="A496" s="57" t="str">
        <f>CONCATENATE(SP_ACQ_Lib[[#This Row],[Acquisition Tract No.]],"_",SP_ACQ_Lib[[#This Row],[ACQ Document Type]])</f>
        <v>309_CONTACT Negotiator Report</v>
      </c>
      <c r="B496" s="14" t="s">
        <v>1316</v>
      </c>
      <c r="C496" s="83" t="s">
        <v>47</v>
      </c>
      <c r="D496" s="12" t="s">
        <v>275</v>
      </c>
      <c r="E496" s="8" t="s">
        <v>489</v>
      </c>
      <c r="F496" s="8" t="s">
        <v>517</v>
      </c>
      <c r="G496" s="8" t="s">
        <v>516</v>
      </c>
      <c r="H496" s="7" t="s">
        <v>218</v>
      </c>
      <c r="I496" s="16"/>
      <c r="J496" s="16"/>
      <c r="K496" s="17"/>
      <c r="L496" s="3"/>
      <c r="M496" s="8" t="s">
        <v>1077</v>
      </c>
      <c r="N496" s="11">
        <v>44021.575590277775</v>
      </c>
      <c r="O496" s="8" t="s">
        <v>1484</v>
      </c>
      <c r="P496" s="11">
        <v>43738.429571759261</v>
      </c>
      <c r="Q496" s="13">
        <v>60583</v>
      </c>
      <c r="R496" s="84" t="s">
        <v>518</v>
      </c>
      <c r="S496" s="14" t="s">
        <v>555</v>
      </c>
      <c r="T496" s="63">
        <v>369</v>
      </c>
      <c r="U496" s="64" t="str">
        <f>CONCATENATE(LEFT(SP_ACQ_Lib[[#This Row],[Tax Parcel ID]],7),"_",SP_ACQ_Lib[[#This Row],[ACQ Document Type]])</f>
        <v>R023001_CONTACT Negotiator Report</v>
      </c>
      <c r="V496" s="36" t="str">
        <f>INDEX(SP_AcqTract_DB[WCAD Tax Parcel ID],MATCH(SP_ACQ_Lib[[#This Row],[Acquisition Tract No.]],SP_AcqTract_DB[Acquisition Tract No.],0))</f>
        <v>R023001;#49</v>
      </c>
      <c r="W496" s="26" t="e">
        <f>INDEX(#REF!,MATCH(LEFT(SP_ACQ_Lib[[#This Row],[Tax Parcel ID]],7),#REF!,0))</f>
        <v>#REF!</v>
      </c>
      <c r="X4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CONTACT Negotiator Report</v>
      </c>
      <c r="Y4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7" spans="1:25" ht="15" x14ac:dyDescent="0.2">
      <c r="A497" s="57" t="str">
        <f>CONCATENATE(SP_ACQ_Lib[[#This Row],[Acquisition Tract No.]],"_",SP_ACQ_Lib[[#This Row],[ACQ Document Type]])</f>
        <v>309_CONTACT Pre-Appraisal Contact with Owner</v>
      </c>
      <c r="B497" s="14" t="s">
        <v>1541</v>
      </c>
      <c r="C497" s="83" t="s">
        <v>47</v>
      </c>
      <c r="D497" s="12" t="s">
        <v>275</v>
      </c>
      <c r="E497" s="8" t="s">
        <v>489</v>
      </c>
      <c r="F497" s="8" t="s">
        <v>1081</v>
      </c>
      <c r="G497" s="8" t="s">
        <v>1080</v>
      </c>
      <c r="H497" s="7" t="s">
        <v>218</v>
      </c>
      <c r="I497" s="16">
        <v>43788</v>
      </c>
      <c r="J497" s="16"/>
      <c r="K497" s="17"/>
      <c r="L497" s="3"/>
      <c r="M497" s="8" t="s">
        <v>1483</v>
      </c>
      <c r="N497" s="11">
        <v>43893.641516203701</v>
      </c>
      <c r="O497" s="8" t="s">
        <v>673</v>
      </c>
      <c r="P497" s="11">
        <v>43822.641516203701</v>
      </c>
      <c r="Q497" s="13">
        <v>1846208</v>
      </c>
      <c r="R497" s="84" t="s">
        <v>220</v>
      </c>
      <c r="S497" s="14" t="s">
        <v>1118</v>
      </c>
      <c r="T497" s="63">
        <v>680</v>
      </c>
      <c r="U497" s="64" t="str">
        <f>CONCATENATE(LEFT(SP_ACQ_Lib[[#This Row],[Tax Parcel ID]],7),"_",SP_ACQ_Lib[[#This Row],[ACQ Document Type]])</f>
        <v>R023001_CONTACT Pre-Appraisal Contact with Owner</v>
      </c>
      <c r="V497" s="36" t="str">
        <f>INDEX(SP_AcqTract_DB[WCAD Tax Parcel ID],MATCH(SP_ACQ_Lib[[#This Row],[Acquisition Tract No.]],SP_AcqTract_DB[Acquisition Tract No.],0))</f>
        <v>R023001;#49</v>
      </c>
      <c r="W497" s="26" t="e">
        <f>INDEX(#REF!,MATCH(LEFT(SP_ACQ_Lib[[#This Row],[Tax Parcel ID]],7),#REF!,0))</f>
        <v>#REF!</v>
      </c>
      <c r="X4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CONTACT Pre-Appraisal Contact with Owner</v>
      </c>
      <c r="Y4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8" spans="1:25" ht="15" x14ac:dyDescent="0.2">
      <c r="A498" s="57" t="str">
        <f>CONCATENATE(SP_ACQ_Lib[[#This Row],[Acquisition Tract No.]],"_",SP_ACQ_Lib[[#This Row],[ACQ Document Type]])</f>
        <v>309_NEGOTIATION Information About Brokerage Services Acknowledgment</v>
      </c>
      <c r="B498" s="14" t="s">
        <v>3118</v>
      </c>
      <c r="C498" s="83" t="s">
        <v>47</v>
      </c>
      <c r="D498" s="12" t="s">
        <v>275</v>
      </c>
      <c r="E498" s="8" t="s">
        <v>573</v>
      </c>
      <c r="F498" s="8" t="s">
        <v>3114</v>
      </c>
      <c r="G498" s="8" t="s">
        <v>3113</v>
      </c>
      <c r="H498" s="7" t="s">
        <v>218</v>
      </c>
      <c r="I498" s="16">
        <v>44019</v>
      </c>
      <c r="J498" s="16"/>
      <c r="K498" s="17"/>
      <c r="L498" s="3"/>
      <c r="M498" s="8" t="s">
        <v>1483</v>
      </c>
      <c r="N498" s="11">
        <v>44021.441076388888</v>
      </c>
      <c r="O498" s="8" t="s">
        <v>1483</v>
      </c>
      <c r="P498" s="11">
        <v>44021.439849537041</v>
      </c>
      <c r="Q498" s="13">
        <v>395805</v>
      </c>
      <c r="R498" s="84" t="s">
        <v>220</v>
      </c>
      <c r="S498" s="14" t="s">
        <v>3120</v>
      </c>
      <c r="T498" s="63">
        <v>1366</v>
      </c>
      <c r="U498" s="64" t="str">
        <f>CONCATENATE(LEFT(SP_ACQ_Lib[[#This Row],[Tax Parcel ID]],7),"_",SP_ACQ_Lib[[#This Row],[ACQ Document Type]])</f>
        <v>R023001_NEGOTIATION Information About Brokerage Services Acknowledgment</v>
      </c>
      <c r="V498" s="36" t="str">
        <f>INDEX(SP_AcqTract_DB[WCAD Tax Parcel ID],MATCH(SP_ACQ_Lib[[#This Row],[Acquisition Tract No.]],SP_AcqTract_DB[Acquisition Tract No.],0))</f>
        <v>R023001;#49</v>
      </c>
      <c r="W498" s="26" t="e">
        <f>INDEX(#REF!,MATCH(LEFT(SP_ACQ_Lib[[#This Row],[Tax Parcel ID]],7),#REF!,0))</f>
        <v>#REF!</v>
      </c>
      <c r="X4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NEGOTIATION Information About Brokerage Services Acknowledgment</v>
      </c>
      <c r="Y4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499" spans="1:25" ht="15" x14ac:dyDescent="0.2">
      <c r="A499" s="57" t="str">
        <f>CONCATENATE(SP_ACQ_Lib[[#This Row],[Acquisition Tract No.]],"_",SP_ACQ_Lib[[#This Row],[ACQ Document Type]])</f>
        <v>309_NEGOTIATION Initial Offer Package</v>
      </c>
      <c r="B499" s="14" t="s">
        <v>3014</v>
      </c>
      <c r="C499" s="83" t="s">
        <v>47</v>
      </c>
      <c r="D499" s="12" t="s">
        <v>275</v>
      </c>
      <c r="E499" s="8" t="s">
        <v>573</v>
      </c>
      <c r="F499" s="8" t="s">
        <v>574</v>
      </c>
      <c r="G499" s="8" t="s">
        <v>1054</v>
      </c>
      <c r="H499" s="7" t="s">
        <v>218</v>
      </c>
      <c r="I499" s="16">
        <v>44012</v>
      </c>
      <c r="J499" s="16"/>
      <c r="K499" s="17">
        <v>70000</v>
      </c>
      <c r="L499" s="3"/>
      <c r="M499" s="8" t="s">
        <v>1483</v>
      </c>
      <c r="N499" s="11">
        <v>44013.749583333331</v>
      </c>
      <c r="O499" s="8" t="s">
        <v>1483</v>
      </c>
      <c r="P499" s="11">
        <v>44013.742210648146</v>
      </c>
      <c r="Q499" s="13">
        <v>12794313</v>
      </c>
      <c r="R499" s="84" t="s">
        <v>220</v>
      </c>
      <c r="S499" s="14" t="s">
        <v>3077</v>
      </c>
      <c r="T499" s="63">
        <v>1325</v>
      </c>
      <c r="U499" s="64" t="str">
        <f>CONCATENATE(LEFT(SP_ACQ_Lib[[#This Row],[Tax Parcel ID]],7),"_",SP_ACQ_Lib[[#This Row],[ACQ Document Type]])</f>
        <v>R023001_NEGOTIATION Initial Offer Package</v>
      </c>
      <c r="V499" s="36" t="str">
        <f>INDEX(SP_AcqTract_DB[WCAD Tax Parcel ID],MATCH(SP_ACQ_Lib[[#This Row],[Acquisition Tract No.]],SP_AcqTract_DB[Acquisition Tract No.],0))</f>
        <v>R023001;#49</v>
      </c>
      <c r="W499" s="26" t="e">
        <f>INDEX(#REF!,MATCH(LEFT(SP_ACQ_Lib[[#This Row],[Tax Parcel ID]],7),#REF!,0))</f>
        <v>#REF!</v>
      </c>
      <c r="X4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NEGOTIATION Initial Offer Package</v>
      </c>
      <c r="Y4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0" spans="1:25" ht="15" x14ac:dyDescent="0.2">
      <c r="A500" s="57" t="str">
        <f>CONCATENATE(SP_ACQ_Lib[[#This Row],[Acquisition Tract No.]],"_",SP_ACQ_Lib[[#This Row],[ACQ Document Type]])</f>
        <v>309_NEGOTIATION Initial Offer Package Acknowledgment</v>
      </c>
      <c r="B500" s="14" t="s">
        <v>3119</v>
      </c>
      <c r="C500" s="83" t="s">
        <v>47</v>
      </c>
      <c r="D500" s="12" t="s">
        <v>275</v>
      </c>
      <c r="E500" s="8" t="s">
        <v>573</v>
      </c>
      <c r="F500" s="8" t="s">
        <v>3116</v>
      </c>
      <c r="G500" s="8" t="s">
        <v>3115</v>
      </c>
      <c r="H500" s="7" t="s">
        <v>218</v>
      </c>
      <c r="I500" s="16">
        <v>44019</v>
      </c>
      <c r="J500" s="16"/>
      <c r="K500" s="17"/>
      <c r="L500" s="3" t="s">
        <v>3123</v>
      </c>
      <c r="M500" s="8" t="s">
        <v>1483</v>
      </c>
      <c r="N500" s="11">
        <v>44021.650011574071</v>
      </c>
      <c r="O500" s="8" t="s">
        <v>1483</v>
      </c>
      <c r="P500" s="11">
        <v>44021.43986111111</v>
      </c>
      <c r="Q500" s="13">
        <v>463738</v>
      </c>
      <c r="R500" s="84" t="s">
        <v>220</v>
      </c>
      <c r="S500" s="14" t="s">
        <v>3121</v>
      </c>
      <c r="T500" s="63">
        <v>1367</v>
      </c>
      <c r="U500" s="64" t="str">
        <f>CONCATENATE(LEFT(SP_ACQ_Lib[[#This Row],[Tax Parcel ID]],7),"_",SP_ACQ_Lib[[#This Row],[ACQ Document Type]])</f>
        <v>R023001_NEGOTIATION Initial Offer Package Acknowledgment</v>
      </c>
      <c r="V500" s="36" t="str">
        <f>INDEX(SP_AcqTract_DB[WCAD Tax Parcel ID],MATCH(SP_ACQ_Lib[[#This Row],[Acquisition Tract No.]],SP_AcqTract_DB[Acquisition Tract No.],0))</f>
        <v>R023001;#49</v>
      </c>
      <c r="W500" s="26" t="e">
        <f>INDEX(#REF!,MATCH(LEFT(SP_ACQ_Lib[[#This Row],[Tax Parcel ID]],7),#REF!,0))</f>
        <v>#REF!</v>
      </c>
      <c r="X5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NEGOTIATION Initial Offer Package Acknowledgment</v>
      </c>
      <c r="Y5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1" spans="1:25" ht="15" x14ac:dyDescent="0.2">
      <c r="A501" s="57" t="str">
        <f>CONCATENATE(SP_ACQ_Lib[[#This Row],[Acquisition Tract No.]],"_",SP_ACQ_Lib[[#This Row],[ACQ Document Type]])</f>
        <v>309_NEGOTIATION Initial Offer Package CMRR</v>
      </c>
      <c r="B501" s="14" t="s">
        <v>3015</v>
      </c>
      <c r="C501" s="83" t="s">
        <v>47</v>
      </c>
      <c r="D501" s="12" t="s">
        <v>275</v>
      </c>
      <c r="E501" s="8" t="s">
        <v>573</v>
      </c>
      <c r="F501" s="8" t="s">
        <v>575</v>
      </c>
      <c r="G501" s="8" t="s">
        <v>1055</v>
      </c>
      <c r="H501" s="7" t="s">
        <v>234</v>
      </c>
      <c r="I501" s="16">
        <v>44013</v>
      </c>
      <c r="J501" s="16">
        <v>44019</v>
      </c>
      <c r="K501" s="17"/>
      <c r="L501" s="3" t="s">
        <v>3117</v>
      </c>
      <c r="M501" s="8" t="s">
        <v>1483</v>
      </c>
      <c r="N501" s="11">
        <v>44021.441469907404</v>
      </c>
      <c r="O501" s="8" t="s">
        <v>1483</v>
      </c>
      <c r="P501" s="11">
        <v>44013.742002314815</v>
      </c>
      <c r="Q501" s="13">
        <v>822067</v>
      </c>
      <c r="R501" s="84" t="s">
        <v>220</v>
      </c>
      <c r="S501" s="14" t="s">
        <v>3078</v>
      </c>
      <c r="T501" s="63">
        <v>1324</v>
      </c>
      <c r="U501" s="64" t="str">
        <f>CONCATENATE(LEFT(SP_ACQ_Lib[[#This Row],[Tax Parcel ID]],7),"_",SP_ACQ_Lib[[#This Row],[ACQ Document Type]])</f>
        <v>R023001_NEGOTIATION Initial Offer Package CMRR</v>
      </c>
      <c r="V501" s="36" t="str">
        <f>INDEX(SP_AcqTract_DB[WCAD Tax Parcel ID],MATCH(SP_ACQ_Lib[[#This Row],[Acquisition Tract No.]],SP_AcqTract_DB[Acquisition Tract No.],0))</f>
        <v>R023001;#49</v>
      </c>
      <c r="W501" s="26" t="e">
        <f>INDEX(#REF!,MATCH(LEFT(SP_ACQ_Lib[[#This Row],[Tax Parcel ID]],7),#REF!,0))</f>
        <v>#REF!</v>
      </c>
      <c r="X5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NEGOTIATION Initial Offer Package CMRR</v>
      </c>
      <c r="Y5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2" spans="1:25" ht="15" x14ac:dyDescent="0.2">
      <c r="A502" s="57" t="str">
        <f>CONCATENATE(SP_ACQ_Lib[[#This Row],[Acquisition Tract No.]],"_",SP_ACQ_Lib[[#This Row],[ACQ Document Type]])</f>
        <v>309_NEGOTIATION Landowner Bill of Rights Letter</v>
      </c>
      <c r="B502" s="14" t="s">
        <v>1384</v>
      </c>
      <c r="C502" s="83" t="s">
        <v>47</v>
      </c>
      <c r="D502" s="12" t="s">
        <v>275</v>
      </c>
      <c r="E502" s="8" t="s">
        <v>573</v>
      </c>
      <c r="F502" s="8" t="s">
        <v>1079</v>
      </c>
      <c r="G502" s="8" t="s">
        <v>1078</v>
      </c>
      <c r="H502" s="7" t="s">
        <v>218</v>
      </c>
      <c r="I502" s="16">
        <v>43748</v>
      </c>
      <c r="J502" s="16"/>
      <c r="K502" s="17"/>
      <c r="L502" s="3"/>
      <c r="M502" s="8" t="s">
        <v>1483</v>
      </c>
      <c r="N502" s="11">
        <v>43872.564780092594</v>
      </c>
      <c r="O502" s="8" t="s">
        <v>1485</v>
      </c>
      <c r="P502" s="11">
        <v>43752.52171296296</v>
      </c>
      <c r="Q502" s="13">
        <v>495851</v>
      </c>
      <c r="R502" s="84" t="s">
        <v>220</v>
      </c>
      <c r="S502" s="14" t="s">
        <v>644</v>
      </c>
      <c r="T502" s="63">
        <v>448</v>
      </c>
      <c r="U502" s="64" t="str">
        <f>CONCATENATE(LEFT(SP_ACQ_Lib[[#This Row],[Tax Parcel ID]],7),"_",SP_ACQ_Lib[[#This Row],[ACQ Document Type]])</f>
        <v>R023001_NEGOTIATION Landowner Bill of Rights Letter</v>
      </c>
      <c r="V502" s="36" t="str">
        <f>INDEX(SP_AcqTract_DB[WCAD Tax Parcel ID],MATCH(SP_ACQ_Lib[[#This Row],[Acquisition Tract No.]],SP_AcqTract_DB[Acquisition Tract No.],0))</f>
        <v>R023001;#49</v>
      </c>
      <c r="W502" s="26" t="e">
        <f>INDEX(#REF!,MATCH(LEFT(SP_ACQ_Lib[[#This Row],[Tax Parcel ID]],7),#REF!,0))</f>
        <v>#REF!</v>
      </c>
      <c r="X5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NEGOTIATION Landowner Bill of Rights Letter</v>
      </c>
      <c r="Y5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3" spans="1:25" ht="15" x14ac:dyDescent="0.2">
      <c r="A503" s="57" t="str">
        <f>CONCATENATE(SP_ACQ_Lib[[#This Row],[Acquisition Tract No.]],"_",SP_ACQ_Lib[[#This Row],[ACQ Document Type]])</f>
        <v>309_SURVEY Description-Plat_CITY</v>
      </c>
      <c r="B503" s="14" t="s">
        <v>1439</v>
      </c>
      <c r="C503" s="83" t="s">
        <v>47</v>
      </c>
      <c r="D503" s="12" t="s">
        <v>275</v>
      </c>
      <c r="E503" s="8" t="s">
        <v>482</v>
      </c>
      <c r="F503" s="8" t="s">
        <v>1413</v>
      </c>
      <c r="G503" s="8" t="s">
        <v>1412</v>
      </c>
      <c r="H503" s="7" t="s">
        <v>1082</v>
      </c>
      <c r="I503" s="16">
        <v>43868</v>
      </c>
      <c r="J503" s="16">
        <v>43886</v>
      </c>
      <c r="K503" s="17"/>
      <c r="L503" s="3"/>
      <c r="M503" s="8" t="s">
        <v>1483</v>
      </c>
      <c r="N503" s="11">
        <v>43937.589328703703</v>
      </c>
      <c r="O503" s="8" t="s">
        <v>1483</v>
      </c>
      <c r="P503" s="11">
        <v>43886.641898148147</v>
      </c>
      <c r="Q503" s="13">
        <v>237662</v>
      </c>
      <c r="R503" s="84" t="s">
        <v>220</v>
      </c>
      <c r="S503" s="14" t="s">
        <v>1462</v>
      </c>
      <c r="T503" s="63">
        <v>733</v>
      </c>
      <c r="U503" s="64" t="str">
        <f>CONCATENATE(LEFT(SP_ACQ_Lib[[#This Row],[Tax Parcel ID]],7),"_",SP_ACQ_Lib[[#This Row],[ACQ Document Type]])</f>
        <v>R023001_SURVEY Description-Plat_CITY</v>
      </c>
      <c r="V503" s="36" t="str">
        <f>INDEX(SP_AcqTract_DB[WCAD Tax Parcel ID],MATCH(SP_ACQ_Lib[[#This Row],[Acquisition Tract No.]],SP_AcqTract_DB[Acquisition Tract No.],0))</f>
        <v>R023001;#49</v>
      </c>
      <c r="W503" s="26" t="e">
        <f>INDEX(#REF!,MATCH(LEFT(SP_ACQ_Lib[[#This Row],[Tax Parcel ID]],7),#REF!,0))</f>
        <v>#REF!</v>
      </c>
      <c r="X5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SURVEY Description-Plat_CITY</v>
      </c>
      <c r="Y5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4" spans="1:25" ht="15" x14ac:dyDescent="0.2">
      <c r="A504" s="57" t="str">
        <f>CONCATENATE(SP_ACQ_Lib[[#This Row],[Acquisition Tract No.]],"_",SP_ACQ_Lib[[#This Row],[ACQ Document Type]])</f>
        <v>309_SURVEY Description-Plat_USACOE</v>
      </c>
      <c r="B504" s="14" t="s">
        <v>1814</v>
      </c>
      <c r="C504" s="83" t="s">
        <v>47</v>
      </c>
      <c r="D504" s="12" t="s">
        <v>275</v>
      </c>
      <c r="E504" s="8" t="s">
        <v>482</v>
      </c>
      <c r="F504" s="8" t="s">
        <v>1420</v>
      </c>
      <c r="G504" s="8" t="s">
        <v>1419</v>
      </c>
      <c r="H504" s="7" t="s">
        <v>218</v>
      </c>
      <c r="I504" s="16">
        <v>43868</v>
      </c>
      <c r="J504" s="16">
        <v>43948</v>
      </c>
      <c r="K504" s="17"/>
      <c r="L504" s="3"/>
      <c r="M504" s="8" t="s">
        <v>1483</v>
      </c>
      <c r="N504" s="11">
        <v>43949.809930555559</v>
      </c>
      <c r="O504" s="8" t="s">
        <v>1483</v>
      </c>
      <c r="P504" s="11">
        <v>43949.791562500002</v>
      </c>
      <c r="Q504" s="13">
        <v>569611</v>
      </c>
      <c r="R504" s="84" t="s">
        <v>220</v>
      </c>
      <c r="S504" s="14" t="s">
        <v>1833</v>
      </c>
      <c r="T504" s="63">
        <v>846</v>
      </c>
      <c r="U504" s="64" t="str">
        <f>CONCATENATE(LEFT(SP_ACQ_Lib[[#This Row],[Tax Parcel ID]],7),"_",SP_ACQ_Lib[[#This Row],[ACQ Document Type]])</f>
        <v>R023001_SURVEY Description-Plat_USACOE</v>
      </c>
      <c r="V504" s="36" t="str">
        <f>INDEX(SP_AcqTract_DB[WCAD Tax Parcel ID],MATCH(SP_ACQ_Lib[[#This Row],[Acquisition Tract No.]],SP_AcqTract_DB[Acquisition Tract No.],0))</f>
        <v>R023001;#49</v>
      </c>
      <c r="W504" s="26" t="e">
        <f>INDEX(#REF!,MATCH(LEFT(SP_ACQ_Lib[[#This Row],[Tax Parcel ID]],7),#REF!,0))</f>
        <v>#REF!</v>
      </c>
      <c r="X5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SURVEY Description-Plat_USACOE</v>
      </c>
      <c r="Y5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5" spans="1:25" ht="15" x14ac:dyDescent="0.2">
      <c r="A505" s="57" t="str">
        <f>CONCATENATE(SP_ACQ_Lib[[#This Row],[Acquisition Tract No.]],"_",SP_ACQ_Lib[[#This Row],[ACQ Document Type]])</f>
        <v>309_SURVEY Right-of-Entry</v>
      </c>
      <c r="B505" s="14" t="s">
        <v>1644</v>
      </c>
      <c r="C505" s="83" t="s">
        <v>47</v>
      </c>
      <c r="D505" s="12" t="s">
        <v>275</v>
      </c>
      <c r="E505" s="8" t="s">
        <v>482</v>
      </c>
      <c r="F505" s="8" t="s">
        <v>483</v>
      </c>
      <c r="G505" s="8" t="s">
        <v>217</v>
      </c>
      <c r="H505" s="7" t="s">
        <v>218</v>
      </c>
      <c r="I505" s="16">
        <v>43724</v>
      </c>
      <c r="J505" s="16"/>
      <c r="K505" s="17"/>
      <c r="L505" s="3"/>
      <c r="M505" s="8" t="s">
        <v>1483</v>
      </c>
      <c r="N505" s="11">
        <v>43983.529930555553</v>
      </c>
      <c r="O505" s="8" t="s">
        <v>1485</v>
      </c>
      <c r="P505" s="11">
        <v>43724.532280092593</v>
      </c>
      <c r="Q505" s="13">
        <v>1091908</v>
      </c>
      <c r="R505" s="84" t="s">
        <v>220</v>
      </c>
      <c r="S505" s="14" t="s">
        <v>424</v>
      </c>
      <c r="T505" s="63">
        <v>242</v>
      </c>
      <c r="U505" s="64" t="str">
        <f>CONCATENATE(LEFT(SP_ACQ_Lib[[#This Row],[Tax Parcel ID]],7),"_",SP_ACQ_Lib[[#This Row],[ACQ Document Type]])</f>
        <v>R023001_SURVEY Right-of-Entry</v>
      </c>
      <c r="V505" s="36" t="str">
        <f>INDEX(SP_AcqTract_DB[WCAD Tax Parcel ID],MATCH(SP_ACQ_Lib[[#This Row],[Acquisition Tract No.]],SP_AcqTract_DB[Acquisition Tract No.],0))</f>
        <v>R023001;#49</v>
      </c>
      <c r="W505" s="26" t="e">
        <f>INDEX(#REF!,MATCH(LEFT(SP_ACQ_Lib[[#This Row],[Tax Parcel ID]],7),#REF!,0))</f>
        <v>#REF!</v>
      </c>
      <c r="X5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SURVEY Right-of-Entry</v>
      </c>
      <c r="Y5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6" spans="1:25" ht="15" x14ac:dyDescent="0.2">
      <c r="A506" s="57" t="str">
        <f>CONCATENATE(SP_ACQ_Lib[[#This Row],[Acquisition Tract No.]],"_",SP_ACQ_Lib[[#This Row],[ACQ Document Type]])</f>
        <v>309_TITLE Commitment</v>
      </c>
      <c r="B506" s="14" t="s">
        <v>911</v>
      </c>
      <c r="C506" s="83" t="s">
        <v>47</v>
      </c>
      <c r="D506" s="12" t="s">
        <v>275</v>
      </c>
      <c r="E506" s="8" t="s">
        <v>485</v>
      </c>
      <c r="F506" s="8" t="s">
        <v>486</v>
      </c>
      <c r="G506" s="8" t="s">
        <v>240</v>
      </c>
      <c r="H506" s="7" t="s">
        <v>218</v>
      </c>
      <c r="I506" s="16">
        <v>43952</v>
      </c>
      <c r="J506" s="16">
        <v>43963</v>
      </c>
      <c r="K506" s="17"/>
      <c r="L506" s="3" t="s">
        <v>1903</v>
      </c>
      <c r="M506" s="8" t="s">
        <v>1485</v>
      </c>
      <c r="N506" s="11">
        <v>43966.397615740738</v>
      </c>
      <c r="O506" s="8" t="s">
        <v>1486</v>
      </c>
      <c r="P506" s="11">
        <v>43706.450266203705</v>
      </c>
      <c r="Q506" s="13">
        <v>663067</v>
      </c>
      <c r="R506" s="84" t="s">
        <v>220</v>
      </c>
      <c r="S506" s="14" t="s">
        <v>425</v>
      </c>
      <c r="T506" s="63">
        <v>193</v>
      </c>
      <c r="U506" s="64" t="str">
        <f>CONCATENATE(LEFT(SP_ACQ_Lib[[#This Row],[Tax Parcel ID]],7),"_",SP_ACQ_Lib[[#This Row],[ACQ Document Type]])</f>
        <v>R023001_TITLE Commitment</v>
      </c>
      <c r="V506" s="36" t="str">
        <f>INDEX(SP_AcqTract_DB[WCAD Tax Parcel ID],MATCH(SP_ACQ_Lib[[#This Row],[Acquisition Tract No.]],SP_AcqTract_DB[Acquisition Tract No.],0))</f>
        <v>R023001;#49</v>
      </c>
      <c r="W506" s="26" t="e">
        <f>INDEX(#REF!,MATCH(LEFT(SP_ACQ_Lib[[#This Row],[Tax Parcel ID]],7),#REF!,0))</f>
        <v>#REF!</v>
      </c>
      <c r="X5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TITLE Commitment</v>
      </c>
      <c r="Y5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7" spans="1:25" ht="15" x14ac:dyDescent="0.2">
      <c r="A507" s="57" t="str">
        <f>CONCATENATE(SP_ACQ_Lib[[#This Row],[Acquisition Tract No.]],"_",SP_ACQ_Lib[[#This Row],[ACQ Document Type]])</f>
        <v>309_TITLE Commitment Backup Docs</v>
      </c>
      <c r="B507" s="14" t="s">
        <v>912</v>
      </c>
      <c r="C507" s="83" t="s">
        <v>47</v>
      </c>
      <c r="D507" s="12" t="s">
        <v>275</v>
      </c>
      <c r="E507" s="8" t="s">
        <v>485</v>
      </c>
      <c r="F507" s="8" t="s">
        <v>487</v>
      </c>
      <c r="G507" s="8" t="s">
        <v>242</v>
      </c>
      <c r="H507" s="7" t="s">
        <v>218</v>
      </c>
      <c r="I507" s="16"/>
      <c r="J507" s="16"/>
      <c r="K507" s="17"/>
      <c r="L507" s="3"/>
      <c r="M507" s="8" t="s">
        <v>1485</v>
      </c>
      <c r="N507" s="11">
        <v>43773.631261574075</v>
      </c>
      <c r="O507" s="8" t="s">
        <v>1486</v>
      </c>
      <c r="P507" s="11">
        <v>43706.450648148151</v>
      </c>
      <c r="Q507" s="13">
        <v>154630</v>
      </c>
      <c r="R507" s="84" t="s">
        <v>220</v>
      </c>
      <c r="S507" s="14" t="s">
        <v>426</v>
      </c>
      <c r="T507" s="63">
        <v>194</v>
      </c>
      <c r="U507" s="64" t="str">
        <f>CONCATENATE(LEFT(SP_ACQ_Lib[[#This Row],[Tax Parcel ID]],7),"_",SP_ACQ_Lib[[#This Row],[ACQ Document Type]])</f>
        <v>R023001_TITLE Commitment Backup Docs</v>
      </c>
      <c r="V507" s="36" t="str">
        <f>INDEX(SP_AcqTract_DB[WCAD Tax Parcel ID],MATCH(SP_ACQ_Lib[[#This Row],[Acquisition Tract No.]],SP_AcqTract_DB[Acquisition Tract No.],0))</f>
        <v>R023001;#49</v>
      </c>
      <c r="W507" s="26" t="e">
        <f>INDEX(#REF!,MATCH(LEFT(SP_ACQ_Lib[[#This Row],[Tax Parcel ID]],7),#REF!,0))</f>
        <v>#REF!</v>
      </c>
      <c r="X5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TITLE Commitment Backup Docs</v>
      </c>
      <c r="Y5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8" spans="1:25" ht="15" x14ac:dyDescent="0.2">
      <c r="A508" s="57" t="str">
        <f>CONCATENATE(SP_ACQ_Lib[[#This Row],[Acquisition Tract No.]],"_",SP_ACQ_Lib[[#This Row],[ACQ Document Type]])</f>
        <v>309_TITLE Curative Plan</v>
      </c>
      <c r="B508" s="14" t="s">
        <v>913</v>
      </c>
      <c r="C508" s="83" t="s">
        <v>47</v>
      </c>
      <c r="D508" s="12" t="s">
        <v>275</v>
      </c>
      <c r="E508" s="8" t="s">
        <v>485</v>
      </c>
      <c r="F508" s="8" t="s">
        <v>488</v>
      </c>
      <c r="G508" s="8" t="s">
        <v>243</v>
      </c>
      <c r="H508" s="7" t="s">
        <v>218</v>
      </c>
      <c r="I508" s="16">
        <v>43804</v>
      </c>
      <c r="J508" s="16"/>
      <c r="K508" s="17"/>
      <c r="L508" s="3"/>
      <c r="M508" s="8" t="s">
        <v>1485</v>
      </c>
      <c r="N508" s="11">
        <v>43966.396724537037</v>
      </c>
      <c r="O508" s="8" t="s">
        <v>1486</v>
      </c>
      <c r="P508" s="11">
        <v>43717.570289351854</v>
      </c>
      <c r="Q508" s="13">
        <v>36370</v>
      </c>
      <c r="R508" s="84" t="s">
        <v>220</v>
      </c>
      <c r="S508" s="14" t="s">
        <v>427</v>
      </c>
      <c r="T508" s="63">
        <v>221</v>
      </c>
      <c r="U508" s="64" t="str">
        <f>CONCATENATE(LEFT(SP_ACQ_Lib[[#This Row],[Tax Parcel ID]],7),"_",SP_ACQ_Lib[[#This Row],[ACQ Document Type]])</f>
        <v>R023001_TITLE Curative Plan</v>
      </c>
      <c r="V508" s="36" t="str">
        <f>INDEX(SP_AcqTract_DB[WCAD Tax Parcel ID],MATCH(SP_ACQ_Lib[[#This Row],[Acquisition Tract No.]],SP_AcqTract_DB[Acquisition Tract No.],0))</f>
        <v>R023001;#49</v>
      </c>
      <c r="W508" s="26" t="e">
        <f>INDEX(#REF!,MATCH(LEFT(SP_ACQ_Lib[[#This Row],[Tax Parcel ID]],7),#REF!,0))</f>
        <v>#REF!</v>
      </c>
      <c r="X5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TITLE Curative Plan</v>
      </c>
      <c r="Y5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09" spans="1:25" ht="15" x14ac:dyDescent="0.2">
      <c r="A509" s="57" t="str">
        <f>CONCATENATE(SP_ACQ_Lib[[#This Row],[Acquisition Tract No.]],"_",SP_ACQ_Lib[[#This Row],[ACQ Document Type]])</f>
        <v>309_TITLE Tax Card</v>
      </c>
      <c r="B509" s="14" t="s">
        <v>1385</v>
      </c>
      <c r="C509" s="83" t="s">
        <v>47</v>
      </c>
      <c r="D509" s="12" t="s">
        <v>275</v>
      </c>
      <c r="E509" s="8" t="s">
        <v>485</v>
      </c>
      <c r="F509" s="8" t="s">
        <v>580</v>
      </c>
      <c r="G509" s="8" t="s">
        <v>579</v>
      </c>
      <c r="H509" s="7" t="s">
        <v>218</v>
      </c>
      <c r="I509" s="16"/>
      <c r="J509" s="16"/>
      <c r="K509" s="17"/>
      <c r="L509" s="3"/>
      <c r="M509" s="8" t="s">
        <v>1483</v>
      </c>
      <c r="N509" s="11">
        <v>43874.594247685185</v>
      </c>
      <c r="O509" s="8" t="s">
        <v>673</v>
      </c>
      <c r="P509" s="11">
        <v>43817.47991898148</v>
      </c>
      <c r="Q509" s="13">
        <v>483433</v>
      </c>
      <c r="R509" s="84" t="s">
        <v>220</v>
      </c>
      <c r="S509" s="14" t="s">
        <v>1126</v>
      </c>
      <c r="T509" s="63">
        <v>651</v>
      </c>
      <c r="U509" s="64" t="str">
        <f>CONCATENATE(LEFT(SP_ACQ_Lib[[#This Row],[Tax Parcel ID]],7),"_",SP_ACQ_Lib[[#This Row],[ACQ Document Type]])</f>
        <v>R023001_TITLE Tax Card</v>
      </c>
      <c r="V509" s="36" t="str">
        <f>INDEX(SP_AcqTract_DB[WCAD Tax Parcel ID],MATCH(SP_ACQ_Lib[[#This Row],[Acquisition Tract No.]],SP_AcqTract_DB[Acquisition Tract No.],0))</f>
        <v>R023001;#49</v>
      </c>
      <c r="W509" s="26" t="e">
        <f>INDEX(#REF!,MATCH(LEFT(SP_ACQ_Lib[[#This Row],[Tax Parcel ID]],7),#REF!,0))</f>
        <v>#REF!</v>
      </c>
      <c r="X5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COW-FRMP_TR-309 TITLE Tax Card</v>
      </c>
      <c r="Y5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0" spans="1:25" ht="15" x14ac:dyDescent="0.2">
      <c r="A510" s="57" t="str">
        <f>CONCATENATE(SP_ACQ_Lib[[#This Row],[Acquisition Tract No.]],"_",SP_ACQ_Lib[[#This Row],[ACQ Document Type]])</f>
        <v>310_APPRAISAL Final Appraisal</v>
      </c>
      <c r="B510" s="14" t="s">
        <v>2862</v>
      </c>
      <c r="C510" s="83" t="s">
        <v>48</v>
      </c>
      <c r="D510" s="12" t="s">
        <v>277</v>
      </c>
      <c r="E510" s="8" t="s">
        <v>569</v>
      </c>
      <c r="F510" s="8" t="s">
        <v>1727</v>
      </c>
      <c r="G510" s="8" t="s">
        <v>1726</v>
      </c>
      <c r="H510" s="7" t="s">
        <v>218</v>
      </c>
      <c r="I510" s="16">
        <v>43960</v>
      </c>
      <c r="J510" s="16"/>
      <c r="K510" s="17">
        <v>15473</v>
      </c>
      <c r="L510" s="3"/>
      <c r="M510" s="8" t="s">
        <v>1483</v>
      </c>
      <c r="N510" s="11">
        <v>44005.638831018521</v>
      </c>
      <c r="O510" s="8" t="s">
        <v>1483</v>
      </c>
      <c r="P510" s="11">
        <v>44005.637743055559</v>
      </c>
      <c r="Q510" s="13">
        <v>3907400</v>
      </c>
      <c r="R510" s="84" t="s">
        <v>220</v>
      </c>
      <c r="S510" s="14" t="s">
        <v>2931</v>
      </c>
      <c r="T510" s="63">
        <v>1284</v>
      </c>
      <c r="U510" s="64" t="str">
        <f>CONCATENATE(LEFT(SP_ACQ_Lib[[#This Row],[Tax Parcel ID]],7),"_",SP_ACQ_Lib[[#This Row],[ACQ Document Type]])</f>
        <v>R013048_APPRAISAL Final Appraisal</v>
      </c>
      <c r="V510" s="36" t="str">
        <f>INDEX(SP_AcqTract_DB[WCAD Tax Parcel ID],MATCH(SP_ACQ_Lib[[#This Row],[Acquisition Tract No.]],SP_AcqTract_DB[Acquisition Tract No.],0))</f>
        <v>R013048;#50</v>
      </c>
      <c r="W510" s="26" t="e">
        <f>INDEX(#REF!,MATCH(LEFT(SP_ACQ_Lib[[#This Row],[Tax Parcel ID]],7),#REF!,0))</f>
        <v>#REF!</v>
      </c>
      <c r="X5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APPRAISAL Final Appraisal</v>
      </c>
      <c r="Y5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1" spans="1:25" ht="15" x14ac:dyDescent="0.2">
      <c r="A511" s="57" t="str">
        <f>CONCATENATE(SP_ACQ_Lib[[#This Row],[Acquisition Tract No.]],"_",SP_ACQ_Lib[[#This Row],[ACQ Document Type]])</f>
        <v>310_APPRAISAL Just Compensation Memo</v>
      </c>
      <c r="B511" s="14" t="s">
        <v>2863</v>
      </c>
      <c r="C511" s="83" t="s">
        <v>48</v>
      </c>
      <c r="D511" s="12" t="s">
        <v>277</v>
      </c>
      <c r="E511" s="8" t="s">
        <v>569</v>
      </c>
      <c r="F511" s="8" t="s">
        <v>1729</v>
      </c>
      <c r="G511" s="8" t="s">
        <v>1728</v>
      </c>
      <c r="H511" s="7" t="s">
        <v>218</v>
      </c>
      <c r="I511" s="16">
        <v>44005</v>
      </c>
      <c r="J511" s="16">
        <v>44005</v>
      </c>
      <c r="K511" s="17">
        <v>15473</v>
      </c>
      <c r="L511" s="3"/>
      <c r="M511" s="8" t="s">
        <v>1483</v>
      </c>
      <c r="N511" s="11">
        <v>44006.410185185188</v>
      </c>
      <c r="O511" s="8" t="s">
        <v>1483</v>
      </c>
      <c r="P511" s="11">
        <v>44005.637743055559</v>
      </c>
      <c r="Q511" s="13">
        <v>26175</v>
      </c>
      <c r="R511" s="84" t="s">
        <v>220</v>
      </c>
      <c r="S511" s="14" t="s">
        <v>2932</v>
      </c>
      <c r="T511" s="63">
        <v>1285</v>
      </c>
      <c r="U511" s="64" t="str">
        <f>CONCATENATE(LEFT(SP_ACQ_Lib[[#This Row],[Tax Parcel ID]],7),"_",SP_ACQ_Lib[[#This Row],[ACQ Document Type]])</f>
        <v>R013048_APPRAISAL Just Compensation Memo</v>
      </c>
      <c r="V511" s="36" t="str">
        <f>INDEX(SP_AcqTract_DB[WCAD Tax Parcel ID],MATCH(SP_ACQ_Lib[[#This Row],[Acquisition Tract No.]],SP_AcqTract_DB[Acquisition Tract No.],0))</f>
        <v>R013048;#50</v>
      </c>
      <c r="W511" s="26" t="e">
        <f>INDEX(#REF!,MATCH(LEFT(SP_ACQ_Lib[[#This Row],[Tax Parcel ID]],7),#REF!,0))</f>
        <v>#REF!</v>
      </c>
      <c r="X5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APPRAISAL Just Compensation Memo</v>
      </c>
      <c r="Y5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2" spans="1:25" ht="15" x14ac:dyDescent="0.2">
      <c r="A512" s="57" t="str">
        <f>CONCATENATE(SP_ACQ_Lib[[#This Row],[Acquisition Tract No.]],"_",SP_ACQ_Lib[[#This Row],[ACQ Document Type]])</f>
        <v>310_APPRAISAL USACOE Authorization to Proceed with Offer</v>
      </c>
      <c r="B512" s="14" t="s">
        <v>2864</v>
      </c>
      <c r="C512" s="83" t="s">
        <v>48</v>
      </c>
      <c r="D512" s="12" t="s">
        <v>277</v>
      </c>
      <c r="E512" s="8" t="s">
        <v>569</v>
      </c>
      <c r="F512" s="8" t="s">
        <v>1786</v>
      </c>
      <c r="G512" s="8" t="s">
        <v>1785</v>
      </c>
      <c r="H512" s="7" t="s">
        <v>218</v>
      </c>
      <c r="I512" s="16">
        <v>44005</v>
      </c>
      <c r="J512" s="16">
        <v>44005</v>
      </c>
      <c r="K512" s="17">
        <v>15473</v>
      </c>
      <c r="L512" s="3"/>
      <c r="M512" s="8" t="s">
        <v>1483</v>
      </c>
      <c r="N512" s="11">
        <v>44006.410324074073</v>
      </c>
      <c r="O512" s="8" t="s">
        <v>1483</v>
      </c>
      <c r="P512" s="11">
        <v>44005.637754629628</v>
      </c>
      <c r="Q512" s="13">
        <v>421311</v>
      </c>
      <c r="R512" s="84" t="s">
        <v>220</v>
      </c>
      <c r="S512" s="14" t="s">
        <v>2933</v>
      </c>
      <c r="T512" s="63">
        <v>1286</v>
      </c>
      <c r="U512" s="64" t="str">
        <f>CONCATENATE(LEFT(SP_ACQ_Lib[[#This Row],[Tax Parcel ID]],7),"_",SP_ACQ_Lib[[#This Row],[ACQ Document Type]])</f>
        <v>R013048_APPRAISAL USACOE Authorization to Proceed with Offer</v>
      </c>
      <c r="V512" s="36" t="str">
        <f>INDEX(SP_AcqTract_DB[WCAD Tax Parcel ID],MATCH(SP_ACQ_Lib[[#This Row],[Acquisition Tract No.]],SP_AcqTract_DB[Acquisition Tract No.],0))</f>
        <v>R013048;#50</v>
      </c>
      <c r="W512" s="26" t="e">
        <f>INDEX(#REF!,MATCH(LEFT(SP_ACQ_Lib[[#This Row],[Tax Parcel ID]],7),#REF!,0))</f>
        <v>#REF!</v>
      </c>
      <c r="X5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APPRAISAL USACOE Authorization to Proceed with Offer</v>
      </c>
      <c r="Y5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3" spans="1:25" ht="15" x14ac:dyDescent="0.2">
      <c r="A513" s="57" t="str">
        <f>CONCATENATE(SP_ACQ_Lib[[#This Row],[Acquisition Tract No.]],"_",SP_ACQ_Lib[[#This Row],[ACQ Document Type]])</f>
        <v>310_CONTACT Initial Interview - Residential</v>
      </c>
      <c r="B513" s="14" t="s">
        <v>914</v>
      </c>
      <c r="C513" s="83" t="s">
        <v>48</v>
      </c>
      <c r="D513" s="12" t="s">
        <v>277</v>
      </c>
      <c r="E513" s="8" t="s">
        <v>489</v>
      </c>
      <c r="F513" s="8" t="s">
        <v>490</v>
      </c>
      <c r="G513" s="8" t="s">
        <v>244</v>
      </c>
      <c r="H513" s="7" t="s">
        <v>218</v>
      </c>
      <c r="I513" s="16">
        <v>43685</v>
      </c>
      <c r="J513" s="16"/>
      <c r="K513" s="17"/>
      <c r="L513" s="3" t="s">
        <v>276</v>
      </c>
      <c r="M513" s="8" t="s">
        <v>1483</v>
      </c>
      <c r="N513" s="11">
        <v>43894.455555555556</v>
      </c>
      <c r="O513" s="8" t="s">
        <v>1485</v>
      </c>
      <c r="P513" s="11">
        <v>43696.419803240744</v>
      </c>
      <c r="Q513" s="13">
        <v>1975786</v>
      </c>
      <c r="R513" s="84" t="s">
        <v>220</v>
      </c>
      <c r="S513" s="14" t="s">
        <v>428</v>
      </c>
      <c r="T513" s="63">
        <v>111</v>
      </c>
      <c r="U513" s="64" t="str">
        <f>CONCATENATE(LEFT(SP_ACQ_Lib[[#This Row],[Tax Parcel ID]],7),"_",SP_ACQ_Lib[[#This Row],[ACQ Document Type]])</f>
        <v>R013048_CONTACT Initial Interview - Residential</v>
      </c>
      <c r="V513" s="36" t="str">
        <f>INDEX(SP_AcqTract_DB[WCAD Tax Parcel ID],MATCH(SP_ACQ_Lib[[#This Row],[Acquisition Tract No.]],SP_AcqTract_DB[Acquisition Tract No.],0))</f>
        <v>R013048;#50</v>
      </c>
      <c r="W513" s="26" t="e">
        <f>INDEX(#REF!,MATCH(LEFT(SP_ACQ_Lib[[#This Row],[Tax Parcel ID]],7),#REF!,0))</f>
        <v>#REF!</v>
      </c>
      <c r="X5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CONTACT Initial Interview - Residential</v>
      </c>
      <c r="Y5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4" spans="1:25" ht="15" x14ac:dyDescent="0.2">
      <c r="A514" s="57" t="str">
        <f>CONCATENATE(SP_ACQ_Lib[[#This Row],[Acquisition Tract No.]],"_",SP_ACQ_Lib[[#This Row],[ACQ Document Type]])</f>
        <v>310_CONTACT Letter of Intent-HDR</v>
      </c>
      <c r="B514" s="14" t="s">
        <v>1542</v>
      </c>
      <c r="C514" s="83" t="s">
        <v>48</v>
      </c>
      <c r="D514" s="12" t="s">
        <v>277</v>
      </c>
      <c r="E514" s="8" t="s">
        <v>489</v>
      </c>
      <c r="F514" s="8" t="s">
        <v>760</v>
      </c>
      <c r="G514" s="8" t="s">
        <v>759</v>
      </c>
      <c r="H514" s="7" t="s">
        <v>218</v>
      </c>
      <c r="I514" s="16">
        <v>43765</v>
      </c>
      <c r="J514" s="16"/>
      <c r="K514" s="17"/>
      <c r="L514" s="3" t="s">
        <v>1515</v>
      </c>
      <c r="M514" s="8" t="s">
        <v>1483</v>
      </c>
      <c r="N514" s="11">
        <v>43894.478460648148</v>
      </c>
      <c r="O514" s="8" t="s">
        <v>1483</v>
      </c>
      <c r="P514" s="11">
        <v>43894.477303240739</v>
      </c>
      <c r="Q514" s="13">
        <v>2486580</v>
      </c>
      <c r="R514" s="84" t="s">
        <v>220</v>
      </c>
      <c r="S514" s="14" t="s">
        <v>1573</v>
      </c>
      <c r="T514" s="63">
        <v>780</v>
      </c>
      <c r="U514" s="64" t="str">
        <f>CONCATENATE(LEFT(SP_ACQ_Lib[[#This Row],[Tax Parcel ID]],7),"_",SP_ACQ_Lib[[#This Row],[ACQ Document Type]])</f>
        <v>R013048_CONTACT Letter of Intent-HDR</v>
      </c>
      <c r="V514" s="36" t="str">
        <f>INDEX(SP_AcqTract_DB[WCAD Tax Parcel ID],MATCH(SP_ACQ_Lib[[#This Row],[Acquisition Tract No.]],SP_AcqTract_DB[Acquisition Tract No.],0))</f>
        <v>R013048;#50</v>
      </c>
      <c r="W514" s="26" t="e">
        <f>INDEX(#REF!,MATCH(LEFT(SP_ACQ_Lib[[#This Row],[Tax Parcel ID]],7),#REF!,0))</f>
        <v>#REF!</v>
      </c>
      <c r="X5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CONTACT Letter of Intent-HDR</v>
      </c>
      <c r="Y5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5" spans="1:25" ht="15" x14ac:dyDescent="0.2">
      <c r="A515" s="57" t="str">
        <f>CONCATENATE(SP_ACQ_Lib[[#This Row],[Acquisition Tract No.]],"_",SP_ACQ_Lib[[#This Row],[ACQ Document Type]])</f>
        <v>310_CONTACT Negotiator Report</v>
      </c>
      <c r="B515" s="14" t="s">
        <v>1317</v>
      </c>
      <c r="C515" s="83" t="s">
        <v>48</v>
      </c>
      <c r="D515" s="12" t="s">
        <v>277</v>
      </c>
      <c r="E515" s="8" t="s">
        <v>489</v>
      </c>
      <c r="F515" s="8" t="s">
        <v>517</v>
      </c>
      <c r="G515" s="8" t="s">
        <v>516</v>
      </c>
      <c r="H515" s="7" t="s">
        <v>218</v>
      </c>
      <c r="I515" s="16"/>
      <c r="J515" s="16"/>
      <c r="K515" s="17"/>
      <c r="L515" s="3"/>
      <c r="M515" s="8" t="s">
        <v>1076</v>
      </c>
      <c r="N515" s="11">
        <v>43998.656990740739</v>
      </c>
      <c r="O515" s="8" t="s">
        <v>1484</v>
      </c>
      <c r="P515" s="11">
        <v>43738.430358796293</v>
      </c>
      <c r="Q515" s="13">
        <v>57144</v>
      </c>
      <c r="R515" s="84" t="s">
        <v>518</v>
      </c>
      <c r="S515" s="14" t="s">
        <v>556</v>
      </c>
      <c r="T515" s="63">
        <v>370</v>
      </c>
      <c r="U515" s="64" t="str">
        <f>CONCATENATE(LEFT(SP_ACQ_Lib[[#This Row],[Tax Parcel ID]],7),"_",SP_ACQ_Lib[[#This Row],[ACQ Document Type]])</f>
        <v>R013048_CONTACT Negotiator Report</v>
      </c>
      <c r="V515" s="36" t="str">
        <f>INDEX(SP_AcqTract_DB[WCAD Tax Parcel ID],MATCH(SP_ACQ_Lib[[#This Row],[Acquisition Tract No.]],SP_AcqTract_DB[Acquisition Tract No.],0))</f>
        <v>R013048;#50</v>
      </c>
      <c r="W515" s="26" t="e">
        <f>INDEX(#REF!,MATCH(LEFT(SP_ACQ_Lib[[#This Row],[Tax Parcel ID]],7),#REF!,0))</f>
        <v>#REF!</v>
      </c>
      <c r="X5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CONTACT Negotiator Report</v>
      </c>
      <c r="Y5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6" spans="1:25" ht="15" x14ac:dyDescent="0.2">
      <c r="A516" s="57" t="str">
        <f>CONCATENATE(SP_ACQ_Lib[[#This Row],[Acquisition Tract No.]],"_",SP_ACQ_Lib[[#This Row],[ACQ Document Type]])</f>
        <v>310_NEGOTIATION Landowner Bill of Rights Letter</v>
      </c>
      <c r="B516" s="14" t="s">
        <v>1386</v>
      </c>
      <c r="C516" s="83" t="s">
        <v>48</v>
      </c>
      <c r="D516" s="12" t="s">
        <v>277</v>
      </c>
      <c r="E516" s="8" t="s">
        <v>573</v>
      </c>
      <c r="F516" s="8" t="s">
        <v>1079</v>
      </c>
      <c r="G516" s="8" t="s">
        <v>1078</v>
      </c>
      <c r="H516" s="7" t="s">
        <v>218</v>
      </c>
      <c r="I516" s="16">
        <v>43748</v>
      </c>
      <c r="J516" s="16">
        <v>43776</v>
      </c>
      <c r="K516" s="17"/>
      <c r="L516" s="3" t="s">
        <v>1516</v>
      </c>
      <c r="M516" s="8" t="s">
        <v>1483</v>
      </c>
      <c r="N516" s="11">
        <v>43894.473229166666</v>
      </c>
      <c r="O516" s="8" t="s">
        <v>1485</v>
      </c>
      <c r="P516" s="11">
        <v>43752.523287037038</v>
      </c>
      <c r="Q516" s="13">
        <v>724004</v>
      </c>
      <c r="R516" s="84" t="s">
        <v>220</v>
      </c>
      <c r="S516" s="14" t="s">
        <v>645</v>
      </c>
      <c r="T516" s="63">
        <v>449</v>
      </c>
      <c r="U516" s="64" t="str">
        <f>CONCATENATE(LEFT(SP_ACQ_Lib[[#This Row],[Tax Parcel ID]],7),"_",SP_ACQ_Lib[[#This Row],[ACQ Document Type]])</f>
        <v>R013048_NEGOTIATION Landowner Bill of Rights Letter</v>
      </c>
      <c r="V516" s="36" t="str">
        <f>INDEX(SP_AcqTract_DB[WCAD Tax Parcel ID],MATCH(SP_ACQ_Lib[[#This Row],[Acquisition Tract No.]],SP_AcqTract_DB[Acquisition Tract No.],0))</f>
        <v>R013048;#50</v>
      </c>
      <c r="W516" s="26" t="e">
        <f>INDEX(#REF!,MATCH(LEFT(SP_ACQ_Lib[[#This Row],[Tax Parcel ID]],7),#REF!,0))</f>
        <v>#REF!</v>
      </c>
      <c r="X5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NEGOTIATION Landowner Bill of Rights Letter</v>
      </c>
      <c r="Y5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7" spans="1:25" ht="15" x14ac:dyDescent="0.2">
      <c r="A517" s="57" t="str">
        <f>CONCATENATE(SP_ACQ_Lib[[#This Row],[Acquisition Tract No.]],"_",SP_ACQ_Lib[[#This Row],[ACQ Document Type]])</f>
        <v>310_SURVEY Description-Plat_CITY</v>
      </c>
      <c r="B517" s="14" t="s">
        <v>1440</v>
      </c>
      <c r="C517" s="83" t="s">
        <v>48</v>
      </c>
      <c r="D517" s="12" t="s">
        <v>277</v>
      </c>
      <c r="E517" s="8" t="s">
        <v>482</v>
      </c>
      <c r="F517" s="8" t="s">
        <v>1413</v>
      </c>
      <c r="G517" s="8" t="s">
        <v>1412</v>
      </c>
      <c r="H517" s="7" t="s">
        <v>1082</v>
      </c>
      <c r="I517" s="16">
        <v>43868</v>
      </c>
      <c r="J517" s="16">
        <v>43886</v>
      </c>
      <c r="K517" s="17"/>
      <c r="L517" s="3"/>
      <c r="M517" s="8" t="s">
        <v>1483</v>
      </c>
      <c r="N517" s="11">
        <v>43965.377881944441</v>
      </c>
      <c r="O517" s="8" t="s">
        <v>1483</v>
      </c>
      <c r="P517" s="11">
        <v>43886.641909722224</v>
      </c>
      <c r="Q517" s="13">
        <v>244190</v>
      </c>
      <c r="R517" s="84" t="s">
        <v>220</v>
      </c>
      <c r="S517" s="14" t="s">
        <v>1463</v>
      </c>
      <c r="T517" s="63">
        <v>734</v>
      </c>
      <c r="U517" s="64" t="str">
        <f>CONCATENATE(LEFT(SP_ACQ_Lib[[#This Row],[Tax Parcel ID]],7),"_",SP_ACQ_Lib[[#This Row],[ACQ Document Type]])</f>
        <v>R013048_SURVEY Description-Plat_CITY</v>
      </c>
      <c r="V517" s="36" t="str">
        <f>INDEX(SP_AcqTract_DB[WCAD Tax Parcel ID],MATCH(SP_ACQ_Lib[[#This Row],[Acquisition Tract No.]],SP_AcqTract_DB[Acquisition Tract No.],0))</f>
        <v>R013048;#50</v>
      </c>
      <c r="W517" s="26" t="e">
        <f>INDEX(#REF!,MATCH(LEFT(SP_ACQ_Lib[[#This Row],[Tax Parcel ID]],7),#REF!,0))</f>
        <v>#REF!</v>
      </c>
      <c r="X5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SURVEY Description-Plat_CITY</v>
      </c>
      <c r="Y5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8" spans="1:25" ht="15" x14ac:dyDescent="0.2">
      <c r="A518" s="57" t="str">
        <f>CONCATENATE(SP_ACQ_Lib[[#This Row],[Acquisition Tract No.]],"_",SP_ACQ_Lib[[#This Row],[ACQ Document Type]])</f>
        <v>310_SURVEY Description-Plat_USACOE</v>
      </c>
      <c r="B518" s="14" t="s">
        <v>1904</v>
      </c>
      <c r="C518" s="83" t="s">
        <v>48</v>
      </c>
      <c r="D518" s="12" t="s">
        <v>277</v>
      </c>
      <c r="E518" s="8" t="s">
        <v>482</v>
      </c>
      <c r="F518" s="8" t="s">
        <v>1420</v>
      </c>
      <c r="G518" s="8" t="s">
        <v>1419</v>
      </c>
      <c r="H518" s="7" t="s">
        <v>218</v>
      </c>
      <c r="I518" s="16">
        <v>43812</v>
      </c>
      <c r="J518" s="16">
        <v>43965</v>
      </c>
      <c r="K518" s="17"/>
      <c r="L518" s="3"/>
      <c r="M518" s="8" t="s">
        <v>1483</v>
      </c>
      <c r="N518" s="11">
        <v>43965.379745370374</v>
      </c>
      <c r="O518" s="8" t="s">
        <v>1483</v>
      </c>
      <c r="P518" s="11">
        <v>43965.37903935185</v>
      </c>
      <c r="Q518" s="13">
        <v>245064</v>
      </c>
      <c r="R518" s="84" t="s">
        <v>220</v>
      </c>
      <c r="S518" s="14" t="s">
        <v>1905</v>
      </c>
      <c r="T518" s="63">
        <v>877</v>
      </c>
      <c r="U518" s="64" t="str">
        <f>CONCATENATE(LEFT(SP_ACQ_Lib[[#This Row],[Tax Parcel ID]],7),"_",SP_ACQ_Lib[[#This Row],[ACQ Document Type]])</f>
        <v>R013048_SURVEY Description-Plat_USACOE</v>
      </c>
      <c r="V518" s="36" t="str">
        <f>INDEX(SP_AcqTract_DB[WCAD Tax Parcel ID],MATCH(SP_ACQ_Lib[[#This Row],[Acquisition Tract No.]],SP_AcqTract_DB[Acquisition Tract No.],0))</f>
        <v>R013048;#50</v>
      </c>
      <c r="W518" s="26" t="e">
        <f>INDEX(#REF!,MATCH(LEFT(SP_ACQ_Lib[[#This Row],[Tax Parcel ID]],7),#REF!,0))</f>
        <v>#REF!</v>
      </c>
      <c r="X5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SURVEY Description-Plat_USACOE</v>
      </c>
      <c r="Y5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19" spans="1:25" ht="15" x14ac:dyDescent="0.2">
      <c r="A519" s="57" t="str">
        <f>CONCATENATE(SP_ACQ_Lib[[#This Row],[Acquisition Tract No.]],"_",SP_ACQ_Lib[[#This Row],[ACQ Document Type]])</f>
        <v>310_SURVEY Right-of-Entry</v>
      </c>
      <c r="B519" s="14" t="s">
        <v>1543</v>
      </c>
      <c r="C519" s="83" t="s">
        <v>48</v>
      </c>
      <c r="D519" s="12" t="s">
        <v>277</v>
      </c>
      <c r="E519" s="8" t="s">
        <v>482</v>
      </c>
      <c r="F519" s="8" t="s">
        <v>483</v>
      </c>
      <c r="G519" s="8" t="s">
        <v>217</v>
      </c>
      <c r="H519" s="7" t="s">
        <v>218</v>
      </c>
      <c r="I519" s="16">
        <v>43685</v>
      </c>
      <c r="J519" s="16"/>
      <c r="K519" s="17"/>
      <c r="L519" s="3"/>
      <c r="M519" s="8" t="s">
        <v>1483</v>
      </c>
      <c r="N519" s="11">
        <v>43894.474340277775</v>
      </c>
      <c r="O519" s="8" t="s">
        <v>1484</v>
      </c>
      <c r="P519" s="11">
        <v>43691.651909722219</v>
      </c>
      <c r="Q519" s="13">
        <v>812041</v>
      </c>
      <c r="R519" s="84" t="s">
        <v>220</v>
      </c>
      <c r="S519" s="14" t="s">
        <v>429</v>
      </c>
      <c r="T519" s="63">
        <v>50</v>
      </c>
      <c r="U519" s="64" t="str">
        <f>CONCATENATE(LEFT(SP_ACQ_Lib[[#This Row],[Tax Parcel ID]],7),"_",SP_ACQ_Lib[[#This Row],[ACQ Document Type]])</f>
        <v>R013048_SURVEY Right-of-Entry</v>
      </c>
      <c r="V519" s="36" t="str">
        <f>INDEX(SP_AcqTract_DB[WCAD Tax Parcel ID],MATCH(SP_ACQ_Lib[[#This Row],[Acquisition Tract No.]],SP_AcqTract_DB[Acquisition Tract No.],0))</f>
        <v>R013048;#50</v>
      </c>
      <c r="W519" s="26" t="e">
        <f>INDEX(#REF!,MATCH(LEFT(SP_ACQ_Lib[[#This Row],[Tax Parcel ID]],7),#REF!,0))</f>
        <v>#REF!</v>
      </c>
      <c r="X5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SURVEY Right-of-Entry</v>
      </c>
      <c r="Y5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0" spans="1:25" ht="15" x14ac:dyDescent="0.2">
      <c r="A520" s="57" t="str">
        <f>CONCATENATE(SP_ACQ_Lib[[#This Row],[Acquisition Tract No.]],"_",SP_ACQ_Lib[[#This Row],[ACQ Document Type]])</f>
        <v>310_TITLE Commitment</v>
      </c>
      <c r="B520" s="14" t="s">
        <v>915</v>
      </c>
      <c r="C520" s="83" t="s">
        <v>48</v>
      </c>
      <c r="D520" s="12" t="s">
        <v>277</v>
      </c>
      <c r="E520" s="8" t="s">
        <v>485</v>
      </c>
      <c r="F520" s="8" t="s">
        <v>486</v>
      </c>
      <c r="G520" s="8" t="s">
        <v>240</v>
      </c>
      <c r="H520" s="7" t="s">
        <v>218</v>
      </c>
      <c r="I520" s="16">
        <v>43889</v>
      </c>
      <c r="J520" s="16">
        <v>43902</v>
      </c>
      <c r="K520" s="17"/>
      <c r="L520" s="3" t="s">
        <v>1517</v>
      </c>
      <c r="M520" s="8" t="s">
        <v>1485</v>
      </c>
      <c r="N520" s="11">
        <v>43903.441400462965</v>
      </c>
      <c r="O520" s="8" t="s">
        <v>1486</v>
      </c>
      <c r="P520" s="11">
        <v>43705.567916666667</v>
      </c>
      <c r="Q520" s="13">
        <v>455770</v>
      </c>
      <c r="R520" s="84" t="s">
        <v>220</v>
      </c>
      <c r="S520" s="14" t="s">
        <v>430</v>
      </c>
      <c r="T520" s="63">
        <v>179</v>
      </c>
      <c r="U520" s="64" t="str">
        <f>CONCATENATE(LEFT(SP_ACQ_Lib[[#This Row],[Tax Parcel ID]],7),"_",SP_ACQ_Lib[[#This Row],[ACQ Document Type]])</f>
        <v>R013048_TITLE Commitment</v>
      </c>
      <c r="V520" s="36" t="str">
        <f>INDEX(SP_AcqTract_DB[WCAD Tax Parcel ID],MATCH(SP_ACQ_Lib[[#This Row],[Acquisition Tract No.]],SP_AcqTract_DB[Acquisition Tract No.],0))</f>
        <v>R013048;#50</v>
      </c>
      <c r="W520" s="26" t="e">
        <f>INDEX(#REF!,MATCH(LEFT(SP_ACQ_Lib[[#This Row],[Tax Parcel ID]],7),#REF!,0))</f>
        <v>#REF!</v>
      </c>
      <c r="X5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TITLE Commitment</v>
      </c>
      <c r="Y5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1" spans="1:25" ht="15" x14ac:dyDescent="0.2">
      <c r="A521" s="57" t="str">
        <f>CONCATENATE(SP_ACQ_Lib[[#This Row],[Acquisition Tract No.]],"_",SP_ACQ_Lib[[#This Row],[ACQ Document Type]])</f>
        <v>310_TITLE Commitment Backup Docs</v>
      </c>
      <c r="B521" s="14" t="s">
        <v>916</v>
      </c>
      <c r="C521" s="83" t="s">
        <v>48</v>
      </c>
      <c r="D521" s="12" t="s">
        <v>277</v>
      </c>
      <c r="E521" s="8" t="s">
        <v>485</v>
      </c>
      <c r="F521" s="8" t="s">
        <v>487</v>
      </c>
      <c r="G521" s="8" t="s">
        <v>242</v>
      </c>
      <c r="H521" s="7" t="s">
        <v>218</v>
      </c>
      <c r="I521" s="16"/>
      <c r="J521" s="16"/>
      <c r="K521" s="17"/>
      <c r="L521" s="3"/>
      <c r="M521" s="8" t="s">
        <v>1485</v>
      </c>
      <c r="N521" s="11">
        <v>43805.453321759262</v>
      </c>
      <c r="O521" s="8" t="s">
        <v>1486</v>
      </c>
      <c r="P521" s="11">
        <v>43705.568368055552</v>
      </c>
      <c r="Q521" s="13">
        <v>247000</v>
      </c>
      <c r="R521" s="84" t="s">
        <v>220</v>
      </c>
      <c r="S521" s="14" t="s">
        <v>431</v>
      </c>
      <c r="T521" s="63">
        <v>180</v>
      </c>
      <c r="U521" s="64" t="str">
        <f>CONCATENATE(LEFT(SP_ACQ_Lib[[#This Row],[Tax Parcel ID]],7),"_",SP_ACQ_Lib[[#This Row],[ACQ Document Type]])</f>
        <v>R013048_TITLE Commitment Backup Docs</v>
      </c>
      <c r="V521" s="36" t="str">
        <f>INDEX(SP_AcqTract_DB[WCAD Tax Parcel ID],MATCH(SP_ACQ_Lib[[#This Row],[Acquisition Tract No.]],SP_AcqTract_DB[Acquisition Tract No.],0))</f>
        <v>R013048;#50</v>
      </c>
      <c r="W521" s="26" t="e">
        <f>INDEX(#REF!,MATCH(LEFT(SP_ACQ_Lib[[#This Row],[Tax Parcel ID]],7),#REF!,0))</f>
        <v>#REF!</v>
      </c>
      <c r="X5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TITLE Commitment Backup Docs</v>
      </c>
      <c r="Y5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2" spans="1:25" ht="15" x14ac:dyDescent="0.2">
      <c r="A522" s="57" t="str">
        <f>CONCATENATE(SP_ACQ_Lib[[#This Row],[Acquisition Tract No.]],"_",SP_ACQ_Lib[[#This Row],[ACQ Document Type]])</f>
        <v>310_TITLE Curative Plan</v>
      </c>
      <c r="B522" s="14" t="s">
        <v>917</v>
      </c>
      <c r="C522" s="83" t="s">
        <v>48</v>
      </c>
      <c r="D522" s="12" t="s">
        <v>277</v>
      </c>
      <c r="E522" s="8" t="s">
        <v>485</v>
      </c>
      <c r="F522" s="8" t="s">
        <v>488</v>
      </c>
      <c r="G522" s="8" t="s">
        <v>243</v>
      </c>
      <c r="H522" s="7" t="s">
        <v>218</v>
      </c>
      <c r="I522" s="16">
        <v>43805</v>
      </c>
      <c r="J522" s="16"/>
      <c r="K522" s="17"/>
      <c r="L522" s="3"/>
      <c r="M522" s="8" t="s">
        <v>1485</v>
      </c>
      <c r="N522" s="11">
        <v>43903.44017361111</v>
      </c>
      <c r="O522" s="8" t="s">
        <v>1486</v>
      </c>
      <c r="P522" s="11">
        <v>43717.576377314814</v>
      </c>
      <c r="Q522" s="13">
        <v>35072</v>
      </c>
      <c r="R522" s="84" t="s">
        <v>220</v>
      </c>
      <c r="S522" s="14" t="s">
        <v>432</v>
      </c>
      <c r="T522" s="63">
        <v>222</v>
      </c>
      <c r="U522" s="64" t="str">
        <f>CONCATENATE(LEFT(SP_ACQ_Lib[[#This Row],[Tax Parcel ID]],7),"_",SP_ACQ_Lib[[#This Row],[ACQ Document Type]])</f>
        <v>R013048_TITLE Curative Plan</v>
      </c>
      <c r="V522" s="36" t="str">
        <f>INDEX(SP_AcqTract_DB[WCAD Tax Parcel ID],MATCH(SP_ACQ_Lib[[#This Row],[Acquisition Tract No.]],SP_AcqTract_DB[Acquisition Tract No.],0))</f>
        <v>R013048;#50</v>
      </c>
      <c r="W522" s="26" t="e">
        <f>INDEX(#REF!,MATCH(LEFT(SP_ACQ_Lib[[#This Row],[Tax Parcel ID]],7),#REF!,0))</f>
        <v>#REF!</v>
      </c>
      <c r="X5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TITLE Curative Plan</v>
      </c>
      <c r="Y5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3" spans="1:25" ht="15" x14ac:dyDescent="0.2">
      <c r="A523" s="57" t="str">
        <f>CONCATENATE(SP_ACQ_Lib[[#This Row],[Acquisition Tract No.]],"_",SP_ACQ_Lib[[#This Row],[ACQ Document Type]])</f>
        <v>310_TITLE Tax Card</v>
      </c>
      <c r="B523" s="14" t="s">
        <v>1387</v>
      </c>
      <c r="C523" s="83" t="s">
        <v>48</v>
      </c>
      <c r="D523" s="12" t="s">
        <v>277</v>
      </c>
      <c r="E523" s="8" t="s">
        <v>485</v>
      </c>
      <c r="F523" s="8" t="s">
        <v>580</v>
      </c>
      <c r="G523" s="8" t="s">
        <v>579</v>
      </c>
      <c r="H523" s="7" t="s">
        <v>218</v>
      </c>
      <c r="I523" s="16"/>
      <c r="J523" s="16"/>
      <c r="K523" s="17"/>
      <c r="L523" s="3"/>
      <c r="M523" s="8" t="s">
        <v>1483</v>
      </c>
      <c r="N523" s="11">
        <v>43874.594328703701</v>
      </c>
      <c r="O523" s="8" t="s">
        <v>673</v>
      </c>
      <c r="P523" s="11">
        <v>43817.479930555557</v>
      </c>
      <c r="Q523" s="13">
        <v>571371</v>
      </c>
      <c r="R523" s="84" t="s">
        <v>220</v>
      </c>
      <c r="S523" s="14" t="s">
        <v>1127</v>
      </c>
      <c r="T523" s="63">
        <v>652</v>
      </c>
      <c r="U523" s="64" t="str">
        <f>CONCATENATE(LEFT(SP_ACQ_Lib[[#This Row],[Tax Parcel ID]],7),"_",SP_ACQ_Lib[[#This Row],[ACQ Document Type]])</f>
        <v>R013048_TITLE Tax Card</v>
      </c>
      <c r="V523" s="36" t="str">
        <f>INDEX(SP_AcqTract_DB[WCAD Tax Parcel ID],MATCH(SP_ACQ_Lib[[#This Row],[Acquisition Tract No.]],SP_AcqTract_DB[Acquisition Tract No.],0))</f>
        <v>R013048;#50</v>
      </c>
      <c r="W523" s="26" t="e">
        <f>INDEX(#REF!,MATCH(LEFT(SP_ACQ_Lib[[#This Row],[Tax Parcel ID]],7),#REF!,0))</f>
        <v>#REF!</v>
      </c>
      <c r="X5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COW-FRMP_TR-310 TITLE Tax Card</v>
      </c>
      <c r="Y5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4" spans="1:25" ht="15" x14ac:dyDescent="0.2">
      <c r="A524" s="57" t="str">
        <f>CONCATENATE(SP_ACQ_Lib[[#This Row],[Acquisition Tract No.]],"_",SP_ACQ_Lib[[#This Row],[ACQ Document Type]])</f>
        <v>311_APPRAISAL Appraisal Review</v>
      </c>
      <c r="B524" s="14" t="s">
        <v>2714</v>
      </c>
      <c r="C524" s="83" t="s">
        <v>49</v>
      </c>
      <c r="D524" s="12" t="s">
        <v>278</v>
      </c>
      <c r="E524" s="8" t="s">
        <v>569</v>
      </c>
      <c r="F524" s="8" t="s">
        <v>1725</v>
      </c>
      <c r="G524" s="8" t="s">
        <v>1723</v>
      </c>
      <c r="H524" s="7" t="s">
        <v>218</v>
      </c>
      <c r="I524" s="16">
        <v>43992</v>
      </c>
      <c r="J524" s="16"/>
      <c r="K524" s="17">
        <v>155200</v>
      </c>
      <c r="L524" s="3"/>
      <c r="M524" s="8" t="s">
        <v>1483</v>
      </c>
      <c r="N524" s="11">
        <v>43994.58488425926</v>
      </c>
      <c r="O524" s="8" t="s">
        <v>1483</v>
      </c>
      <c r="P524" s="11">
        <v>43994.583553240744</v>
      </c>
      <c r="Q524" s="13">
        <v>520357</v>
      </c>
      <c r="R524" s="84" t="s">
        <v>220</v>
      </c>
      <c r="S524" s="14" t="s">
        <v>2720</v>
      </c>
      <c r="T524" s="63">
        <v>1201</v>
      </c>
      <c r="U524" s="64" t="str">
        <f>CONCATENATE(LEFT(SP_ACQ_Lib[[#This Row],[Tax Parcel ID]],7),"_",SP_ACQ_Lib[[#This Row],[ACQ Document Type]])</f>
        <v>R013043_APPRAISAL Appraisal Review</v>
      </c>
      <c r="V524" s="36" t="str">
        <f>INDEX(SP_AcqTract_DB[WCAD Tax Parcel ID],MATCH(SP_ACQ_Lib[[#This Row],[Acquisition Tract No.]],SP_AcqTract_DB[Acquisition Tract No.],0))</f>
        <v>R013043;#51</v>
      </c>
      <c r="W524" s="26" t="e">
        <f>INDEX(#REF!,MATCH(LEFT(SP_ACQ_Lib[[#This Row],[Tax Parcel ID]],7),#REF!,0))</f>
        <v>#REF!</v>
      </c>
      <c r="X5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APPRAISAL Appraisal Review</v>
      </c>
      <c r="Y5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5" spans="1:25" ht="15" x14ac:dyDescent="0.2">
      <c r="A525" s="57" t="str">
        <f>CONCATENATE(SP_ACQ_Lib[[#This Row],[Acquisition Tract No.]],"_",SP_ACQ_Lib[[#This Row],[ACQ Document Type]])</f>
        <v>311_APPRAISAL Final Appraisal</v>
      </c>
      <c r="B525" s="14" t="s">
        <v>2715</v>
      </c>
      <c r="C525" s="83" t="s">
        <v>49</v>
      </c>
      <c r="D525" s="12" t="s">
        <v>278</v>
      </c>
      <c r="E525" s="8" t="s">
        <v>569</v>
      </c>
      <c r="F525" s="8" t="s">
        <v>1727</v>
      </c>
      <c r="G525" s="8" t="s">
        <v>1726</v>
      </c>
      <c r="H525" s="7" t="s">
        <v>218</v>
      </c>
      <c r="I525" s="16">
        <v>43912</v>
      </c>
      <c r="J525" s="16"/>
      <c r="K525" s="17">
        <v>155200</v>
      </c>
      <c r="L525" s="3"/>
      <c r="M525" s="8" t="s">
        <v>1483</v>
      </c>
      <c r="N525" s="11">
        <v>43994.585706018515</v>
      </c>
      <c r="O525" s="8" t="s">
        <v>1483</v>
      </c>
      <c r="P525" s="11">
        <v>43994.583692129629</v>
      </c>
      <c r="Q525" s="13">
        <v>7987917</v>
      </c>
      <c r="R525" s="84" t="s">
        <v>220</v>
      </c>
      <c r="S525" s="14" t="s">
        <v>2721</v>
      </c>
      <c r="T525" s="63">
        <v>1202</v>
      </c>
      <c r="U525" s="64" t="str">
        <f>CONCATENATE(LEFT(SP_ACQ_Lib[[#This Row],[Tax Parcel ID]],7),"_",SP_ACQ_Lib[[#This Row],[ACQ Document Type]])</f>
        <v>R013043_APPRAISAL Final Appraisal</v>
      </c>
      <c r="V525" s="36" t="str">
        <f>INDEX(SP_AcqTract_DB[WCAD Tax Parcel ID],MATCH(SP_ACQ_Lib[[#This Row],[Acquisition Tract No.]],SP_AcqTract_DB[Acquisition Tract No.],0))</f>
        <v>R013043;#51</v>
      </c>
      <c r="W525" s="26" t="e">
        <f>INDEX(#REF!,MATCH(LEFT(SP_ACQ_Lib[[#This Row],[Tax Parcel ID]],7),#REF!,0))</f>
        <v>#REF!</v>
      </c>
      <c r="X5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APPRAISAL Final Appraisal</v>
      </c>
      <c r="Y5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6" spans="1:25" ht="15" x14ac:dyDescent="0.2">
      <c r="A526" s="57" t="str">
        <f>CONCATENATE(SP_ACQ_Lib[[#This Row],[Acquisition Tract No.]],"_",SP_ACQ_Lib[[#This Row],[ACQ Document Type]])</f>
        <v>311_APPRAISAL Just Compensation Approval</v>
      </c>
      <c r="B526" s="14" t="s">
        <v>3016</v>
      </c>
      <c r="C526" s="83" t="s">
        <v>49</v>
      </c>
      <c r="D526" s="12" t="s">
        <v>278</v>
      </c>
      <c r="E526" s="8" t="s">
        <v>569</v>
      </c>
      <c r="F526" s="8" t="s">
        <v>1737</v>
      </c>
      <c r="G526" s="8" t="s">
        <v>1736</v>
      </c>
      <c r="H526" s="7" t="s">
        <v>1082</v>
      </c>
      <c r="I526" s="16">
        <v>44012</v>
      </c>
      <c r="J526" s="16"/>
      <c r="K526" s="17">
        <v>155200</v>
      </c>
      <c r="L526" s="3"/>
      <c r="M526" s="8" t="s">
        <v>1483</v>
      </c>
      <c r="N526" s="11">
        <v>44012.531157407408</v>
      </c>
      <c r="O526" s="8" t="s">
        <v>1483</v>
      </c>
      <c r="P526" s="11">
        <v>44012.517592592594</v>
      </c>
      <c r="Q526" s="13">
        <v>169280</v>
      </c>
      <c r="R526" s="84" t="s">
        <v>220</v>
      </c>
      <c r="S526" s="14" t="s">
        <v>3079</v>
      </c>
      <c r="T526" s="63">
        <v>1309</v>
      </c>
      <c r="U526" s="64" t="str">
        <f>CONCATENATE(LEFT(SP_ACQ_Lib[[#This Row],[Tax Parcel ID]],7),"_",SP_ACQ_Lib[[#This Row],[ACQ Document Type]])</f>
        <v>R013043_APPRAISAL Just Compensation Approval</v>
      </c>
      <c r="V526" s="36" t="str">
        <f>INDEX(SP_AcqTract_DB[WCAD Tax Parcel ID],MATCH(SP_ACQ_Lib[[#This Row],[Acquisition Tract No.]],SP_AcqTract_DB[Acquisition Tract No.],0))</f>
        <v>R013043;#51</v>
      </c>
      <c r="W526" s="26" t="e">
        <f>INDEX(#REF!,MATCH(LEFT(SP_ACQ_Lib[[#This Row],[Tax Parcel ID]],7),#REF!,0))</f>
        <v>#REF!</v>
      </c>
      <c r="X5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APPRAISAL Just Compensation Approval</v>
      </c>
      <c r="Y5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7" spans="1:25" ht="15" x14ac:dyDescent="0.2">
      <c r="A527" s="57" t="str">
        <f>CONCATENATE(SP_ACQ_Lib[[#This Row],[Acquisition Tract No.]],"_",SP_ACQ_Lib[[#This Row],[ACQ Document Type]])</f>
        <v>311_APPRAISAL Just Compensation Memo</v>
      </c>
      <c r="B527" s="14" t="s">
        <v>2716</v>
      </c>
      <c r="C527" s="83" t="s">
        <v>49</v>
      </c>
      <c r="D527" s="12" t="s">
        <v>278</v>
      </c>
      <c r="E527" s="8" t="s">
        <v>569</v>
      </c>
      <c r="F527" s="8" t="s">
        <v>1729</v>
      </c>
      <c r="G527" s="8" t="s">
        <v>1728</v>
      </c>
      <c r="H527" s="7" t="s">
        <v>218</v>
      </c>
      <c r="I527" s="16">
        <v>43997</v>
      </c>
      <c r="J527" s="16">
        <v>43997</v>
      </c>
      <c r="K527" s="17">
        <v>155200</v>
      </c>
      <c r="L527" s="3"/>
      <c r="M527" s="8" t="s">
        <v>1483</v>
      </c>
      <c r="N527" s="11">
        <v>44000.577187499999</v>
      </c>
      <c r="O527" s="8" t="s">
        <v>1483</v>
      </c>
      <c r="P527" s="11">
        <v>43994.583703703705</v>
      </c>
      <c r="Q527" s="13">
        <v>22793</v>
      </c>
      <c r="R527" s="84" t="s">
        <v>220</v>
      </c>
      <c r="S527" s="14" t="s">
        <v>2722</v>
      </c>
      <c r="T527" s="63">
        <v>1203</v>
      </c>
      <c r="U527" s="64" t="str">
        <f>CONCATENATE(LEFT(SP_ACQ_Lib[[#This Row],[Tax Parcel ID]],7),"_",SP_ACQ_Lib[[#This Row],[ACQ Document Type]])</f>
        <v>R013043_APPRAISAL Just Compensation Memo</v>
      </c>
      <c r="V527" s="36" t="str">
        <f>INDEX(SP_AcqTract_DB[WCAD Tax Parcel ID],MATCH(SP_ACQ_Lib[[#This Row],[Acquisition Tract No.]],SP_AcqTract_DB[Acquisition Tract No.],0))</f>
        <v>R013043;#51</v>
      </c>
      <c r="W527" s="26" t="e">
        <f>INDEX(#REF!,MATCH(LEFT(SP_ACQ_Lib[[#This Row],[Tax Parcel ID]],7),#REF!,0))</f>
        <v>#REF!</v>
      </c>
      <c r="X5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APPRAISAL Just Compensation Memo</v>
      </c>
      <c r="Y5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8" spans="1:25" ht="15" x14ac:dyDescent="0.2">
      <c r="A528" s="57" t="str">
        <f>CONCATENATE(SP_ACQ_Lib[[#This Row],[Acquisition Tract No.]],"_",SP_ACQ_Lib[[#This Row],[ACQ Document Type]])</f>
        <v>311_APPRAISAL USACOE Authorization to Proceed with Offer</v>
      </c>
      <c r="B528" s="14" t="s">
        <v>2717</v>
      </c>
      <c r="C528" s="83" t="s">
        <v>49</v>
      </c>
      <c r="D528" s="12" t="s">
        <v>278</v>
      </c>
      <c r="E528" s="8" t="s">
        <v>569</v>
      </c>
      <c r="F528" s="8" t="s">
        <v>1786</v>
      </c>
      <c r="G528" s="8" t="s">
        <v>1785</v>
      </c>
      <c r="H528" s="7" t="s">
        <v>218</v>
      </c>
      <c r="I528" s="16">
        <v>43997</v>
      </c>
      <c r="J528" s="16">
        <v>43997</v>
      </c>
      <c r="K528" s="17">
        <v>155200</v>
      </c>
      <c r="L528" s="3"/>
      <c r="M528" s="8" t="s">
        <v>1483</v>
      </c>
      <c r="N528" s="11">
        <v>44000.577372685184</v>
      </c>
      <c r="O528" s="8" t="s">
        <v>1483</v>
      </c>
      <c r="P528" s="11">
        <v>43994.583715277775</v>
      </c>
      <c r="Q528" s="13">
        <v>419295</v>
      </c>
      <c r="R528" s="84" t="s">
        <v>220</v>
      </c>
      <c r="S528" s="14" t="s">
        <v>2723</v>
      </c>
      <c r="T528" s="63">
        <v>1204</v>
      </c>
      <c r="U528" s="64" t="str">
        <f>CONCATENATE(LEFT(SP_ACQ_Lib[[#This Row],[Tax Parcel ID]],7),"_",SP_ACQ_Lib[[#This Row],[ACQ Document Type]])</f>
        <v>R013043_APPRAISAL USACOE Authorization to Proceed with Offer</v>
      </c>
      <c r="V528" s="36" t="str">
        <f>INDEX(SP_AcqTract_DB[WCAD Tax Parcel ID],MATCH(SP_ACQ_Lib[[#This Row],[Acquisition Tract No.]],SP_AcqTract_DB[Acquisition Tract No.],0))</f>
        <v>R013043;#51</v>
      </c>
      <c r="W528" s="26" t="e">
        <f>INDEX(#REF!,MATCH(LEFT(SP_ACQ_Lib[[#This Row],[Tax Parcel ID]],7),#REF!,0))</f>
        <v>#REF!</v>
      </c>
      <c r="X5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APPRAISAL USACOE Authorization to Proceed with Offer</v>
      </c>
      <c r="Y5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29" spans="1:25" ht="15" x14ac:dyDescent="0.2">
      <c r="A529" s="57" t="str">
        <f>CONCATENATE(SP_ACQ_Lib[[#This Row],[Acquisition Tract No.]],"_",SP_ACQ_Lib[[#This Row],[ACQ Document Type]])</f>
        <v>311_APPRAISAL USACOE Authorization to Proceed with Offer Approval</v>
      </c>
      <c r="B529" s="14" t="s">
        <v>3017</v>
      </c>
      <c r="C529" s="83" t="s">
        <v>49</v>
      </c>
      <c r="D529" s="12" t="s">
        <v>278</v>
      </c>
      <c r="E529" s="8" t="s">
        <v>569</v>
      </c>
      <c r="F529" s="8" t="s">
        <v>1800</v>
      </c>
      <c r="G529" s="8" t="s">
        <v>1799</v>
      </c>
      <c r="H529" s="7" t="s">
        <v>1082</v>
      </c>
      <c r="I529" s="16">
        <v>44012</v>
      </c>
      <c r="J529" s="16"/>
      <c r="K529" s="17">
        <v>155200</v>
      </c>
      <c r="L529" s="3"/>
      <c r="M529" s="8" t="s">
        <v>1483</v>
      </c>
      <c r="N529" s="11">
        <v>44012.531689814816</v>
      </c>
      <c r="O529" s="8" t="s">
        <v>1483</v>
      </c>
      <c r="P529" s="11">
        <v>44012.517592592594</v>
      </c>
      <c r="Q529" s="13">
        <v>510165</v>
      </c>
      <c r="R529" s="84" t="s">
        <v>220</v>
      </c>
      <c r="S529" s="14" t="s">
        <v>3080</v>
      </c>
      <c r="T529" s="63">
        <v>1310</v>
      </c>
      <c r="U529" s="64" t="str">
        <f>CONCATENATE(LEFT(SP_ACQ_Lib[[#This Row],[Tax Parcel ID]],7),"_",SP_ACQ_Lib[[#This Row],[ACQ Document Type]])</f>
        <v>R013043_APPRAISAL USACOE Authorization to Proceed with Offer Approval</v>
      </c>
      <c r="V529" s="36" t="str">
        <f>INDEX(SP_AcqTract_DB[WCAD Tax Parcel ID],MATCH(SP_ACQ_Lib[[#This Row],[Acquisition Tract No.]],SP_AcqTract_DB[Acquisition Tract No.],0))</f>
        <v>R013043;#51</v>
      </c>
      <c r="W529" s="26" t="e">
        <f>INDEX(#REF!,MATCH(LEFT(SP_ACQ_Lib[[#This Row],[Tax Parcel ID]],7),#REF!,0))</f>
        <v>#REF!</v>
      </c>
      <c r="X5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APPRAISAL USACOE Authorization to Proceed with Offer Approval</v>
      </c>
      <c r="Y5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0" spans="1:25" ht="15" x14ac:dyDescent="0.2">
      <c r="A530" s="57" t="str">
        <f>CONCATENATE(SP_ACQ_Lib[[#This Row],[Acquisition Tract No.]],"_",SP_ACQ_Lib[[#This Row],[ACQ Document Type]])</f>
        <v>311_CONTACT Letter of Intent-HDR</v>
      </c>
      <c r="B530" s="14" t="s">
        <v>918</v>
      </c>
      <c r="C530" s="83" t="s">
        <v>49</v>
      </c>
      <c r="D530" s="12" t="s">
        <v>278</v>
      </c>
      <c r="E530" s="8" t="s">
        <v>489</v>
      </c>
      <c r="F530" s="8" t="s">
        <v>760</v>
      </c>
      <c r="G530" s="8" t="s">
        <v>759</v>
      </c>
      <c r="H530" s="7" t="s">
        <v>218</v>
      </c>
      <c r="I530" s="16">
        <v>43765</v>
      </c>
      <c r="J530" s="16"/>
      <c r="K530" s="17"/>
      <c r="L530" s="3"/>
      <c r="M530" s="8" t="s">
        <v>20</v>
      </c>
      <c r="N530" s="11">
        <v>43770.449270833335</v>
      </c>
      <c r="O530" s="8" t="s">
        <v>673</v>
      </c>
      <c r="P530" s="11">
        <v>43769.627986111111</v>
      </c>
      <c r="Q530" s="13">
        <v>58073</v>
      </c>
      <c r="R530" s="84" t="s">
        <v>220</v>
      </c>
      <c r="S530" s="14" t="s">
        <v>1011</v>
      </c>
      <c r="T530" s="63">
        <v>530</v>
      </c>
      <c r="U530" s="64" t="str">
        <f>CONCATENATE(LEFT(SP_ACQ_Lib[[#This Row],[Tax Parcel ID]],7),"_",SP_ACQ_Lib[[#This Row],[ACQ Document Type]])</f>
        <v>R013043_CONTACT Letter of Intent-HDR</v>
      </c>
      <c r="V530" s="36" t="str">
        <f>INDEX(SP_AcqTract_DB[WCAD Tax Parcel ID],MATCH(SP_ACQ_Lib[[#This Row],[Acquisition Tract No.]],SP_AcqTract_DB[Acquisition Tract No.],0))</f>
        <v>R013043;#51</v>
      </c>
      <c r="W530" s="26" t="e">
        <f>INDEX(#REF!,MATCH(LEFT(SP_ACQ_Lib[[#This Row],[Tax Parcel ID]],7),#REF!,0))</f>
        <v>#REF!</v>
      </c>
      <c r="X5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CONTACT Letter of Intent-HDR</v>
      </c>
      <c r="Y5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1" spans="1:25" ht="15" x14ac:dyDescent="0.2">
      <c r="A531" s="57" t="str">
        <f>CONCATENATE(SP_ACQ_Lib[[#This Row],[Acquisition Tract No.]],"_",SP_ACQ_Lib[[#This Row],[ACQ Document Type]])</f>
        <v>311_CONTACT Negotiator Report</v>
      </c>
      <c r="B531" s="14" t="s">
        <v>1318</v>
      </c>
      <c r="C531" s="83" t="s">
        <v>49</v>
      </c>
      <c r="D531" s="12" t="s">
        <v>278</v>
      </c>
      <c r="E531" s="8" t="s">
        <v>489</v>
      </c>
      <c r="F531" s="8" t="s">
        <v>517</v>
      </c>
      <c r="G531" s="8" t="s">
        <v>516</v>
      </c>
      <c r="H531" s="7" t="s">
        <v>218</v>
      </c>
      <c r="I531" s="16"/>
      <c r="J531" s="16"/>
      <c r="K531" s="17"/>
      <c r="L531" s="3"/>
      <c r="M531" s="8" t="s">
        <v>1077</v>
      </c>
      <c r="N531" s="11">
        <v>44022.693356481483</v>
      </c>
      <c r="O531" s="8" t="s">
        <v>502</v>
      </c>
      <c r="P531" s="11">
        <v>43742.620428240742</v>
      </c>
      <c r="Q531" s="13">
        <v>308525</v>
      </c>
      <c r="R531" s="84" t="s">
        <v>518</v>
      </c>
      <c r="S531" s="14" t="s">
        <v>646</v>
      </c>
      <c r="T531" s="63">
        <v>490</v>
      </c>
      <c r="U531" s="64" t="str">
        <f>CONCATENATE(LEFT(SP_ACQ_Lib[[#This Row],[Tax Parcel ID]],7),"_",SP_ACQ_Lib[[#This Row],[ACQ Document Type]])</f>
        <v>R013043_CONTACT Negotiator Report</v>
      </c>
      <c r="V531" s="36" t="str">
        <f>INDEX(SP_AcqTract_DB[WCAD Tax Parcel ID],MATCH(SP_ACQ_Lib[[#This Row],[Acquisition Tract No.]],SP_AcqTract_DB[Acquisition Tract No.],0))</f>
        <v>R013043;#51</v>
      </c>
      <c r="W531" s="26" t="e">
        <f>INDEX(#REF!,MATCH(LEFT(SP_ACQ_Lib[[#This Row],[Tax Parcel ID]],7),#REF!,0))</f>
        <v>#REF!</v>
      </c>
      <c r="X5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CONTACT Negotiator Report</v>
      </c>
      <c r="Y5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2" spans="1:25" ht="15" x14ac:dyDescent="0.2">
      <c r="A532" s="57" t="str">
        <f>CONCATENATE(SP_ACQ_Lib[[#This Row],[Acquisition Tract No.]],"_",SP_ACQ_Lib[[#This Row],[ACQ Document Type]])</f>
        <v>311_NEGOTIATION Initial Offer Package</v>
      </c>
      <c r="B532" s="14" t="s">
        <v>3018</v>
      </c>
      <c r="C532" s="83" t="s">
        <v>49</v>
      </c>
      <c r="D532" s="12" t="s">
        <v>278</v>
      </c>
      <c r="E532" s="8" t="s">
        <v>573</v>
      </c>
      <c r="F532" s="8" t="s">
        <v>574</v>
      </c>
      <c r="G532" s="8" t="s">
        <v>1054</v>
      </c>
      <c r="H532" s="7" t="s">
        <v>218</v>
      </c>
      <c r="I532" s="16">
        <v>44018</v>
      </c>
      <c r="J532" s="16"/>
      <c r="K532" s="17">
        <v>155200</v>
      </c>
      <c r="L532" s="3"/>
      <c r="M532" s="8" t="s">
        <v>1483</v>
      </c>
      <c r="N532" s="11">
        <v>44019.409375000003</v>
      </c>
      <c r="O532" s="8" t="s">
        <v>1483</v>
      </c>
      <c r="P532" s="11">
        <v>44019.398726851854</v>
      </c>
      <c r="Q532" s="13">
        <v>13236563</v>
      </c>
      <c r="R532" s="84" t="s">
        <v>220</v>
      </c>
      <c r="S532" s="14" t="s">
        <v>3081</v>
      </c>
      <c r="T532" s="63">
        <v>1354</v>
      </c>
      <c r="U532" s="64" t="str">
        <f>CONCATENATE(LEFT(SP_ACQ_Lib[[#This Row],[Tax Parcel ID]],7),"_",SP_ACQ_Lib[[#This Row],[ACQ Document Type]])</f>
        <v>R013043_NEGOTIATION Initial Offer Package</v>
      </c>
      <c r="V532" s="36" t="str">
        <f>INDEX(SP_AcqTract_DB[WCAD Tax Parcel ID],MATCH(SP_ACQ_Lib[[#This Row],[Acquisition Tract No.]],SP_AcqTract_DB[Acquisition Tract No.],0))</f>
        <v>R013043;#51</v>
      </c>
      <c r="W532" s="26" t="e">
        <f>INDEX(#REF!,MATCH(LEFT(SP_ACQ_Lib[[#This Row],[Tax Parcel ID]],7),#REF!,0))</f>
        <v>#REF!</v>
      </c>
      <c r="X5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NEGOTIATION Initial Offer Package</v>
      </c>
      <c r="Y5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3" spans="1:25" ht="15" x14ac:dyDescent="0.2">
      <c r="A533" s="57" t="str">
        <f>CONCATENATE(SP_ACQ_Lib[[#This Row],[Acquisition Tract No.]],"_",SP_ACQ_Lib[[#This Row],[ACQ Document Type]])</f>
        <v>311_NEGOTIATION Initial Offer Package CMRR</v>
      </c>
      <c r="B533" s="14" t="s">
        <v>3019</v>
      </c>
      <c r="C533" s="83" t="s">
        <v>49</v>
      </c>
      <c r="D533" s="12" t="s">
        <v>278</v>
      </c>
      <c r="E533" s="8" t="s">
        <v>573</v>
      </c>
      <c r="F533" s="8" t="s">
        <v>575</v>
      </c>
      <c r="G533" s="8" t="s">
        <v>1055</v>
      </c>
      <c r="H533" s="7" t="s">
        <v>218</v>
      </c>
      <c r="I533" s="16">
        <v>44019</v>
      </c>
      <c r="J533" s="16">
        <v>44020</v>
      </c>
      <c r="K533" s="17"/>
      <c r="L533" s="3"/>
      <c r="M533" s="8" t="s">
        <v>1483</v>
      </c>
      <c r="N533" s="11">
        <v>44021.402395833335</v>
      </c>
      <c r="O533" s="8" t="s">
        <v>1483</v>
      </c>
      <c r="P533" s="11">
        <v>44019.398587962962</v>
      </c>
      <c r="Q533" s="13">
        <v>1367380</v>
      </c>
      <c r="R533" s="84" t="s">
        <v>220</v>
      </c>
      <c r="S533" s="14" t="s">
        <v>3082</v>
      </c>
      <c r="T533" s="63">
        <v>1353</v>
      </c>
      <c r="U533" s="64" t="str">
        <f>CONCATENATE(LEFT(SP_ACQ_Lib[[#This Row],[Tax Parcel ID]],7),"_",SP_ACQ_Lib[[#This Row],[ACQ Document Type]])</f>
        <v>R013043_NEGOTIATION Initial Offer Package CMRR</v>
      </c>
      <c r="V533" s="36" t="str">
        <f>INDEX(SP_AcqTract_DB[WCAD Tax Parcel ID],MATCH(SP_ACQ_Lib[[#This Row],[Acquisition Tract No.]],SP_AcqTract_DB[Acquisition Tract No.],0))</f>
        <v>R013043;#51</v>
      </c>
      <c r="W533" s="26" t="e">
        <f>INDEX(#REF!,MATCH(LEFT(SP_ACQ_Lib[[#This Row],[Tax Parcel ID]],7),#REF!,0))</f>
        <v>#REF!</v>
      </c>
      <c r="X5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NEGOTIATION Initial Offer Package CMRR</v>
      </c>
      <c r="Y5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4" spans="1:25" ht="15" x14ac:dyDescent="0.2">
      <c r="A534" s="57" t="str">
        <f>CONCATENATE(SP_ACQ_Lib[[#This Row],[Acquisition Tract No.]],"_",SP_ACQ_Lib[[#This Row],[ACQ Document Type]])</f>
        <v>311_NEGOTIATION Landowner Bill of Rights Letter</v>
      </c>
      <c r="B534" s="14" t="s">
        <v>1388</v>
      </c>
      <c r="C534" s="83" t="s">
        <v>49</v>
      </c>
      <c r="D534" s="12" t="s">
        <v>278</v>
      </c>
      <c r="E534" s="8" t="s">
        <v>573</v>
      </c>
      <c r="F534" s="8" t="s">
        <v>1079</v>
      </c>
      <c r="G534" s="8" t="s">
        <v>1078</v>
      </c>
      <c r="H534" s="7" t="s">
        <v>218</v>
      </c>
      <c r="I534" s="16">
        <v>43748</v>
      </c>
      <c r="J534" s="16"/>
      <c r="K534" s="17"/>
      <c r="L534" s="3"/>
      <c r="M534" s="8" t="s">
        <v>1483</v>
      </c>
      <c r="N534" s="11">
        <v>43872.56591435185</v>
      </c>
      <c r="O534" s="8" t="s">
        <v>1485</v>
      </c>
      <c r="P534" s="11">
        <v>43752.524317129632</v>
      </c>
      <c r="Q534" s="13">
        <v>319280</v>
      </c>
      <c r="R534" s="84" t="s">
        <v>220</v>
      </c>
      <c r="S534" s="14" t="s">
        <v>647</v>
      </c>
      <c r="T534" s="63">
        <v>450</v>
      </c>
      <c r="U534" s="64" t="str">
        <f>CONCATENATE(LEFT(SP_ACQ_Lib[[#This Row],[Tax Parcel ID]],7),"_",SP_ACQ_Lib[[#This Row],[ACQ Document Type]])</f>
        <v>R013043_NEGOTIATION Landowner Bill of Rights Letter</v>
      </c>
      <c r="V534" s="36" t="str">
        <f>INDEX(SP_AcqTract_DB[WCAD Tax Parcel ID],MATCH(SP_ACQ_Lib[[#This Row],[Acquisition Tract No.]],SP_AcqTract_DB[Acquisition Tract No.],0))</f>
        <v>R013043;#51</v>
      </c>
      <c r="W534" s="26" t="e">
        <f>INDEX(#REF!,MATCH(LEFT(SP_ACQ_Lib[[#This Row],[Tax Parcel ID]],7),#REF!,0))</f>
        <v>#REF!</v>
      </c>
      <c r="X5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NEGOTIATION Landowner Bill of Rights Letter</v>
      </c>
      <c r="Y5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5" spans="1:25" ht="15" x14ac:dyDescent="0.2">
      <c r="A535" s="57" t="str">
        <f>CONCATENATE(SP_ACQ_Lib[[#This Row],[Acquisition Tract No.]],"_",SP_ACQ_Lib[[#This Row],[ACQ Document Type]])</f>
        <v>311_SURVEY Description-Plat_CITY</v>
      </c>
      <c r="B535" s="14" t="s">
        <v>1441</v>
      </c>
      <c r="C535" s="83" t="s">
        <v>49</v>
      </c>
      <c r="D535" s="12" t="s">
        <v>278</v>
      </c>
      <c r="E535" s="8" t="s">
        <v>482</v>
      </c>
      <c r="F535" s="8" t="s">
        <v>1413</v>
      </c>
      <c r="G535" s="8" t="s">
        <v>1412</v>
      </c>
      <c r="H535" s="7" t="s">
        <v>1082</v>
      </c>
      <c r="I535" s="16">
        <v>43735</v>
      </c>
      <c r="J535" s="16">
        <v>43886</v>
      </c>
      <c r="K535" s="17"/>
      <c r="L535" s="3"/>
      <c r="M535" s="8" t="s">
        <v>1483</v>
      </c>
      <c r="N535" s="11">
        <v>43937.589560185188</v>
      </c>
      <c r="O535" s="8" t="s">
        <v>1483</v>
      </c>
      <c r="P535" s="11">
        <v>43886.641921296294</v>
      </c>
      <c r="Q535" s="13">
        <v>261264</v>
      </c>
      <c r="R535" s="84" t="s">
        <v>220</v>
      </c>
      <c r="S535" s="14" t="s">
        <v>1464</v>
      </c>
      <c r="T535" s="63">
        <v>735</v>
      </c>
      <c r="U535" s="64" t="str">
        <f>CONCATENATE(LEFT(SP_ACQ_Lib[[#This Row],[Tax Parcel ID]],7),"_",SP_ACQ_Lib[[#This Row],[ACQ Document Type]])</f>
        <v>R013043_SURVEY Description-Plat_CITY</v>
      </c>
      <c r="V535" s="36" t="str">
        <f>INDEX(SP_AcqTract_DB[WCAD Tax Parcel ID],MATCH(SP_ACQ_Lib[[#This Row],[Acquisition Tract No.]],SP_AcqTract_DB[Acquisition Tract No.],0))</f>
        <v>R013043;#51</v>
      </c>
      <c r="W535" s="26" t="e">
        <f>INDEX(#REF!,MATCH(LEFT(SP_ACQ_Lib[[#This Row],[Tax Parcel ID]],7),#REF!,0))</f>
        <v>#REF!</v>
      </c>
      <c r="X5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SURVEY Description-Plat_CITY</v>
      </c>
      <c r="Y5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6" spans="1:25" ht="15" x14ac:dyDescent="0.2">
      <c r="A536" s="57" t="str">
        <f>CONCATENATE(SP_ACQ_Lib[[#This Row],[Acquisition Tract No.]],"_",SP_ACQ_Lib[[#This Row],[ACQ Document Type]])</f>
        <v>311_SURVEY Description-Plat_USACOE</v>
      </c>
      <c r="B536" s="14" t="s">
        <v>1815</v>
      </c>
      <c r="C536" s="83" t="s">
        <v>49</v>
      </c>
      <c r="D536" s="12" t="s">
        <v>278</v>
      </c>
      <c r="E536" s="8" t="s">
        <v>482</v>
      </c>
      <c r="F536" s="8" t="s">
        <v>1420</v>
      </c>
      <c r="G536" s="8" t="s">
        <v>1419</v>
      </c>
      <c r="H536" s="7" t="s">
        <v>218</v>
      </c>
      <c r="I536" s="16">
        <v>43735</v>
      </c>
      <c r="J536" s="16">
        <v>43948</v>
      </c>
      <c r="K536" s="17"/>
      <c r="L536" s="3"/>
      <c r="M536" s="8" t="s">
        <v>1483</v>
      </c>
      <c r="N536" s="11">
        <v>43949.8125462963</v>
      </c>
      <c r="O536" s="8" t="s">
        <v>1483</v>
      </c>
      <c r="P536" s="11">
        <v>43949.792141203703</v>
      </c>
      <c r="Q536" s="13">
        <v>261178</v>
      </c>
      <c r="R536" s="84" t="s">
        <v>220</v>
      </c>
      <c r="S536" s="14" t="s">
        <v>1834</v>
      </c>
      <c r="T536" s="63">
        <v>847</v>
      </c>
      <c r="U536" s="64" t="str">
        <f>CONCATENATE(LEFT(SP_ACQ_Lib[[#This Row],[Tax Parcel ID]],7),"_",SP_ACQ_Lib[[#This Row],[ACQ Document Type]])</f>
        <v>R013043_SURVEY Description-Plat_USACOE</v>
      </c>
      <c r="V536" s="36" t="str">
        <f>INDEX(SP_AcqTract_DB[WCAD Tax Parcel ID],MATCH(SP_ACQ_Lib[[#This Row],[Acquisition Tract No.]],SP_AcqTract_DB[Acquisition Tract No.],0))</f>
        <v>R013043;#51</v>
      </c>
      <c r="W536" s="26" t="e">
        <f>INDEX(#REF!,MATCH(LEFT(SP_ACQ_Lib[[#This Row],[Tax Parcel ID]],7),#REF!,0))</f>
        <v>#REF!</v>
      </c>
      <c r="X5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SURVEY Description-Plat_USACOE</v>
      </c>
      <c r="Y5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7" spans="1:25" ht="15" x14ac:dyDescent="0.2">
      <c r="A537" s="57" t="str">
        <f>CONCATENATE(SP_ACQ_Lib[[#This Row],[Acquisition Tract No.]],"_",SP_ACQ_Lib[[#This Row],[ACQ Document Type]])</f>
        <v>311_SURVEY Right-of-Entry</v>
      </c>
      <c r="B537" s="14" t="s">
        <v>1633</v>
      </c>
      <c r="C537" s="83" t="s">
        <v>49</v>
      </c>
      <c r="D537" s="12" t="s">
        <v>278</v>
      </c>
      <c r="E537" s="8" t="s">
        <v>482</v>
      </c>
      <c r="F537" s="8" t="s">
        <v>483</v>
      </c>
      <c r="G537" s="8" t="s">
        <v>217</v>
      </c>
      <c r="H537" s="7" t="s">
        <v>218</v>
      </c>
      <c r="I537" s="16">
        <v>43718</v>
      </c>
      <c r="J537" s="16"/>
      <c r="K537" s="17"/>
      <c r="L537" s="3"/>
      <c r="M537" s="8" t="s">
        <v>1483</v>
      </c>
      <c r="N537" s="11">
        <v>43922.383333333331</v>
      </c>
      <c r="O537" s="8" t="s">
        <v>1485</v>
      </c>
      <c r="P537" s="11">
        <v>43724.529791666668</v>
      </c>
      <c r="Q537" s="13">
        <v>1265773</v>
      </c>
      <c r="R537" s="84" t="s">
        <v>220</v>
      </c>
      <c r="S537" s="14" t="s">
        <v>433</v>
      </c>
      <c r="T537" s="63">
        <v>241</v>
      </c>
      <c r="U537" s="64" t="str">
        <f>CONCATENATE(LEFT(SP_ACQ_Lib[[#This Row],[Tax Parcel ID]],7),"_",SP_ACQ_Lib[[#This Row],[ACQ Document Type]])</f>
        <v>R013043_SURVEY Right-of-Entry</v>
      </c>
      <c r="V537" s="36" t="str">
        <f>INDEX(SP_AcqTract_DB[WCAD Tax Parcel ID],MATCH(SP_ACQ_Lib[[#This Row],[Acquisition Tract No.]],SP_AcqTract_DB[Acquisition Tract No.],0))</f>
        <v>R013043;#51</v>
      </c>
      <c r="W537" s="26" t="e">
        <f>INDEX(#REF!,MATCH(LEFT(SP_ACQ_Lib[[#This Row],[Tax Parcel ID]],7),#REF!,0))</f>
        <v>#REF!</v>
      </c>
      <c r="X5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SURVEY Right-of-Entry</v>
      </c>
      <c r="Y5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8" spans="1:25" ht="15" x14ac:dyDescent="0.2">
      <c r="A538" s="57" t="str">
        <f>CONCATENATE(SP_ACQ_Lib[[#This Row],[Acquisition Tract No.]],"_",SP_ACQ_Lib[[#This Row],[ACQ Document Type]])</f>
        <v>311_SURVEY Right-of-Entry CMRR</v>
      </c>
      <c r="B538" s="14" t="s">
        <v>1634</v>
      </c>
      <c r="C538" s="83" t="s">
        <v>49</v>
      </c>
      <c r="D538" s="12" t="s">
        <v>278</v>
      </c>
      <c r="E538" s="8" t="s">
        <v>482</v>
      </c>
      <c r="F538" s="8" t="s">
        <v>484</v>
      </c>
      <c r="G538" s="8" t="s">
        <v>224</v>
      </c>
      <c r="H538" s="7" t="s">
        <v>234</v>
      </c>
      <c r="I538" s="16">
        <v>43691</v>
      </c>
      <c r="J538" s="16">
        <v>43733</v>
      </c>
      <c r="K538" s="17"/>
      <c r="L538" s="3" t="s">
        <v>1601</v>
      </c>
      <c r="M538" s="8" t="s">
        <v>1483</v>
      </c>
      <c r="N538" s="11">
        <v>43923.480300925927</v>
      </c>
      <c r="O538" s="8" t="s">
        <v>1485</v>
      </c>
      <c r="P538" s="11">
        <v>43699.456122685187</v>
      </c>
      <c r="Q538" s="13">
        <v>431714</v>
      </c>
      <c r="R538" s="84" t="s">
        <v>220</v>
      </c>
      <c r="S538" s="14" t="s">
        <v>434</v>
      </c>
      <c r="T538" s="63">
        <v>125</v>
      </c>
      <c r="U538" s="64" t="str">
        <f>CONCATENATE(LEFT(SP_ACQ_Lib[[#This Row],[Tax Parcel ID]],7),"_",SP_ACQ_Lib[[#This Row],[ACQ Document Type]])</f>
        <v>R013043_SURVEY Right-of-Entry CMRR</v>
      </c>
      <c r="V538" s="36" t="str">
        <f>INDEX(SP_AcqTract_DB[WCAD Tax Parcel ID],MATCH(SP_ACQ_Lib[[#This Row],[Acquisition Tract No.]],SP_AcqTract_DB[Acquisition Tract No.],0))</f>
        <v>R013043;#51</v>
      </c>
      <c r="W538" s="26" t="e">
        <f>INDEX(#REF!,MATCH(LEFT(SP_ACQ_Lib[[#This Row],[Tax Parcel ID]],7),#REF!,0))</f>
        <v>#REF!</v>
      </c>
      <c r="X5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SURVEY Right-of-Entry CMRR</v>
      </c>
      <c r="Y5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39" spans="1:25" ht="15" x14ac:dyDescent="0.2">
      <c r="A539" s="57" t="str">
        <f>CONCATENATE(SP_ACQ_Lib[[#This Row],[Acquisition Tract No.]],"_",SP_ACQ_Lib[[#This Row],[ACQ Document Type]])</f>
        <v>311_TITLE Commitment</v>
      </c>
      <c r="B539" s="14" t="s">
        <v>919</v>
      </c>
      <c r="C539" s="83" t="s">
        <v>49</v>
      </c>
      <c r="D539" s="12" t="s">
        <v>278</v>
      </c>
      <c r="E539" s="8" t="s">
        <v>485</v>
      </c>
      <c r="F539" s="8" t="s">
        <v>486</v>
      </c>
      <c r="G539" s="8" t="s">
        <v>240</v>
      </c>
      <c r="H539" s="7" t="s">
        <v>218</v>
      </c>
      <c r="I539" s="16">
        <v>43986</v>
      </c>
      <c r="J539" s="16">
        <v>43994</v>
      </c>
      <c r="K539" s="17"/>
      <c r="L539" s="3" t="s">
        <v>2779</v>
      </c>
      <c r="M539" s="8" t="s">
        <v>1485</v>
      </c>
      <c r="N539" s="11">
        <v>43994.640729166669</v>
      </c>
      <c r="O539" s="8" t="s">
        <v>1486</v>
      </c>
      <c r="P539" s="11">
        <v>43691.469826388886</v>
      </c>
      <c r="Q539" s="13">
        <v>1999040</v>
      </c>
      <c r="R539" s="84" t="s">
        <v>220</v>
      </c>
      <c r="S539" s="14" t="s">
        <v>435</v>
      </c>
      <c r="T539" s="63">
        <v>45</v>
      </c>
      <c r="U539" s="64" t="str">
        <f>CONCATENATE(LEFT(SP_ACQ_Lib[[#This Row],[Tax Parcel ID]],7),"_",SP_ACQ_Lib[[#This Row],[ACQ Document Type]])</f>
        <v>R013043_TITLE Commitment</v>
      </c>
      <c r="V539" s="36" t="str">
        <f>INDEX(SP_AcqTract_DB[WCAD Tax Parcel ID],MATCH(SP_ACQ_Lib[[#This Row],[Acquisition Tract No.]],SP_AcqTract_DB[Acquisition Tract No.],0))</f>
        <v>R013043;#51</v>
      </c>
      <c r="W539" s="26" t="e">
        <f>INDEX(#REF!,MATCH(LEFT(SP_ACQ_Lib[[#This Row],[Tax Parcel ID]],7),#REF!,0))</f>
        <v>#REF!</v>
      </c>
      <c r="X5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TITLE Commitment</v>
      </c>
      <c r="Y5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0" spans="1:25" ht="15" x14ac:dyDescent="0.2">
      <c r="A540" s="57" t="str">
        <f>CONCATENATE(SP_ACQ_Lib[[#This Row],[Acquisition Tract No.]],"_",SP_ACQ_Lib[[#This Row],[ACQ Document Type]])</f>
        <v>311_TITLE Commitment Backup Docs</v>
      </c>
      <c r="B540" s="14" t="s">
        <v>920</v>
      </c>
      <c r="C540" s="83" t="s">
        <v>49</v>
      </c>
      <c r="D540" s="12" t="s">
        <v>278</v>
      </c>
      <c r="E540" s="8" t="s">
        <v>485</v>
      </c>
      <c r="F540" s="8" t="s">
        <v>487</v>
      </c>
      <c r="G540" s="8" t="s">
        <v>242</v>
      </c>
      <c r="H540" s="7" t="s">
        <v>218</v>
      </c>
      <c r="I540" s="16"/>
      <c r="J540" s="16"/>
      <c r="K540" s="17"/>
      <c r="L540" s="3"/>
      <c r="M540" s="8" t="s">
        <v>1485</v>
      </c>
      <c r="N540" s="11">
        <v>43805.45349537037</v>
      </c>
      <c r="O540" s="8" t="s">
        <v>1486</v>
      </c>
      <c r="P540" s="11">
        <v>43691.470324074071</v>
      </c>
      <c r="Q540" s="13">
        <v>96310</v>
      </c>
      <c r="R540" s="84" t="s">
        <v>220</v>
      </c>
      <c r="S540" s="14" t="s">
        <v>436</v>
      </c>
      <c r="T540" s="63">
        <v>46</v>
      </c>
      <c r="U540" s="64" t="str">
        <f>CONCATENATE(LEFT(SP_ACQ_Lib[[#This Row],[Tax Parcel ID]],7),"_",SP_ACQ_Lib[[#This Row],[ACQ Document Type]])</f>
        <v>R013043_TITLE Commitment Backup Docs</v>
      </c>
      <c r="V540" s="36" t="str">
        <f>INDEX(SP_AcqTract_DB[WCAD Tax Parcel ID],MATCH(SP_ACQ_Lib[[#This Row],[Acquisition Tract No.]],SP_AcqTract_DB[Acquisition Tract No.],0))</f>
        <v>R013043;#51</v>
      </c>
      <c r="W540" s="26" t="e">
        <f>INDEX(#REF!,MATCH(LEFT(SP_ACQ_Lib[[#This Row],[Tax Parcel ID]],7),#REF!,0))</f>
        <v>#REF!</v>
      </c>
      <c r="X5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TITLE Commitment Backup Docs</v>
      </c>
      <c r="Y5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1" spans="1:25" ht="15" x14ac:dyDescent="0.2">
      <c r="A541" s="57" t="str">
        <f>CONCATENATE(SP_ACQ_Lib[[#This Row],[Acquisition Tract No.]],"_",SP_ACQ_Lib[[#This Row],[ACQ Document Type]])</f>
        <v>311_TITLE Curative Plan</v>
      </c>
      <c r="B541" s="14" t="s">
        <v>921</v>
      </c>
      <c r="C541" s="83" t="s">
        <v>49</v>
      </c>
      <c r="D541" s="12" t="s">
        <v>278</v>
      </c>
      <c r="E541" s="8" t="s">
        <v>485</v>
      </c>
      <c r="F541" s="8" t="s">
        <v>488</v>
      </c>
      <c r="G541" s="8" t="s">
        <v>243</v>
      </c>
      <c r="H541" s="7" t="s">
        <v>218</v>
      </c>
      <c r="I541" s="16">
        <v>43805</v>
      </c>
      <c r="J541" s="16"/>
      <c r="K541" s="17"/>
      <c r="L541" s="3"/>
      <c r="M541" s="8" t="s">
        <v>1485</v>
      </c>
      <c r="N541" s="11">
        <v>43994.642233796294</v>
      </c>
      <c r="O541" s="8" t="s">
        <v>1486</v>
      </c>
      <c r="P541" s="11">
        <v>43717.584710648145</v>
      </c>
      <c r="Q541" s="13">
        <v>36547</v>
      </c>
      <c r="R541" s="84" t="s">
        <v>220</v>
      </c>
      <c r="S541" s="14" t="s">
        <v>437</v>
      </c>
      <c r="T541" s="63">
        <v>223</v>
      </c>
      <c r="U541" s="64" t="str">
        <f>CONCATENATE(LEFT(SP_ACQ_Lib[[#This Row],[Tax Parcel ID]],7),"_",SP_ACQ_Lib[[#This Row],[ACQ Document Type]])</f>
        <v>R013043_TITLE Curative Plan</v>
      </c>
      <c r="V541" s="36" t="str">
        <f>INDEX(SP_AcqTract_DB[WCAD Tax Parcel ID],MATCH(SP_ACQ_Lib[[#This Row],[Acquisition Tract No.]],SP_AcqTract_DB[Acquisition Tract No.],0))</f>
        <v>R013043;#51</v>
      </c>
      <c r="W541" s="26" t="e">
        <f>INDEX(#REF!,MATCH(LEFT(SP_ACQ_Lib[[#This Row],[Tax Parcel ID]],7),#REF!,0))</f>
        <v>#REF!</v>
      </c>
      <c r="X5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TITLE Curative Plan</v>
      </c>
      <c r="Y5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2" spans="1:25" ht="15" x14ac:dyDescent="0.2">
      <c r="A542" s="57" t="str">
        <f>CONCATENATE(SP_ACQ_Lib[[#This Row],[Acquisition Tract No.]],"_",SP_ACQ_Lib[[#This Row],[ACQ Document Type]])</f>
        <v>311_TITLE Tax Card</v>
      </c>
      <c r="B542" s="14" t="s">
        <v>1389</v>
      </c>
      <c r="C542" s="83" t="s">
        <v>49</v>
      </c>
      <c r="D542" s="12" t="s">
        <v>278</v>
      </c>
      <c r="E542" s="8" t="s">
        <v>485</v>
      </c>
      <c r="F542" s="8" t="s">
        <v>580</v>
      </c>
      <c r="G542" s="8" t="s">
        <v>579</v>
      </c>
      <c r="H542" s="7" t="s">
        <v>218</v>
      </c>
      <c r="I542" s="16"/>
      <c r="J542" s="16"/>
      <c r="K542" s="17"/>
      <c r="L542" s="3"/>
      <c r="M542" s="8" t="s">
        <v>1483</v>
      </c>
      <c r="N542" s="11">
        <v>43874.59443287037</v>
      </c>
      <c r="O542" s="8" t="s">
        <v>673</v>
      </c>
      <c r="P542" s="11">
        <v>43817.479930555557</v>
      </c>
      <c r="Q542" s="13">
        <v>426647</v>
      </c>
      <c r="R542" s="84" t="s">
        <v>220</v>
      </c>
      <c r="S542" s="14" t="s">
        <v>1128</v>
      </c>
      <c r="T542" s="63">
        <v>653</v>
      </c>
      <c r="U542" s="64" t="str">
        <f>CONCATENATE(LEFT(SP_ACQ_Lib[[#This Row],[Tax Parcel ID]],7),"_",SP_ACQ_Lib[[#This Row],[ACQ Document Type]])</f>
        <v>R013043_TITLE Tax Card</v>
      </c>
      <c r="V542" s="36" t="str">
        <f>INDEX(SP_AcqTract_DB[WCAD Tax Parcel ID],MATCH(SP_ACQ_Lib[[#This Row],[Acquisition Tract No.]],SP_AcqTract_DB[Acquisition Tract No.],0))</f>
        <v>R013043;#51</v>
      </c>
      <c r="W542" s="26" t="e">
        <f>INDEX(#REF!,MATCH(LEFT(SP_ACQ_Lib[[#This Row],[Tax Parcel ID]],7),#REF!,0))</f>
        <v>#REF!</v>
      </c>
      <c r="X5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COW-FRMP_TR-311 TITLE Tax Card</v>
      </c>
      <c r="Y5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3" spans="1:25" ht="15" x14ac:dyDescent="0.2">
      <c r="A543" s="57" t="str">
        <f>CONCATENATE(SP_ACQ_Lib[[#This Row],[Acquisition Tract No.]],"_",SP_ACQ_Lib[[#This Row],[ACQ Document Type]])</f>
        <v>312_APPRAISAL Final Appraisal</v>
      </c>
      <c r="B543" s="14" t="s">
        <v>2963</v>
      </c>
      <c r="C543" s="83" t="s">
        <v>50</v>
      </c>
      <c r="D543" s="12" t="s">
        <v>279</v>
      </c>
      <c r="E543" s="8" t="s">
        <v>569</v>
      </c>
      <c r="F543" s="8" t="s">
        <v>1727</v>
      </c>
      <c r="G543" s="8" t="s">
        <v>1726</v>
      </c>
      <c r="H543" s="7" t="s">
        <v>218</v>
      </c>
      <c r="I543" s="16">
        <v>43960</v>
      </c>
      <c r="J543" s="16"/>
      <c r="K543" s="17">
        <v>7896</v>
      </c>
      <c r="L543" s="3"/>
      <c r="M543" s="8" t="s">
        <v>1483</v>
      </c>
      <c r="N543" s="11">
        <v>44006.400057870371</v>
      </c>
      <c r="O543" s="8" t="s">
        <v>1483</v>
      </c>
      <c r="P543" s="11">
        <v>44006.39880787037</v>
      </c>
      <c r="Q543" s="13">
        <v>3638707</v>
      </c>
      <c r="R543" s="84" t="s">
        <v>220</v>
      </c>
      <c r="S543" s="14" t="s">
        <v>2966</v>
      </c>
      <c r="T543" s="63">
        <v>1290</v>
      </c>
      <c r="U543" s="64" t="str">
        <f>CONCATENATE(LEFT(SP_ACQ_Lib[[#This Row],[Tax Parcel ID]],7),"_",SP_ACQ_Lib[[#This Row],[ACQ Document Type]])</f>
        <v>R013047_APPRAISAL Final Appraisal</v>
      </c>
      <c r="V543" s="36" t="str">
        <f>INDEX(SP_AcqTract_DB[WCAD Tax Parcel ID],MATCH(SP_ACQ_Lib[[#This Row],[Acquisition Tract No.]],SP_AcqTract_DB[Acquisition Tract No.],0))</f>
        <v>R013047;#52</v>
      </c>
      <c r="W543" s="26" t="e">
        <f>INDEX(#REF!,MATCH(LEFT(SP_ACQ_Lib[[#This Row],[Tax Parcel ID]],7),#REF!,0))</f>
        <v>#REF!</v>
      </c>
      <c r="X5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APPRAISAL Final Appraisal</v>
      </c>
      <c r="Y5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4" spans="1:25" ht="15" x14ac:dyDescent="0.2">
      <c r="A544" s="57" t="str">
        <f>CONCATENATE(SP_ACQ_Lib[[#This Row],[Acquisition Tract No.]],"_",SP_ACQ_Lib[[#This Row],[ACQ Document Type]])</f>
        <v>312_APPRAISAL Just Compensation Memo</v>
      </c>
      <c r="B544" s="14" t="s">
        <v>2964</v>
      </c>
      <c r="C544" s="83" t="s">
        <v>50</v>
      </c>
      <c r="D544" s="12" t="s">
        <v>279</v>
      </c>
      <c r="E544" s="8" t="s">
        <v>569</v>
      </c>
      <c r="F544" s="8" t="s">
        <v>1729</v>
      </c>
      <c r="G544" s="8" t="s">
        <v>1728</v>
      </c>
      <c r="H544" s="7" t="s">
        <v>218</v>
      </c>
      <c r="I544" s="16">
        <v>44006</v>
      </c>
      <c r="J544" s="16">
        <v>44006</v>
      </c>
      <c r="K544" s="17">
        <v>7896</v>
      </c>
      <c r="L544" s="3"/>
      <c r="M544" s="8" t="s">
        <v>1483</v>
      </c>
      <c r="N544" s="11">
        <v>44006.400520833333</v>
      </c>
      <c r="O544" s="8" t="s">
        <v>1483</v>
      </c>
      <c r="P544" s="11">
        <v>44006.39880787037</v>
      </c>
      <c r="Q544" s="13">
        <v>26046</v>
      </c>
      <c r="R544" s="84" t="s">
        <v>220</v>
      </c>
      <c r="S544" s="14" t="s">
        <v>2967</v>
      </c>
      <c r="T544" s="63">
        <v>1291</v>
      </c>
      <c r="U544" s="64" t="str">
        <f>CONCATENATE(LEFT(SP_ACQ_Lib[[#This Row],[Tax Parcel ID]],7),"_",SP_ACQ_Lib[[#This Row],[ACQ Document Type]])</f>
        <v>R013047_APPRAISAL Just Compensation Memo</v>
      </c>
      <c r="V544" s="36" t="str">
        <f>INDEX(SP_AcqTract_DB[WCAD Tax Parcel ID],MATCH(SP_ACQ_Lib[[#This Row],[Acquisition Tract No.]],SP_AcqTract_DB[Acquisition Tract No.],0))</f>
        <v>R013047;#52</v>
      </c>
      <c r="W544" s="26" t="e">
        <f>INDEX(#REF!,MATCH(LEFT(SP_ACQ_Lib[[#This Row],[Tax Parcel ID]],7),#REF!,0))</f>
        <v>#REF!</v>
      </c>
      <c r="X5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APPRAISAL Just Compensation Memo</v>
      </c>
      <c r="Y5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5" spans="1:25" ht="15" x14ac:dyDescent="0.2">
      <c r="A545" s="57" t="str">
        <f>CONCATENATE(SP_ACQ_Lib[[#This Row],[Acquisition Tract No.]],"_",SP_ACQ_Lib[[#This Row],[ACQ Document Type]])</f>
        <v>312_APPRAISAL USACOE Authorization to Proceed with Offer</v>
      </c>
      <c r="B545" s="14" t="s">
        <v>2965</v>
      </c>
      <c r="C545" s="83" t="s">
        <v>50</v>
      </c>
      <c r="D545" s="12" t="s">
        <v>279</v>
      </c>
      <c r="E545" s="8" t="s">
        <v>569</v>
      </c>
      <c r="F545" s="8" t="s">
        <v>1786</v>
      </c>
      <c r="G545" s="8" t="s">
        <v>1785</v>
      </c>
      <c r="H545" s="7" t="s">
        <v>218</v>
      </c>
      <c r="I545" s="16">
        <v>44006</v>
      </c>
      <c r="J545" s="16">
        <v>44006</v>
      </c>
      <c r="K545" s="17">
        <v>7896</v>
      </c>
      <c r="L545" s="3"/>
      <c r="M545" s="8" t="s">
        <v>1483</v>
      </c>
      <c r="N545" s="11">
        <v>44006.400995370372</v>
      </c>
      <c r="O545" s="8" t="s">
        <v>1483</v>
      </c>
      <c r="P545" s="11">
        <v>44006.398819444446</v>
      </c>
      <c r="Q545" s="13">
        <v>420759</v>
      </c>
      <c r="R545" s="84" t="s">
        <v>220</v>
      </c>
      <c r="S545" s="14" t="s">
        <v>2968</v>
      </c>
      <c r="T545" s="63">
        <v>1292</v>
      </c>
      <c r="U545" s="64" t="str">
        <f>CONCATENATE(LEFT(SP_ACQ_Lib[[#This Row],[Tax Parcel ID]],7),"_",SP_ACQ_Lib[[#This Row],[ACQ Document Type]])</f>
        <v>R013047_APPRAISAL USACOE Authorization to Proceed with Offer</v>
      </c>
      <c r="V545" s="36" t="str">
        <f>INDEX(SP_AcqTract_DB[WCAD Tax Parcel ID],MATCH(SP_ACQ_Lib[[#This Row],[Acquisition Tract No.]],SP_AcqTract_DB[Acquisition Tract No.],0))</f>
        <v>R013047;#52</v>
      </c>
      <c r="W545" s="26" t="e">
        <f>INDEX(#REF!,MATCH(LEFT(SP_ACQ_Lib[[#This Row],[Tax Parcel ID]],7),#REF!,0))</f>
        <v>#REF!</v>
      </c>
      <c r="X5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APPRAISAL USACOE Authorization to Proceed with Offer</v>
      </c>
      <c r="Y5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6" spans="1:25" ht="15" x14ac:dyDescent="0.2">
      <c r="A546" s="57" t="str">
        <f>CONCATENATE(SP_ACQ_Lib[[#This Row],[Acquisition Tract No.]],"_",SP_ACQ_Lib[[#This Row],[ACQ Document Type]])</f>
        <v>312_CONTACT Initial Interview - Residential</v>
      </c>
      <c r="B546" s="14" t="s">
        <v>922</v>
      </c>
      <c r="C546" s="83" t="s">
        <v>50</v>
      </c>
      <c r="D546" s="12" t="s">
        <v>279</v>
      </c>
      <c r="E546" s="8" t="s">
        <v>489</v>
      </c>
      <c r="F546" s="8" t="s">
        <v>490</v>
      </c>
      <c r="G546" s="8" t="s">
        <v>244</v>
      </c>
      <c r="H546" s="7" t="s">
        <v>218</v>
      </c>
      <c r="I546" s="16">
        <v>43685</v>
      </c>
      <c r="J546" s="16"/>
      <c r="K546" s="17"/>
      <c r="L546" s="3"/>
      <c r="M546" s="8" t="s">
        <v>20</v>
      </c>
      <c r="N546" s="11">
        <v>43770.449270833335</v>
      </c>
      <c r="O546" s="8" t="s">
        <v>1485</v>
      </c>
      <c r="P546" s="11">
        <v>43696.390810185185</v>
      </c>
      <c r="Q546" s="13">
        <v>192336</v>
      </c>
      <c r="R546" s="84" t="s">
        <v>220</v>
      </c>
      <c r="S546" s="14" t="s">
        <v>438</v>
      </c>
      <c r="T546" s="63">
        <v>95</v>
      </c>
      <c r="U546" s="64" t="str">
        <f>CONCATENATE(LEFT(SP_ACQ_Lib[[#This Row],[Tax Parcel ID]],7),"_",SP_ACQ_Lib[[#This Row],[ACQ Document Type]])</f>
        <v>R013047_CONTACT Initial Interview - Residential</v>
      </c>
      <c r="V546" s="36" t="str">
        <f>INDEX(SP_AcqTract_DB[WCAD Tax Parcel ID],MATCH(SP_ACQ_Lib[[#This Row],[Acquisition Tract No.]],SP_AcqTract_DB[Acquisition Tract No.],0))</f>
        <v>R013047;#52</v>
      </c>
      <c r="W546" s="26" t="e">
        <f>INDEX(#REF!,MATCH(LEFT(SP_ACQ_Lib[[#This Row],[Tax Parcel ID]],7),#REF!,0))</f>
        <v>#REF!</v>
      </c>
      <c r="X5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CONTACT Initial Interview - Residential</v>
      </c>
      <c r="Y5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7" spans="1:25" ht="15" x14ac:dyDescent="0.2">
      <c r="A547" s="57" t="str">
        <f>CONCATENATE(SP_ACQ_Lib[[#This Row],[Acquisition Tract No.]],"_",SP_ACQ_Lib[[#This Row],[ACQ Document Type]])</f>
        <v>312_CONTACT Letter of Intent-HDR</v>
      </c>
      <c r="B547" s="14" t="s">
        <v>923</v>
      </c>
      <c r="C547" s="83" t="s">
        <v>50</v>
      </c>
      <c r="D547" s="12" t="s">
        <v>279</v>
      </c>
      <c r="E547" s="8" t="s">
        <v>489</v>
      </c>
      <c r="F547" s="8" t="s">
        <v>760</v>
      </c>
      <c r="G547" s="8" t="s">
        <v>759</v>
      </c>
      <c r="H547" s="7" t="s">
        <v>218</v>
      </c>
      <c r="I547" s="16">
        <v>43765</v>
      </c>
      <c r="J547" s="16"/>
      <c r="K547" s="17"/>
      <c r="L547" s="3"/>
      <c r="M547" s="8" t="s">
        <v>20</v>
      </c>
      <c r="N547" s="11">
        <v>43770.449270833335</v>
      </c>
      <c r="O547" s="8" t="s">
        <v>673</v>
      </c>
      <c r="P547" s="11">
        <v>43769.626643518517</v>
      </c>
      <c r="Q547" s="13">
        <v>58000</v>
      </c>
      <c r="R547" s="84" t="s">
        <v>220</v>
      </c>
      <c r="S547" s="14" t="s">
        <v>1012</v>
      </c>
      <c r="T547" s="63">
        <v>528</v>
      </c>
      <c r="U547" s="64" t="str">
        <f>CONCATENATE(LEFT(SP_ACQ_Lib[[#This Row],[Tax Parcel ID]],7),"_",SP_ACQ_Lib[[#This Row],[ACQ Document Type]])</f>
        <v>R013047_CONTACT Letter of Intent-HDR</v>
      </c>
      <c r="V547" s="36" t="str">
        <f>INDEX(SP_AcqTract_DB[WCAD Tax Parcel ID],MATCH(SP_ACQ_Lib[[#This Row],[Acquisition Tract No.]],SP_AcqTract_DB[Acquisition Tract No.],0))</f>
        <v>R013047;#52</v>
      </c>
      <c r="W547" s="26" t="e">
        <f>INDEX(#REF!,MATCH(LEFT(SP_ACQ_Lib[[#This Row],[Tax Parcel ID]],7),#REF!,0))</f>
        <v>#REF!</v>
      </c>
      <c r="X5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CONTACT Letter of Intent-HDR</v>
      </c>
      <c r="Y5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8" spans="1:25" ht="15" x14ac:dyDescent="0.2">
      <c r="A548" s="57" t="str">
        <f>CONCATENATE(SP_ACQ_Lib[[#This Row],[Acquisition Tract No.]],"_",SP_ACQ_Lib[[#This Row],[ACQ Document Type]])</f>
        <v>312_CONTACT Negotiator Report</v>
      </c>
      <c r="B548" s="14" t="s">
        <v>1319</v>
      </c>
      <c r="C548" s="83" t="s">
        <v>50</v>
      </c>
      <c r="D548" s="12" t="s">
        <v>279</v>
      </c>
      <c r="E548" s="8" t="s">
        <v>489</v>
      </c>
      <c r="F548" s="8" t="s">
        <v>517</v>
      </c>
      <c r="G548" s="8" t="s">
        <v>516</v>
      </c>
      <c r="H548" s="7" t="s">
        <v>218</v>
      </c>
      <c r="I548" s="16"/>
      <c r="J548" s="16"/>
      <c r="K548" s="17"/>
      <c r="L548" s="3"/>
      <c r="M548" s="8" t="s">
        <v>1076</v>
      </c>
      <c r="N548" s="11">
        <v>43998.659837962965</v>
      </c>
      <c r="O548" s="8" t="s">
        <v>1484</v>
      </c>
      <c r="P548" s="11">
        <v>43738.43173611111</v>
      </c>
      <c r="Q548" s="13">
        <v>195624</v>
      </c>
      <c r="R548" s="84" t="s">
        <v>518</v>
      </c>
      <c r="S548" s="14" t="s">
        <v>557</v>
      </c>
      <c r="T548" s="63">
        <v>372</v>
      </c>
      <c r="U548" s="64" t="str">
        <f>CONCATENATE(LEFT(SP_ACQ_Lib[[#This Row],[Tax Parcel ID]],7),"_",SP_ACQ_Lib[[#This Row],[ACQ Document Type]])</f>
        <v>R013047_CONTACT Negotiator Report</v>
      </c>
      <c r="V548" s="36" t="str">
        <f>INDEX(SP_AcqTract_DB[WCAD Tax Parcel ID],MATCH(SP_ACQ_Lib[[#This Row],[Acquisition Tract No.]],SP_AcqTract_DB[Acquisition Tract No.],0))</f>
        <v>R013047;#52</v>
      </c>
      <c r="W548" s="26" t="e">
        <f>INDEX(#REF!,MATCH(LEFT(SP_ACQ_Lib[[#This Row],[Tax Parcel ID]],7),#REF!,0))</f>
        <v>#REF!</v>
      </c>
      <c r="X5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CONTACT Negotiator Report</v>
      </c>
      <c r="Y5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49" spans="1:25" ht="15" x14ac:dyDescent="0.2">
      <c r="A549" s="57" t="str">
        <f>CONCATENATE(SP_ACQ_Lib[[#This Row],[Acquisition Tract No.]],"_",SP_ACQ_Lib[[#This Row],[ACQ Document Type]])</f>
        <v>312_NEGOTIATION Landowner Bill of Rights Letter</v>
      </c>
      <c r="B549" s="14" t="s">
        <v>1390</v>
      </c>
      <c r="C549" s="83" t="s">
        <v>50</v>
      </c>
      <c r="D549" s="12" t="s">
        <v>279</v>
      </c>
      <c r="E549" s="8" t="s">
        <v>573</v>
      </c>
      <c r="F549" s="8" t="s">
        <v>1079</v>
      </c>
      <c r="G549" s="8" t="s">
        <v>1078</v>
      </c>
      <c r="H549" s="7" t="s">
        <v>218</v>
      </c>
      <c r="I549" s="16">
        <v>43748</v>
      </c>
      <c r="J549" s="16"/>
      <c r="K549" s="17"/>
      <c r="L549" s="3"/>
      <c r="M549" s="8" t="s">
        <v>1483</v>
      </c>
      <c r="N549" s="11">
        <v>43872.566550925927</v>
      </c>
      <c r="O549" s="8" t="s">
        <v>1485</v>
      </c>
      <c r="P549" s="11">
        <v>43752.525659722225</v>
      </c>
      <c r="Q549" s="13">
        <v>513041</v>
      </c>
      <c r="R549" s="84" t="s">
        <v>220</v>
      </c>
      <c r="S549" s="14" t="s">
        <v>648</v>
      </c>
      <c r="T549" s="63">
        <v>451</v>
      </c>
      <c r="U549" s="64" t="str">
        <f>CONCATENATE(LEFT(SP_ACQ_Lib[[#This Row],[Tax Parcel ID]],7),"_",SP_ACQ_Lib[[#This Row],[ACQ Document Type]])</f>
        <v>R013047_NEGOTIATION Landowner Bill of Rights Letter</v>
      </c>
      <c r="V549" s="36" t="str">
        <f>INDEX(SP_AcqTract_DB[WCAD Tax Parcel ID],MATCH(SP_ACQ_Lib[[#This Row],[Acquisition Tract No.]],SP_AcqTract_DB[Acquisition Tract No.],0))</f>
        <v>R013047;#52</v>
      </c>
      <c r="W549" s="26" t="e">
        <f>INDEX(#REF!,MATCH(LEFT(SP_ACQ_Lib[[#This Row],[Tax Parcel ID]],7),#REF!,0))</f>
        <v>#REF!</v>
      </c>
      <c r="X5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NEGOTIATION Landowner Bill of Rights Letter</v>
      </c>
      <c r="Y5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0" spans="1:25" ht="15" x14ac:dyDescent="0.2">
      <c r="A550" s="57" t="str">
        <f>CONCATENATE(SP_ACQ_Lib[[#This Row],[Acquisition Tract No.]],"_",SP_ACQ_Lib[[#This Row],[ACQ Document Type]])</f>
        <v>312_NEGOTIATION Owner Representation Letter</v>
      </c>
      <c r="B550" s="14" t="s">
        <v>924</v>
      </c>
      <c r="C550" s="83" t="s">
        <v>50</v>
      </c>
      <c r="D550" s="12" t="s">
        <v>279</v>
      </c>
      <c r="E550" s="8" t="s">
        <v>573</v>
      </c>
      <c r="F550" s="8" t="s">
        <v>763</v>
      </c>
      <c r="G550" s="8" t="s">
        <v>762</v>
      </c>
      <c r="H550" s="7" t="s">
        <v>218</v>
      </c>
      <c r="I550" s="16">
        <v>43768</v>
      </c>
      <c r="J550" s="16"/>
      <c r="K550" s="17"/>
      <c r="L550" s="3"/>
      <c r="M550" s="8" t="s">
        <v>20</v>
      </c>
      <c r="N550" s="11">
        <v>43770.465798611112</v>
      </c>
      <c r="O550" s="8" t="s">
        <v>1485</v>
      </c>
      <c r="P550" s="11">
        <v>43768.361678240741</v>
      </c>
      <c r="Q550" s="13">
        <v>114871</v>
      </c>
      <c r="R550" s="84" t="s">
        <v>220</v>
      </c>
      <c r="S550" s="14" t="s">
        <v>1013</v>
      </c>
      <c r="T550" s="63">
        <v>472</v>
      </c>
      <c r="U550" s="64" t="str">
        <f>CONCATENATE(LEFT(SP_ACQ_Lib[[#This Row],[Tax Parcel ID]],7),"_",SP_ACQ_Lib[[#This Row],[ACQ Document Type]])</f>
        <v>R013047_NEGOTIATION Owner Representation Letter</v>
      </c>
      <c r="V550" s="36" t="str">
        <f>INDEX(SP_AcqTract_DB[WCAD Tax Parcel ID],MATCH(SP_ACQ_Lib[[#This Row],[Acquisition Tract No.]],SP_AcqTract_DB[Acquisition Tract No.],0))</f>
        <v>R013047;#52</v>
      </c>
      <c r="W550" s="26" t="e">
        <f>INDEX(#REF!,MATCH(LEFT(SP_ACQ_Lib[[#This Row],[Tax Parcel ID]],7),#REF!,0))</f>
        <v>#REF!</v>
      </c>
      <c r="X5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NEGOTIATION Owner Representation Letter</v>
      </c>
      <c r="Y5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1" spans="1:25" ht="15" x14ac:dyDescent="0.2">
      <c r="A551" s="57" t="str">
        <f>CONCATENATE(SP_ACQ_Lib[[#This Row],[Acquisition Tract No.]],"_",SP_ACQ_Lib[[#This Row],[ACQ Document Type]])</f>
        <v>312_SURVEY Description-Plat_CITY</v>
      </c>
      <c r="B551" s="14" t="s">
        <v>1442</v>
      </c>
      <c r="C551" s="83" t="s">
        <v>50</v>
      </c>
      <c r="D551" s="12" t="s">
        <v>279</v>
      </c>
      <c r="E551" s="8" t="s">
        <v>482</v>
      </c>
      <c r="F551" s="8" t="s">
        <v>1413</v>
      </c>
      <c r="G551" s="8" t="s">
        <v>1412</v>
      </c>
      <c r="H551" s="7" t="s">
        <v>1082</v>
      </c>
      <c r="I551" s="16">
        <v>43868</v>
      </c>
      <c r="J551" s="16">
        <v>43886</v>
      </c>
      <c r="K551" s="17"/>
      <c r="L551" s="3"/>
      <c r="M551" s="8" t="s">
        <v>1483</v>
      </c>
      <c r="N551" s="11">
        <v>43937.589675925927</v>
      </c>
      <c r="O551" s="8" t="s">
        <v>1483</v>
      </c>
      <c r="P551" s="11">
        <v>43886.641932870371</v>
      </c>
      <c r="Q551" s="13">
        <v>237876</v>
      </c>
      <c r="R551" s="84" t="s">
        <v>220</v>
      </c>
      <c r="S551" s="14" t="s">
        <v>1465</v>
      </c>
      <c r="T551" s="63">
        <v>736</v>
      </c>
      <c r="U551" s="64" t="str">
        <f>CONCATENATE(LEFT(SP_ACQ_Lib[[#This Row],[Tax Parcel ID]],7),"_",SP_ACQ_Lib[[#This Row],[ACQ Document Type]])</f>
        <v>R013047_SURVEY Description-Plat_CITY</v>
      </c>
      <c r="V551" s="36" t="str">
        <f>INDEX(SP_AcqTract_DB[WCAD Tax Parcel ID],MATCH(SP_ACQ_Lib[[#This Row],[Acquisition Tract No.]],SP_AcqTract_DB[Acquisition Tract No.],0))</f>
        <v>R013047;#52</v>
      </c>
      <c r="W551" s="26" t="e">
        <f>INDEX(#REF!,MATCH(LEFT(SP_ACQ_Lib[[#This Row],[Tax Parcel ID]],7),#REF!,0))</f>
        <v>#REF!</v>
      </c>
      <c r="X5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SURVEY Description-Plat_CITY</v>
      </c>
      <c r="Y5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2" spans="1:25" ht="15" x14ac:dyDescent="0.2">
      <c r="A552" s="57" t="str">
        <f>CONCATENATE(SP_ACQ_Lib[[#This Row],[Acquisition Tract No.]],"_",SP_ACQ_Lib[[#This Row],[ACQ Document Type]])</f>
        <v>312_SURVEY Description-Plat_USACOE</v>
      </c>
      <c r="B552" s="14" t="s">
        <v>1816</v>
      </c>
      <c r="C552" s="83" t="s">
        <v>50</v>
      </c>
      <c r="D552" s="12" t="s">
        <v>279</v>
      </c>
      <c r="E552" s="8" t="s">
        <v>482</v>
      </c>
      <c r="F552" s="8" t="s">
        <v>1420</v>
      </c>
      <c r="G552" s="8" t="s">
        <v>1419</v>
      </c>
      <c r="H552" s="7" t="s">
        <v>218</v>
      </c>
      <c r="I552" s="16">
        <v>43812</v>
      </c>
      <c r="J552" s="16">
        <v>43948</v>
      </c>
      <c r="K552" s="17"/>
      <c r="L552" s="3"/>
      <c r="M552" s="8" t="s">
        <v>1483</v>
      </c>
      <c r="N552" s="11">
        <v>43949.812789351854</v>
      </c>
      <c r="O552" s="8" t="s">
        <v>1483</v>
      </c>
      <c r="P552" s="11">
        <v>43949.793298611112</v>
      </c>
      <c r="Q552" s="13">
        <v>248095</v>
      </c>
      <c r="R552" s="84" t="s">
        <v>220</v>
      </c>
      <c r="S552" s="14" t="s">
        <v>1835</v>
      </c>
      <c r="T552" s="63">
        <v>848</v>
      </c>
      <c r="U552" s="64" t="str">
        <f>CONCATENATE(LEFT(SP_ACQ_Lib[[#This Row],[Tax Parcel ID]],7),"_",SP_ACQ_Lib[[#This Row],[ACQ Document Type]])</f>
        <v>R013047_SURVEY Description-Plat_USACOE</v>
      </c>
      <c r="V552" s="36" t="str">
        <f>INDEX(SP_AcqTract_DB[WCAD Tax Parcel ID],MATCH(SP_ACQ_Lib[[#This Row],[Acquisition Tract No.]],SP_AcqTract_DB[Acquisition Tract No.],0))</f>
        <v>R013047;#52</v>
      </c>
      <c r="W552" s="26" t="e">
        <f>INDEX(#REF!,MATCH(LEFT(SP_ACQ_Lib[[#This Row],[Tax Parcel ID]],7),#REF!,0))</f>
        <v>#REF!</v>
      </c>
      <c r="X5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SURVEY Description-Plat_USACOE</v>
      </c>
      <c r="Y5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3" spans="1:25" ht="15" x14ac:dyDescent="0.2">
      <c r="A553" s="57" t="str">
        <f>CONCATENATE(SP_ACQ_Lib[[#This Row],[Acquisition Tract No.]],"_",SP_ACQ_Lib[[#This Row],[ACQ Document Type]])</f>
        <v>312_SURVEY Right-of-Entry</v>
      </c>
      <c r="B553" s="14" t="s">
        <v>1635</v>
      </c>
      <c r="C553" s="83" t="s">
        <v>50</v>
      </c>
      <c r="D553" s="12" t="s">
        <v>279</v>
      </c>
      <c r="E553" s="8" t="s">
        <v>482</v>
      </c>
      <c r="F553" s="8" t="s">
        <v>483</v>
      </c>
      <c r="G553" s="8" t="s">
        <v>217</v>
      </c>
      <c r="H553" s="7" t="s">
        <v>218</v>
      </c>
      <c r="I553" s="16">
        <v>43685</v>
      </c>
      <c r="J553" s="16"/>
      <c r="K553" s="17"/>
      <c r="L553" s="3"/>
      <c r="M553" s="8" t="s">
        <v>1483</v>
      </c>
      <c r="N553" s="11">
        <v>43922.383171296293</v>
      </c>
      <c r="O553" s="8" t="s">
        <v>1484</v>
      </c>
      <c r="P553" s="11">
        <v>43691.651099537034</v>
      </c>
      <c r="Q553" s="13">
        <v>818916</v>
      </c>
      <c r="R553" s="84" t="s">
        <v>220</v>
      </c>
      <c r="S553" s="14" t="s">
        <v>439</v>
      </c>
      <c r="T553" s="63">
        <v>49</v>
      </c>
      <c r="U553" s="64" t="str">
        <f>CONCATENATE(LEFT(SP_ACQ_Lib[[#This Row],[Tax Parcel ID]],7),"_",SP_ACQ_Lib[[#This Row],[ACQ Document Type]])</f>
        <v>R013047_SURVEY Right-of-Entry</v>
      </c>
      <c r="V553" s="36" t="str">
        <f>INDEX(SP_AcqTract_DB[WCAD Tax Parcel ID],MATCH(SP_ACQ_Lib[[#This Row],[Acquisition Tract No.]],SP_AcqTract_DB[Acquisition Tract No.],0))</f>
        <v>R013047;#52</v>
      </c>
      <c r="W553" s="26" t="e">
        <f>INDEX(#REF!,MATCH(LEFT(SP_ACQ_Lib[[#This Row],[Tax Parcel ID]],7),#REF!,0))</f>
        <v>#REF!</v>
      </c>
      <c r="X5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SURVEY Right-of-Entry</v>
      </c>
      <c r="Y5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4" spans="1:25" ht="15" x14ac:dyDescent="0.2">
      <c r="A554" s="57" t="str">
        <f>CONCATENATE(SP_ACQ_Lib[[#This Row],[Acquisition Tract No.]],"_",SP_ACQ_Lib[[#This Row],[ACQ Document Type]])</f>
        <v>312_TITLE Commitment</v>
      </c>
      <c r="B554" s="14" t="s">
        <v>925</v>
      </c>
      <c r="C554" s="83" t="s">
        <v>50</v>
      </c>
      <c r="D554" s="12" t="s">
        <v>279</v>
      </c>
      <c r="E554" s="8" t="s">
        <v>485</v>
      </c>
      <c r="F554" s="8" t="s">
        <v>486</v>
      </c>
      <c r="G554" s="8" t="s">
        <v>240</v>
      </c>
      <c r="H554" s="7" t="s">
        <v>218</v>
      </c>
      <c r="I554" s="16">
        <v>43986</v>
      </c>
      <c r="J554" s="16">
        <v>43994</v>
      </c>
      <c r="K554" s="17"/>
      <c r="L554" s="3" t="s">
        <v>2711</v>
      </c>
      <c r="M554" s="8" t="s">
        <v>1485</v>
      </c>
      <c r="N554" s="11">
        <v>43994.508020833331</v>
      </c>
      <c r="O554" s="8" t="s">
        <v>1486</v>
      </c>
      <c r="P554" s="11">
        <v>43699.590567129628</v>
      </c>
      <c r="Q554" s="13">
        <v>1969781</v>
      </c>
      <c r="R554" s="84" t="s">
        <v>220</v>
      </c>
      <c r="S554" s="14" t="s">
        <v>440</v>
      </c>
      <c r="T554" s="63">
        <v>146</v>
      </c>
      <c r="U554" s="64" t="str">
        <f>CONCATENATE(LEFT(SP_ACQ_Lib[[#This Row],[Tax Parcel ID]],7),"_",SP_ACQ_Lib[[#This Row],[ACQ Document Type]])</f>
        <v>R013047_TITLE Commitment</v>
      </c>
      <c r="V554" s="36" t="str">
        <f>INDEX(SP_AcqTract_DB[WCAD Tax Parcel ID],MATCH(SP_ACQ_Lib[[#This Row],[Acquisition Tract No.]],SP_AcqTract_DB[Acquisition Tract No.],0))</f>
        <v>R013047;#52</v>
      </c>
      <c r="W554" s="26" t="e">
        <f>INDEX(#REF!,MATCH(LEFT(SP_ACQ_Lib[[#This Row],[Tax Parcel ID]],7),#REF!,0))</f>
        <v>#REF!</v>
      </c>
      <c r="X5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TITLE Commitment</v>
      </c>
      <c r="Y5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5" spans="1:25" ht="15" x14ac:dyDescent="0.2">
      <c r="A555" s="57" t="str">
        <f>CONCATENATE(SP_ACQ_Lib[[#This Row],[Acquisition Tract No.]],"_",SP_ACQ_Lib[[#This Row],[ACQ Document Type]])</f>
        <v>312_TITLE Commitment Backup Docs</v>
      </c>
      <c r="B555" s="14" t="s">
        <v>926</v>
      </c>
      <c r="C555" s="83" t="s">
        <v>50</v>
      </c>
      <c r="D555" s="12" t="s">
        <v>279</v>
      </c>
      <c r="E555" s="8" t="s">
        <v>485</v>
      </c>
      <c r="F555" s="8" t="s">
        <v>487</v>
      </c>
      <c r="G555" s="8" t="s">
        <v>242</v>
      </c>
      <c r="H555" s="7" t="s">
        <v>218</v>
      </c>
      <c r="I555" s="16"/>
      <c r="J555" s="16"/>
      <c r="K555" s="17"/>
      <c r="L555" s="3"/>
      <c r="M555" s="8" t="s">
        <v>1485</v>
      </c>
      <c r="N555" s="11">
        <v>43812.690451388888</v>
      </c>
      <c r="O555" s="8" t="s">
        <v>1486</v>
      </c>
      <c r="P555" s="11">
        <v>43699.591273148151</v>
      </c>
      <c r="Q555" s="13">
        <v>149708</v>
      </c>
      <c r="R555" s="84" t="s">
        <v>220</v>
      </c>
      <c r="S555" s="14" t="s">
        <v>441</v>
      </c>
      <c r="T555" s="63">
        <v>147</v>
      </c>
      <c r="U555" s="64" t="str">
        <f>CONCATENATE(LEFT(SP_ACQ_Lib[[#This Row],[Tax Parcel ID]],7),"_",SP_ACQ_Lib[[#This Row],[ACQ Document Type]])</f>
        <v>R013047_TITLE Commitment Backup Docs</v>
      </c>
      <c r="V555" s="36" t="str">
        <f>INDEX(SP_AcqTract_DB[WCAD Tax Parcel ID],MATCH(SP_ACQ_Lib[[#This Row],[Acquisition Tract No.]],SP_AcqTract_DB[Acquisition Tract No.],0))</f>
        <v>R013047;#52</v>
      </c>
      <c r="W555" s="26" t="e">
        <f>INDEX(#REF!,MATCH(LEFT(SP_ACQ_Lib[[#This Row],[Tax Parcel ID]],7),#REF!,0))</f>
        <v>#REF!</v>
      </c>
      <c r="X5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TITLE Commitment Backup Docs</v>
      </c>
      <c r="Y5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6" spans="1:25" ht="15" x14ac:dyDescent="0.2">
      <c r="A556" s="57" t="str">
        <f>CONCATENATE(SP_ACQ_Lib[[#This Row],[Acquisition Tract No.]],"_",SP_ACQ_Lib[[#This Row],[ACQ Document Type]])</f>
        <v>312_TITLE Curative Plan</v>
      </c>
      <c r="B556" s="14" t="s">
        <v>927</v>
      </c>
      <c r="C556" s="83" t="s">
        <v>50</v>
      </c>
      <c r="D556" s="12" t="s">
        <v>279</v>
      </c>
      <c r="E556" s="8" t="s">
        <v>485</v>
      </c>
      <c r="F556" s="8" t="s">
        <v>488</v>
      </c>
      <c r="G556" s="8" t="s">
        <v>243</v>
      </c>
      <c r="H556" s="7" t="s">
        <v>218</v>
      </c>
      <c r="I556" s="16">
        <v>43812</v>
      </c>
      <c r="J556" s="16"/>
      <c r="K556" s="17"/>
      <c r="L556" s="3"/>
      <c r="M556" s="8" t="s">
        <v>1485</v>
      </c>
      <c r="N556" s="11">
        <v>43994.508449074077</v>
      </c>
      <c r="O556" s="8" t="s">
        <v>1486</v>
      </c>
      <c r="P556" s="11">
        <v>43717.591863425929</v>
      </c>
      <c r="Q556" s="13">
        <v>35858</v>
      </c>
      <c r="R556" s="84" t="s">
        <v>220</v>
      </c>
      <c r="S556" s="14" t="s">
        <v>442</v>
      </c>
      <c r="T556" s="63">
        <v>224</v>
      </c>
      <c r="U556" s="64" t="str">
        <f>CONCATENATE(LEFT(SP_ACQ_Lib[[#This Row],[Tax Parcel ID]],7),"_",SP_ACQ_Lib[[#This Row],[ACQ Document Type]])</f>
        <v>R013047_TITLE Curative Plan</v>
      </c>
      <c r="V556" s="36" t="str">
        <f>INDEX(SP_AcqTract_DB[WCAD Tax Parcel ID],MATCH(SP_ACQ_Lib[[#This Row],[Acquisition Tract No.]],SP_AcqTract_DB[Acquisition Tract No.],0))</f>
        <v>R013047;#52</v>
      </c>
      <c r="W556" s="26" t="e">
        <f>INDEX(#REF!,MATCH(LEFT(SP_ACQ_Lib[[#This Row],[Tax Parcel ID]],7),#REF!,0))</f>
        <v>#REF!</v>
      </c>
      <c r="X5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TITLE Curative Plan</v>
      </c>
      <c r="Y5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7" spans="1:25" ht="15" x14ac:dyDescent="0.2">
      <c r="A557" s="57" t="str">
        <f>CONCATENATE(SP_ACQ_Lib[[#This Row],[Acquisition Tract No.]],"_",SP_ACQ_Lib[[#This Row],[ACQ Document Type]])</f>
        <v>312_TITLE Tax Card</v>
      </c>
      <c r="B557" s="14" t="s">
        <v>1391</v>
      </c>
      <c r="C557" s="83" t="s">
        <v>50</v>
      </c>
      <c r="D557" s="12" t="s">
        <v>279</v>
      </c>
      <c r="E557" s="8" t="s">
        <v>485</v>
      </c>
      <c r="F557" s="8" t="s">
        <v>580</v>
      </c>
      <c r="G557" s="8" t="s">
        <v>579</v>
      </c>
      <c r="H557" s="7" t="s">
        <v>218</v>
      </c>
      <c r="I557" s="16"/>
      <c r="J557" s="16"/>
      <c r="K557" s="17"/>
      <c r="L557" s="3"/>
      <c r="M557" s="8" t="s">
        <v>1483</v>
      </c>
      <c r="N557" s="11">
        <v>43874.594583333332</v>
      </c>
      <c r="O557" s="8" t="s">
        <v>673</v>
      </c>
      <c r="P557" s="11">
        <v>43817.479942129627</v>
      </c>
      <c r="Q557" s="13">
        <v>462259</v>
      </c>
      <c r="R557" s="84" t="s">
        <v>220</v>
      </c>
      <c r="S557" s="14" t="s">
        <v>1129</v>
      </c>
      <c r="T557" s="63">
        <v>654</v>
      </c>
      <c r="U557" s="64" t="str">
        <f>CONCATENATE(LEFT(SP_ACQ_Lib[[#This Row],[Tax Parcel ID]],7),"_",SP_ACQ_Lib[[#This Row],[ACQ Document Type]])</f>
        <v>R013047_TITLE Tax Card</v>
      </c>
      <c r="V557" s="36" t="str">
        <f>INDEX(SP_AcqTract_DB[WCAD Tax Parcel ID],MATCH(SP_ACQ_Lib[[#This Row],[Acquisition Tract No.]],SP_AcqTract_DB[Acquisition Tract No.],0))</f>
        <v>R013047;#52</v>
      </c>
      <c r="W557" s="26" t="e">
        <f>INDEX(#REF!,MATCH(LEFT(SP_ACQ_Lib[[#This Row],[Tax Parcel ID]],7),#REF!,0))</f>
        <v>#REF!</v>
      </c>
      <c r="X5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COW-FRMP_TR-312 TITLE Tax Card</v>
      </c>
      <c r="Y5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8" spans="1:25" ht="15" x14ac:dyDescent="0.2">
      <c r="A558" s="57" t="str">
        <f>CONCATENATE(SP_ACQ_Lib[[#This Row],[Acquisition Tract No.]],"_",SP_ACQ_Lib[[#This Row],[ACQ Document Type]])</f>
        <v>313_APPRAISAL Appraisal Review</v>
      </c>
      <c r="B558" s="14" t="s">
        <v>3020</v>
      </c>
      <c r="C558" s="83" t="s">
        <v>51</v>
      </c>
      <c r="D558" s="12" t="s">
        <v>280</v>
      </c>
      <c r="E558" s="8" t="s">
        <v>569</v>
      </c>
      <c r="F558" s="8" t="s">
        <v>1725</v>
      </c>
      <c r="G558" s="8" t="s">
        <v>1723</v>
      </c>
      <c r="H558" s="7" t="s">
        <v>218</v>
      </c>
      <c r="I558" s="16">
        <v>44013</v>
      </c>
      <c r="J558" s="16"/>
      <c r="K558" s="17">
        <v>81900</v>
      </c>
      <c r="L558" s="3"/>
      <c r="M558" s="8" t="s">
        <v>1483</v>
      </c>
      <c r="N558" s="11">
        <v>44013.760381944441</v>
      </c>
      <c r="O558" s="8" t="s">
        <v>1483</v>
      </c>
      <c r="P558" s="11">
        <v>44013.7422337963</v>
      </c>
      <c r="Q558" s="13">
        <v>17456</v>
      </c>
      <c r="R558" s="84" t="s">
        <v>220</v>
      </c>
      <c r="S558" s="14" t="s">
        <v>3083</v>
      </c>
      <c r="T558" s="63">
        <v>1326</v>
      </c>
      <c r="U558" s="64" t="str">
        <f>CONCATENATE(LEFT(SP_ACQ_Lib[[#This Row],[Tax Parcel ID]],7),"_",SP_ACQ_Lib[[#This Row],[ACQ Document Type]])</f>
        <v>R013049_APPRAISAL Appraisal Review</v>
      </c>
      <c r="V558" s="36" t="str">
        <f>INDEX(SP_AcqTract_DB[WCAD Tax Parcel ID],MATCH(SP_ACQ_Lib[[#This Row],[Acquisition Tract No.]],SP_AcqTract_DB[Acquisition Tract No.],0))</f>
        <v>R013049;#53;#R013050;#54</v>
      </c>
      <c r="W558" s="26" t="e">
        <f>INDEX(#REF!,MATCH(LEFT(SP_ACQ_Lib[[#This Row],[Tax Parcel ID]],7),#REF!,0))</f>
        <v>#REF!</v>
      </c>
      <c r="X5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APPRAISAL Appraisal Review</v>
      </c>
      <c r="Y5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59" spans="1:25" ht="15" x14ac:dyDescent="0.2">
      <c r="A559" s="57" t="str">
        <f>CONCATENATE(SP_ACQ_Lib[[#This Row],[Acquisition Tract No.]],"_",SP_ACQ_Lib[[#This Row],[ACQ Document Type]])</f>
        <v>313_APPRAISAL Final Appraisal</v>
      </c>
      <c r="B559" s="14" t="s">
        <v>2810</v>
      </c>
      <c r="C559" s="83" t="s">
        <v>51</v>
      </c>
      <c r="D559" s="12" t="s">
        <v>280</v>
      </c>
      <c r="E559" s="8" t="s">
        <v>569</v>
      </c>
      <c r="F559" s="8" t="s">
        <v>1727</v>
      </c>
      <c r="G559" s="8" t="s">
        <v>1726</v>
      </c>
      <c r="H559" s="7" t="s">
        <v>218</v>
      </c>
      <c r="I559" s="16">
        <v>43960</v>
      </c>
      <c r="J559" s="16"/>
      <c r="K559" s="17">
        <v>81900</v>
      </c>
      <c r="L559" s="3"/>
      <c r="M559" s="8" t="s">
        <v>1483</v>
      </c>
      <c r="N559" s="11">
        <v>43999.568506944444</v>
      </c>
      <c r="O559" s="8" t="s">
        <v>1483</v>
      </c>
      <c r="P559" s="11">
        <v>43999.566388888888</v>
      </c>
      <c r="Q559" s="13">
        <v>6909633</v>
      </c>
      <c r="R559" s="84" t="s">
        <v>220</v>
      </c>
      <c r="S559" s="14" t="s">
        <v>2813</v>
      </c>
      <c r="T559" s="63">
        <v>1218</v>
      </c>
      <c r="U559" s="64" t="str">
        <f>CONCATENATE(LEFT(SP_ACQ_Lib[[#This Row],[Tax Parcel ID]],7),"_",SP_ACQ_Lib[[#This Row],[ACQ Document Type]])</f>
        <v>R013049_APPRAISAL Final Appraisal</v>
      </c>
      <c r="V559" s="36" t="str">
        <f>INDEX(SP_AcqTract_DB[WCAD Tax Parcel ID],MATCH(SP_ACQ_Lib[[#This Row],[Acquisition Tract No.]],SP_AcqTract_DB[Acquisition Tract No.],0))</f>
        <v>R013049;#53;#R013050;#54</v>
      </c>
      <c r="W559" s="26" t="e">
        <f>INDEX(#REF!,MATCH(LEFT(SP_ACQ_Lib[[#This Row],[Tax Parcel ID]],7),#REF!,0))</f>
        <v>#REF!</v>
      </c>
      <c r="X5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APPRAISAL Final Appraisal</v>
      </c>
      <c r="Y5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0" spans="1:25" ht="15" x14ac:dyDescent="0.2">
      <c r="A560" s="57" t="str">
        <f>CONCATENATE(SP_ACQ_Lib[[#This Row],[Acquisition Tract No.]],"_",SP_ACQ_Lib[[#This Row],[ACQ Document Type]])</f>
        <v>313_APPRAISAL Just Compensation Approval</v>
      </c>
      <c r="B560" s="14" t="s">
        <v>3021</v>
      </c>
      <c r="C560" s="83" t="s">
        <v>51</v>
      </c>
      <c r="D560" s="12" t="s">
        <v>280</v>
      </c>
      <c r="E560" s="8" t="s">
        <v>569</v>
      </c>
      <c r="F560" s="8" t="s">
        <v>1737</v>
      </c>
      <c r="G560" s="8" t="s">
        <v>1736</v>
      </c>
      <c r="H560" s="7" t="s">
        <v>1082</v>
      </c>
      <c r="I560" s="16">
        <v>44012</v>
      </c>
      <c r="J560" s="16"/>
      <c r="K560" s="17">
        <v>81900</v>
      </c>
      <c r="L560" s="3"/>
      <c r="M560" s="8" t="s">
        <v>1483</v>
      </c>
      <c r="N560" s="11">
        <v>44012.532175925924</v>
      </c>
      <c r="O560" s="8" t="s">
        <v>1483</v>
      </c>
      <c r="P560" s="11">
        <v>44012.517604166664</v>
      </c>
      <c r="Q560" s="13">
        <v>171543</v>
      </c>
      <c r="R560" s="84" t="s">
        <v>220</v>
      </c>
      <c r="S560" s="14" t="s">
        <v>3084</v>
      </c>
      <c r="T560" s="63">
        <v>1311</v>
      </c>
      <c r="U560" s="64" t="str">
        <f>CONCATENATE(LEFT(SP_ACQ_Lib[[#This Row],[Tax Parcel ID]],7),"_",SP_ACQ_Lib[[#This Row],[ACQ Document Type]])</f>
        <v>R013049_APPRAISAL Just Compensation Approval</v>
      </c>
      <c r="V560" s="36" t="str">
        <f>INDEX(SP_AcqTract_DB[WCAD Tax Parcel ID],MATCH(SP_ACQ_Lib[[#This Row],[Acquisition Tract No.]],SP_AcqTract_DB[Acquisition Tract No.],0))</f>
        <v>R013049;#53;#R013050;#54</v>
      </c>
      <c r="W560" s="26" t="e">
        <f>INDEX(#REF!,MATCH(LEFT(SP_ACQ_Lib[[#This Row],[Tax Parcel ID]],7),#REF!,0))</f>
        <v>#REF!</v>
      </c>
      <c r="X5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APPRAISAL Just Compensation Approval</v>
      </c>
      <c r="Y5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1" spans="1:25" ht="15" x14ac:dyDescent="0.2">
      <c r="A561" s="57" t="str">
        <f>CONCATENATE(SP_ACQ_Lib[[#This Row],[Acquisition Tract No.]],"_",SP_ACQ_Lib[[#This Row],[ACQ Document Type]])</f>
        <v>313_APPRAISAL Just Compensation Memo</v>
      </c>
      <c r="B561" s="14" t="s">
        <v>2811</v>
      </c>
      <c r="C561" s="83" t="s">
        <v>51</v>
      </c>
      <c r="D561" s="12" t="s">
        <v>280</v>
      </c>
      <c r="E561" s="8" t="s">
        <v>569</v>
      </c>
      <c r="F561" s="8" t="s">
        <v>1729</v>
      </c>
      <c r="G561" s="8" t="s">
        <v>1728</v>
      </c>
      <c r="H561" s="7" t="s">
        <v>218</v>
      </c>
      <c r="I561" s="16">
        <v>43999</v>
      </c>
      <c r="J561" s="16">
        <v>43999</v>
      </c>
      <c r="K561" s="17">
        <v>81900</v>
      </c>
      <c r="L561" s="3"/>
      <c r="M561" s="8" t="s">
        <v>1483</v>
      </c>
      <c r="N561" s="11">
        <v>44000.435567129629</v>
      </c>
      <c r="O561" s="8" t="s">
        <v>1483</v>
      </c>
      <c r="P561" s="11">
        <v>43999.566400462965</v>
      </c>
      <c r="Q561" s="13">
        <v>25978</v>
      </c>
      <c r="R561" s="84" t="s">
        <v>220</v>
      </c>
      <c r="S561" s="14" t="s">
        <v>2814</v>
      </c>
      <c r="T561" s="63">
        <v>1219</v>
      </c>
      <c r="U561" s="64" t="str">
        <f>CONCATENATE(LEFT(SP_ACQ_Lib[[#This Row],[Tax Parcel ID]],7),"_",SP_ACQ_Lib[[#This Row],[ACQ Document Type]])</f>
        <v>R013049_APPRAISAL Just Compensation Memo</v>
      </c>
      <c r="V561" s="36" t="str">
        <f>INDEX(SP_AcqTract_DB[WCAD Tax Parcel ID],MATCH(SP_ACQ_Lib[[#This Row],[Acquisition Tract No.]],SP_AcqTract_DB[Acquisition Tract No.],0))</f>
        <v>R013049;#53;#R013050;#54</v>
      </c>
      <c r="W561" s="26" t="e">
        <f>INDEX(#REF!,MATCH(LEFT(SP_ACQ_Lib[[#This Row],[Tax Parcel ID]],7),#REF!,0))</f>
        <v>#REF!</v>
      </c>
      <c r="X5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APPRAISAL Just Compensation Memo</v>
      </c>
      <c r="Y5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2" spans="1:25" ht="15" x14ac:dyDescent="0.2">
      <c r="A562" s="57" t="str">
        <f>CONCATENATE(SP_ACQ_Lib[[#This Row],[Acquisition Tract No.]],"_",SP_ACQ_Lib[[#This Row],[ACQ Document Type]])</f>
        <v>313_APPRAISAL USACOE Authorization to Proceed with Offer</v>
      </c>
      <c r="B562" s="14" t="s">
        <v>2812</v>
      </c>
      <c r="C562" s="83" t="s">
        <v>51</v>
      </c>
      <c r="D562" s="12" t="s">
        <v>280</v>
      </c>
      <c r="E562" s="8" t="s">
        <v>569</v>
      </c>
      <c r="F562" s="8" t="s">
        <v>1786</v>
      </c>
      <c r="G562" s="8" t="s">
        <v>1785</v>
      </c>
      <c r="H562" s="7" t="s">
        <v>218</v>
      </c>
      <c r="I562" s="16">
        <v>43999</v>
      </c>
      <c r="J562" s="16">
        <v>43999</v>
      </c>
      <c r="K562" s="17">
        <v>81900</v>
      </c>
      <c r="L562" s="3"/>
      <c r="M562" s="8" t="s">
        <v>1483</v>
      </c>
      <c r="N562" s="11">
        <v>44000.436018518521</v>
      </c>
      <c r="O562" s="8" t="s">
        <v>1483</v>
      </c>
      <c r="P562" s="11">
        <v>43999.566400462965</v>
      </c>
      <c r="Q562" s="13">
        <v>418122</v>
      </c>
      <c r="R562" s="84" t="s">
        <v>220</v>
      </c>
      <c r="S562" s="14" t="s">
        <v>2815</v>
      </c>
      <c r="T562" s="63">
        <v>1220</v>
      </c>
      <c r="U562" s="64" t="str">
        <f>CONCATENATE(LEFT(SP_ACQ_Lib[[#This Row],[Tax Parcel ID]],7),"_",SP_ACQ_Lib[[#This Row],[ACQ Document Type]])</f>
        <v>R013049_APPRAISAL USACOE Authorization to Proceed with Offer</v>
      </c>
      <c r="V562" s="36" t="str">
        <f>INDEX(SP_AcqTract_DB[WCAD Tax Parcel ID],MATCH(SP_ACQ_Lib[[#This Row],[Acquisition Tract No.]],SP_AcqTract_DB[Acquisition Tract No.],0))</f>
        <v>R013049;#53;#R013050;#54</v>
      </c>
      <c r="W562" s="26" t="e">
        <f>INDEX(#REF!,MATCH(LEFT(SP_ACQ_Lib[[#This Row],[Tax Parcel ID]],7),#REF!,0))</f>
        <v>#REF!</v>
      </c>
      <c r="X5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APPRAISAL USACOE Authorization to Proceed with Offer</v>
      </c>
      <c r="Y5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3" spans="1:25" ht="15" x14ac:dyDescent="0.2">
      <c r="A563" s="57" t="str">
        <f>CONCATENATE(SP_ACQ_Lib[[#This Row],[Acquisition Tract No.]],"_",SP_ACQ_Lib[[#This Row],[ACQ Document Type]])</f>
        <v>313_APPRAISAL USACOE Authorization to Proceed with Offer Approval</v>
      </c>
      <c r="B563" s="14" t="s">
        <v>3022</v>
      </c>
      <c r="C563" s="83" t="s">
        <v>51</v>
      </c>
      <c r="D563" s="12" t="s">
        <v>280</v>
      </c>
      <c r="E563" s="8" t="s">
        <v>569</v>
      </c>
      <c r="F563" s="8" t="s">
        <v>1800</v>
      </c>
      <c r="G563" s="8" t="s">
        <v>1799</v>
      </c>
      <c r="H563" s="7" t="s">
        <v>1082</v>
      </c>
      <c r="I563" s="16">
        <v>44012</v>
      </c>
      <c r="J563" s="16"/>
      <c r="K563" s="17">
        <v>81900</v>
      </c>
      <c r="L563" s="3"/>
      <c r="M563" s="8" t="s">
        <v>1483</v>
      </c>
      <c r="N563" s="11">
        <v>44012.532500000001</v>
      </c>
      <c r="O563" s="8" t="s">
        <v>1483</v>
      </c>
      <c r="P563" s="11">
        <v>44012.517604166664</v>
      </c>
      <c r="Q563" s="13">
        <v>512779</v>
      </c>
      <c r="R563" s="84" t="s">
        <v>220</v>
      </c>
      <c r="S563" s="14" t="s">
        <v>3085</v>
      </c>
      <c r="T563" s="63">
        <v>1312</v>
      </c>
      <c r="U563" s="64" t="str">
        <f>CONCATENATE(LEFT(SP_ACQ_Lib[[#This Row],[Tax Parcel ID]],7),"_",SP_ACQ_Lib[[#This Row],[ACQ Document Type]])</f>
        <v>R013049_APPRAISAL USACOE Authorization to Proceed with Offer Approval</v>
      </c>
      <c r="V563" s="36" t="str">
        <f>INDEX(SP_AcqTract_DB[WCAD Tax Parcel ID],MATCH(SP_ACQ_Lib[[#This Row],[Acquisition Tract No.]],SP_AcqTract_DB[Acquisition Tract No.],0))</f>
        <v>R013049;#53;#R013050;#54</v>
      </c>
      <c r="W563" s="26" t="e">
        <f>INDEX(#REF!,MATCH(LEFT(SP_ACQ_Lib[[#This Row],[Tax Parcel ID]],7),#REF!,0))</f>
        <v>#REF!</v>
      </c>
      <c r="X5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APPRAISAL USACOE Authorization to Proceed with Offer Approval</v>
      </c>
      <c r="Y5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4" spans="1:25" ht="15" x14ac:dyDescent="0.2">
      <c r="A564" s="57" t="str">
        <f>CONCATENATE(SP_ACQ_Lib[[#This Row],[Acquisition Tract No.]],"_",SP_ACQ_Lib[[#This Row],[ACQ Document Type]])</f>
        <v>313_CONTACT Initial Interview - Residential</v>
      </c>
      <c r="B564" s="14" t="s">
        <v>928</v>
      </c>
      <c r="C564" s="83" t="s">
        <v>51</v>
      </c>
      <c r="D564" s="12" t="s">
        <v>280</v>
      </c>
      <c r="E564" s="8" t="s">
        <v>489</v>
      </c>
      <c r="F564" s="8" t="s">
        <v>490</v>
      </c>
      <c r="G564" s="8" t="s">
        <v>244</v>
      </c>
      <c r="H564" s="7" t="s">
        <v>218</v>
      </c>
      <c r="I564" s="16">
        <v>43685</v>
      </c>
      <c r="J564" s="16"/>
      <c r="K564" s="17"/>
      <c r="L564" s="3"/>
      <c r="M564" s="8" t="s">
        <v>20</v>
      </c>
      <c r="N564" s="11">
        <v>43770.449282407404</v>
      </c>
      <c r="O564" s="8" t="s">
        <v>1485</v>
      </c>
      <c r="P564" s="11">
        <v>43696.391238425924</v>
      </c>
      <c r="Q564" s="13">
        <v>190120</v>
      </c>
      <c r="R564" s="84" t="s">
        <v>220</v>
      </c>
      <c r="S564" s="14" t="s">
        <v>443</v>
      </c>
      <c r="T564" s="63">
        <v>96</v>
      </c>
      <c r="U564" s="64" t="str">
        <f>CONCATENATE(LEFT(SP_ACQ_Lib[[#This Row],[Tax Parcel ID]],7),"_",SP_ACQ_Lib[[#This Row],[ACQ Document Type]])</f>
        <v>R013049_CONTACT Initial Interview - Residential</v>
      </c>
      <c r="V564" s="36" t="str">
        <f>INDEX(SP_AcqTract_DB[WCAD Tax Parcel ID],MATCH(SP_ACQ_Lib[[#This Row],[Acquisition Tract No.]],SP_AcqTract_DB[Acquisition Tract No.],0))</f>
        <v>R013049;#53;#R013050;#54</v>
      </c>
      <c r="W564" s="26" t="e">
        <f>INDEX(#REF!,MATCH(LEFT(SP_ACQ_Lib[[#This Row],[Tax Parcel ID]],7),#REF!,0))</f>
        <v>#REF!</v>
      </c>
      <c r="X5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CONTACT Initial Interview - Residential</v>
      </c>
      <c r="Y5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5" spans="1:25" ht="15" x14ac:dyDescent="0.2">
      <c r="A565" s="57" t="str">
        <f>CONCATENATE(SP_ACQ_Lib[[#This Row],[Acquisition Tract No.]],"_",SP_ACQ_Lib[[#This Row],[ACQ Document Type]])</f>
        <v>313_CONTACT Letter of Intent-HDR</v>
      </c>
      <c r="B565" s="14" t="s">
        <v>1544</v>
      </c>
      <c r="C565" s="83" t="s">
        <v>51</v>
      </c>
      <c r="D565" s="12" t="s">
        <v>280</v>
      </c>
      <c r="E565" s="8" t="s">
        <v>489</v>
      </c>
      <c r="F565" s="8" t="s">
        <v>760</v>
      </c>
      <c r="G565" s="8" t="s">
        <v>759</v>
      </c>
      <c r="H565" s="7" t="s">
        <v>218</v>
      </c>
      <c r="I565" s="16">
        <v>43765</v>
      </c>
      <c r="J565" s="16"/>
      <c r="K565" s="17"/>
      <c r="L565" s="3"/>
      <c r="M565" s="8" t="s">
        <v>1483</v>
      </c>
      <c r="N565" s="11">
        <v>43894.397685185184</v>
      </c>
      <c r="O565" s="8" t="s">
        <v>673</v>
      </c>
      <c r="P565" s="11">
        <v>43769.625891203701</v>
      </c>
      <c r="Q565" s="13">
        <v>58191</v>
      </c>
      <c r="R565" s="84" t="s">
        <v>220</v>
      </c>
      <c r="S565" s="14" t="s">
        <v>1014</v>
      </c>
      <c r="T565" s="63">
        <v>527</v>
      </c>
      <c r="U565" s="64" t="str">
        <f>CONCATENATE(LEFT(SP_ACQ_Lib[[#This Row],[Tax Parcel ID]],7),"_",SP_ACQ_Lib[[#This Row],[ACQ Document Type]])</f>
        <v>R013049_CONTACT Letter of Intent-HDR</v>
      </c>
      <c r="V565" s="36" t="str">
        <f>INDEX(SP_AcqTract_DB[WCAD Tax Parcel ID],MATCH(SP_ACQ_Lib[[#This Row],[Acquisition Tract No.]],SP_AcqTract_DB[Acquisition Tract No.],0))</f>
        <v>R013049;#53;#R013050;#54</v>
      </c>
      <c r="W565" s="26" t="e">
        <f>INDEX(#REF!,MATCH(LEFT(SP_ACQ_Lib[[#This Row],[Tax Parcel ID]],7),#REF!,0))</f>
        <v>#REF!</v>
      </c>
      <c r="X5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CONTACT Letter of Intent-HDR</v>
      </c>
      <c r="Y5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6" spans="1:25" ht="15" x14ac:dyDescent="0.2">
      <c r="A566" s="57" t="str">
        <f>CONCATENATE(SP_ACQ_Lib[[#This Row],[Acquisition Tract No.]],"_",SP_ACQ_Lib[[#This Row],[ACQ Document Type]])</f>
        <v>313_CONTACT Negotiator Report</v>
      </c>
      <c r="B566" s="14" t="s">
        <v>1320</v>
      </c>
      <c r="C566" s="83" t="s">
        <v>51</v>
      </c>
      <c r="D566" s="12" t="s">
        <v>280</v>
      </c>
      <c r="E566" s="8" t="s">
        <v>489</v>
      </c>
      <c r="F566" s="8" t="s">
        <v>517</v>
      </c>
      <c r="G566" s="8" t="s">
        <v>516</v>
      </c>
      <c r="H566" s="7" t="s">
        <v>218</v>
      </c>
      <c r="I566" s="16"/>
      <c r="J566" s="16"/>
      <c r="K566" s="17"/>
      <c r="L566" s="3"/>
      <c r="M566" s="8" t="s">
        <v>1076</v>
      </c>
      <c r="N566" s="11">
        <v>44019.757106481484</v>
      </c>
      <c r="O566" s="8" t="s">
        <v>1484</v>
      </c>
      <c r="P566" s="11">
        <v>43738.432835648149</v>
      </c>
      <c r="Q566" s="13">
        <v>295658</v>
      </c>
      <c r="R566" s="84" t="s">
        <v>518</v>
      </c>
      <c r="S566" s="14" t="s">
        <v>558</v>
      </c>
      <c r="T566" s="63">
        <v>373</v>
      </c>
      <c r="U566" s="64" t="str">
        <f>CONCATENATE(LEFT(SP_ACQ_Lib[[#This Row],[Tax Parcel ID]],7),"_",SP_ACQ_Lib[[#This Row],[ACQ Document Type]])</f>
        <v>R013049_CONTACT Negotiator Report</v>
      </c>
      <c r="V566" s="36" t="str">
        <f>INDEX(SP_AcqTract_DB[WCAD Tax Parcel ID],MATCH(SP_ACQ_Lib[[#This Row],[Acquisition Tract No.]],SP_AcqTract_DB[Acquisition Tract No.],0))</f>
        <v>R013049;#53;#R013050;#54</v>
      </c>
      <c r="W566" s="26" t="e">
        <f>INDEX(#REF!,MATCH(LEFT(SP_ACQ_Lib[[#This Row],[Tax Parcel ID]],7),#REF!,0))</f>
        <v>#REF!</v>
      </c>
      <c r="X5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CONTACT Negotiator Report</v>
      </c>
      <c r="Y5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7" spans="1:25" ht="15" x14ac:dyDescent="0.2">
      <c r="A567" s="57" t="str">
        <f>CONCATENATE(SP_ACQ_Lib[[#This Row],[Acquisition Tract No.]],"_",SP_ACQ_Lib[[#This Row],[ACQ Document Type]])</f>
        <v>313_NEGOTIATION Initial Offer Package</v>
      </c>
      <c r="B567" s="14" t="s">
        <v>3148</v>
      </c>
      <c r="C567" s="83" t="s">
        <v>51</v>
      </c>
      <c r="D567" s="12" t="s">
        <v>3147</v>
      </c>
      <c r="E567" s="8" t="s">
        <v>573</v>
      </c>
      <c r="F567" s="8" t="s">
        <v>574</v>
      </c>
      <c r="G567" s="8" t="s">
        <v>1054</v>
      </c>
      <c r="H567" s="7" t="s">
        <v>218</v>
      </c>
      <c r="I567" s="16">
        <v>44021</v>
      </c>
      <c r="J567" s="16"/>
      <c r="K567" s="17">
        <v>81900</v>
      </c>
      <c r="L567" s="3"/>
      <c r="M567" s="8" t="s">
        <v>1483</v>
      </c>
      <c r="N567" s="11">
        <v>44022.400636574072</v>
      </c>
      <c r="O567" s="8" t="s">
        <v>1483</v>
      </c>
      <c r="P567" s="11">
        <v>44022.399293981478</v>
      </c>
      <c r="Q567" s="13">
        <v>12170904</v>
      </c>
      <c r="R567" s="84" t="s">
        <v>220</v>
      </c>
      <c r="S567" s="14" t="s">
        <v>3150</v>
      </c>
      <c r="T567" s="63">
        <v>1379</v>
      </c>
      <c r="U567" s="64" t="str">
        <f>CONCATENATE(LEFT(SP_ACQ_Lib[[#This Row],[Tax Parcel ID]],7),"_",SP_ACQ_Lib[[#This Row],[ACQ Document Type]])</f>
        <v>R013050_NEGOTIATION Initial Offer Package</v>
      </c>
      <c r="V567" s="36" t="str">
        <f>INDEX(SP_AcqTract_DB[WCAD Tax Parcel ID],MATCH(SP_ACQ_Lib[[#This Row],[Acquisition Tract No.]],SP_AcqTract_DB[Acquisition Tract No.],0))</f>
        <v>R013049;#53;#R013050;#54</v>
      </c>
      <c r="W567" s="26" t="e">
        <f>INDEX(#REF!,MATCH(LEFT(SP_ACQ_Lib[[#This Row],[Tax Parcel ID]],7),#REF!,0))</f>
        <v>#REF!</v>
      </c>
      <c r="X5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NEGOTIATION Initial Offer Package</v>
      </c>
      <c r="Y5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8" spans="1:25" ht="15" x14ac:dyDescent="0.2">
      <c r="A568" s="57" t="str">
        <f>CONCATENATE(SP_ACQ_Lib[[#This Row],[Acquisition Tract No.]],"_",SP_ACQ_Lib[[#This Row],[ACQ Document Type]])</f>
        <v>313_NEGOTIATION Initial Offer Package CMRR</v>
      </c>
      <c r="B568" s="14" t="s">
        <v>3149</v>
      </c>
      <c r="C568" s="83" t="s">
        <v>51</v>
      </c>
      <c r="D568" s="12" t="s">
        <v>3147</v>
      </c>
      <c r="E568" s="8" t="s">
        <v>573</v>
      </c>
      <c r="F568" s="8" t="s">
        <v>575</v>
      </c>
      <c r="G568" s="8" t="s">
        <v>1055</v>
      </c>
      <c r="H568" s="7" t="s">
        <v>218</v>
      </c>
      <c r="I568" s="16">
        <v>44022</v>
      </c>
      <c r="J568" s="16">
        <v>44022</v>
      </c>
      <c r="K568" s="17"/>
      <c r="L568" s="3" t="s">
        <v>3170</v>
      </c>
      <c r="M568" s="8" t="s">
        <v>1483</v>
      </c>
      <c r="N568" s="11">
        <v>44025.544803240744</v>
      </c>
      <c r="O568" s="8" t="s">
        <v>1483</v>
      </c>
      <c r="P568" s="11">
        <v>44022.399085648147</v>
      </c>
      <c r="Q568" s="13">
        <v>2076090</v>
      </c>
      <c r="R568" s="84" t="s">
        <v>220</v>
      </c>
      <c r="S568" s="14" t="s">
        <v>3151</v>
      </c>
      <c r="T568" s="63">
        <v>1378</v>
      </c>
      <c r="U568" s="64" t="str">
        <f>CONCATENATE(LEFT(SP_ACQ_Lib[[#This Row],[Tax Parcel ID]],7),"_",SP_ACQ_Lib[[#This Row],[ACQ Document Type]])</f>
        <v>R013050_NEGOTIATION Initial Offer Package CMRR</v>
      </c>
      <c r="V568" s="36" t="str">
        <f>INDEX(SP_AcqTract_DB[WCAD Tax Parcel ID],MATCH(SP_ACQ_Lib[[#This Row],[Acquisition Tract No.]],SP_AcqTract_DB[Acquisition Tract No.],0))</f>
        <v>R013049;#53;#R013050;#54</v>
      </c>
      <c r="W568" s="26" t="e">
        <f>INDEX(#REF!,MATCH(LEFT(SP_ACQ_Lib[[#This Row],[Tax Parcel ID]],7),#REF!,0))</f>
        <v>#REF!</v>
      </c>
      <c r="X5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NEGOTIATION Initial Offer Package CMRR</v>
      </c>
      <c r="Y5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69" spans="1:25" ht="15" x14ac:dyDescent="0.2">
      <c r="A569" s="57" t="str">
        <f>CONCATENATE(SP_ACQ_Lib[[#This Row],[Acquisition Tract No.]],"_",SP_ACQ_Lib[[#This Row],[ACQ Document Type]])</f>
        <v>313_NEGOTIATION Landowner Bill of Rights Letter</v>
      </c>
      <c r="B569" s="14" t="s">
        <v>1392</v>
      </c>
      <c r="C569" s="83" t="s">
        <v>51</v>
      </c>
      <c r="D569" s="12" t="s">
        <v>280</v>
      </c>
      <c r="E569" s="8" t="s">
        <v>573</v>
      </c>
      <c r="F569" s="8" t="s">
        <v>1079</v>
      </c>
      <c r="G569" s="8" t="s">
        <v>1078</v>
      </c>
      <c r="H569" s="7" t="s">
        <v>218</v>
      </c>
      <c r="I569" s="16">
        <v>43748</v>
      </c>
      <c r="J569" s="16"/>
      <c r="K569" s="17"/>
      <c r="L569" s="3" t="s">
        <v>1518</v>
      </c>
      <c r="M569" s="8" t="s">
        <v>1482</v>
      </c>
      <c r="N569" s="11">
        <v>43899.895057870373</v>
      </c>
      <c r="O569" s="8" t="s">
        <v>1485</v>
      </c>
      <c r="P569" s="11">
        <v>43752.526909722219</v>
      </c>
      <c r="Q569" s="13">
        <v>509637</v>
      </c>
      <c r="R569" s="84" t="s">
        <v>220</v>
      </c>
      <c r="S569" s="14" t="s">
        <v>649</v>
      </c>
      <c r="T569" s="63">
        <v>452</v>
      </c>
      <c r="U569" s="64" t="str">
        <f>CONCATENATE(LEFT(SP_ACQ_Lib[[#This Row],[Tax Parcel ID]],7),"_",SP_ACQ_Lib[[#This Row],[ACQ Document Type]])</f>
        <v>R013049_NEGOTIATION Landowner Bill of Rights Letter</v>
      </c>
      <c r="V569" s="36" t="str">
        <f>INDEX(SP_AcqTract_DB[WCAD Tax Parcel ID],MATCH(SP_ACQ_Lib[[#This Row],[Acquisition Tract No.]],SP_AcqTract_DB[Acquisition Tract No.],0))</f>
        <v>R013049;#53;#R013050;#54</v>
      </c>
      <c r="W569" s="26" t="e">
        <f>INDEX(#REF!,MATCH(LEFT(SP_ACQ_Lib[[#This Row],[Tax Parcel ID]],7),#REF!,0))</f>
        <v>#REF!</v>
      </c>
      <c r="X5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NEGOTIATION Landowner Bill of Rights Letter</v>
      </c>
      <c r="Y5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0" spans="1:25" ht="15" x14ac:dyDescent="0.2">
      <c r="A570" s="57" t="str">
        <f>CONCATENATE(SP_ACQ_Lib[[#This Row],[Acquisition Tract No.]],"_",SP_ACQ_Lib[[#This Row],[ACQ Document Type]])</f>
        <v>313_NEGOTIATION Owner Representation Letter</v>
      </c>
      <c r="B570" s="14" t="s">
        <v>929</v>
      </c>
      <c r="C570" s="83" t="s">
        <v>51</v>
      </c>
      <c r="D570" s="12" t="s">
        <v>280</v>
      </c>
      <c r="E570" s="8" t="s">
        <v>573</v>
      </c>
      <c r="F570" s="8" t="s">
        <v>763</v>
      </c>
      <c r="G570" s="8" t="s">
        <v>762</v>
      </c>
      <c r="H570" s="7" t="s">
        <v>218</v>
      </c>
      <c r="I570" s="16">
        <v>43768</v>
      </c>
      <c r="J570" s="16"/>
      <c r="K570" s="17"/>
      <c r="L570" s="3"/>
      <c r="M570" s="8" t="s">
        <v>20</v>
      </c>
      <c r="N570" s="11">
        <v>43770.465879629628</v>
      </c>
      <c r="O570" s="8" t="s">
        <v>1485</v>
      </c>
      <c r="P570" s="11">
        <v>43768.363125000003</v>
      </c>
      <c r="Q570" s="13">
        <v>114953</v>
      </c>
      <c r="R570" s="84" t="s">
        <v>220</v>
      </c>
      <c r="S570" s="14" t="s">
        <v>1015</v>
      </c>
      <c r="T570" s="63">
        <v>473</v>
      </c>
      <c r="U570" s="64" t="str">
        <f>CONCATENATE(LEFT(SP_ACQ_Lib[[#This Row],[Tax Parcel ID]],7),"_",SP_ACQ_Lib[[#This Row],[ACQ Document Type]])</f>
        <v>R013049_NEGOTIATION Owner Representation Letter</v>
      </c>
      <c r="V570" s="36" t="str">
        <f>INDEX(SP_AcqTract_DB[WCAD Tax Parcel ID],MATCH(SP_ACQ_Lib[[#This Row],[Acquisition Tract No.]],SP_AcqTract_DB[Acquisition Tract No.],0))</f>
        <v>R013049;#53;#R013050;#54</v>
      </c>
      <c r="W570" s="26" t="e">
        <f>INDEX(#REF!,MATCH(LEFT(SP_ACQ_Lib[[#This Row],[Tax Parcel ID]],7),#REF!,0))</f>
        <v>#REF!</v>
      </c>
      <c r="X5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NEGOTIATION Owner Representation Letter</v>
      </c>
      <c r="Y5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1" spans="1:25" ht="15" x14ac:dyDescent="0.2">
      <c r="A571" s="57" t="str">
        <f>CONCATENATE(SP_ACQ_Lib[[#This Row],[Acquisition Tract No.]],"_",SP_ACQ_Lib[[#This Row],[ACQ Document Type]])</f>
        <v>313_SURVEY Description-Plat_CITY</v>
      </c>
      <c r="B571" s="14" t="s">
        <v>1443</v>
      </c>
      <c r="C571" s="83" t="s">
        <v>51</v>
      </c>
      <c r="D571" s="12" t="s">
        <v>280</v>
      </c>
      <c r="E571" s="8" t="s">
        <v>482</v>
      </c>
      <c r="F571" s="8" t="s">
        <v>1413</v>
      </c>
      <c r="G571" s="8" t="s">
        <v>1412</v>
      </c>
      <c r="H571" s="7" t="s">
        <v>1082</v>
      </c>
      <c r="I571" s="16">
        <v>43815</v>
      </c>
      <c r="J571" s="16">
        <v>43886</v>
      </c>
      <c r="K571" s="17"/>
      <c r="L571" s="3"/>
      <c r="M571" s="8" t="s">
        <v>1483</v>
      </c>
      <c r="N571" s="11">
        <v>43937.590254629627</v>
      </c>
      <c r="O571" s="8" t="s">
        <v>1483</v>
      </c>
      <c r="P571" s="11">
        <v>43886.641944444447</v>
      </c>
      <c r="Q571" s="13">
        <v>240370</v>
      </c>
      <c r="R571" s="84" t="s">
        <v>220</v>
      </c>
      <c r="S571" s="14" t="s">
        <v>1466</v>
      </c>
      <c r="T571" s="63">
        <v>737</v>
      </c>
      <c r="U571" s="64" t="str">
        <f>CONCATENATE(LEFT(SP_ACQ_Lib[[#This Row],[Tax Parcel ID]],7),"_",SP_ACQ_Lib[[#This Row],[ACQ Document Type]])</f>
        <v>R013049_SURVEY Description-Plat_CITY</v>
      </c>
      <c r="V571" s="36" t="str">
        <f>INDEX(SP_AcqTract_DB[WCAD Tax Parcel ID],MATCH(SP_ACQ_Lib[[#This Row],[Acquisition Tract No.]],SP_AcqTract_DB[Acquisition Tract No.],0))</f>
        <v>R013049;#53;#R013050;#54</v>
      </c>
      <c r="W571" s="26" t="e">
        <f>INDEX(#REF!,MATCH(LEFT(SP_ACQ_Lib[[#This Row],[Tax Parcel ID]],7),#REF!,0))</f>
        <v>#REF!</v>
      </c>
      <c r="X5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SURVEY Description-Plat_CITY</v>
      </c>
      <c r="Y5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2" spans="1:25" ht="15" x14ac:dyDescent="0.2">
      <c r="A572" s="57" t="str">
        <f>CONCATENATE(SP_ACQ_Lib[[#This Row],[Acquisition Tract No.]],"_",SP_ACQ_Lib[[#This Row],[ACQ Document Type]])</f>
        <v>313_SURVEY Description-Plat_USACOE</v>
      </c>
      <c r="B572" s="14" t="s">
        <v>1817</v>
      </c>
      <c r="C572" s="83" t="s">
        <v>51</v>
      </c>
      <c r="D572" s="12" t="s">
        <v>280</v>
      </c>
      <c r="E572" s="8" t="s">
        <v>482</v>
      </c>
      <c r="F572" s="8" t="s">
        <v>1420</v>
      </c>
      <c r="G572" s="8" t="s">
        <v>1419</v>
      </c>
      <c r="H572" s="7" t="s">
        <v>218</v>
      </c>
      <c r="I572" s="16">
        <v>43815</v>
      </c>
      <c r="J572" s="16">
        <v>43948</v>
      </c>
      <c r="K572" s="17"/>
      <c r="L572" s="3"/>
      <c r="M572" s="8" t="s">
        <v>1483</v>
      </c>
      <c r="N572" s="11">
        <v>43949.813125000001</v>
      </c>
      <c r="O572" s="8" t="s">
        <v>1483</v>
      </c>
      <c r="P572" s="11">
        <v>43949.795034722221</v>
      </c>
      <c r="Q572" s="13">
        <v>493638</v>
      </c>
      <c r="R572" s="84" t="s">
        <v>220</v>
      </c>
      <c r="S572" s="14" t="s">
        <v>1836</v>
      </c>
      <c r="T572" s="63">
        <v>849</v>
      </c>
      <c r="U572" s="64" t="str">
        <f>CONCATENATE(LEFT(SP_ACQ_Lib[[#This Row],[Tax Parcel ID]],7),"_",SP_ACQ_Lib[[#This Row],[ACQ Document Type]])</f>
        <v>R013049_SURVEY Description-Plat_USACOE</v>
      </c>
      <c r="V572" s="36" t="str">
        <f>INDEX(SP_AcqTract_DB[WCAD Tax Parcel ID],MATCH(SP_ACQ_Lib[[#This Row],[Acquisition Tract No.]],SP_AcqTract_DB[Acquisition Tract No.],0))</f>
        <v>R013049;#53;#R013050;#54</v>
      </c>
      <c r="W572" s="26" t="e">
        <f>INDEX(#REF!,MATCH(LEFT(SP_ACQ_Lib[[#This Row],[Tax Parcel ID]],7),#REF!,0))</f>
        <v>#REF!</v>
      </c>
      <c r="X5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SURVEY Description-Plat_USACOE</v>
      </c>
      <c r="Y5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3" spans="1:25" ht="15" x14ac:dyDescent="0.2">
      <c r="A573" s="57" t="str">
        <f>CONCATENATE(SP_ACQ_Lib[[#This Row],[Acquisition Tract No.]],"_",SP_ACQ_Lib[[#This Row],[ACQ Document Type]])</f>
        <v>313_SURVEY Right-of-Entry</v>
      </c>
      <c r="B573" s="14" t="s">
        <v>1545</v>
      </c>
      <c r="C573" s="83" t="s">
        <v>51</v>
      </c>
      <c r="D573" s="12" t="s">
        <v>280</v>
      </c>
      <c r="E573" s="8" t="s">
        <v>482</v>
      </c>
      <c r="F573" s="8" t="s">
        <v>483</v>
      </c>
      <c r="G573" s="8" t="s">
        <v>217</v>
      </c>
      <c r="H573" s="7" t="s">
        <v>218</v>
      </c>
      <c r="I573" s="16">
        <v>43685</v>
      </c>
      <c r="J573" s="16"/>
      <c r="K573" s="17"/>
      <c r="L573" s="3" t="s">
        <v>1509</v>
      </c>
      <c r="M573" s="8" t="s">
        <v>1483</v>
      </c>
      <c r="N573" s="11">
        <v>43894.405462962961</v>
      </c>
      <c r="O573" s="8" t="s">
        <v>1483</v>
      </c>
      <c r="P573" s="11">
        <v>43894.404872685183</v>
      </c>
      <c r="Q573" s="13">
        <v>2593560</v>
      </c>
      <c r="R573" s="84" t="s">
        <v>220</v>
      </c>
      <c r="S573" s="14" t="s">
        <v>1574</v>
      </c>
      <c r="T573" s="63">
        <v>773</v>
      </c>
      <c r="U573" s="64" t="str">
        <f>CONCATENATE(LEFT(SP_ACQ_Lib[[#This Row],[Tax Parcel ID]],7),"_",SP_ACQ_Lib[[#This Row],[ACQ Document Type]])</f>
        <v>R013049_SURVEY Right-of-Entry</v>
      </c>
      <c r="V573" s="36" t="str">
        <f>INDEX(SP_AcqTract_DB[WCAD Tax Parcel ID],MATCH(SP_ACQ_Lib[[#This Row],[Acquisition Tract No.]],SP_AcqTract_DB[Acquisition Tract No.],0))</f>
        <v>R013049;#53;#R013050;#54</v>
      </c>
      <c r="W573" s="26" t="e">
        <f>INDEX(#REF!,MATCH(LEFT(SP_ACQ_Lib[[#This Row],[Tax Parcel ID]],7),#REF!,0))</f>
        <v>#REF!</v>
      </c>
      <c r="X5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SURVEY Right-of-Entry</v>
      </c>
      <c r="Y5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4" spans="1:25" ht="15" x14ac:dyDescent="0.2">
      <c r="A574" s="57" t="str">
        <f>CONCATENATE(SP_ACQ_Lib[[#This Row],[Acquisition Tract No.]],"_",SP_ACQ_Lib[[#This Row],[ACQ Document Type]])</f>
        <v>313_TITLE Commitment</v>
      </c>
      <c r="B574" s="14" t="s">
        <v>930</v>
      </c>
      <c r="C574" s="83" t="s">
        <v>51</v>
      </c>
      <c r="D574" s="12" t="s">
        <v>280</v>
      </c>
      <c r="E574" s="8" t="s">
        <v>485</v>
      </c>
      <c r="F574" s="8" t="s">
        <v>486</v>
      </c>
      <c r="G574" s="8" t="s">
        <v>240</v>
      </c>
      <c r="H574" s="7" t="s">
        <v>218</v>
      </c>
      <c r="I574" s="16">
        <v>43889</v>
      </c>
      <c r="J574" s="16">
        <v>43901</v>
      </c>
      <c r="K574" s="17"/>
      <c r="L574" s="3" t="s">
        <v>1519</v>
      </c>
      <c r="M574" s="8" t="s">
        <v>1485</v>
      </c>
      <c r="N574" s="11">
        <v>43901.537870370368</v>
      </c>
      <c r="O574" s="8" t="s">
        <v>1486</v>
      </c>
      <c r="P574" s="11">
        <v>43699.591689814813</v>
      </c>
      <c r="Q574" s="13">
        <v>1932121</v>
      </c>
      <c r="R574" s="84" t="s">
        <v>220</v>
      </c>
      <c r="S574" s="14" t="s">
        <v>444</v>
      </c>
      <c r="T574" s="63">
        <v>148</v>
      </c>
      <c r="U574" s="64" t="str">
        <f>CONCATENATE(LEFT(SP_ACQ_Lib[[#This Row],[Tax Parcel ID]],7),"_",SP_ACQ_Lib[[#This Row],[ACQ Document Type]])</f>
        <v>R013049_TITLE Commitment</v>
      </c>
      <c r="V574" s="36" t="str">
        <f>INDEX(SP_AcqTract_DB[WCAD Tax Parcel ID],MATCH(SP_ACQ_Lib[[#This Row],[Acquisition Tract No.]],SP_AcqTract_DB[Acquisition Tract No.],0))</f>
        <v>R013049;#53;#R013050;#54</v>
      </c>
      <c r="W574" s="26" t="e">
        <f>INDEX(#REF!,MATCH(LEFT(SP_ACQ_Lib[[#This Row],[Tax Parcel ID]],7),#REF!,0))</f>
        <v>#REF!</v>
      </c>
      <c r="X5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TITLE Commitment</v>
      </c>
      <c r="Y5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5" spans="1:25" ht="15" x14ac:dyDescent="0.2">
      <c r="A575" s="57" t="str">
        <f>CONCATENATE(SP_ACQ_Lib[[#This Row],[Acquisition Tract No.]],"_",SP_ACQ_Lib[[#This Row],[ACQ Document Type]])</f>
        <v>313_TITLE Commitment Backup Docs</v>
      </c>
      <c r="B575" s="14" t="s">
        <v>931</v>
      </c>
      <c r="C575" s="83" t="s">
        <v>51</v>
      </c>
      <c r="D575" s="12" t="s">
        <v>280</v>
      </c>
      <c r="E575" s="8" t="s">
        <v>485</v>
      </c>
      <c r="F575" s="8" t="s">
        <v>487</v>
      </c>
      <c r="G575" s="8" t="s">
        <v>242</v>
      </c>
      <c r="H575" s="7" t="s">
        <v>218</v>
      </c>
      <c r="I575" s="16"/>
      <c r="J575" s="16"/>
      <c r="K575" s="17"/>
      <c r="L575" s="3"/>
      <c r="M575" s="8" t="s">
        <v>1485</v>
      </c>
      <c r="N575" s="11">
        <v>43815.452592592592</v>
      </c>
      <c r="O575" s="8" t="s">
        <v>1486</v>
      </c>
      <c r="P575" s="11">
        <v>43699.59207175926</v>
      </c>
      <c r="Q575" s="13">
        <v>149823</v>
      </c>
      <c r="R575" s="84" t="s">
        <v>220</v>
      </c>
      <c r="S575" s="14" t="s">
        <v>445</v>
      </c>
      <c r="T575" s="63">
        <v>149</v>
      </c>
      <c r="U575" s="64" t="str">
        <f>CONCATENATE(LEFT(SP_ACQ_Lib[[#This Row],[Tax Parcel ID]],7),"_",SP_ACQ_Lib[[#This Row],[ACQ Document Type]])</f>
        <v>R013049_TITLE Commitment Backup Docs</v>
      </c>
      <c r="V575" s="36" t="str">
        <f>INDEX(SP_AcqTract_DB[WCAD Tax Parcel ID],MATCH(SP_ACQ_Lib[[#This Row],[Acquisition Tract No.]],SP_AcqTract_DB[Acquisition Tract No.],0))</f>
        <v>R013049;#53;#R013050;#54</v>
      </c>
      <c r="W575" s="26" t="e">
        <f>INDEX(#REF!,MATCH(LEFT(SP_ACQ_Lib[[#This Row],[Tax Parcel ID]],7),#REF!,0))</f>
        <v>#REF!</v>
      </c>
      <c r="X5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TITLE Commitment Backup Docs</v>
      </c>
      <c r="Y5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6" spans="1:25" ht="15" x14ac:dyDescent="0.2">
      <c r="A576" s="57" t="str">
        <f>CONCATENATE(SP_ACQ_Lib[[#This Row],[Acquisition Tract No.]],"_",SP_ACQ_Lib[[#This Row],[ACQ Document Type]])</f>
        <v>313_TITLE Curative Plan</v>
      </c>
      <c r="B576" s="14" t="s">
        <v>932</v>
      </c>
      <c r="C576" s="83" t="s">
        <v>51</v>
      </c>
      <c r="D576" s="12" t="s">
        <v>280</v>
      </c>
      <c r="E576" s="8" t="s">
        <v>485</v>
      </c>
      <c r="F576" s="8" t="s">
        <v>488</v>
      </c>
      <c r="G576" s="8" t="s">
        <v>243</v>
      </c>
      <c r="H576" s="7" t="s">
        <v>218</v>
      </c>
      <c r="I576" s="16">
        <v>43815</v>
      </c>
      <c r="J576" s="16"/>
      <c r="K576" s="17"/>
      <c r="L576" s="3"/>
      <c r="M576" s="8" t="s">
        <v>1485</v>
      </c>
      <c r="N576" s="11">
        <v>43901.657986111109</v>
      </c>
      <c r="O576" s="8" t="s">
        <v>1486</v>
      </c>
      <c r="P576" s="11">
        <v>43746.362951388888</v>
      </c>
      <c r="Q576" s="13">
        <v>34804</v>
      </c>
      <c r="R576" s="84" t="s">
        <v>220</v>
      </c>
      <c r="S576" s="14" t="s">
        <v>650</v>
      </c>
      <c r="T576" s="63">
        <v>408</v>
      </c>
      <c r="U576" s="64" t="str">
        <f>CONCATENATE(LEFT(SP_ACQ_Lib[[#This Row],[Tax Parcel ID]],7),"_",SP_ACQ_Lib[[#This Row],[ACQ Document Type]])</f>
        <v>R013049_TITLE Curative Plan</v>
      </c>
      <c r="V576" s="36" t="str">
        <f>INDEX(SP_AcqTract_DB[WCAD Tax Parcel ID],MATCH(SP_ACQ_Lib[[#This Row],[Acquisition Tract No.]],SP_AcqTract_DB[Acquisition Tract No.],0))</f>
        <v>R013049;#53;#R013050;#54</v>
      </c>
      <c r="W576" s="26" t="e">
        <f>INDEX(#REF!,MATCH(LEFT(SP_ACQ_Lib[[#This Row],[Tax Parcel ID]],7),#REF!,0))</f>
        <v>#REF!</v>
      </c>
      <c r="X5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TITLE Curative Plan</v>
      </c>
      <c r="Y5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7" spans="1:25" ht="15" x14ac:dyDescent="0.2">
      <c r="A577" s="57" t="str">
        <f>CONCATENATE(SP_ACQ_Lib[[#This Row],[Acquisition Tract No.]],"_",SP_ACQ_Lib[[#This Row],[ACQ Document Type]])</f>
        <v>313_TITLE Tax Card</v>
      </c>
      <c r="B577" s="14" t="s">
        <v>1546</v>
      </c>
      <c r="C577" s="83" t="s">
        <v>51</v>
      </c>
      <c r="D577" s="12" t="s">
        <v>280</v>
      </c>
      <c r="E577" s="8" t="s">
        <v>485</v>
      </c>
      <c r="F577" s="8" t="s">
        <v>580</v>
      </c>
      <c r="G577" s="8" t="s">
        <v>579</v>
      </c>
      <c r="H577" s="7" t="s">
        <v>218</v>
      </c>
      <c r="I577" s="16"/>
      <c r="J577" s="16"/>
      <c r="K577" s="17"/>
      <c r="L577" s="3" t="s">
        <v>1509</v>
      </c>
      <c r="M577" s="8" t="s">
        <v>1483</v>
      </c>
      <c r="N577" s="11">
        <v>43894.419930555552</v>
      </c>
      <c r="O577" s="8" t="s">
        <v>1483</v>
      </c>
      <c r="P577" s="11">
        <v>43894.419224537036</v>
      </c>
      <c r="Q577" s="13">
        <v>655975</v>
      </c>
      <c r="R577" s="84" t="s">
        <v>220</v>
      </c>
      <c r="S577" s="14" t="s">
        <v>1575</v>
      </c>
      <c r="T577" s="63">
        <v>774</v>
      </c>
      <c r="U577" s="64" t="str">
        <f>CONCATENATE(LEFT(SP_ACQ_Lib[[#This Row],[Tax Parcel ID]],7),"_",SP_ACQ_Lib[[#This Row],[ACQ Document Type]])</f>
        <v>R013049_TITLE Tax Card</v>
      </c>
      <c r="V577" s="36" t="str">
        <f>INDEX(SP_AcqTract_DB[WCAD Tax Parcel ID],MATCH(SP_ACQ_Lib[[#This Row],[Acquisition Tract No.]],SP_AcqTract_DB[Acquisition Tract No.],0))</f>
        <v>R013049;#53;#R013050;#54</v>
      </c>
      <c r="W577" s="26" t="e">
        <f>INDEX(#REF!,MATCH(LEFT(SP_ACQ_Lib[[#This Row],[Tax Parcel ID]],7),#REF!,0))</f>
        <v>#REF!</v>
      </c>
      <c r="X5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COW-FRMP_TR-313 TITLE Tax Card</v>
      </c>
      <c r="Y5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8" spans="1:25" ht="15" x14ac:dyDescent="0.2">
      <c r="A578" s="57" t="str">
        <f>CONCATENATE(SP_ACQ_Lib[[#This Row],[Acquisition Tract No.]],"_",SP_ACQ_Lib[[#This Row],[ACQ Document Type]])</f>
        <v>314_APPRAISAL Final Appraisal</v>
      </c>
      <c r="B578" s="14" t="s">
        <v>3023</v>
      </c>
      <c r="C578" s="83" t="s">
        <v>52</v>
      </c>
      <c r="D578" s="12" t="s">
        <v>281</v>
      </c>
      <c r="E578" s="8" t="s">
        <v>569</v>
      </c>
      <c r="F578" s="8" t="s">
        <v>1727</v>
      </c>
      <c r="G578" s="8" t="s">
        <v>1726</v>
      </c>
      <c r="H578" s="7" t="s">
        <v>218</v>
      </c>
      <c r="I578" s="16">
        <v>43960</v>
      </c>
      <c r="J578" s="16"/>
      <c r="K578" s="17">
        <v>8405</v>
      </c>
      <c r="L578" s="3"/>
      <c r="M578" s="8" t="s">
        <v>1483</v>
      </c>
      <c r="N578" s="11">
        <v>44019.364085648151</v>
      </c>
      <c r="O578" s="8" t="s">
        <v>1483</v>
      </c>
      <c r="P578" s="11">
        <v>44019.360625000001</v>
      </c>
      <c r="Q578" s="13">
        <v>4521428</v>
      </c>
      <c r="R578" s="84" t="s">
        <v>220</v>
      </c>
      <c r="S578" s="14" t="s">
        <v>3086</v>
      </c>
      <c r="T578" s="63">
        <v>1346</v>
      </c>
      <c r="U578" s="64" t="str">
        <f>CONCATENATE(LEFT(SP_ACQ_Lib[[#This Row],[Tax Parcel ID]],7),"_",SP_ACQ_Lib[[#This Row],[ACQ Document Type]])</f>
        <v>R013045_APPRAISAL Final Appraisal</v>
      </c>
      <c r="V578" s="36" t="str">
        <f>INDEX(SP_AcqTract_DB[WCAD Tax Parcel ID],MATCH(SP_ACQ_Lib[[#This Row],[Acquisition Tract No.]],SP_AcqTract_DB[Acquisition Tract No.],0))</f>
        <v>R013045;#55;#R013046;#56</v>
      </c>
      <c r="W578" s="26" t="e">
        <f>INDEX(#REF!,MATCH(LEFT(SP_ACQ_Lib[[#This Row],[Tax Parcel ID]],7),#REF!,0))</f>
        <v>#REF!</v>
      </c>
      <c r="X5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APPRAISAL Final Appraisal</v>
      </c>
      <c r="Y5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79" spans="1:25" ht="15" x14ac:dyDescent="0.2">
      <c r="A579" s="57" t="str">
        <f>CONCATENATE(SP_ACQ_Lib[[#This Row],[Acquisition Tract No.]],"_",SP_ACQ_Lib[[#This Row],[ACQ Document Type]])</f>
        <v>314_APPRAISAL Just Compensation Memo</v>
      </c>
      <c r="B579" s="14" t="s">
        <v>3024</v>
      </c>
      <c r="C579" s="83" t="s">
        <v>52</v>
      </c>
      <c r="D579" s="12" t="s">
        <v>281</v>
      </c>
      <c r="E579" s="8" t="s">
        <v>569</v>
      </c>
      <c r="F579" s="8" t="s">
        <v>1729</v>
      </c>
      <c r="G579" s="8" t="s">
        <v>1728</v>
      </c>
      <c r="H579" s="7" t="s">
        <v>218</v>
      </c>
      <c r="I579" s="16">
        <v>44018</v>
      </c>
      <c r="J579" s="16">
        <v>44018</v>
      </c>
      <c r="K579" s="17">
        <v>8405</v>
      </c>
      <c r="L579" s="3"/>
      <c r="M579" s="8" t="s">
        <v>1483</v>
      </c>
      <c r="N579" s="11">
        <v>44025.392187500001</v>
      </c>
      <c r="O579" s="8" t="s">
        <v>1483</v>
      </c>
      <c r="P579" s="11">
        <v>44019.360625000001</v>
      </c>
      <c r="Q579" s="13">
        <v>25873</v>
      </c>
      <c r="R579" s="84" t="s">
        <v>220</v>
      </c>
      <c r="S579" s="14" t="s">
        <v>3087</v>
      </c>
      <c r="T579" s="63">
        <v>1347</v>
      </c>
      <c r="U579" s="64" t="str">
        <f>CONCATENATE(LEFT(SP_ACQ_Lib[[#This Row],[Tax Parcel ID]],7),"_",SP_ACQ_Lib[[#This Row],[ACQ Document Type]])</f>
        <v>R013045_APPRAISAL Just Compensation Memo</v>
      </c>
      <c r="V579" s="36" t="str">
        <f>INDEX(SP_AcqTract_DB[WCAD Tax Parcel ID],MATCH(SP_ACQ_Lib[[#This Row],[Acquisition Tract No.]],SP_AcqTract_DB[Acquisition Tract No.],0))</f>
        <v>R013045;#55;#R013046;#56</v>
      </c>
      <c r="W579" s="26" t="e">
        <f>INDEX(#REF!,MATCH(LEFT(SP_ACQ_Lib[[#This Row],[Tax Parcel ID]],7),#REF!,0))</f>
        <v>#REF!</v>
      </c>
      <c r="X5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APPRAISAL Just Compensation Memo</v>
      </c>
      <c r="Y5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0" spans="1:25" ht="15" x14ac:dyDescent="0.2">
      <c r="A580" s="57" t="str">
        <f>CONCATENATE(SP_ACQ_Lib[[#This Row],[Acquisition Tract No.]],"_",SP_ACQ_Lib[[#This Row],[ACQ Document Type]])</f>
        <v>314_APPRAISAL USACOE Authorization to Proceed with Offer</v>
      </c>
      <c r="B580" s="14" t="s">
        <v>3025</v>
      </c>
      <c r="C580" s="83" t="s">
        <v>52</v>
      </c>
      <c r="D580" s="12" t="s">
        <v>281</v>
      </c>
      <c r="E580" s="8" t="s">
        <v>569</v>
      </c>
      <c r="F580" s="8" t="s">
        <v>1786</v>
      </c>
      <c r="G580" s="8" t="s">
        <v>1785</v>
      </c>
      <c r="H580" s="7" t="s">
        <v>218</v>
      </c>
      <c r="I580" s="16">
        <v>44018</v>
      </c>
      <c r="J580" s="16">
        <v>44018</v>
      </c>
      <c r="K580" s="17">
        <v>8405</v>
      </c>
      <c r="L580" s="3"/>
      <c r="M580" s="8" t="s">
        <v>1483</v>
      </c>
      <c r="N580" s="11">
        <v>44025.392337962963</v>
      </c>
      <c r="O580" s="8" t="s">
        <v>1483</v>
      </c>
      <c r="P580" s="11">
        <v>44019.360636574071</v>
      </c>
      <c r="Q580" s="13">
        <v>423104</v>
      </c>
      <c r="R580" s="84" t="s">
        <v>220</v>
      </c>
      <c r="S580" s="14" t="s">
        <v>3088</v>
      </c>
      <c r="T580" s="63">
        <v>1348</v>
      </c>
      <c r="U580" s="64" t="str">
        <f>CONCATENATE(LEFT(SP_ACQ_Lib[[#This Row],[Tax Parcel ID]],7),"_",SP_ACQ_Lib[[#This Row],[ACQ Document Type]])</f>
        <v>R013045_APPRAISAL USACOE Authorization to Proceed with Offer</v>
      </c>
      <c r="V580" s="36" t="str">
        <f>INDEX(SP_AcqTract_DB[WCAD Tax Parcel ID],MATCH(SP_ACQ_Lib[[#This Row],[Acquisition Tract No.]],SP_AcqTract_DB[Acquisition Tract No.],0))</f>
        <v>R013045;#55;#R013046;#56</v>
      </c>
      <c r="W580" s="26" t="e">
        <f>INDEX(#REF!,MATCH(LEFT(SP_ACQ_Lib[[#This Row],[Tax Parcel ID]],7),#REF!,0))</f>
        <v>#REF!</v>
      </c>
      <c r="X5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APPRAISAL USACOE Authorization to Proceed with Offer</v>
      </c>
      <c r="Y5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1" spans="1:25" ht="15" x14ac:dyDescent="0.2">
      <c r="A581" s="57" t="str">
        <f>CONCATENATE(SP_ACQ_Lib[[#This Row],[Acquisition Tract No.]],"_",SP_ACQ_Lib[[#This Row],[ACQ Document Type]])</f>
        <v>314_CONTACT Letter of Intent-HDR</v>
      </c>
      <c r="B581" s="14" t="s">
        <v>1636</v>
      </c>
      <c r="C581" s="83" t="s">
        <v>52</v>
      </c>
      <c r="D581" s="12" t="s">
        <v>281</v>
      </c>
      <c r="E581" s="8" t="s">
        <v>489</v>
      </c>
      <c r="F581" s="8" t="s">
        <v>760</v>
      </c>
      <c r="G581" s="8" t="s">
        <v>759</v>
      </c>
      <c r="H581" s="7" t="s">
        <v>218</v>
      </c>
      <c r="I581" s="16">
        <v>43765</v>
      </c>
      <c r="J581" s="16"/>
      <c r="K581" s="17"/>
      <c r="L581" s="3"/>
      <c r="M581" s="8" t="s">
        <v>1482</v>
      </c>
      <c r="N581" s="11">
        <v>43921.653715277775</v>
      </c>
      <c r="O581" s="8" t="s">
        <v>673</v>
      </c>
      <c r="P581" s="11">
        <v>43769.615277777775</v>
      </c>
      <c r="Q581" s="13">
        <v>58193</v>
      </c>
      <c r="R581" s="84" t="s">
        <v>220</v>
      </c>
      <c r="S581" s="14" t="s">
        <v>1016</v>
      </c>
      <c r="T581" s="63">
        <v>508</v>
      </c>
      <c r="U581" s="64" t="str">
        <f>CONCATENATE(LEFT(SP_ACQ_Lib[[#This Row],[Tax Parcel ID]],7),"_",SP_ACQ_Lib[[#This Row],[ACQ Document Type]])</f>
        <v>R013045_CONTACT Letter of Intent-HDR</v>
      </c>
      <c r="V581" s="36" t="str">
        <f>INDEX(SP_AcqTract_DB[WCAD Tax Parcel ID],MATCH(SP_ACQ_Lib[[#This Row],[Acquisition Tract No.]],SP_AcqTract_DB[Acquisition Tract No.],0))</f>
        <v>R013045;#55;#R013046;#56</v>
      </c>
      <c r="W581" s="26" t="e">
        <f>INDEX(#REF!,MATCH(LEFT(SP_ACQ_Lib[[#This Row],[Tax Parcel ID]],7),#REF!,0))</f>
        <v>#REF!</v>
      </c>
      <c r="X5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CONTACT Letter of Intent-HDR</v>
      </c>
      <c r="Y5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2" spans="1:25" ht="15" x14ac:dyDescent="0.2">
      <c r="A582" s="57" t="str">
        <f>CONCATENATE(SP_ACQ_Lib[[#This Row],[Acquisition Tract No.]],"_",SP_ACQ_Lib[[#This Row],[ACQ Document Type]])</f>
        <v>314_CONTACT Negotiator Report</v>
      </c>
      <c r="B582" s="14" t="s">
        <v>1321</v>
      </c>
      <c r="C582" s="83" t="s">
        <v>52</v>
      </c>
      <c r="D582" s="12" t="s">
        <v>281</v>
      </c>
      <c r="E582" s="8" t="s">
        <v>489</v>
      </c>
      <c r="F582" s="8" t="s">
        <v>517</v>
      </c>
      <c r="G582" s="8" t="s">
        <v>516</v>
      </c>
      <c r="H582" s="7" t="s">
        <v>218</v>
      </c>
      <c r="I582" s="16"/>
      <c r="J582" s="16"/>
      <c r="K582" s="17"/>
      <c r="L582" s="3"/>
      <c r="M582" s="8" t="s">
        <v>1483</v>
      </c>
      <c r="N582" s="11">
        <v>43872.547222222223</v>
      </c>
      <c r="O582" s="8" t="s">
        <v>1484</v>
      </c>
      <c r="P582" s="11">
        <v>43738.432847222219</v>
      </c>
      <c r="Q582" s="13">
        <v>59441</v>
      </c>
      <c r="R582" s="84" t="s">
        <v>518</v>
      </c>
      <c r="S582" s="14" t="s">
        <v>559</v>
      </c>
      <c r="T582" s="63">
        <v>374</v>
      </c>
      <c r="U582" s="64" t="str">
        <f>CONCATENATE(LEFT(SP_ACQ_Lib[[#This Row],[Tax Parcel ID]],7),"_",SP_ACQ_Lib[[#This Row],[ACQ Document Type]])</f>
        <v>R013045_CONTACT Negotiator Report</v>
      </c>
      <c r="V582" s="36" t="str">
        <f>INDEX(SP_AcqTract_DB[WCAD Tax Parcel ID],MATCH(SP_ACQ_Lib[[#This Row],[Acquisition Tract No.]],SP_AcqTract_DB[Acquisition Tract No.],0))</f>
        <v>R013045;#55;#R013046;#56</v>
      </c>
      <c r="W582" s="26" t="e">
        <f>INDEX(#REF!,MATCH(LEFT(SP_ACQ_Lib[[#This Row],[Tax Parcel ID]],7),#REF!,0))</f>
        <v>#REF!</v>
      </c>
      <c r="X5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CONTACT Negotiator Report</v>
      </c>
      <c r="Y5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3" spans="1:25" ht="15" x14ac:dyDescent="0.2">
      <c r="A583" s="57" t="str">
        <f>CONCATENATE(SP_ACQ_Lib[[#This Row],[Acquisition Tract No.]],"_",SP_ACQ_Lib[[#This Row],[ACQ Document Type]])</f>
        <v>314_NEGOTIATION Landowner Bill of Rights Letter</v>
      </c>
      <c r="B583" s="14" t="s">
        <v>1393</v>
      </c>
      <c r="C583" s="83" t="s">
        <v>52</v>
      </c>
      <c r="D583" s="12" t="s">
        <v>281</v>
      </c>
      <c r="E583" s="8" t="s">
        <v>573</v>
      </c>
      <c r="F583" s="8" t="s">
        <v>1079</v>
      </c>
      <c r="G583" s="8" t="s">
        <v>1078</v>
      </c>
      <c r="H583" s="7" t="s">
        <v>218</v>
      </c>
      <c r="I583" s="16">
        <v>43748</v>
      </c>
      <c r="J583" s="16"/>
      <c r="K583" s="17"/>
      <c r="L583" s="3"/>
      <c r="M583" s="8" t="s">
        <v>1483</v>
      </c>
      <c r="N583" s="11">
        <v>43872.566921296297</v>
      </c>
      <c r="O583" s="8" t="s">
        <v>1485</v>
      </c>
      <c r="P583" s="11">
        <v>43752.528148148151</v>
      </c>
      <c r="Q583" s="13">
        <v>343308</v>
      </c>
      <c r="R583" s="84" t="s">
        <v>220</v>
      </c>
      <c r="S583" s="14" t="s">
        <v>651</v>
      </c>
      <c r="T583" s="63">
        <v>453</v>
      </c>
      <c r="U583" s="64" t="str">
        <f>CONCATENATE(LEFT(SP_ACQ_Lib[[#This Row],[Tax Parcel ID]],7),"_",SP_ACQ_Lib[[#This Row],[ACQ Document Type]])</f>
        <v>R013045_NEGOTIATION Landowner Bill of Rights Letter</v>
      </c>
      <c r="V583" s="36" t="str">
        <f>INDEX(SP_AcqTract_DB[WCAD Tax Parcel ID],MATCH(SP_ACQ_Lib[[#This Row],[Acquisition Tract No.]],SP_AcqTract_DB[Acquisition Tract No.],0))</f>
        <v>R013045;#55;#R013046;#56</v>
      </c>
      <c r="W583" s="26" t="e">
        <f>INDEX(#REF!,MATCH(LEFT(SP_ACQ_Lib[[#This Row],[Tax Parcel ID]],7),#REF!,0))</f>
        <v>#REF!</v>
      </c>
      <c r="X5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NEGOTIATION Landowner Bill of Rights Letter</v>
      </c>
      <c r="Y5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4" spans="1:25" ht="15" x14ac:dyDescent="0.2">
      <c r="A584" s="57" t="str">
        <f>CONCATENATE(SP_ACQ_Lib[[#This Row],[Acquisition Tract No.]],"_",SP_ACQ_Lib[[#This Row],[ACQ Document Type]])</f>
        <v>314_SURVEY Description-Plat_CITY</v>
      </c>
      <c r="B584" s="14" t="s">
        <v>1444</v>
      </c>
      <c r="C584" s="83" t="s">
        <v>52</v>
      </c>
      <c r="D584" s="12" t="s">
        <v>281</v>
      </c>
      <c r="E584" s="8" t="s">
        <v>482</v>
      </c>
      <c r="F584" s="8" t="s">
        <v>1413</v>
      </c>
      <c r="G584" s="8" t="s">
        <v>1412</v>
      </c>
      <c r="H584" s="7" t="s">
        <v>1082</v>
      </c>
      <c r="I584" s="16">
        <v>43868</v>
      </c>
      <c r="J584" s="16">
        <v>43886</v>
      </c>
      <c r="K584" s="17"/>
      <c r="L584" s="3"/>
      <c r="M584" s="8" t="s">
        <v>1483</v>
      </c>
      <c r="N584" s="11">
        <v>43937.590381944443</v>
      </c>
      <c r="O584" s="8" t="s">
        <v>1483</v>
      </c>
      <c r="P584" s="11">
        <v>43886.641956018517</v>
      </c>
      <c r="Q584" s="13">
        <v>245892</v>
      </c>
      <c r="R584" s="84" t="s">
        <v>220</v>
      </c>
      <c r="S584" s="14" t="s">
        <v>1467</v>
      </c>
      <c r="T584" s="63">
        <v>738</v>
      </c>
      <c r="U584" s="64" t="str">
        <f>CONCATENATE(LEFT(SP_ACQ_Lib[[#This Row],[Tax Parcel ID]],7),"_",SP_ACQ_Lib[[#This Row],[ACQ Document Type]])</f>
        <v>R013045_SURVEY Description-Plat_CITY</v>
      </c>
      <c r="V584" s="36" t="str">
        <f>INDEX(SP_AcqTract_DB[WCAD Tax Parcel ID],MATCH(SP_ACQ_Lib[[#This Row],[Acquisition Tract No.]],SP_AcqTract_DB[Acquisition Tract No.],0))</f>
        <v>R013045;#55;#R013046;#56</v>
      </c>
      <c r="W584" s="26" t="e">
        <f>INDEX(#REF!,MATCH(LEFT(SP_ACQ_Lib[[#This Row],[Tax Parcel ID]],7),#REF!,0))</f>
        <v>#REF!</v>
      </c>
      <c r="X5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SURVEY Description-Plat_CITY</v>
      </c>
      <c r="Y5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5" spans="1:25" ht="15" x14ac:dyDescent="0.2">
      <c r="A585" s="57" t="str">
        <f>CONCATENATE(SP_ACQ_Lib[[#This Row],[Acquisition Tract No.]],"_",SP_ACQ_Lib[[#This Row],[ACQ Document Type]])</f>
        <v>314_SURVEY Description-Plat_USACOE</v>
      </c>
      <c r="B585" s="14" t="s">
        <v>1818</v>
      </c>
      <c r="C585" s="83" t="s">
        <v>52</v>
      </c>
      <c r="D585" s="12" t="s">
        <v>281</v>
      </c>
      <c r="E585" s="8" t="s">
        <v>482</v>
      </c>
      <c r="F585" s="8" t="s">
        <v>1420</v>
      </c>
      <c r="G585" s="8" t="s">
        <v>1419</v>
      </c>
      <c r="H585" s="7" t="s">
        <v>218</v>
      </c>
      <c r="I585" s="16">
        <v>43812</v>
      </c>
      <c r="J585" s="16">
        <v>43948</v>
      </c>
      <c r="K585" s="17"/>
      <c r="L585" s="3"/>
      <c r="M585" s="8" t="s">
        <v>1483</v>
      </c>
      <c r="N585" s="11">
        <v>43949.813437500001</v>
      </c>
      <c r="O585" s="8" t="s">
        <v>1483</v>
      </c>
      <c r="P585" s="11">
        <v>43949.796319444446</v>
      </c>
      <c r="Q585" s="13">
        <v>510292</v>
      </c>
      <c r="R585" s="84" t="s">
        <v>220</v>
      </c>
      <c r="S585" s="14" t="s">
        <v>1837</v>
      </c>
      <c r="T585" s="63">
        <v>850</v>
      </c>
      <c r="U585" s="64" t="str">
        <f>CONCATENATE(LEFT(SP_ACQ_Lib[[#This Row],[Tax Parcel ID]],7),"_",SP_ACQ_Lib[[#This Row],[ACQ Document Type]])</f>
        <v>R013045_SURVEY Description-Plat_USACOE</v>
      </c>
      <c r="V585" s="36" t="str">
        <f>INDEX(SP_AcqTract_DB[WCAD Tax Parcel ID],MATCH(SP_ACQ_Lib[[#This Row],[Acquisition Tract No.]],SP_AcqTract_DB[Acquisition Tract No.],0))</f>
        <v>R013045;#55;#R013046;#56</v>
      </c>
      <c r="W585" s="26" t="e">
        <f>INDEX(#REF!,MATCH(LEFT(SP_ACQ_Lib[[#This Row],[Tax Parcel ID]],7),#REF!,0))</f>
        <v>#REF!</v>
      </c>
      <c r="X5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SURVEY Description-Plat_USACOE</v>
      </c>
      <c r="Y5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6" spans="1:25" ht="15" x14ac:dyDescent="0.2">
      <c r="A586" s="57" t="str">
        <f>CONCATENATE(SP_ACQ_Lib[[#This Row],[Acquisition Tract No.]],"_",SP_ACQ_Lib[[#This Row],[ACQ Document Type]])</f>
        <v>314_SURVEY Right-of-Entry</v>
      </c>
      <c r="B586" s="14" t="s">
        <v>1547</v>
      </c>
      <c r="C586" s="83" t="s">
        <v>52</v>
      </c>
      <c r="D586" s="12" t="s">
        <v>281</v>
      </c>
      <c r="E586" s="8" t="s">
        <v>482</v>
      </c>
      <c r="F586" s="8" t="s">
        <v>483</v>
      </c>
      <c r="G586" s="8" t="s">
        <v>217</v>
      </c>
      <c r="H586" s="7" t="s">
        <v>218</v>
      </c>
      <c r="I586" s="16">
        <v>43685</v>
      </c>
      <c r="J586" s="16"/>
      <c r="K586" s="17"/>
      <c r="L586" s="3" t="s">
        <v>1509</v>
      </c>
      <c r="M586" s="8" t="s">
        <v>1483</v>
      </c>
      <c r="N586" s="11">
        <v>43894.424016203702</v>
      </c>
      <c r="O586" s="8" t="s">
        <v>1483</v>
      </c>
      <c r="P586" s="11">
        <v>43894.423506944448</v>
      </c>
      <c r="Q586" s="13">
        <v>2498602</v>
      </c>
      <c r="R586" s="84" t="s">
        <v>220</v>
      </c>
      <c r="S586" s="14" t="s">
        <v>1576</v>
      </c>
      <c r="T586" s="63">
        <v>775</v>
      </c>
      <c r="U586" s="64" t="str">
        <f>CONCATENATE(LEFT(SP_ACQ_Lib[[#This Row],[Tax Parcel ID]],7),"_",SP_ACQ_Lib[[#This Row],[ACQ Document Type]])</f>
        <v>R013045_SURVEY Right-of-Entry</v>
      </c>
      <c r="V586" s="36" t="str">
        <f>INDEX(SP_AcqTract_DB[WCAD Tax Parcel ID],MATCH(SP_ACQ_Lib[[#This Row],[Acquisition Tract No.]],SP_AcqTract_DB[Acquisition Tract No.],0))</f>
        <v>R013045;#55;#R013046;#56</v>
      </c>
      <c r="W586" s="26" t="e">
        <f>INDEX(#REF!,MATCH(LEFT(SP_ACQ_Lib[[#This Row],[Tax Parcel ID]],7),#REF!,0))</f>
        <v>#REF!</v>
      </c>
      <c r="X5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SURVEY Right-of-Entry</v>
      </c>
      <c r="Y5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7" spans="1:25" ht="15" x14ac:dyDescent="0.2">
      <c r="A587" s="57" t="str">
        <f>CONCATENATE(SP_ACQ_Lib[[#This Row],[Acquisition Tract No.]],"_",SP_ACQ_Lib[[#This Row],[ACQ Document Type]])</f>
        <v>314_TITLE Commitment</v>
      </c>
      <c r="B587" s="14" t="s">
        <v>933</v>
      </c>
      <c r="C587" s="83" t="s">
        <v>52</v>
      </c>
      <c r="D587" s="12" t="s">
        <v>281</v>
      </c>
      <c r="E587" s="8" t="s">
        <v>485</v>
      </c>
      <c r="F587" s="8" t="s">
        <v>486</v>
      </c>
      <c r="G587" s="8" t="s">
        <v>240</v>
      </c>
      <c r="H587" s="7" t="s">
        <v>218</v>
      </c>
      <c r="I587" s="16">
        <v>43889</v>
      </c>
      <c r="J587" s="16">
        <v>43901</v>
      </c>
      <c r="K587" s="17"/>
      <c r="L587" s="3" t="s">
        <v>1520</v>
      </c>
      <c r="M587" s="8" t="s">
        <v>1485</v>
      </c>
      <c r="N587" s="11">
        <v>43901.547962962963</v>
      </c>
      <c r="O587" s="8" t="s">
        <v>1486</v>
      </c>
      <c r="P587" s="11">
        <v>43706.502210648148</v>
      </c>
      <c r="Q587" s="13">
        <v>1933006</v>
      </c>
      <c r="R587" s="84" t="s">
        <v>220</v>
      </c>
      <c r="S587" s="14" t="s">
        <v>446</v>
      </c>
      <c r="T587" s="63">
        <v>199</v>
      </c>
      <c r="U587" s="64" t="str">
        <f>CONCATENATE(LEFT(SP_ACQ_Lib[[#This Row],[Tax Parcel ID]],7),"_",SP_ACQ_Lib[[#This Row],[ACQ Document Type]])</f>
        <v>R013045_TITLE Commitment</v>
      </c>
      <c r="V587" s="36" t="str">
        <f>INDEX(SP_AcqTract_DB[WCAD Tax Parcel ID],MATCH(SP_ACQ_Lib[[#This Row],[Acquisition Tract No.]],SP_AcqTract_DB[Acquisition Tract No.],0))</f>
        <v>R013045;#55;#R013046;#56</v>
      </c>
      <c r="W587" s="26" t="e">
        <f>INDEX(#REF!,MATCH(LEFT(SP_ACQ_Lib[[#This Row],[Tax Parcel ID]],7),#REF!,0))</f>
        <v>#REF!</v>
      </c>
      <c r="X5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TITLE Commitment</v>
      </c>
      <c r="Y5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8" spans="1:25" ht="15" x14ac:dyDescent="0.2">
      <c r="A588" s="57" t="str">
        <f>CONCATENATE(SP_ACQ_Lib[[#This Row],[Acquisition Tract No.]],"_",SP_ACQ_Lib[[#This Row],[ACQ Document Type]])</f>
        <v>314_TITLE Commitment Backup Docs</v>
      </c>
      <c r="B588" s="14" t="s">
        <v>934</v>
      </c>
      <c r="C588" s="83" t="s">
        <v>52</v>
      </c>
      <c r="D588" s="12" t="s">
        <v>281</v>
      </c>
      <c r="E588" s="8" t="s">
        <v>485</v>
      </c>
      <c r="F588" s="8" t="s">
        <v>487</v>
      </c>
      <c r="G588" s="8" t="s">
        <v>242</v>
      </c>
      <c r="H588" s="7" t="s">
        <v>218</v>
      </c>
      <c r="I588" s="16"/>
      <c r="J588" s="16"/>
      <c r="K588" s="17"/>
      <c r="L588" s="3"/>
      <c r="M588" s="8" t="s">
        <v>1485</v>
      </c>
      <c r="N588" s="11">
        <v>43803.464444444442</v>
      </c>
      <c r="O588" s="8" t="s">
        <v>1486</v>
      </c>
      <c r="P588" s="11">
        <v>43706.502592592595</v>
      </c>
      <c r="Q588" s="13">
        <v>234479</v>
      </c>
      <c r="R588" s="84" t="s">
        <v>220</v>
      </c>
      <c r="S588" s="14" t="s">
        <v>447</v>
      </c>
      <c r="T588" s="63">
        <v>200</v>
      </c>
      <c r="U588" s="64" t="str">
        <f>CONCATENATE(LEFT(SP_ACQ_Lib[[#This Row],[Tax Parcel ID]],7),"_",SP_ACQ_Lib[[#This Row],[ACQ Document Type]])</f>
        <v>R013045_TITLE Commitment Backup Docs</v>
      </c>
      <c r="V588" s="36" t="str">
        <f>INDEX(SP_AcqTract_DB[WCAD Tax Parcel ID],MATCH(SP_ACQ_Lib[[#This Row],[Acquisition Tract No.]],SP_AcqTract_DB[Acquisition Tract No.],0))</f>
        <v>R013045;#55;#R013046;#56</v>
      </c>
      <c r="W588" s="26" t="e">
        <f>INDEX(#REF!,MATCH(LEFT(SP_ACQ_Lib[[#This Row],[Tax Parcel ID]],7),#REF!,0))</f>
        <v>#REF!</v>
      </c>
      <c r="X5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TITLE Commitment Backup Docs</v>
      </c>
      <c r="Y5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89" spans="1:25" ht="15" x14ac:dyDescent="0.2">
      <c r="A589" s="57" t="str">
        <f>CONCATENATE(SP_ACQ_Lib[[#This Row],[Acquisition Tract No.]],"_",SP_ACQ_Lib[[#This Row],[ACQ Document Type]])</f>
        <v>314_TITLE Curative Plan</v>
      </c>
      <c r="B589" s="14" t="s">
        <v>935</v>
      </c>
      <c r="C589" s="83" t="s">
        <v>52</v>
      </c>
      <c r="D589" s="12" t="s">
        <v>281</v>
      </c>
      <c r="E589" s="8" t="s">
        <v>485</v>
      </c>
      <c r="F589" s="8" t="s">
        <v>488</v>
      </c>
      <c r="G589" s="8" t="s">
        <v>243</v>
      </c>
      <c r="H589" s="7" t="s">
        <v>218</v>
      </c>
      <c r="I589" s="16">
        <v>43815</v>
      </c>
      <c r="J589" s="16"/>
      <c r="K589" s="17"/>
      <c r="L589" s="3"/>
      <c r="M589" s="8" t="s">
        <v>1485</v>
      </c>
      <c r="N589" s="11">
        <v>43901.660092592596</v>
      </c>
      <c r="O589" s="8" t="s">
        <v>1486</v>
      </c>
      <c r="P589" s="11">
        <v>43717.599999999999</v>
      </c>
      <c r="Q589" s="13">
        <v>35219</v>
      </c>
      <c r="R589" s="84" t="s">
        <v>220</v>
      </c>
      <c r="S589" s="14" t="s">
        <v>448</v>
      </c>
      <c r="T589" s="63">
        <v>226</v>
      </c>
      <c r="U589" s="64" t="str">
        <f>CONCATENATE(LEFT(SP_ACQ_Lib[[#This Row],[Tax Parcel ID]],7),"_",SP_ACQ_Lib[[#This Row],[ACQ Document Type]])</f>
        <v>R013045_TITLE Curative Plan</v>
      </c>
      <c r="V589" s="36" t="str">
        <f>INDEX(SP_AcqTract_DB[WCAD Tax Parcel ID],MATCH(SP_ACQ_Lib[[#This Row],[Acquisition Tract No.]],SP_AcqTract_DB[Acquisition Tract No.],0))</f>
        <v>R013045;#55;#R013046;#56</v>
      </c>
      <c r="W589" s="26" t="e">
        <f>INDEX(#REF!,MATCH(LEFT(SP_ACQ_Lib[[#This Row],[Tax Parcel ID]],7),#REF!,0))</f>
        <v>#REF!</v>
      </c>
      <c r="X5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TITLE Curative Plan</v>
      </c>
      <c r="Y5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0" spans="1:25" ht="15" x14ac:dyDescent="0.2">
      <c r="A590" s="57" t="str">
        <f>CONCATENATE(SP_ACQ_Lib[[#This Row],[Acquisition Tract No.]],"_",SP_ACQ_Lib[[#This Row],[ACQ Document Type]])</f>
        <v>314_TITLE Tax Card</v>
      </c>
      <c r="B590" s="14" t="s">
        <v>1548</v>
      </c>
      <c r="C590" s="83" t="s">
        <v>52</v>
      </c>
      <c r="D590" s="12" t="s">
        <v>281</v>
      </c>
      <c r="E590" s="8" t="s">
        <v>485</v>
      </c>
      <c r="F590" s="8" t="s">
        <v>580</v>
      </c>
      <c r="G590" s="8" t="s">
        <v>579</v>
      </c>
      <c r="H590" s="7" t="s">
        <v>218</v>
      </c>
      <c r="I590" s="16"/>
      <c r="J590" s="16"/>
      <c r="K590" s="17"/>
      <c r="L590" s="3" t="s">
        <v>1509</v>
      </c>
      <c r="M590" s="8" t="s">
        <v>1483</v>
      </c>
      <c r="N590" s="11">
        <v>43894.426041666666</v>
      </c>
      <c r="O590" s="8" t="s">
        <v>1483</v>
      </c>
      <c r="P590" s="11">
        <v>43894.425578703704</v>
      </c>
      <c r="Q590" s="13">
        <v>529938</v>
      </c>
      <c r="R590" s="84" t="s">
        <v>220</v>
      </c>
      <c r="S590" s="14" t="s">
        <v>1577</v>
      </c>
      <c r="T590" s="63">
        <v>776</v>
      </c>
      <c r="U590" s="64" t="str">
        <f>CONCATENATE(LEFT(SP_ACQ_Lib[[#This Row],[Tax Parcel ID]],7),"_",SP_ACQ_Lib[[#This Row],[ACQ Document Type]])</f>
        <v>R013045_TITLE Tax Card</v>
      </c>
      <c r="V590" s="36" t="str">
        <f>INDEX(SP_AcqTract_DB[WCAD Tax Parcel ID],MATCH(SP_ACQ_Lib[[#This Row],[Acquisition Tract No.]],SP_AcqTract_DB[Acquisition Tract No.],0))</f>
        <v>R013045;#55;#R013046;#56</v>
      </c>
      <c r="W590" s="26" t="e">
        <f>INDEX(#REF!,MATCH(LEFT(SP_ACQ_Lib[[#This Row],[Tax Parcel ID]],7),#REF!,0))</f>
        <v>#REF!</v>
      </c>
      <c r="X5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COW-FRMP_TR-314 TITLE Tax Card</v>
      </c>
      <c r="Y5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1" spans="1:25" ht="15" x14ac:dyDescent="0.2">
      <c r="A591" s="57" t="str">
        <f>CONCATENATE(SP_ACQ_Lib[[#This Row],[Acquisition Tract No.]],"_",SP_ACQ_Lib[[#This Row],[ACQ Document Type]])</f>
        <v>315_APPRAISAL Appraisal Review</v>
      </c>
      <c r="B591" s="14" t="s">
        <v>3026</v>
      </c>
      <c r="C591" s="83" t="s">
        <v>53</v>
      </c>
      <c r="D591" s="12" t="s">
        <v>282</v>
      </c>
      <c r="E591" s="8" t="s">
        <v>569</v>
      </c>
      <c r="F591" s="8" t="s">
        <v>1725</v>
      </c>
      <c r="G591" s="8" t="s">
        <v>1723</v>
      </c>
      <c r="H591" s="7" t="s">
        <v>218</v>
      </c>
      <c r="I591" s="16">
        <v>44013</v>
      </c>
      <c r="J591" s="16"/>
      <c r="K591" s="17">
        <v>13542</v>
      </c>
      <c r="L591" s="3"/>
      <c r="M591" s="8" t="s">
        <v>1483</v>
      </c>
      <c r="N591" s="11">
        <v>44013.759120370371</v>
      </c>
      <c r="O591" s="8" t="s">
        <v>1483</v>
      </c>
      <c r="P591" s="11">
        <v>44013.7422337963</v>
      </c>
      <c r="Q591" s="13">
        <v>17875</v>
      </c>
      <c r="R591" s="84" t="s">
        <v>220</v>
      </c>
      <c r="S591" s="14" t="s">
        <v>3089</v>
      </c>
      <c r="T591" s="63">
        <v>1327</v>
      </c>
      <c r="U591" s="64" t="str">
        <f>CONCATENATE(LEFT(SP_ACQ_Lib[[#This Row],[Tax Parcel ID]],7),"_",SP_ACQ_Lib[[#This Row],[ACQ Document Type]])</f>
        <v>R013044_APPRAISAL Appraisal Review</v>
      </c>
      <c r="V591" s="36" t="str">
        <f>INDEX(SP_AcqTract_DB[WCAD Tax Parcel ID],MATCH(SP_ACQ_Lib[[#This Row],[Acquisition Tract No.]],SP_AcqTract_DB[Acquisition Tract No.],0))</f>
        <v>R013044;#57</v>
      </c>
      <c r="W591" s="26" t="e">
        <f>INDEX(#REF!,MATCH(LEFT(SP_ACQ_Lib[[#This Row],[Tax Parcel ID]],7),#REF!,0))</f>
        <v>#REF!</v>
      </c>
      <c r="X5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APPRAISAL Appraisal Review</v>
      </c>
      <c r="Y5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2" spans="1:25" ht="15" x14ac:dyDescent="0.2">
      <c r="A592" s="57" t="str">
        <f>CONCATENATE(SP_ACQ_Lib[[#This Row],[Acquisition Tract No.]],"_",SP_ACQ_Lib[[#This Row],[ACQ Document Type]])</f>
        <v>315_APPRAISAL Final Appraisal</v>
      </c>
      <c r="B592" s="14" t="s">
        <v>2865</v>
      </c>
      <c r="C592" s="83" t="s">
        <v>53</v>
      </c>
      <c r="D592" s="12" t="s">
        <v>282</v>
      </c>
      <c r="E592" s="8" t="s">
        <v>569</v>
      </c>
      <c r="F592" s="8" t="s">
        <v>1727</v>
      </c>
      <c r="G592" s="8" t="s">
        <v>1726</v>
      </c>
      <c r="H592" s="7" t="s">
        <v>218</v>
      </c>
      <c r="I592" s="16">
        <v>43960</v>
      </c>
      <c r="J592" s="16"/>
      <c r="K592" s="17">
        <v>13542</v>
      </c>
      <c r="L592" s="3"/>
      <c r="M592" s="8" t="s">
        <v>1483</v>
      </c>
      <c r="N592" s="11">
        <v>44000.402245370373</v>
      </c>
      <c r="O592" s="8" t="s">
        <v>1483</v>
      </c>
      <c r="P592" s="11">
        <v>44000.400856481479</v>
      </c>
      <c r="Q592" s="13">
        <v>4885950</v>
      </c>
      <c r="R592" s="84" t="s">
        <v>220</v>
      </c>
      <c r="S592" s="14" t="s">
        <v>2934</v>
      </c>
      <c r="T592" s="63">
        <v>1224</v>
      </c>
      <c r="U592" s="64" t="str">
        <f>CONCATENATE(LEFT(SP_ACQ_Lib[[#This Row],[Tax Parcel ID]],7),"_",SP_ACQ_Lib[[#This Row],[ACQ Document Type]])</f>
        <v>R013044_APPRAISAL Final Appraisal</v>
      </c>
      <c r="V592" s="36" t="str">
        <f>INDEX(SP_AcqTract_DB[WCAD Tax Parcel ID],MATCH(SP_ACQ_Lib[[#This Row],[Acquisition Tract No.]],SP_AcqTract_DB[Acquisition Tract No.],0))</f>
        <v>R013044;#57</v>
      </c>
      <c r="W592" s="26" t="e">
        <f>INDEX(#REF!,MATCH(LEFT(SP_ACQ_Lib[[#This Row],[Tax Parcel ID]],7),#REF!,0))</f>
        <v>#REF!</v>
      </c>
      <c r="X5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APPRAISAL Final Appraisal</v>
      </c>
      <c r="Y5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3" spans="1:25" ht="15" x14ac:dyDescent="0.2">
      <c r="A593" s="57" t="str">
        <f>CONCATENATE(SP_ACQ_Lib[[#This Row],[Acquisition Tract No.]],"_",SP_ACQ_Lib[[#This Row],[ACQ Document Type]])</f>
        <v>315_APPRAISAL Just Compensation Approval</v>
      </c>
      <c r="B593" s="14" t="s">
        <v>3027</v>
      </c>
      <c r="C593" s="83" t="s">
        <v>53</v>
      </c>
      <c r="D593" s="12" t="s">
        <v>282</v>
      </c>
      <c r="E593" s="8" t="s">
        <v>569</v>
      </c>
      <c r="F593" s="8" t="s">
        <v>1737</v>
      </c>
      <c r="G593" s="8" t="s">
        <v>1736</v>
      </c>
      <c r="H593" s="7" t="s">
        <v>1082</v>
      </c>
      <c r="I593" s="16">
        <v>44012</v>
      </c>
      <c r="J593" s="16"/>
      <c r="K593" s="17">
        <v>13542</v>
      </c>
      <c r="L593" s="3"/>
      <c r="M593" s="8" t="s">
        <v>1483</v>
      </c>
      <c r="N593" s="11">
        <v>44012.540196759262</v>
      </c>
      <c r="O593" s="8" t="s">
        <v>1483</v>
      </c>
      <c r="P593" s="11">
        <v>44012.517604166664</v>
      </c>
      <c r="Q593" s="13">
        <v>173655</v>
      </c>
      <c r="R593" s="84" t="s">
        <v>220</v>
      </c>
      <c r="S593" s="14" t="s">
        <v>3090</v>
      </c>
      <c r="T593" s="63">
        <v>1313</v>
      </c>
      <c r="U593" s="64" t="str">
        <f>CONCATENATE(LEFT(SP_ACQ_Lib[[#This Row],[Tax Parcel ID]],7),"_",SP_ACQ_Lib[[#This Row],[ACQ Document Type]])</f>
        <v>R013044_APPRAISAL Just Compensation Approval</v>
      </c>
      <c r="V593" s="36" t="str">
        <f>INDEX(SP_AcqTract_DB[WCAD Tax Parcel ID],MATCH(SP_ACQ_Lib[[#This Row],[Acquisition Tract No.]],SP_AcqTract_DB[Acquisition Tract No.],0))</f>
        <v>R013044;#57</v>
      </c>
      <c r="W593" s="26" t="e">
        <f>INDEX(#REF!,MATCH(LEFT(SP_ACQ_Lib[[#This Row],[Tax Parcel ID]],7),#REF!,0))</f>
        <v>#REF!</v>
      </c>
      <c r="X5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APPRAISAL Just Compensation Approval</v>
      </c>
      <c r="Y5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4" spans="1:25" ht="15" x14ac:dyDescent="0.2">
      <c r="A594" s="57" t="str">
        <f>CONCATENATE(SP_ACQ_Lib[[#This Row],[Acquisition Tract No.]],"_",SP_ACQ_Lib[[#This Row],[ACQ Document Type]])</f>
        <v>315_APPRAISAL Just Compensation Memo</v>
      </c>
      <c r="B594" s="14" t="s">
        <v>2866</v>
      </c>
      <c r="C594" s="83" t="s">
        <v>53</v>
      </c>
      <c r="D594" s="12" t="s">
        <v>282</v>
      </c>
      <c r="E594" s="8" t="s">
        <v>569</v>
      </c>
      <c r="F594" s="8" t="s">
        <v>1729</v>
      </c>
      <c r="G594" s="8" t="s">
        <v>1728</v>
      </c>
      <c r="H594" s="7" t="s">
        <v>218</v>
      </c>
      <c r="I594" s="16">
        <v>43999</v>
      </c>
      <c r="J594" s="16">
        <v>43999</v>
      </c>
      <c r="K594" s="17">
        <v>13542</v>
      </c>
      <c r="L594" s="3"/>
      <c r="M594" s="8" t="s">
        <v>1483</v>
      </c>
      <c r="N594" s="11">
        <v>44000.435763888891</v>
      </c>
      <c r="O594" s="8" t="s">
        <v>1483</v>
      </c>
      <c r="P594" s="11">
        <v>44000.400868055556</v>
      </c>
      <c r="Q594" s="13">
        <v>23087</v>
      </c>
      <c r="R594" s="84" t="s">
        <v>220</v>
      </c>
      <c r="S594" s="14" t="s">
        <v>2935</v>
      </c>
      <c r="T594" s="63">
        <v>1225</v>
      </c>
      <c r="U594" s="64" t="str">
        <f>CONCATENATE(LEFT(SP_ACQ_Lib[[#This Row],[Tax Parcel ID]],7),"_",SP_ACQ_Lib[[#This Row],[ACQ Document Type]])</f>
        <v>R013044_APPRAISAL Just Compensation Memo</v>
      </c>
      <c r="V594" s="36" t="str">
        <f>INDEX(SP_AcqTract_DB[WCAD Tax Parcel ID],MATCH(SP_ACQ_Lib[[#This Row],[Acquisition Tract No.]],SP_AcqTract_DB[Acquisition Tract No.],0))</f>
        <v>R013044;#57</v>
      </c>
      <c r="W594" s="26" t="e">
        <f>INDEX(#REF!,MATCH(LEFT(SP_ACQ_Lib[[#This Row],[Tax Parcel ID]],7),#REF!,0))</f>
        <v>#REF!</v>
      </c>
      <c r="X5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APPRAISAL Just Compensation Memo</v>
      </c>
      <c r="Y5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5" spans="1:25" ht="15" x14ac:dyDescent="0.2">
      <c r="A595" s="57" t="str">
        <f>CONCATENATE(SP_ACQ_Lib[[#This Row],[Acquisition Tract No.]],"_",SP_ACQ_Lib[[#This Row],[ACQ Document Type]])</f>
        <v>315_APPRAISAL USACOE Authorization to Proceed with Offer</v>
      </c>
      <c r="B595" s="14" t="s">
        <v>2867</v>
      </c>
      <c r="C595" s="83" t="s">
        <v>53</v>
      </c>
      <c r="D595" s="12" t="s">
        <v>282</v>
      </c>
      <c r="E595" s="8" t="s">
        <v>569</v>
      </c>
      <c r="F595" s="8" t="s">
        <v>1786</v>
      </c>
      <c r="G595" s="8" t="s">
        <v>1785</v>
      </c>
      <c r="H595" s="7" t="s">
        <v>218</v>
      </c>
      <c r="I595" s="16">
        <v>43999</v>
      </c>
      <c r="J595" s="16">
        <v>43999</v>
      </c>
      <c r="K595" s="17">
        <v>13542</v>
      </c>
      <c r="L595" s="3"/>
      <c r="M595" s="8" t="s">
        <v>1483</v>
      </c>
      <c r="N595" s="11">
        <v>44000.43677083333</v>
      </c>
      <c r="O595" s="8" t="s">
        <v>1483</v>
      </c>
      <c r="P595" s="11">
        <v>44000.400868055556</v>
      </c>
      <c r="Q595" s="13">
        <v>418595</v>
      </c>
      <c r="R595" s="84" t="s">
        <v>220</v>
      </c>
      <c r="S595" s="14" t="s">
        <v>2936</v>
      </c>
      <c r="T595" s="63">
        <v>1226</v>
      </c>
      <c r="U595" s="64" t="str">
        <f>CONCATENATE(LEFT(SP_ACQ_Lib[[#This Row],[Tax Parcel ID]],7),"_",SP_ACQ_Lib[[#This Row],[ACQ Document Type]])</f>
        <v>R013044_APPRAISAL USACOE Authorization to Proceed with Offer</v>
      </c>
      <c r="V595" s="36" t="str">
        <f>INDEX(SP_AcqTract_DB[WCAD Tax Parcel ID],MATCH(SP_ACQ_Lib[[#This Row],[Acquisition Tract No.]],SP_AcqTract_DB[Acquisition Tract No.],0))</f>
        <v>R013044;#57</v>
      </c>
      <c r="W595" s="26" t="e">
        <f>INDEX(#REF!,MATCH(LEFT(SP_ACQ_Lib[[#This Row],[Tax Parcel ID]],7),#REF!,0))</f>
        <v>#REF!</v>
      </c>
      <c r="X5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APPRAISAL USACOE Authorization to Proceed with Offer</v>
      </c>
      <c r="Y5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6" spans="1:25" ht="15" x14ac:dyDescent="0.2">
      <c r="A596" s="57" t="str">
        <f>CONCATENATE(SP_ACQ_Lib[[#This Row],[Acquisition Tract No.]],"_",SP_ACQ_Lib[[#This Row],[ACQ Document Type]])</f>
        <v>315_APPRAISAL USACOE Authorization to Proceed with Offer Approval</v>
      </c>
      <c r="B596" s="14" t="s">
        <v>3028</v>
      </c>
      <c r="C596" s="83" t="s">
        <v>53</v>
      </c>
      <c r="D596" s="12" t="s">
        <v>282</v>
      </c>
      <c r="E596" s="8" t="s">
        <v>569</v>
      </c>
      <c r="F596" s="8" t="s">
        <v>1800</v>
      </c>
      <c r="G596" s="8" t="s">
        <v>1799</v>
      </c>
      <c r="H596" s="7" t="s">
        <v>1082</v>
      </c>
      <c r="I596" s="16">
        <v>44012</v>
      </c>
      <c r="J596" s="16"/>
      <c r="K596" s="17">
        <v>13542</v>
      </c>
      <c r="L596" s="3"/>
      <c r="M596" s="8" t="s">
        <v>1483</v>
      </c>
      <c r="N596" s="11">
        <v>44012.53324074074</v>
      </c>
      <c r="O596" s="8" t="s">
        <v>1483</v>
      </c>
      <c r="P596" s="11">
        <v>44012.517604166664</v>
      </c>
      <c r="Q596" s="13">
        <v>510748</v>
      </c>
      <c r="R596" s="84" t="s">
        <v>220</v>
      </c>
      <c r="S596" s="14" t="s">
        <v>3091</v>
      </c>
      <c r="T596" s="63">
        <v>1314</v>
      </c>
      <c r="U596" s="64" t="str">
        <f>CONCATENATE(LEFT(SP_ACQ_Lib[[#This Row],[Tax Parcel ID]],7),"_",SP_ACQ_Lib[[#This Row],[ACQ Document Type]])</f>
        <v>R013044_APPRAISAL USACOE Authorization to Proceed with Offer Approval</v>
      </c>
      <c r="V596" s="36" t="str">
        <f>INDEX(SP_AcqTract_DB[WCAD Tax Parcel ID],MATCH(SP_ACQ_Lib[[#This Row],[Acquisition Tract No.]],SP_AcqTract_DB[Acquisition Tract No.],0))</f>
        <v>R013044;#57</v>
      </c>
      <c r="W596" s="26" t="e">
        <f>INDEX(#REF!,MATCH(LEFT(SP_ACQ_Lib[[#This Row],[Tax Parcel ID]],7),#REF!,0))</f>
        <v>#REF!</v>
      </c>
      <c r="X5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APPRAISAL USACOE Authorization to Proceed with Offer Approval</v>
      </c>
      <c r="Y5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7" spans="1:25" ht="15" x14ac:dyDescent="0.2">
      <c r="A597" s="57" t="str">
        <f>CONCATENATE(SP_ACQ_Lib[[#This Row],[Acquisition Tract No.]],"_",SP_ACQ_Lib[[#This Row],[ACQ Document Type]])</f>
        <v>315_CONTACT Initial Interview - Residential</v>
      </c>
      <c r="B597" s="14" t="s">
        <v>936</v>
      </c>
      <c r="C597" s="83" t="s">
        <v>53</v>
      </c>
      <c r="D597" s="12" t="s">
        <v>282</v>
      </c>
      <c r="E597" s="8" t="s">
        <v>489</v>
      </c>
      <c r="F597" s="8" t="s">
        <v>490</v>
      </c>
      <c r="G597" s="8" t="s">
        <v>244</v>
      </c>
      <c r="H597" s="7" t="s">
        <v>218</v>
      </c>
      <c r="I597" s="16">
        <v>43685</v>
      </c>
      <c r="J597" s="16"/>
      <c r="K597" s="17"/>
      <c r="L597" s="3"/>
      <c r="M597" s="8" t="s">
        <v>20</v>
      </c>
      <c r="N597" s="11">
        <v>43770.449293981481</v>
      </c>
      <c r="O597" s="8" t="s">
        <v>1485</v>
      </c>
      <c r="P597" s="11">
        <v>43696.39230324074</v>
      </c>
      <c r="Q597" s="13">
        <v>348549</v>
      </c>
      <c r="R597" s="84" t="s">
        <v>220</v>
      </c>
      <c r="S597" s="14" t="s">
        <v>449</v>
      </c>
      <c r="T597" s="63">
        <v>97</v>
      </c>
      <c r="U597" s="64" t="str">
        <f>CONCATENATE(LEFT(SP_ACQ_Lib[[#This Row],[Tax Parcel ID]],7),"_",SP_ACQ_Lib[[#This Row],[ACQ Document Type]])</f>
        <v>R013044_CONTACT Initial Interview - Residential</v>
      </c>
      <c r="V597" s="36" t="str">
        <f>INDEX(SP_AcqTract_DB[WCAD Tax Parcel ID],MATCH(SP_ACQ_Lib[[#This Row],[Acquisition Tract No.]],SP_AcqTract_DB[Acquisition Tract No.],0))</f>
        <v>R013044;#57</v>
      </c>
      <c r="W597" s="26" t="e">
        <f>INDEX(#REF!,MATCH(LEFT(SP_ACQ_Lib[[#This Row],[Tax Parcel ID]],7),#REF!,0))</f>
        <v>#REF!</v>
      </c>
      <c r="X5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CONTACT Initial Interview - Residential</v>
      </c>
      <c r="Y5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8" spans="1:25" ht="15" x14ac:dyDescent="0.2">
      <c r="A598" s="57" t="str">
        <f>CONCATENATE(SP_ACQ_Lib[[#This Row],[Acquisition Tract No.]],"_",SP_ACQ_Lib[[#This Row],[ACQ Document Type]])</f>
        <v>315_CONTACT Letter of Intent-HDR</v>
      </c>
      <c r="B598" s="14" t="s">
        <v>937</v>
      </c>
      <c r="C598" s="83" t="s">
        <v>53</v>
      </c>
      <c r="D598" s="12" t="s">
        <v>282</v>
      </c>
      <c r="E598" s="8" t="s">
        <v>489</v>
      </c>
      <c r="F598" s="8" t="s">
        <v>760</v>
      </c>
      <c r="G598" s="8" t="s">
        <v>759</v>
      </c>
      <c r="H598" s="7" t="s">
        <v>218</v>
      </c>
      <c r="I598" s="16">
        <v>43765</v>
      </c>
      <c r="J598" s="16"/>
      <c r="K598" s="17"/>
      <c r="L598" s="3"/>
      <c r="M598" s="8" t="s">
        <v>20</v>
      </c>
      <c r="N598" s="11">
        <v>43770.449293981481</v>
      </c>
      <c r="O598" s="8" t="s">
        <v>673</v>
      </c>
      <c r="P598" s="11">
        <v>43769.641099537039</v>
      </c>
      <c r="Q598" s="13">
        <v>352572</v>
      </c>
      <c r="R598" s="84" t="s">
        <v>220</v>
      </c>
      <c r="S598" s="14" t="s">
        <v>1017</v>
      </c>
      <c r="T598" s="63">
        <v>546</v>
      </c>
      <c r="U598" s="64" t="str">
        <f>CONCATENATE(LEFT(SP_ACQ_Lib[[#This Row],[Tax Parcel ID]],7),"_",SP_ACQ_Lib[[#This Row],[ACQ Document Type]])</f>
        <v>R013044_CONTACT Letter of Intent-HDR</v>
      </c>
      <c r="V598" s="36" t="str">
        <f>INDEX(SP_AcqTract_DB[WCAD Tax Parcel ID],MATCH(SP_ACQ_Lib[[#This Row],[Acquisition Tract No.]],SP_AcqTract_DB[Acquisition Tract No.],0))</f>
        <v>R013044;#57</v>
      </c>
      <c r="W598" s="26" t="e">
        <f>INDEX(#REF!,MATCH(LEFT(SP_ACQ_Lib[[#This Row],[Tax Parcel ID]],7),#REF!,0))</f>
        <v>#REF!</v>
      </c>
      <c r="X5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CONTACT Letter of Intent-HDR</v>
      </c>
      <c r="Y5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599" spans="1:25" ht="15" x14ac:dyDescent="0.2">
      <c r="A599" s="57" t="str">
        <f>CONCATENATE(SP_ACQ_Lib[[#This Row],[Acquisition Tract No.]],"_",SP_ACQ_Lib[[#This Row],[ACQ Document Type]])</f>
        <v>315_CONTACT Negotiator Report</v>
      </c>
      <c r="B599" s="14" t="s">
        <v>1322</v>
      </c>
      <c r="C599" s="83" t="s">
        <v>53</v>
      </c>
      <c r="D599" s="12" t="s">
        <v>282</v>
      </c>
      <c r="E599" s="8" t="s">
        <v>489</v>
      </c>
      <c r="F599" s="8" t="s">
        <v>517</v>
      </c>
      <c r="G599" s="8" t="s">
        <v>516</v>
      </c>
      <c r="H599" s="7" t="s">
        <v>218</v>
      </c>
      <c r="I599" s="16"/>
      <c r="J599" s="16"/>
      <c r="K599" s="17"/>
      <c r="L599" s="3"/>
      <c r="M599" s="8" t="s">
        <v>1076</v>
      </c>
      <c r="N599" s="11">
        <v>44008.460902777777</v>
      </c>
      <c r="O599" s="8" t="s">
        <v>1484</v>
      </c>
      <c r="P599" s="11">
        <v>43728.566631944443</v>
      </c>
      <c r="Q599" s="13">
        <v>61422</v>
      </c>
      <c r="R599" s="84" t="s">
        <v>518</v>
      </c>
      <c r="S599" s="14" t="s">
        <v>560</v>
      </c>
      <c r="T599" s="63">
        <v>323</v>
      </c>
      <c r="U599" s="64" t="str">
        <f>CONCATENATE(LEFT(SP_ACQ_Lib[[#This Row],[Tax Parcel ID]],7),"_",SP_ACQ_Lib[[#This Row],[ACQ Document Type]])</f>
        <v>R013044_CONTACT Negotiator Report</v>
      </c>
      <c r="V599" s="36" t="str">
        <f>INDEX(SP_AcqTract_DB[WCAD Tax Parcel ID],MATCH(SP_ACQ_Lib[[#This Row],[Acquisition Tract No.]],SP_AcqTract_DB[Acquisition Tract No.],0))</f>
        <v>R013044;#57</v>
      </c>
      <c r="W599" s="26" t="e">
        <f>INDEX(#REF!,MATCH(LEFT(SP_ACQ_Lib[[#This Row],[Tax Parcel ID]],7),#REF!,0))</f>
        <v>#REF!</v>
      </c>
      <c r="X5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CONTACT Negotiator Report</v>
      </c>
      <c r="Y5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0" spans="1:25" ht="15" x14ac:dyDescent="0.2">
      <c r="A600" s="57" t="str">
        <f>CONCATENATE(SP_ACQ_Lib[[#This Row],[Acquisition Tract No.]],"_",SP_ACQ_Lib[[#This Row],[ACQ Document Type]])</f>
        <v>315_NEGOTIATION Initial Offer Package</v>
      </c>
      <c r="B600" s="14" t="s">
        <v>3029</v>
      </c>
      <c r="C600" s="83" t="s">
        <v>53</v>
      </c>
      <c r="D600" s="12" t="s">
        <v>282</v>
      </c>
      <c r="E600" s="8" t="s">
        <v>573</v>
      </c>
      <c r="F600" s="8" t="s">
        <v>574</v>
      </c>
      <c r="G600" s="8" t="s">
        <v>1054</v>
      </c>
      <c r="H600" s="7" t="s">
        <v>218</v>
      </c>
      <c r="I600" s="16">
        <v>44019</v>
      </c>
      <c r="J600" s="16"/>
      <c r="K600" s="17">
        <v>13542</v>
      </c>
      <c r="L600" s="3"/>
      <c r="M600" s="8" t="s">
        <v>1483</v>
      </c>
      <c r="N600" s="11">
        <v>44020.36478009259</v>
      </c>
      <c r="O600" s="8" t="s">
        <v>1483</v>
      </c>
      <c r="P600" s="11">
        <v>44020.3596412037</v>
      </c>
      <c r="Q600" s="13">
        <v>8868602</v>
      </c>
      <c r="R600" s="84" t="s">
        <v>220</v>
      </c>
      <c r="S600" s="14" t="s">
        <v>3092</v>
      </c>
      <c r="T600" s="63">
        <v>1361</v>
      </c>
      <c r="U600" s="64" t="str">
        <f>CONCATENATE(LEFT(SP_ACQ_Lib[[#This Row],[Tax Parcel ID]],7),"_",SP_ACQ_Lib[[#This Row],[ACQ Document Type]])</f>
        <v>R013044_NEGOTIATION Initial Offer Package</v>
      </c>
      <c r="V600" s="36" t="str">
        <f>INDEX(SP_AcqTract_DB[WCAD Tax Parcel ID],MATCH(SP_ACQ_Lib[[#This Row],[Acquisition Tract No.]],SP_AcqTract_DB[Acquisition Tract No.],0))</f>
        <v>R013044;#57</v>
      </c>
      <c r="W600" s="26" t="e">
        <f>INDEX(#REF!,MATCH(LEFT(SP_ACQ_Lib[[#This Row],[Tax Parcel ID]],7),#REF!,0))</f>
        <v>#REF!</v>
      </c>
      <c r="X6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NEGOTIATION Initial Offer Package</v>
      </c>
      <c r="Y6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1" spans="1:25" ht="15" x14ac:dyDescent="0.2">
      <c r="A601" s="57" t="str">
        <f>CONCATENATE(SP_ACQ_Lib[[#This Row],[Acquisition Tract No.]],"_",SP_ACQ_Lib[[#This Row],[ACQ Document Type]])</f>
        <v>315_NEGOTIATION Initial Offer Package CMRR</v>
      </c>
      <c r="B601" s="14" t="s">
        <v>3030</v>
      </c>
      <c r="C601" s="83" t="s">
        <v>53</v>
      </c>
      <c r="D601" s="12" t="s">
        <v>282</v>
      </c>
      <c r="E601" s="8" t="s">
        <v>573</v>
      </c>
      <c r="F601" s="8" t="s">
        <v>575</v>
      </c>
      <c r="G601" s="8" t="s">
        <v>1055</v>
      </c>
      <c r="H601" s="7" t="s">
        <v>218</v>
      </c>
      <c r="I601" s="16">
        <v>44020</v>
      </c>
      <c r="J601" s="16">
        <v>44025</v>
      </c>
      <c r="K601" s="17"/>
      <c r="L601" s="3"/>
      <c r="M601" s="8" t="s">
        <v>1483</v>
      </c>
      <c r="N601" s="11">
        <v>44025.557662037034</v>
      </c>
      <c r="O601" s="8" t="s">
        <v>1483</v>
      </c>
      <c r="P601" s="11">
        <v>44020.359548611108</v>
      </c>
      <c r="Q601" s="13">
        <v>1170477</v>
      </c>
      <c r="R601" s="84" t="s">
        <v>220</v>
      </c>
      <c r="S601" s="14" t="s">
        <v>3093</v>
      </c>
      <c r="T601" s="63">
        <v>1360</v>
      </c>
      <c r="U601" s="64" t="str">
        <f>CONCATENATE(LEFT(SP_ACQ_Lib[[#This Row],[Tax Parcel ID]],7),"_",SP_ACQ_Lib[[#This Row],[ACQ Document Type]])</f>
        <v>R013044_NEGOTIATION Initial Offer Package CMRR</v>
      </c>
      <c r="V601" s="36" t="str">
        <f>INDEX(SP_AcqTract_DB[WCAD Tax Parcel ID],MATCH(SP_ACQ_Lib[[#This Row],[Acquisition Tract No.]],SP_AcqTract_DB[Acquisition Tract No.],0))</f>
        <v>R013044;#57</v>
      </c>
      <c r="W601" s="26" t="e">
        <f>INDEX(#REF!,MATCH(LEFT(SP_ACQ_Lib[[#This Row],[Tax Parcel ID]],7),#REF!,0))</f>
        <v>#REF!</v>
      </c>
      <c r="X6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NEGOTIATION Initial Offer Package CMRR</v>
      </c>
      <c r="Y6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2" spans="1:25" ht="15" x14ac:dyDescent="0.2">
      <c r="A602" s="57" t="str">
        <f>CONCATENATE(SP_ACQ_Lib[[#This Row],[Acquisition Tract No.]],"_",SP_ACQ_Lib[[#This Row],[ACQ Document Type]])</f>
        <v>315_NEGOTIATION Landowner Bill of Rights Letter</v>
      </c>
      <c r="B602" s="14" t="s">
        <v>1394</v>
      </c>
      <c r="C602" s="83" t="s">
        <v>53</v>
      </c>
      <c r="D602" s="12" t="s">
        <v>282</v>
      </c>
      <c r="E602" s="8" t="s">
        <v>573</v>
      </c>
      <c r="F602" s="8" t="s">
        <v>1079</v>
      </c>
      <c r="G602" s="8" t="s">
        <v>1078</v>
      </c>
      <c r="H602" s="7" t="s">
        <v>218</v>
      </c>
      <c r="I602" s="16">
        <v>43748</v>
      </c>
      <c r="J602" s="16"/>
      <c r="K602" s="17"/>
      <c r="L602" s="3"/>
      <c r="M602" s="8" t="s">
        <v>1483</v>
      </c>
      <c r="N602" s="11">
        <v>43923.491400462961</v>
      </c>
      <c r="O602" s="8" t="s">
        <v>1485</v>
      </c>
      <c r="P602" s="11">
        <v>43752.529548611114</v>
      </c>
      <c r="Q602" s="13">
        <v>398742</v>
      </c>
      <c r="R602" s="84" t="s">
        <v>220</v>
      </c>
      <c r="S602" s="14" t="s">
        <v>652</v>
      </c>
      <c r="T602" s="63">
        <v>454</v>
      </c>
      <c r="U602" s="64" t="str">
        <f>CONCATENATE(LEFT(SP_ACQ_Lib[[#This Row],[Tax Parcel ID]],7),"_",SP_ACQ_Lib[[#This Row],[ACQ Document Type]])</f>
        <v>R013044_NEGOTIATION Landowner Bill of Rights Letter</v>
      </c>
      <c r="V602" s="36" t="str">
        <f>INDEX(SP_AcqTract_DB[WCAD Tax Parcel ID],MATCH(SP_ACQ_Lib[[#This Row],[Acquisition Tract No.]],SP_AcqTract_DB[Acquisition Tract No.],0))</f>
        <v>R013044;#57</v>
      </c>
      <c r="W602" s="26" t="e">
        <f>INDEX(#REF!,MATCH(LEFT(SP_ACQ_Lib[[#This Row],[Tax Parcel ID]],7),#REF!,0))</f>
        <v>#REF!</v>
      </c>
      <c r="X6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NEGOTIATION Landowner Bill of Rights Letter</v>
      </c>
      <c r="Y6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3" spans="1:25" ht="15" x14ac:dyDescent="0.2">
      <c r="A603" s="57" t="str">
        <f>CONCATENATE(SP_ACQ_Lib[[#This Row],[Acquisition Tract No.]],"_",SP_ACQ_Lib[[#This Row],[ACQ Document Type]])</f>
        <v>315_SURVEY Description-Plat_CITY</v>
      </c>
      <c r="B603" s="14" t="s">
        <v>1445</v>
      </c>
      <c r="C603" s="83" t="s">
        <v>53</v>
      </c>
      <c r="D603" s="12" t="s">
        <v>282</v>
      </c>
      <c r="E603" s="8" t="s">
        <v>482</v>
      </c>
      <c r="F603" s="8" t="s">
        <v>1413</v>
      </c>
      <c r="G603" s="8" t="s">
        <v>1412</v>
      </c>
      <c r="H603" s="7" t="s">
        <v>1082</v>
      </c>
      <c r="I603" s="16">
        <v>43958</v>
      </c>
      <c r="J603" s="16">
        <v>43999</v>
      </c>
      <c r="K603" s="17"/>
      <c r="L603" s="3" t="s">
        <v>2809</v>
      </c>
      <c r="M603" s="8" t="s">
        <v>1483</v>
      </c>
      <c r="N603" s="11">
        <v>43999.384062500001</v>
      </c>
      <c r="O603" s="8" t="s">
        <v>1483</v>
      </c>
      <c r="P603" s="11">
        <v>43886.641956018517</v>
      </c>
      <c r="Q603" s="13">
        <v>258197</v>
      </c>
      <c r="R603" s="84" t="s">
        <v>220</v>
      </c>
      <c r="S603" s="14" t="s">
        <v>1468</v>
      </c>
      <c r="T603" s="63">
        <v>739</v>
      </c>
      <c r="U603" s="64" t="str">
        <f>CONCATENATE(LEFT(SP_ACQ_Lib[[#This Row],[Tax Parcel ID]],7),"_",SP_ACQ_Lib[[#This Row],[ACQ Document Type]])</f>
        <v>R013044_SURVEY Description-Plat_CITY</v>
      </c>
      <c r="V603" s="36" t="str">
        <f>INDEX(SP_AcqTract_DB[WCAD Tax Parcel ID],MATCH(SP_ACQ_Lib[[#This Row],[Acquisition Tract No.]],SP_AcqTract_DB[Acquisition Tract No.],0))</f>
        <v>R013044;#57</v>
      </c>
      <c r="W603" s="26" t="e">
        <f>INDEX(#REF!,MATCH(LEFT(SP_ACQ_Lib[[#This Row],[Tax Parcel ID]],7),#REF!,0))</f>
        <v>#REF!</v>
      </c>
      <c r="X6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SURVEY Description-Plat_CITY</v>
      </c>
      <c r="Y6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4" spans="1:25" ht="15" x14ac:dyDescent="0.2">
      <c r="A604" s="57" t="str">
        <f>CONCATENATE(SP_ACQ_Lib[[#This Row],[Acquisition Tract No.]],"_",SP_ACQ_Lib[[#This Row],[ACQ Document Type]])</f>
        <v>315_SURVEY Description-Plat_USACOE</v>
      </c>
      <c r="B604" s="14" t="s">
        <v>1865</v>
      </c>
      <c r="C604" s="83" t="s">
        <v>53</v>
      </c>
      <c r="D604" s="12" t="s">
        <v>282</v>
      </c>
      <c r="E604" s="8" t="s">
        <v>482</v>
      </c>
      <c r="F604" s="8" t="s">
        <v>1420</v>
      </c>
      <c r="G604" s="8" t="s">
        <v>1419</v>
      </c>
      <c r="H604" s="7" t="s">
        <v>218</v>
      </c>
      <c r="I604" s="16">
        <v>43958</v>
      </c>
      <c r="J604" s="16">
        <v>43999</v>
      </c>
      <c r="K604" s="17"/>
      <c r="L604" s="3" t="s">
        <v>2809</v>
      </c>
      <c r="M604" s="8" t="s">
        <v>1483</v>
      </c>
      <c r="N604" s="11">
        <v>43999.384502314817</v>
      </c>
      <c r="O604" s="8" t="s">
        <v>1483</v>
      </c>
      <c r="P604" s="11">
        <v>43958.480474537035</v>
      </c>
      <c r="Q604" s="13">
        <v>501913</v>
      </c>
      <c r="R604" s="84" t="s">
        <v>220</v>
      </c>
      <c r="S604" s="14" t="s">
        <v>1871</v>
      </c>
      <c r="T604" s="63">
        <v>869</v>
      </c>
      <c r="U604" s="64" t="str">
        <f>CONCATENATE(LEFT(SP_ACQ_Lib[[#This Row],[Tax Parcel ID]],7),"_",SP_ACQ_Lib[[#This Row],[ACQ Document Type]])</f>
        <v>R013044_SURVEY Description-Plat_USACOE</v>
      </c>
      <c r="V604" s="36" t="str">
        <f>INDEX(SP_AcqTract_DB[WCAD Tax Parcel ID],MATCH(SP_ACQ_Lib[[#This Row],[Acquisition Tract No.]],SP_AcqTract_DB[Acquisition Tract No.],0))</f>
        <v>R013044;#57</v>
      </c>
      <c r="W604" s="26" t="e">
        <f>INDEX(#REF!,MATCH(LEFT(SP_ACQ_Lib[[#This Row],[Tax Parcel ID]],7),#REF!,0))</f>
        <v>#REF!</v>
      </c>
      <c r="X6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SURVEY Description-Plat_USACOE</v>
      </c>
      <c r="Y6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5" spans="1:25" ht="15" x14ac:dyDescent="0.2">
      <c r="A605" s="57" t="str">
        <f>CONCATENATE(SP_ACQ_Lib[[#This Row],[Acquisition Tract No.]],"_",SP_ACQ_Lib[[#This Row],[ACQ Document Type]])</f>
        <v>315_SURVEY Right-of-Entry</v>
      </c>
      <c r="B605" s="14" t="s">
        <v>1637</v>
      </c>
      <c r="C605" s="83" t="s">
        <v>53</v>
      </c>
      <c r="D605" s="12" t="s">
        <v>282</v>
      </c>
      <c r="E605" s="8" t="s">
        <v>482</v>
      </c>
      <c r="F605" s="8" t="s">
        <v>483</v>
      </c>
      <c r="G605" s="8" t="s">
        <v>217</v>
      </c>
      <c r="H605" s="7" t="s">
        <v>218</v>
      </c>
      <c r="I605" s="16">
        <v>43732</v>
      </c>
      <c r="J605" s="16"/>
      <c r="K605" s="17"/>
      <c r="L605" s="3"/>
      <c r="M605" s="8" t="s">
        <v>1483</v>
      </c>
      <c r="N605" s="11">
        <v>43922.382928240739</v>
      </c>
      <c r="O605" s="8" t="s">
        <v>1485</v>
      </c>
      <c r="P605" s="11">
        <v>43732.430451388886</v>
      </c>
      <c r="Q605" s="13">
        <v>1029357</v>
      </c>
      <c r="R605" s="84" t="s">
        <v>220</v>
      </c>
      <c r="S605" s="14" t="s">
        <v>561</v>
      </c>
      <c r="T605" s="63">
        <v>265</v>
      </c>
      <c r="U605" s="64" t="str">
        <f>CONCATENATE(LEFT(SP_ACQ_Lib[[#This Row],[Tax Parcel ID]],7),"_",SP_ACQ_Lib[[#This Row],[ACQ Document Type]])</f>
        <v>R013044_SURVEY Right-of-Entry</v>
      </c>
      <c r="V605" s="36" t="str">
        <f>INDEX(SP_AcqTract_DB[WCAD Tax Parcel ID],MATCH(SP_ACQ_Lib[[#This Row],[Acquisition Tract No.]],SP_AcqTract_DB[Acquisition Tract No.],0))</f>
        <v>R013044;#57</v>
      </c>
      <c r="W605" s="26" t="e">
        <f>INDEX(#REF!,MATCH(LEFT(SP_ACQ_Lib[[#This Row],[Tax Parcel ID]],7),#REF!,0))</f>
        <v>#REF!</v>
      </c>
      <c r="X6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SURVEY Right-of-Entry</v>
      </c>
      <c r="Y6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6" spans="1:25" ht="15" x14ac:dyDescent="0.2">
      <c r="A606" s="57" t="str">
        <f>CONCATENATE(SP_ACQ_Lib[[#This Row],[Acquisition Tract No.]],"_",SP_ACQ_Lib[[#This Row],[ACQ Document Type]])</f>
        <v>315_SURVEY Right-of-Entry CMRR</v>
      </c>
      <c r="B606" s="14" t="s">
        <v>1446</v>
      </c>
      <c r="C606" s="83" t="s">
        <v>53</v>
      </c>
      <c r="D606" s="12" t="s">
        <v>282</v>
      </c>
      <c r="E606" s="8" t="s">
        <v>482</v>
      </c>
      <c r="F606" s="8" t="s">
        <v>484</v>
      </c>
      <c r="G606" s="8" t="s">
        <v>224</v>
      </c>
      <c r="H606" s="7" t="s">
        <v>218</v>
      </c>
      <c r="I606" s="16">
        <v>43691</v>
      </c>
      <c r="J606" s="16">
        <v>43694</v>
      </c>
      <c r="K606" s="17"/>
      <c r="L606" s="3" t="s">
        <v>1602</v>
      </c>
      <c r="M606" s="8" t="s">
        <v>1483</v>
      </c>
      <c r="N606" s="11">
        <v>43922.412708333337</v>
      </c>
      <c r="O606" s="8" t="s">
        <v>1485</v>
      </c>
      <c r="P606" s="11">
        <v>43699.455694444441</v>
      </c>
      <c r="Q606" s="13">
        <v>755650</v>
      </c>
      <c r="R606" s="84" t="s">
        <v>220</v>
      </c>
      <c r="S606" s="14" t="s">
        <v>450</v>
      </c>
      <c r="T606" s="63">
        <v>124</v>
      </c>
      <c r="U606" s="64" t="str">
        <f>CONCATENATE(LEFT(SP_ACQ_Lib[[#This Row],[Tax Parcel ID]],7),"_",SP_ACQ_Lib[[#This Row],[ACQ Document Type]])</f>
        <v>R013044_SURVEY Right-of-Entry CMRR</v>
      </c>
      <c r="V606" s="36" t="str">
        <f>INDEX(SP_AcqTract_DB[WCAD Tax Parcel ID],MATCH(SP_ACQ_Lib[[#This Row],[Acquisition Tract No.]],SP_AcqTract_DB[Acquisition Tract No.],0))</f>
        <v>R013044;#57</v>
      </c>
      <c r="W606" s="26" t="e">
        <f>INDEX(#REF!,MATCH(LEFT(SP_ACQ_Lib[[#This Row],[Tax Parcel ID]],7),#REF!,0))</f>
        <v>#REF!</v>
      </c>
      <c r="X6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SURVEY Right-of-Entry CMRR</v>
      </c>
      <c r="Y6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7" spans="1:25" ht="15" x14ac:dyDescent="0.2">
      <c r="A607" s="57" t="str">
        <f>CONCATENATE(SP_ACQ_Lib[[#This Row],[Acquisition Tract No.]],"_",SP_ACQ_Lib[[#This Row],[ACQ Document Type]])</f>
        <v>315_TITLE Commitment</v>
      </c>
      <c r="B607" s="14" t="s">
        <v>938</v>
      </c>
      <c r="C607" s="83" t="s">
        <v>53</v>
      </c>
      <c r="D607" s="12" t="s">
        <v>282</v>
      </c>
      <c r="E607" s="8" t="s">
        <v>485</v>
      </c>
      <c r="F607" s="8" t="s">
        <v>486</v>
      </c>
      <c r="G607" s="8" t="s">
        <v>240</v>
      </c>
      <c r="H607" s="7" t="s">
        <v>218</v>
      </c>
      <c r="I607" s="16">
        <v>43889</v>
      </c>
      <c r="J607" s="16">
        <v>43902</v>
      </c>
      <c r="K607" s="17"/>
      <c r="L607" s="3" t="s">
        <v>1521</v>
      </c>
      <c r="M607" s="8" t="s">
        <v>1485</v>
      </c>
      <c r="N607" s="11">
        <v>43903.692824074074</v>
      </c>
      <c r="O607" s="8" t="s">
        <v>1486</v>
      </c>
      <c r="P607" s="11">
        <v>43705.485474537039</v>
      </c>
      <c r="Q607" s="13">
        <v>568296</v>
      </c>
      <c r="R607" s="84" t="s">
        <v>220</v>
      </c>
      <c r="S607" s="14" t="s">
        <v>451</v>
      </c>
      <c r="T607" s="63">
        <v>177</v>
      </c>
      <c r="U607" s="64" t="str">
        <f>CONCATENATE(LEFT(SP_ACQ_Lib[[#This Row],[Tax Parcel ID]],7),"_",SP_ACQ_Lib[[#This Row],[ACQ Document Type]])</f>
        <v>R013044_TITLE Commitment</v>
      </c>
      <c r="V607" s="36" t="str">
        <f>INDEX(SP_AcqTract_DB[WCAD Tax Parcel ID],MATCH(SP_ACQ_Lib[[#This Row],[Acquisition Tract No.]],SP_AcqTract_DB[Acquisition Tract No.],0))</f>
        <v>R013044;#57</v>
      </c>
      <c r="W607" s="26" t="e">
        <f>INDEX(#REF!,MATCH(LEFT(SP_ACQ_Lib[[#This Row],[Tax Parcel ID]],7),#REF!,0))</f>
        <v>#REF!</v>
      </c>
      <c r="X6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TITLE Commitment</v>
      </c>
      <c r="Y6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8" spans="1:25" ht="15" x14ac:dyDescent="0.2">
      <c r="A608" s="57" t="str">
        <f>CONCATENATE(SP_ACQ_Lib[[#This Row],[Acquisition Tract No.]],"_",SP_ACQ_Lib[[#This Row],[ACQ Document Type]])</f>
        <v>315_TITLE Commitment Backup Docs</v>
      </c>
      <c r="B608" s="14" t="s">
        <v>939</v>
      </c>
      <c r="C608" s="83" t="s">
        <v>53</v>
      </c>
      <c r="D608" s="12" t="s">
        <v>282</v>
      </c>
      <c r="E608" s="8" t="s">
        <v>485</v>
      </c>
      <c r="F608" s="8" t="s">
        <v>487</v>
      </c>
      <c r="G608" s="8" t="s">
        <v>242</v>
      </c>
      <c r="H608" s="7" t="s">
        <v>218</v>
      </c>
      <c r="I608" s="16"/>
      <c r="J608" s="16"/>
      <c r="K608" s="17"/>
      <c r="L608" s="3"/>
      <c r="M608" s="8" t="s">
        <v>1485</v>
      </c>
      <c r="N608" s="11">
        <v>43867.646296296298</v>
      </c>
      <c r="O608" s="8" t="s">
        <v>1486</v>
      </c>
      <c r="P608" s="11">
        <v>43705.485856481479</v>
      </c>
      <c r="Q608" s="13">
        <v>202717</v>
      </c>
      <c r="R608" s="84" t="s">
        <v>220</v>
      </c>
      <c r="S608" s="14" t="s">
        <v>452</v>
      </c>
      <c r="T608" s="63">
        <v>178</v>
      </c>
      <c r="U608" s="64" t="str">
        <f>CONCATENATE(LEFT(SP_ACQ_Lib[[#This Row],[Tax Parcel ID]],7),"_",SP_ACQ_Lib[[#This Row],[ACQ Document Type]])</f>
        <v>R013044_TITLE Commitment Backup Docs</v>
      </c>
      <c r="V608" s="36" t="str">
        <f>INDEX(SP_AcqTract_DB[WCAD Tax Parcel ID],MATCH(SP_ACQ_Lib[[#This Row],[Acquisition Tract No.]],SP_AcqTract_DB[Acquisition Tract No.],0))</f>
        <v>R013044;#57</v>
      </c>
      <c r="W608" s="26" t="e">
        <f>INDEX(#REF!,MATCH(LEFT(SP_ACQ_Lib[[#This Row],[Tax Parcel ID]],7),#REF!,0))</f>
        <v>#REF!</v>
      </c>
      <c r="X6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TITLE Commitment Backup Docs</v>
      </c>
      <c r="Y6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09" spans="1:25" ht="15" x14ac:dyDescent="0.2">
      <c r="A609" s="57" t="str">
        <f>CONCATENATE(SP_ACQ_Lib[[#This Row],[Acquisition Tract No.]],"_",SP_ACQ_Lib[[#This Row],[ACQ Document Type]])</f>
        <v>315_TITLE Curative Plan</v>
      </c>
      <c r="B609" s="14" t="s">
        <v>940</v>
      </c>
      <c r="C609" s="83" t="s">
        <v>53</v>
      </c>
      <c r="D609" s="12" t="s">
        <v>282</v>
      </c>
      <c r="E609" s="8" t="s">
        <v>485</v>
      </c>
      <c r="F609" s="8" t="s">
        <v>488</v>
      </c>
      <c r="G609" s="8" t="s">
        <v>243</v>
      </c>
      <c r="H609" s="7" t="s">
        <v>218</v>
      </c>
      <c r="I609" s="16">
        <v>43906</v>
      </c>
      <c r="J609" s="16"/>
      <c r="K609" s="17"/>
      <c r="L609" s="3"/>
      <c r="M609" s="8" t="s">
        <v>1485</v>
      </c>
      <c r="N609" s="11">
        <v>43906.66978009259</v>
      </c>
      <c r="O609" s="8" t="s">
        <v>1486</v>
      </c>
      <c r="P609" s="11">
        <v>43717.613078703704</v>
      </c>
      <c r="Q609" s="13">
        <v>35403</v>
      </c>
      <c r="R609" s="84" t="s">
        <v>220</v>
      </c>
      <c r="S609" s="14" t="s">
        <v>453</v>
      </c>
      <c r="T609" s="63">
        <v>227</v>
      </c>
      <c r="U609" s="64" t="str">
        <f>CONCATENATE(LEFT(SP_ACQ_Lib[[#This Row],[Tax Parcel ID]],7),"_",SP_ACQ_Lib[[#This Row],[ACQ Document Type]])</f>
        <v>R013044_TITLE Curative Plan</v>
      </c>
      <c r="V609" s="36" t="str">
        <f>INDEX(SP_AcqTract_DB[WCAD Tax Parcel ID],MATCH(SP_ACQ_Lib[[#This Row],[Acquisition Tract No.]],SP_AcqTract_DB[Acquisition Tract No.],0))</f>
        <v>R013044;#57</v>
      </c>
      <c r="W609" s="26" t="e">
        <f>INDEX(#REF!,MATCH(LEFT(SP_ACQ_Lib[[#This Row],[Tax Parcel ID]],7),#REF!,0))</f>
        <v>#REF!</v>
      </c>
      <c r="X6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TITLE Curative Plan</v>
      </c>
      <c r="Y6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0" spans="1:25" ht="15" x14ac:dyDescent="0.2">
      <c r="A610" s="57" t="str">
        <f>CONCATENATE(SP_ACQ_Lib[[#This Row],[Acquisition Tract No.]],"_",SP_ACQ_Lib[[#This Row],[ACQ Document Type]])</f>
        <v>315_TITLE Tax Card</v>
      </c>
      <c r="B610" s="14" t="s">
        <v>1395</v>
      </c>
      <c r="C610" s="83" t="s">
        <v>53</v>
      </c>
      <c r="D610" s="12" t="s">
        <v>282</v>
      </c>
      <c r="E610" s="8" t="s">
        <v>485</v>
      </c>
      <c r="F610" s="8" t="s">
        <v>580</v>
      </c>
      <c r="G610" s="8" t="s">
        <v>579</v>
      </c>
      <c r="H610" s="7" t="s">
        <v>218</v>
      </c>
      <c r="I610" s="16"/>
      <c r="J610" s="16"/>
      <c r="K610" s="17"/>
      <c r="L610" s="3"/>
      <c r="M610" s="8" t="s">
        <v>1483</v>
      </c>
      <c r="N610" s="11">
        <v>43874.595138888886</v>
      </c>
      <c r="O610" s="8" t="s">
        <v>673</v>
      </c>
      <c r="P610" s="11">
        <v>43817.479988425926</v>
      </c>
      <c r="Q610" s="13">
        <v>435865</v>
      </c>
      <c r="R610" s="84" t="s">
        <v>220</v>
      </c>
      <c r="S610" s="14" t="s">
        <v>1130</v>
      </c>
      <c r="T610" s="63">
        <v>659</v>
      </c>
      <c r="U610" s="64" t="str">
        <f>CONCATENATE(LEFT(SP_ACQ_Lib[[#This Row],[Tax Parcel ID]],7),"_",SP_ACQ_Lib[[#This Row],[ACQ Document Type]])</f>
        <v>R013044_TITLE Tax Card</v>
      </c>
      <c r="V610" s="36" t="str">
        <f>INDEX(SP_AcqTract_DB[WCAD Tax Parcel ID],MATCH(SP_ACQ_Lib[[#This Row],[Acquisition Tract No.]],SP_AcqTract_DB[Acquisition Tract No.],0))</f>
        <v>R013044;#57</v>
      </c>
      <c r="W610" s="26" t="e">
        <f>INDEX(#REF!,MATCH(LEFT(SP_ACQ_Lib[[#This Row],[Tax Parcel ID]],7),#REF!,0))</f>
        <v>#REF!</v>
      </c>
      <c r="X6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COW-FRMP_TR-315 TITLE Tax Card</v>
      </c>
      <c r="Y6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1" spans="1:25" ht="15" x14ac:dyDescent="0.2">
      <c r="A611" s="57" t="str">
        <f>CONCATENATE(SP_ACQ_Lib[[#This Row],[Acquisition Tract No.]],"_",SP_ACQ_Lib[[#This Row],[ACQ Document Type]])</f>
        <v>316_APPRAISAL Final Appraisal</v>
      </c>
      <c r="B611" s="14" t="s">
        <v>2608</v>
      </c>
      <c r="C611" s="83" t="s">
        <v>54</v>
      </c>
      <c r="D611" s="12" t="s">
        <v>283</v>
      </c>
      <c r="E611" s="8" t="s">
        <v>569</v>
      </c>
      <c r="F611" s="8" t="s">
        <v>1727</v>
      </c>
      <c r="G611" s="8" t="s">
        <v>1726</v>
      </c>
      <c r="H611" s="7" t="s">
        <v>218</v>
      </c>
      <c r="I611" s="16">
        <v>43962</v>
      </c>
      <c r="J611" s="16">
        <v>43985</v>
      </c>
      <c r="K611" s="17">
        <v>7944</v>
      </c>
      <c r="L611" s="3"/>
      <c r="M611" s="8" t="s">
        <v>1483</v>
      </c>
      <c r="N611" s="11">
        <v>43990.544942129629</v>
      </c>
      <c r="O611" s="8" t="s">
        <v>1483</v>
      </c>
      <c r="P611" s="11">
        <v>43990.542673611111</v>
      </c>
      <c r="Q611" s="13">
        <v>9008236</v>
      </c>
      <c r="R611" s="84" t="s">
        <v>220</v>
      </c>
      <c r="S611" s="14" t="s">
        <v>2622</v>
      </c>
      <c r="T611" s="63">
        <v>1167</v>
      </c>
      <c r="U611" s="64" t="str">
        <f>CONCATENATE(LEFT(SP_ACQ_Lib[[#This Row],[Tax Parcel ID]],7),"_",SP_ACQ_Lib[[#This Row],[ACQ Document Type]])</f>
        <v>R026687_APPRAISAL Final Appraisal</v>
      </c>
      <c r="V611" s="36" t="str">
        <f>INDEX(SP_AcqTract_DB[WCAD Tax Parcel ID],MATCH(SP_ACQ_Lib[[#This Row],[Acquisition Tract No.]],SP_AcqTract_DB[Acquisition Tract No.],0))</f>
        <v>R026687;#58</v>
      </c>
      <c r="W611" s="26" t="e">
        <f>INDEX(#REF!,MATCH(LEFT(SP_ACQ_Lib[[#This Row],[Tax Parcel ID]],7),#REF!,0))</f>
        <v>#REF!</v>
      </c>
      <c r="X6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APPRAISAL Final Appraisal</v>
      </c>
      <c r="Y6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2" spans="1:25" ht="15" x14ac:dyDescent="0.2">
      <c r="A612" s="57" t="str">
        <f>CONCATENATE(SP_ACQ_Lib[[#This Row],[Acquisition Tract No.]],"_",SP_ACQ_Lib[[#This Row],[ACQ Document Type]])</f>
        <v>316_APPRAISAL Just Compensation Memo</v>
      </c>
      <c r="B612" s="14" t="s">
        <v>2609</v>
      </c>
      <c r="C612" s="83" t="s">
        <v>54</v>
      </c>
      <c r="D612" s="12" t="s">
        <v>283</v>
      </c>
      <c r="E612" s="8" t="s">
        <v>569</v>
      </c>
      <c r="F612" s="8" t="s">
        <v>1729</v>
      </c>
      <c r="G612" s="8" t="s">
        <v>1728</v>
      </c>
      <c r="H612" s="7" t="s">
        <v>218</v>
      </c>
      <c r="I612" s="16">
        <v>43990</v>
      </c>
      <c r="J612" s="16">
        <v>43990</v>
      </c>
      <c r="K612" s="17">
        <v>7944</v>
      </c>
      <c r="L612" s="3"/>
      <c r="M612" s="8" t="s">
        <v>1483</v>
      </c>
      <c r="N612" s="11">
        <v>43991.580914351849</v>
      </c>
      <c r="O612" s="8" t="s">
        <v>1483</v>
      </c>
      <c r="P612" s="11">
        <v>43990.542685185188</v>
      </c>
      <c r="Q612" s="13">
        <v>43009</v>
      </c>
      <c r="R612" s="84" t="s">
        <v>220</v>
      </c>
      <c r="S612" s="14" t="s">
        <v>2623</v>
      </c>
      <c r="T612" s="63">
        <v>1168</v>
      </c>
      <c r="U612" s="64" t="str">
        <f>CONCATENATE(LEFT(SP_ACQ_Lib[[#This Row],[Tax Parcel ID]],7),"_",SP_ACQ_Lib[[#This Row],[ACQ Document Type]])</f>
        <v>R026687_APPRAISAL Just Compensation Memo</v>
      </c>
      <c r="V612" s="36" t="str">
        <f>INDEX(SP_AcqTract_DB[WCAD Tax Parcel ID],MATCH(SP_ACQ_Lib[[#This Row],[Acquisition Tract No.]],SP_AcqTract_DB[Acquisition Tract No.],0))</f>
        <v>R026687;#58</v>
      </c>
      <c r="W612" s="26" t="e">
        <f>INDEX(#REF!,MATCH(LEFT(SP_ACQ_Lib[[#This Row],[Tax Parcel ID]],7),#REF!,0))</f>
        <v>#REF!</v>
      </c>
      <c r="X6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APPRAISAL Just Compensation Memo</v>
      </c>
      <c r="Y6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3" spans="1:25" ht="15" x14ac:dyDescent="0.2">
      <c r="A613" s="57" t="str">
        <f>CONCATENATE(SP_ACQ_Lib[[#This Row],[Acquisition Tract No.]],"_",SP_ACQ_Lib[[#This Row],[ACQ Document Type]])</f>
        <v>316_APPRAISAL USACOE Authorization to Proceed with Offer</v>
      </c>
      <c r="B613" s="14" t="s">
        <v>2610</v>
      </c>
      <c r="C613" s="83" t="s">
        <v>54</v>
      </c>
      <c r="D613" s="12" t="s">
        <v>283</v>
      </c>
      <c r="E613" s="8" t="s">
        <v>569</v>
      </c>
      <c r="F613" s="8" t="s">
        <v>1786</v>
      </c>
      <c r="G613" s="8" t="s">
        <v>1785</v>
      </c>
      <c r="H613" s="7" t="s">
        <v>218</v>
      </c>
      <c r="I613" s="16">
        <v>43990</v>
      </c>
      <c r="J613" s="16"/>
      <c r="K613" s="17">
        <v>7944</v>
      </c>
      <c r="L613" s="3"/>
      <c r="M613" s="8" t="s">
        <v>1483</v>
      </c>
      <c r="N613" s="11">
        <v>43990.545844907407</v>
      </c>
      <c r="O613" s="8" t="s">
        <v>1483</v>
      </c>
      <c r="P613" s="11">
        <v>43990.542685185188</v>
      </c>
      <c r="Q613" s="13">
        <v>418384</v>
      </c>
      <c r="R613" s="84" t="s">
        <v>220</v>
      </c>
      <c r="S613" s="14" t="s">
        <v>2624</v>
      </c>
      <c r="T613" s="63">
        <v>1169</v>
      </c>
      <c r="U613" s="64" t="str">
        <f>CONCATENATE(LEFT(SP_ACQ_Lib[[#This Row],[Tax Parcel ID]],7),"_",SP_ACQ_Lib[[#This Row],[ACQ Document Type]])</f>
        <v>R026687_APPRAISAL USACOE Authorization to Proceed with Offer</v>
      </c>
      <c r="V613" s="36" t="str">
        <f>INDEX(SP_AcqTract_DB[WCAD Tax Parcel ID],MATCH(SP_ACQ_Lib[[#This Row],[Acquisition Tract No.]],SP_AcqTract_DB[Acquisition Tract No.],0))</f>
        <v>R026687;#58</v>
      </c>
      <c r="W613" s="26" t="e">
        <f>INDEX(#REF!,MATCH(LEFT(SP_ACQ_Lib[[#This Row],[Tax Parcel ID]],7),#REF!,0))</f>
        <v>#REF!</v>
      </c>
      <c r="X6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APPRAISAL USACOE Authorization to Proceed with Offer</v>
      </c>
      <c r="Y6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4" spans="1:25" ht="15" x14ac:dyDescent="0.2">
      <c r="A614" s="57" t="str">
        <f>CONCATENATE(SP_ACQ_Lib[[#This Row],[Acquisition Tract No.]],"_",SP_ACQ_Lib[[#This Row],[ACQ Document Type]])</f>
        <v>316_CONTACT Initial Interview - Residential</v>
      </c>
      <c r="B614" s="14" t="s">
        <v>941</v>
      </c>
      <c r="C614" s="83" t="s">
        <v>54</v>
      </c>
      <c r="D614" s="12" t="s">
        <v>283</v>
      </c>
      <c r="E614" s="8" t="s">
        <v>489</v>
      </c>
      <c r="F614" s="8" t="s">
        <v>490</v>
      </c>
      <c r="G614" s="8" t="s">
        <v>244</v>
      </c>
      <c r="H614" s="7" t="s">
        <v>218</v>
      </c>
      <c r="I614" s="16">
        <v>43685</v>
      </c>
      <c r="J614" s="16"/>
      <c r="K614" s="17"/>
      <c r="L614" s="3"/>
      <c r="M614" s="8" t="s">
        <v>20</v>
      </c>
      <c r="N614" s="11">
        <v>43770.449305555558</v>
      </c>
      <c r="O614" s="8" t="s">
        <v>1485</v>
      </c>
      <c r="P614" s="11">
        <v>43696.392708333333</v>
      </c>
      <c r="Q614" s="13">
        <v>346853</v>
      </c>
      <c r="R614" s="84" t="s">
        <v>220</v>
      </c>
      <c r="S614" s="14" t="s">
        <v>454</v>
      </c>
      <c r="T614" s="63">
        <v>98</v>
      </c>
      <c r="U614" s="64" t="str">
        <f>CONCATENATE(LEFT(SP_ACQ_Lib[[#This Row],[Tax Parcel ID]],7),"_",SP_ACQ_Lib[[#This Row],[ACQ Document Type]])</f>
        <v>R026687_CONTACT Initial Interview - Residential</v>
      </c>
      <c r="V614" s="36" t="str">
        <f>INDEX(SP_AcqTract_DB[WCAD Tax Parcel ID],MATCH(SP_ACQ_Lib[[#This Row],[Acquisition Tract No.]],SP_AcqTract_DB[Acquisition Tract No.],0))</f>
        <v>R026687;#58</v>
      </c>
      <c r="W614" s="26" t="e">
        <f>INDEX(#REF!,MATCH(LEFT(SP_ACQ_Lib[[#This Row],[Tax Parcel ID]],7),#REF!,0))</f>
        <v>#REF!</v>
      </c>
      <c r="X6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CONTACT Initial Interview - Residential</v>
      </c>
      <c r="Y6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5" spans="1:25" ht="15" x14ac:dyDescent="0.2">
      <c r="A615" s="57" t="str">
        <f>CONCATENATE(SP_ACQ_Lib[[#This Row],[Acquisition Tract No.]],"_",SP_ACQ_Lib[[#This Row],[ACQ Document Type]])</f>
        <v>316_CONTACT Letter of Intent-HDR</v>
      </c>
      <c r="B615" s="14" t="s">
        <v>942</v>
      </c>
      <c r="C615" s="83" t="s">
        <v>54</v>
      </c>
      <c r="D615" s="12" t="s">
        <v>283</v>
      </c>
      <c r="E615" s="8" t="s">
        <v>489</v>
      </c>
      <c r="F615" s="8" t="s">
        <v>760</v>
      </c>
      <c r="G615" s="8" t="s">
        <v>759</v>
      </c>
      <c r="H615" s="7" t="s">
        <v>218</v>
      </c>
      <c r="I615" s="16">
        <v>43765</v>
      </c>
      <c r="J615" s="16"/>
      <c r="K615" s="17"/>
      <c r="L615" s="3"/>
      <c r="M615" s="8" t="s">
        <v>761</v>
      </c>
      <c r="N615" s="11">
        <v>43782.366319444445</v>
      </c>
      <c r="O615" s="8" t="s">
        <v>673</v>
      </c>
      <c r="P615" s="11">
        <v>43769.641099537039</v>
      </c>
      <c r="Q615" s="13">
        <v>425840</v>
      </c>
      <c r="R615" s="84" t="s">
        <v>220</v>
      </c>
      <c r="S615" s="14" t="s">
        <v>1018</v>
      </c>
      <c r="T615" s="63">
        <v>547</v>
      </c>
      <c r="U615" s="64" t="str">
        <f>CONCATENATE(LEFT(SP_ACQ_Lib[[#This Row],[Tax Parcel ID]],7),"_",SP_ACQ_Lib[[#This Row],[ACQ Document Type]])</f>
        <v>R026687_CONTACT Letter of Intent-HDR</v>
      </c>
      <c r="V615" s="36" t="str">
        <f>INDEX(SP_AcqTract_DB[WCAD Tax Parcel ID],MATCH(SP_ACQ_Lib[[#This Row],[Acquisition Tract No.]],SP_AcqTract_DB[Acquisition Tract No.],0))</f>
        <v>R026687;#58</v>
      </c>
      <c r="W615" s="26" t="e">
        <f>INDEX(#REF!,MATCH(LEFT(SP_ACQ_Lib[[#This Row],[Tax Parcel ID]],7),#REF!,0))</f>
        <v>#REF!</v>
      </c>
      <c r="X6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CONTACT Letter of Intent-HDR</v>
      </c>
      <c r="Y6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6" spans="1:25" ht="15" x14ac:dyDescent="0.2">
      <c r="A616" s="57" t="str">
        <f>CONCATENATE(SP_ACQ_Lib[[#This Row],[Acquisition Tract No.]],"_",SP_ACQ_Lib[[#This Row],[ACQ Document Type]])</f>
        <v>316_CONTACT Negotiator Report</v>
      </c>
      <c r="B616" s="14" t="s">
        <v>1323</v>
      </c>
      <c r="C616" s="83" t="s">
        <v>54</v>
      </c>
      <c r="D616" s="12" t="s">
        <v>283</v>
      </c>
      <c r="E616" s="8" t="s">
        <v>489</v>
      </c>
      <c r="F616" s="8" t="s">
        <v>517</v>
      </c>
      <c r="G616" s="8" t="s">
        <v>516</v>
      </c>
      <c r="H616" s="7" t="s">
        <v>218</v>
      </c>
      <c r="I616" s="16"/>
      <c r="J616" s="16"/>
      <c r="K616" s="17"/>
      <c r="L616" s="3"/>
      <c r="M616" s="8" t="s">
        <v>1076</v>
      </c>
      <c r="N616" s="11">
        <v>43998.678819444445</v>
      </c>
      <c r="O616" s="8" t="s">
        <v>1484</v>
      </c>
      <c r="P616" s="11">
        <v>43738.432847222219</v>
      </c>
      <c r="Q616" s="13">
        <v>42553</v>
      </c>
      <c r="R616" s="84" t="s">
        <v>518</v>
      </c>
      <c r="S616" s="14" t="s">
        <v>562</v>
      </c>
      <c r="T616" s="63">
        <v>375</v>
      </c>
      <c r="U616" s="64" t="str">
        <f>CONCATENATE(LEFT(SP_ACQ_Lib[[#This Row],[Tax Parcel ID]],7),"_",SP_ACQ_Lib[[#This Row],[ACQ Document Type]])</f>
        <v>R026687_CONTACT Negotiator Report</v>
      </c>
      <c r="V616" s="36" t="str">
        <f>INDEX(SP_AcqTract_DB[WCAD Tax Parcel ID],MATCH(SP_ACQ_Lib[[#This Row],[Acquisition Tract No.]],SP_AcqTract_DB[Acquisition Tract No.],0))</f>
        <v>R026687;#58</v>
      </c>
      <c r="W616" s="26" t="e">
        <f>INDEX(#REF!,MATCH(LEFT(SP_ACQ_Lib[[#This Row],[Tax Parcel ID]],7),#REF!,0))</f>
        <v>#REF!</v>
      </c>
      <c r="X6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CONTACT Negotiator Report</v>
      </c>
      <c r="Y6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7" spans="1:25" ht="15" x14ac:dyDescent="0.2">
      <c r="A617" s="57" t="str">
        <f>CONCATENATE(SP_ACQ_Lib[[#This Row],[Acquisition Tract No.]],"_",SP_ACQ_Lib[[#This Row],[ACQ Document Type]])</f>
        <v>316_NEGOTIATION Landowner Bill of Rights Letter</v>
      </c>
      <c r="B617" s="14" t="s">
        <v>1396</v>
      </c>
      <c r="C617" s="83" t="s">
        <v>54</v>
      </c>
      <c r="D617" s="12" t="s">
        <v>283</v>
      </c>
      <c r="E617" s="8" t="s">
        <v>573</v>
      </c>
      <c r="F617" s="8" t="s">
        <v>1079</v>
      </c>
      <c r="G617" s="8" t="s">
        <v>1078</v>
      </c>
      <c r="H617" s="7" t="s">
        <v>218</v>
      </c>
      <c r="I617" s="16">
        <v>43748</v>
      </c>
      <c r="J617" s="16"/>
      <c r="K617" s="17"/>
      <c r="L617" s="3"/>
      <c r="M617" s="8" t="s">
        <v>1483</v>
      </c>
      <c r="N617" s="11">
        <v>43872.568171296298</v>
      </c>
      <c r="O617" s="8" t="s">
        <v>1485</v>
      </c>
      <c r="P617" s="11">
        <v>43752.5309375</v>
      </c>
      <c r="Q617" s="13">
        <v>362909</v>
      </c>
      <c r="R617" s="84" t="s">
        <v>220</v>
      </c>
      <c r="S617" s="14" t="s">
        <v>653</v>
      </c>
      <c r="T617" s="63">
        <v>455</v>
      </c>
      <c r="U617" s="64" t="str">
        <f>CONCATENATE(LEFT(SP_ACQ_Lib[[#This Row],[Tax Parcel ID]],7),"_",SP_ACQ_Lib[[#This Row],[ACQ Document Type]])</f>
        <v>R026687_NEGOTIATION Landowner Bill of Rights Letter</v>
      </c>
      <c r="V617" s="36" t="str">
        <f>INDEX(SP_AcqTract_DB[WCAD Tax Parcel ID],MATCH(SP_ACQ_Lib[[#This Row],[Acquisition Tract No.]],SP_AcqTract_DB[Acquisition Tract No.],0))</f>
        <v>R026687;#58</v>
      </c>
      <c r="W617" s="26" t="e">
        <f>INDEX(#REF!,MATCH(LEFT(SP_ACQ_Lib[[#This Row],[Tax Parcel ID]],7),#REF!,0))</f>
        <v>#REF!</v>
      </c>
      <c r="X6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NEGOTIATION Landowner Bill of Rights Letter</v>
      </c>
      <c r="Y6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8" spans="1:25" ht="15" x14ac:dyDescent="0.2">
      <c r="A618" s="57" t="str">
        <f>CONCATENATE(SP_ACQ_Lib[[#This Row],[Acquisition Tract No.]],"_",SP_ACQ_Lib[[#This Row],[ACQ Document Type]])</f>
        <v>316_SURVEY Description-Plat_CITY</v>
      </c>
      <c r="B618" s="14" t="s">
        <v>1447</v>
      </c>
      <c r="C618" s="83" t="s">
        <v>54</v>
      </c>
      <c r="D618" s="12" t="s">
        <v>283</v>
      </c>
      <c r="E618" s="8" t="s">
        <v>482</v>
      </c>
      <c r="F618" s="8" t="s">
        <v>1413</v>
      </c>
      <c r="G618" s="8" t="s">
        <v>1412</v>
      </c>
      <c r="H618" s="7" t="s">
        <v>1082</v>
      </c>
      <c r="I618" s="16">
        <v>43815</v>
      </c>
      <c r="J618" s="16">
        <v>43886</v>
      </c>
      <c r="K618" s="17"/>
      <c r="L618" s="3"/>
      <c r="M618" s="8" t="s">
        <v>1483</v>
      </c>
      <c r="N618" s="11">
        <v>43937.590636574074</v>
      </c>
      <c r="O618" s="8" t="s">
        <v>1483</v>
      </c>
      <c r="P618" s="11">
        <v>43886.641967592594</v>
      </c>
      <c r="Q618" s="13">
        <v>243270</v>
      </c>
      <c r="R618" s="84" t="s">
        <v>220</v>
      </c>
      <c r="S618" s="14" t="s">
        <v>1469</v>
      </c>
      <c r="T618" s="63">
        <v>740</v>
      </c>
      <c r="U618" s="64" t="str">
        <f>CONCATENATE(LEFT(SP_ACQ_Lib[[#This Row],[Tax Parcel ID]],7),"_",SP_ACQ_Lib[[#This Row],[ACQ Document Type]])</f>
        <v>R026687_SURVEY Description-Plat_CITY</v>
      </c>
      <c r="V618" s="36" t="str">
        <f>INDEX(SP_AcqTract_DB[WCAD Tax Parcel ID],MATCH(SP_ACQ_Lib[[#This Row],[Acquisition Tract No.]],SP_AcqTract_DB[Acquisition Tract No.],0))</f>
        <v>R026687;#58</v>
      </c>
      <c r="W618" s="26" t="e">
        <f>INDEX(#REF!,MATCH(LEFT(SP_ACQ_Lib[[#This Row],[Tax Parcel ID]],7),#REF!,0))</f>
        <v>#REF!</v>
      </c>
      <c r="X6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SURVEY Description-Plat_CITY</v>
      </c>
      <c r="Y6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19" spans="1:25" ht="15" x14ac:dyDescent="0.2">
      <c r="A619" s="57" t="str">
        <f>CONCATENATE(SP_ACQ_Lib[[#This Row],[Acquisition Tract No.]],"_",SP_ACQ_Lib[[#This Row],[ACQ Document Type]])</f>
        <v>316_SURVEY Description-Plat_USACOE</v>
      </c>
      <c r="B619" s="14" t="s">
        <v>1866</v>
      </c>
      <c r="C619" s="83" t="s">
        <v>54</v>
      </c>
      <c r="D619" s="12" t="s">
        <v>283</v>
      </c>
      <c r="E619" s="8" t="s">
        <v>482</v>
      </c>
      <c r="F619" s="8" t="s">
        <v>1420</v>
      </c>
      <c r="G619" s="8" t="s">
        <v>1419</v>
      </c>
      <c r="H619" s="7" t="s">
        <v>218</v>
      </c>
      <c r="I619" s="16">
        <v>43815</v>
      </c>
      <c r="J619" s="16">
        <v>43958</v>
      </c>
      <c r="K619" s="17"/>
      <c r="L619" s="3"/>
      <c r="M619" s="8" t="s">
        <v>1483</v>
      </c>
      <c r="N619" s="11">
        <v>43958.483113425929</v>
      </c>
      <c r="O619" s="8" t="s">
        <v>1483</v>
      </c>
      <c r="P619" s="11">
        <v>43958.480486111112</v>
      </c>
      <c r="Q619" s="13">
        <v>240277</v>
      </c>
      <c r="R619" s="84" t="s">
        <v>220</v>
      </c>
      <c r="S619" s="14" t="s">
        <v>1872</v>
      </c>
      <c r="T619" s="63">
        <v>870</v>
      </c>
      <c r="U619" s="64" t="str">
        <f>CONCATENATE(LEFT(SP_ACQ_Lib[[#This Row],[Tax Parcel ID]],7),"_",SP_ACQ_Lib[[#This Row],[ACQ Document Type]])</f>
        <v>R026687_SURVEY Description-Plat_USACOE</v>
      </c>
      <c r="V619" s="36" t="str">
        <f>INDEX(SP_AcqTract_DB[WCAD Tax Parcel ID],MATCH(SP_ACQ_Lib[[#This Row],[Acquisition Tract No.]],SP_AcqTract_DB[Acquisition Tract No.],0))</f>
        <v>R026687;#58</v>
      </c>
      <c r="W619" s="26" t="e">
        <f>INDEX(#REF!,MATCH(LEFT(SP_ACQ_Lib[[#This Row],[Tax Parcel ID]],7),#REF!,0))</f>
        <v>#REF!</v>
      </c>
      <c r="X6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SURVEY Description-Plat_USACOE</v>
      </c>
      <c r="Y6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0" spans="1:25" ht="15" x14ac:dyDescent="0.2">
      <c r="A620" s="57" t="str">
        <f>CONCATENATE(SP_ACQ_Lib[[#This Row],[Acquisition Tract No.]],"_",SP_ACQ_Lib[[#This Row],[ACQ Document Type]])</f>
        <v>316_SURVEY Right-of-Entry</v>
      </c>
      <c r="B620" s="14" t="s">
        <v>1638</v>
      </c>
      <c r="C620" s="83" t="s">
        <v>54</v>
      </c>
      <c r="D620" s="12" t="s">
        <v>283</v>
      </c>
      <c r="E620" s="8" t="s">
        <v>482</v>
      </c>
      <c r="F620" s="8" t="s">
        <v>483</v>
      </c>
      <c r="G620" s="8" t="s">
        <v>217</v>
      </c>
      <c r="H620" s="7" t="s">
        <v>218</v>
      </c>
      <c r="I620" s="16">
        <v>43717</v>
      </c>
      <c r="J620" s="16"/>
      <c r="K620" s="17"/>
      <c r="L620" s="3"/>
      <c r="M620" s="8" t="s">
        <v>1483</v>
      </c>
      <c r="N620" s="11">
        <v>43922.38175925926</v>
      </c>
      <c r="O620" s="8" t="s">
        <v>1485</v>
      </c>
      <c r="P620" s="11">
        <v>43718.35429398148</v>
      </c>
      <c r="Q620" s="13">
        <v>1890706</v>
      </c>
      <c r="R620" s="84" t="s">
        <v>220</v>
      </c>
      <c r="S620" s="14" t="s">
        <v>455</v>
      </c>
      <c r="T620" s="63">
        <v>228</v>
      </c>
      <c r="U620" s="64" t="str">
        <f>CONCATENATE(LEFT(SP_ACQ_Lib[[#This Row],[Tax Parcel ID]],7),"_",SP_ACQ_Lib[[#This Row],[ACQ Document Type]])</f>
        <v>R026687_SURVEY Right-of-Entry</v>
      </c>
      <c r="V620" s="36" t="str">
        <f>INDEX(SP_AcqTract_DB[WCAD Tax Parcel ID],MATCH(SP_ACQ_Lib[[#This Row],[Acquisition Tract No.]],SP_AcqTract_DB[Acquisition Tract No.],0))</f>
        <v>R026687;#58</v>
      </c>
      <c r="W620" s="26" t="e">
        <f>INDEX(#REF!,MATCH(LEFT(SP_ACQ_Lib[[#This Row],[Tax Parcel ID]],7),#REF!,0))</f>
        <v>#REF!</v>
      </c>
      <c r="X6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SURVEY Right-of-Entry</v>
      </c>
      <c r="Y6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1" spans="1:25" ht="15" x14ac:dyDescent="0.2">
      <c r="A621" s="57" t="str">
        <f>CONCATENATE(SP_ACQ_Lib[[#This Row],[Acquisition Tract No.]],"_",SP_ACQ_Lib[[#This Row],[ACQ Document Type]])</f>
        <v>316_SURVEY Right-of-Entry CMRR</v>
      </c>
      <c r="B621" s="14" t="s">
        <v>1639</v>
      </c>
      <c r="C621" s="83" t="s">
        <v>54</v>
      </c>
      <c r="D621" s="12" t="s">
        <v>283</v>
      </c>
      <c r="E621" s="8" t="s">
        <v>482</v>
      </c>
      <c r="F621" s="8" t="s">
        <v>484</v>
      </c>
      <c r="G621" s="8" t="s">
        <v>224</v>
      </c>
      <c r="H621" s="7" t="s">
        <v>218</v>
      </c>
      <c r="I621" s="16">
        <v>43699</v>
      </c>
      <c r="J621" s="16">
        <v>43706</v>
      </c>
      <c r="K621" s="17"/>
      <c r="L621" s="3" t="s">
        <v>1603</v>
      </c>
      <c r="M621" s="8" t="s">
        <v>1483</v>
      </c>
      <c r="N621" s="11">
        <v>43923.481608796297</v>
      </c>
      <c r="O621" s="8" t="s">
        <v>1483</v>
      </c>
      <c r="P621" s="11">
        <v>43917.439606481479</v>
      </c>
      <c r="Q621" s="13">
        <v>1274684</v>
      </c>
      <c r="R621" s="84" t="s">
        <v>220</v>
      </c>
      <c r="S621" s="14" t="s">
        <v>1661</v>
      </c>
      <c r="T621" s="63">
        <v>794</v>
      </c>
      <c r="U621" s="64" t="str">
        <f>CONCATENATE(LEFT(SP_ACQ_Lib[[#This Row],[Tax Parcel ID]],7),"_",SP_ACQ_Lib[[#This Row],[ACQ Document Type]])</f>
        <v>R026687_SURVEY Right-of-Entry CMRR</v>
      </c>
      <c r="V621" s="36" t="str">
        <f>INDEX(SP_AcqTract_DB[WCAD Tax Parcel ID],MATCH(SP_ACQ_Lib[[#This Row],[Acquisition Tract No.]],SP_AcqTract_DB[Acquisition Tract No.],0))</f>
        <v>R026687;#58</v>
      </c>
      <c r="W621" s="26" t="e">
        <f>INDEX(#REF!,MATCH(LEFT(SP_ACQ_Lib[[#This Row],[Tax Parcel ID]],7),#REF!,0))</f>
        <v>#REF!</v>
      </c>
      <c r="X6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SURVEY Right-of-Entry CMRR</v>
      </c>
      <c r="Y6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2" spans="1:25" ht="15" x14ac:dyDescent="0.2">
      <c r="A622" s="57" t="str">
        <f>CONCATENATE(SP_ACQ_Lib[[#This Row],[Acquisition Tract No.]],"_",SP_ACQ_Lib[[#This Row],[ACQ Document Type]])</f>
        <v>316_TITLE Commitment</v>
      </c>
      <c r="B622" s="14" t="s">
        <v>943</v>
      </c>
      <c r="C622" s="83" t="s">
        <v>54</v>
      </c>
      <c r="D622" s="12" t="s">
        <v>283</v>
      </c>
      <c r="E622" s="8" t="s">
        <v>485</v>
      </c>
      <c r="F622" s="8" t="s">
        <v>486</v>
      </c>
      <c r="G622" s="8" t="s">
        <v>240</v>
      </c>
      <c r="H622" s="7" t="s">
        <v>218</v>
      </c>
      <c r="I622" s="16">
        <v>43686</v>
      </c>
      <c r="J622" s="16">
        <v>43700</v>
      </c>
      <c r="K622" s="17"/>
      <c r="L622" s="3"/>
      <c r="M622" s="8" t="s">
        <v>1483</v>
      </c>
      <c r="N622" s="11">
        <v>43915.404085648152</v>
      </c>
      <c r="O622" s="8" t="s">
        <v>1486</v>
      </c>
      <c r="P622" s="11">
        <v>43705.375162037039</v>
      </c>
      <c r="Q622" s="13">
        <v>242160</v>
      </c>
      <c r="R622" s="84" t="s">
        <v>220</v>
      </c>
      <c r="S622" s="14" t="s">
        <v>456</v>
      </c>
      <c r="T622" s="63">
        <v>169</v>
      </c>
      <c r="U622" s="64" t="str">
        <f>CONCATENATE(LEFT(SP_ACQ_Lib[[#This Row],[Tax Parcel ID]],7),"_",SP_ACQ_Lib[[#This Row],[ACQ Document Type]])</f>
        <v>R026687_TITLE Commitment</v>
      </c>
      <c r="V622" s="36" t="str">
        <f>INDEX(SP_AcqTract_DB[WCAD Tax Parcel ID],MATCH(SP_ACQ_Lib[[#This Row],[Acquisition Tract No.]],SP_AcqTract_DB[Acquisition Tract No.],0))</f>
        <v>R026687;#58</v>
      </c>
      <c r="W622" s="26" t="e">
        <f>INDEX(#REF!,MATCH(LEFT(SP_ACQ_Lib[[#This Row],[Tax Parcel ID]],7),#REF!,0))</f>
        <v>#REF!</v>
      </c>
      <c r="X6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TITLE Commitment</v>
      </c>
      <c r="Y6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3" spans="1:25" ht="15" x14ac:dyDescent="0.2">
      <c r="A623" s="57" t="str">
        <f>CONCATENATE(SP_ACQ_Lib[[#This Row],[Acquisition Tract No.]],"_",SP_ACQ_Lib[[#This Row],[ACQ Document Type]])</f>
        <v>316_TITLE Commitment Backup Docs</v>
      </c>
      <c r="B623" s="14" t="s">
        <v>944</v>
      </c>
      <c r="C623" s="83" t="s">
        <v>54</v>
      </c>
      <c r="D623" s="12" t="s">
        <v>283</v>
      </c>
      <c r="E623" s="8" t="s">
        <v>485</v>
      </c>
      <c r="F623" s="8" t="s">
        <v>487</v>
      </c>
      <c r="G623" s="8" t="s">
        <v>242</v>
      </c>
      <c r="H623" s="7" t="s">
        <v>218</v>
      </c>
      <c r="I623" s="16"/>
      <c r="J623" s="16"/>
      <c r="K623" s="17"/>
      <c r="L623" s="3"/>
      <c r="M623" s="8" t="s">
        <v>1485</v>
      </c>
      <c r="N623" s="11">
        <v>43802.649942129632</v>
      </c>
      <c r="O623" s="8" t="s">
        <v>1486</v>
      </c>
      <c r="P623" s="11">
        <v>43705.375787037039</v>
      </c>
      <c r="Q623" s="13">
        <v>107920</v>
      </c>
      <c r="R623" s="84" t="s">
        <v>220</v>
      </c>
      <c r="S623" s="14" t="s">
        <v>457</v>
      </c>
      <c r="T623" s="63">
        <v>170</v>
      </c>
      <c r="U623" s="64" t="str">
        <f>CONCATENATE(LEFT(SP_ACQ_Lib[[#This Row],[Tax Parcel ID]],7),"_",SP_ACQ_Lib[[#This Row],[ACQ Document Type]])</f>
        <v>R026687_TITLE Commitment Backup Docs</v>
      </c>
      <c r="V623" s="36" t="str">
        <f>INDEX(SP_AcqTract_DB[WCAD Tax Parcel ID],MATCH(SP_ACQ_Lib[[#This Row],[Acquisition Tract No.]],SP_AcqTract_DB[Acquisition Tract No.],0))</f>
        <v>R026687;#58</v>
      </c>
      <c r="W623" s="26" t="e">
        <f>INDEX(#REF!,MATCH(LEFT(SP_ACQ_Lib[[#This Row],[Tax Parcel ID]],7),#REF!,0))</f>
        <v>#REF!</v>
      </c>
      <c r="X6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TITLE Commitment Backup Docs</v>
      </c>
      <c r="Y6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4" spans="1:25" ht="15" x14ac:dyDescent="0.2">
      <c r="A624" s="57" t="str">
        <f>CONCATENATE(SP_ACQ_Lib[[#This Row],[Acquisition Tract No.]],"_",SP_ACQ_Lib[[#This Row],[ACQ Document Type]])</f>
        <v>316_TITLE Curative Plan</v>
      </c>
      <c r="B624" s="14" t="s">
        <v>945</v>
      </c>
      <c r="C624" s="83" t="s">
        <v>54</v>
      </c>
      <c r="D624" s="12" t="s">
        <v>283</v>
      </c>
      <c r="E624" s="8" t="s">
        <v>485</v>
      </c>
      <c r="F624" s="8" t="s">
        <v>488</v>
      </c>
      <c r="G624" s="8" t="s">
        <v>243</v>
      </c>
      <c r="H624" s="7" t="s">
        <v>218</v>
      </c>
      <c r="I624" s="16">
        <v>43685</v>
      </c>
      <c r="J624" s="16"/>
      <c r="K624" s="17"/>
      <c r="L624" s="3"/>
      <c r="M624" s="8" t="s">
        <v>1485</v>
      </c>
      <c r="N624" s="11">
        <v>43906.674432870372</v>
      </c>
      <c r="O624" s="8" t="s">
        <v>1486</v>
      </c>
      <c r="P624" s="11">
        <v>43719.415567129632</v>
      </c>
      <c r="Q624" s="13">
        <v>34572</v>
      </c>
      <c r="R624" s="84" t="s">
        <v>220</v>
      </c>
      <c r="S624" s="14" t="s">
        <v>458</v>
      </c>
      <c r="T624" s="63">
        <v>235</v>
      </c>
      <c r="U624" s="64" t="str">
        <f>CONCATENATE(LEFT(SP_ACQ_Lib[[#This Row],[Tax Parcel ID]],7),"_",SP_ACQ_Lib[[#This Row],[ACQ Document Type]])</f>
        <v>R026687_TITLE Curative Plan</v>
      </c>
      <c r="V624" s="36" t="str">
        <f>INDEX(SP_AcqTract_DB[WCAD Tax Parcel ID],MATCH(SP_ACQ_Lib[[#This Row],[Acquisition Tract No.]],SP_AcqTract_DB[Acquisition Tract No.],0))</f>
        <v>R026687;#58</v>
      </c>
      <c r="W624" s="26" t="e">
        <f>INDEX(#REF!,MATCH(LEFT(SP_ACQ_Lib[[#This Row],[Tax Parcel ID]],7),#REF!,0))</f>
        <v>#REF!</v>
      </c>
      <c r="X6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TITLE Curative Plan</v>
      </c>
      <c r="Y6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5" spans="1:25" ht="15" x14ac:dyDescent="0.2">
      <c r="A625" s="57" t="str">
        <f>CONCATENATE(SP_ACQ_Lib[[#This Row],[Acquisition Tract No.]],"_",SP_ACQ_Lib[[#This Row],[ACQ Document Type]])</f>
        <v>316_TITLE Tax Card</v>
      </c>
      <c r="B625" s="14" t="s">
        <v>1397</v>
      </c>
      <c r="C625" s="83" t="s">
        <v>54</v>
      </c>
      <c r="D625" s="12" t="s">
        <v>283</v>
      </c>
      <c r="E625" s="8" t="s">
        <v>485</v>
      </c>
      <c r="F625" s="8" t="s">
        <v>580</v>
      </c>
      <c r="G625" s="8" t="s">
        <v>579</v>
      </c>
      <c r="H625" s="7" t="s">
        <v>218</v>
      </c>
      <c r="I625" s="16"/>
      <c r="J625" s="16"/>
      <c r="K625" s="17"/>
      <c r="L625" s="3"/>
      <c r="M625" s="8" t="s">
        <v>1483</v>
      </c>
      <c r="N625" s="11">
        <v>43874.595254629632</v>
      </c>
      <c r="O625" s="8" t="s">
        <v>673</v>
      </c>
      <c r="P625" s="11">
        <v>43817.48</v>
      </c>
      <c r="Q625" s="13">
        <v>447081</v>
      </c>
      <c r="R625" s="84" t="s">
        <v>220</v>
      </c>
      <c r="S625" s="14" t="s">
        <v>1131</v>
      </c>
      <c r="T625" s="63">
        <v>660</v>
      </c>
      <c r="U625" s="64" t="str">
        <f>CONCATENATE(LEFT(SP_ACQ_Lib[[#This Row],[Tax Parcel ID]],7),"_",SP_ACQ_Lib[[#This Row],[ACQ Document Type]])</f>
        <v>R026687_TITLE Tax Card</v>
      </c>
      <c r="V625" s="36" t="str">
        <f>INDEX(SP_AcqTract_DB[WCAD Tax Parcel ID],MATCH(SP_ACQ_Lib[[#This Row],[Acquisition Tract No.]],SP_AcqTract_DB[Acquisition Tract No.],0))</f>
        <v>R026687;#58</v>
      </c>
      <c r="W625" s="26" t="e">
        <f>INDEX(#REF!,MATCH(LEFT(SP_ACQ_Lib[[#This Row],[Tax Parcel ID]],7),#REF!,0))</f>
        <v>#REF!</v>
      </c>
      <c r="X6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COW-FRMP_TR-316 TITLE Tax Card</v>
      </c>
      <c r="Y6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6" spans="1:25" ht="15" x14ac:dyDescent="0.2">
      <c r="A626" s="57" t="str">
        <f>CONCATENATE(SP_ACQ_Lib[[#This Row],[Acquisition Tract No.]],"_",SP_ACQ_Lib[[#This Row],[ACQ Document Type]])</f>
        <v>317_CONTACT Initial Interview - Residential</v>
      </c>
      <c r="B626" s="14" t="s">
        <v>946</v>
      </c>
      <c r="C626" s="83" t="s">
        <v>55</v>
      </c>
      <c r="D626" s="12" t="s">
        <v>513</v>
      </c>
      <c r="E626" s="8" t="s">
        <v>489</v>
      </c>
      <c r="F626" s="8" t="s">
        <v>490</v>
      </c>
      <c r="G626" s="8" t="s">
        <v>244</v>
      </c>
      <c r="H626" s="7" t="s">
        <v>218</v>
      </c>
      <c r="I626" s="16">
        <v>43685</v>
      </c>
      <c r="J626" s="16"/>
      <c r="K626" s="17"/>
      <c r="L626" s="3" t="s">
        <v>269</v>
      </c>
      <c r="M626" s="8" t="s">
        <v>1483</v>
      </c>
      <c r="N626" s="11">
        <v>43894.445115740738</v>
      </c>
      <c r="O626" s="8" t="s">
        <v>1485</v>
      </c>
      <c r="P626" s="11">
        <v>43696.385115740741</v>
      </c>
      <c r="Q626" s="13">
        <v>175337</v>
      </c>
      <c r="R626" s="84" t="s">
        <v>220</v>
      </c>
      <c r="S626" s="14" t="s">
        <v>459</v>
      </c>
      <c r="T626" s="63">
        <v>93</v>
      </c>
      <c r="U626" s="64" t="str">
        <f>CONCATENATE(LEFT(SP_ACQ_Lib[[#This Row],[Tax Parcel ID]],7),"_",SP_ACQ_Lib[[#This Row],[ACQ Document Type]])</f>
        <v>R026685_CONTACT Initial Interview - Residential</v>
      </c>
      <c r="V626" s="36" t="str">
        <f>INDEX(SP_AcqTract_DB[WCAD Tax Parcel ID],MATCH(SP_ACQ_Lib[[#This Row],[Acquisition Tract No.]],SP_AcqTract_DB[Acquisition Tract No.],0))</f>
        <v>R026685;#59;#R026691;#60;#R071959;#61</v>
      </c>
      <c r="W626" s="26" t="e">
        <f>INDEX(#REF!,MATCH(LEFT(SP_ACQ_Lib[[#This Row],[Tax Parcel ID]],7),#REF!,0))</f>
        <v>#REF!</v>
      </c>
      <c r="X6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CONTACT Initial Interview - Residential</v>
      </c>
      <c r="Y6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7" spans="1:25" ht="15" x14ac:dyDescent="0.2">
      <c r="A627" s="57" t="str">
        <f>CONCATENATE(SP_ACQ_Lib[[#This Row],[Acquisition Tract No.]],"_",SP_ACQ_Lib[[#This Row],[ACQ Document Type]])</f>
        <v>317_CONTACT Initial Interview - Residential</v>
      </c>
      <c r="B627" s="14" t="s">
        <v>947</v>
      </c>
      <c r="C627" s="83" t="s">
        <v>55</v>
      </c>
      <c r="D627" s="12" t="s">
        <v>513</v>
      </c>
      <c r="E627" s="8" t="s">
        <v>489</v>
      </c>
      <c r="F627" s="8" t="s">
        <v>490</v>
      </c>
      <c r="G627" s="8" t="s">
        <v>244</v>
      </c>
      <c r="H627" s="7" t="s">
        <v>218</v>
      </c>
      <c r="I627" s="16">
        <v>43685</v>
      </c>
      <c r="J627" s="16"/>
      <c r="K627" s="17"/>
      <c r="L627" s="3" t="s">
        <v>271</v>
      </c>
      <c r="M627" s="8" t="s">
        <v>1483</v>
      </c>
      <c r="N627" s="11">
        <v>43894.447256944448</v>
      </c>
      <c r="O627" s="8" t="s">
        <v>1485</v>
      </c>
      <c r="P627" s="11">
        <v>43696.399178240739</v>
      </c>
      <c r="Q627" s="13">
        <v>177934</v>
      </c>
      <c r="R627" s="84" t="s">
        <v>220</v>
      </c>
      <c r="S627" s="14" t="s">
        <v>460</v>
      </c>
      <c r="T627" s="63">
        <v>103</v>
      </c>
      <c r="U627" s="64" t="str">
        <f>CONCATENATE(LEFT(SP_ACQ_Lib[[#This Row],[Tax Parcel ID]],7),"_",SP_ACQ_Lib[[#This Row],[ACQ Document Type]])</f>
        <v>R026685_CONTACT Initial Interview - Residential</v>
      </c>
      <c r="V627" s="36" t="str">
        <f>INDEX(SP_AcqTract_DB[WCAD Tax Parcel ID],MATCH(SP_ACQ_Lib[[#This Row],[Acquisition Tract No.]],SP_AcqTract_DB[Acquisition Tract No.],0))</f>
        <v>R026685;#59;#R026691;#60;#R071959;#61</v>
      </c>
      <c r="W627" s="26" t="e">
        <f>INDEX(#REF!,MATCH(LEFT(SP_ACQ_Lib[[#This Row],[Tax Parcel ID]],7),#REF!,0))</f>
        <v>#REF!</v>
      </c>
      <c r="X6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CONTACT Initial Interview - Residential</v>
      </c>
      <c r="Y6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8" spans="1:25" ht="15" x14ac:dyDescent="0.2">
      <c r="A628" s="57" t="str">
        <f>CONCATENATE(SP_ACQ_Lib[[#This Row],[Acquisition Tract No.]],"_",SP_ACQ_Lib[[#This Row],[ACQ Document Type]])</f>
        <v>317_CONTACT Letter of Intent-HDR</v>
      </c>
      <c r="B628" s="14" t="s">
        <v>1549</v>
      </c>
      <c r="C628" s="83" t="s">
        <v>55</v>
      </c>
      <c r="D628" s="12" t="s">
        <v>513</v>
      </c>
      <c r="E628" s="8" t="s">
        <v>489</v>
      </c>
      <c r="F628" s="8" t="s">
        <v>760</v>
      </c>
      <c r="G628" s="8" t="s">
        <v>759</v>
      </c>
      <c r="H628" s="7" t="s">
        <v>218</v>
      </c>
      <c r="I628" s="16">
        <v>43765</v>
      </c>
      <c r="J628" s="16"/>
      <c r="K628" s="17"/>
      <c r="L628" s="3" t="s">
        <v>1522</v>
      </c>
      <c r="M628" s="8" t="s">
        <v>1483</v>
      </c>
      <c r="N628" s="11">
        <v>43894.440729166665</v>
      </c>
      <c r="O628" s="8" t="s">
        <v>1483</v>
      </c>
      <c r="P628" s="11">
        <v>43894.430706018517</v>
      </c>
      <c r="Q628" s="13">
        <v>2935183</v>
      </c>
      <c r="R628" s="84" t="s">
        <v>220</v>
      </c>
      <c r="S628" s="14" t="s">
        <v>1578</v>
      </c>
      <c r="T628" s="63">
        <v>777</v>
      </c>
      <c r="U628" s="64" t="str">
        <f>CONCATENATE(LEFT(SP_ACQ_Lib[[#This Row],[Tax Parcel ID]],7),"_",SP_ACQ_Lib[[#This Row],[ACQ Document Type]])</f>
        <v>R026685_CONTACT Letter of Intent-HDR</v>
      </c>
      <c r="V628" s="36" t="str">
        <f>INDEX(SP_AcqTract_DB[WCAD Tax Parcel ID],MATCH(SP_ACQ_Lib[[#This Row],[Acquisition Tract No.]],SP_AcqTract_DB[Acquisition Tract No.],0))</f>
        <v>R026685;#59;#R026691;#60;#R071959;#61</v>
      </c>
      <c r="W628" s="26" t="e">
        <f>INDEX(#REF!,MATCH(LEFT(SP_ACQ_Lib[[#This Row],[Tax Parcel ID]],7),#REF!,0))</f>
        <v>#REF!</v>
      </c>
      <c r="X6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CONTACT Letter of Intent-HDR</v>
      </c>
      <c r="Y6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29" spans="1:25" ht="15" x14ac:dyDescent="0.2">
      <c r="A629" s="57" t="str">
        <f>CONCATENATE(SP_ACQ_Lib[[#This Row],[Acquisition Tract No.]],"_",SP_ACQ_Lib[[#This Row],[ACQ Document Type]])</f>
        <v>317_CONTACT Negotiator Report</v>
      </c>
      <c r="B629" s="14" t="s">
        <v>1324</v>
      </c>
      <c r="C629" s="83" t="s">
        <v>55</v>
      </c>
      <c r="D629" s="12" t="s">
        <v>513</v>
      </c>
      <c r="E629" s="8" t="s">
        <v>489</v>
      </c>
      <c r="F629" s="8" t="s">
        <v>517</v>
      </c>
      <c r="G629" s="8" t="s">
        <v>516</v>
      </c>
      <c r="H629" s="7" t="s">
        <v>218</v>
      </c>
      <c r="I629" s="16"/>
      <c r="J629" s="16"/>
      <c r="K629" s="17"/>
      <c r="L629" s="3"/>
      <c r="M629" s="8" t="s">
        <v>1076</v>
      </c>
      <c r="N629" s="11">
        <v>43998.68136574074</v>
      </c>
      <c r="O629" s="8" t="s">
        <v>1485</v>
      </c>
      <c r="P629" s="11">
        <v>43732.607824074075</v>
      </c>
      <c r="Q629" s="13">
        <v>73515</v>
      </c>
      <c r="R629" s="84" t="s">
        <v>518</v>
      </c>
      <c r="S629" s="14" t="s">
        <v>563</v>
      </c>
      <c r="T629" s="63">
        <v>325</v>
      </c>
      <c r="U629" s="64" t="str">
        <f>CONCATENATE(LEFT(SP_ACQ_Lib[[#This Row],[Tax Parcel ID]],7),"_",SP_ACQ_Lib[[#This Row],[ACQ Document Type]])</f>
        <v>R026685_CONTACT Negotiator Report</v>
      </c>
      <c r="V629" s="36" t="str">
        <f>INDEX(SP_AcqTract_DB[WCAD Tax Parcel ID],MATCH(SP_ACQ_Lib[[#This Row],[Acquisition Tract No.]],SP_AcqTract_DB[Acquisition Tract No.],0))</f>
        <v>R026685;#59;#R026691;#60;#R071959;#61</v>
      </c>
      <c r="W629" s="26" t="e">
        <f>INDEX(#REF!,MATCH(LEFT(SP_ACQ_Lib[[#This Row],[Tax Parcel ID]],7),#REF!,0))</f>
        <v>#REF!</v>
      </c>
      <c r="X6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CONTACT Negotiator Report</v>
      </c>
      <c r="Y6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0" spans="1:25" ht="15" x14ac:dyDescent="0.2">
      <c r="A630" s="57" t="str">
        <f>CONCATENATE(SP_ACQ_Lib[[#This Row],[Acquisition Tract No.]],"_",SP_ACQ_Lib[[#This Row],[ACQ Document Type]])</f>
        <v>317_NEGOTIATION Landowner Bill of Rights Letter</v>
      </c>
      <c r="B630" s="14" t="s">
        <v>1398</v>
      </c>
      <c r="C630" s="83" t="s">
        <v>55</v>
      </c>
      <c r="D630" s="12" t="s">
        <v>513</v>
      </c>
      <c r="E630" s="8" t="s">
        <v>573</v>
      </c>
      <c r="F630" s="8" t="s">
        <v>1079</v>
      </c>
      <c r="G630" s="8" t="s">
        <v>1078</v>
      </c>
      <c r="H630" s="7" t="s">
        <v>218</v>
      </c>
      <c r="I630" s="16">
        <v>43748</v>
      </c>
      <c r="J630" s="16"/>
      <c r="K630" s="17"/>
      <c r="L630" s="3"/>
      <c r="M630" s="8" t="s">
        <v>1483</v>
      </c>
      <c r="N630" s="11">
        <v>43894.44798611111</v>
      </c>
      <c r="O630" s="8" t="s">
        <v>1485</v>
      </c>
      <c r="P630" s="11">
        <v>43752.532199074078</v>
      </c>
      <c r="Q630" s="13">
        <v>361040</v>
      </c>
      <c r="R630" s="84" t="s">
        <v>220</v>
      </c>
      <c r="S630" s="14" t="s">
        <v>654</v>
      </c>
      <c r="T630" s="63">
        <v>456</v>
      </c>
      <c r="U630" s="64" t="str">
        <f>CONCATENATE(LEFT(SP_ACQ_Lib[[#This Row],[Tax Parcel ID]],7),"_",SP_ACQ_Lib[[#This Row],[ACQ Document Type]])</f>
        <v>R026685_NEGOTIATION Landowner Bill of Rights Letter</v>
      </c>
      <c r="V630" s="36" t="str">
        <f>INDEX(SP_AcqTract_DB[WCAD Tax Parcel ID],MATCH(SP_ACQ_Lib[[#This Row],[Acquisition Tract No.]],SP_AcqTract_DB[Acquisition Tract No.],0))</f>
        <v>R026685;#59;#R026691;#60;#R071959;#61</v>
      </c>
      <c r="W630" s="26" t="e">
        <f>INDEX(#REF!,MATCH(LEFT(SP_ACQ_Lib[[#This Row],[Tax Parcel ID]],7),#REF!,0))</f>
        <v>#REF!</v>
      </c>
      <c r="X6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NEGOTIATION Landowner Bill of Rights Letter</v>
      </c>
      <c r="Y6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1" spans="1:25" ht="15" x14ac:dyDescent="0.2">
      <c r="A631" s="57" t="str">
        <f>CONCATENATE(SP_ACQ_Lib[[#This Row],[Acquisition Tract No.]],"_",SP_ACQ_Lib[[#This Row],[ACQ Document Type]])</f>
        <v>317_SURVEY Description-Plat_CITY</v>
      </c>
      <c r="B631" s="14" t="s">
        <v>1693</v>
      </c>
      <c r="C631" s="83" t="s">
        <v>55</v>
      </c>
      <c r="D631" s="12" t="s">
        <v>513</v>
      </c>
      <c r="E631" s="8" t="s">
        <v>482</v>
      </c>
      <c r="F631" s="8" t="s">
        <v>1413</v>
      </c>
      <c r="G631" s="8" t="s">
        <v>1412</v>
      </c>
      <c r="H631" s="7" t="s">
        <v>1082</v>
      </c>
      <c r="I631" s="16">
        <v>43840</v>
      </c>
      <c r="J631" s="16">
        <v>43926</v>
      </c>
      <c r="K631" s="17"/>
      <c r="L631" s="3"/>
      <c r="M631" s="8" t="s">
        <v>1483</v>
      </c>
      <c r="N631" s="11">
        <v>43937.590775462966</v>
      </c>
      <c r="O631" s="8" t="s">
        <v>1483</v>
      </c>
      <c r="P631" s="11">
        <v>43927.600601851853</v>
      </c>
      <c r="Q631" s="13">
        <v>308015</v>
      </c>
      <c r="R631" s="84" t="s">
        <v>220</v>
      </c>
      <c r="S631" s="14" t="s">
        <v>1697</v>
      </c>
      <c r="T631" s="63">
        <v>805</v>
      </c>
      <c r="U631" s="64" t="str">
        <f>CONCATENATE(LEFT(SP_ACQ_Lib[[#This Row],[Tax Parcel ID]],7),"_",SP_ACQ_Lib[[#This Row],[ACQ Document Type]])</f>
        <v>R026685_SURVEY Description-Plat_CITY</v>
      </c>
      <c r="V631" s="36" t="str">
        <f>INDEX(SP_AcqTract_DB[WCAD Tax Parcel ID],MATCH(SP_ACQ_Lib[[#This Row],[Acquisition Tract No.]],SP_AcqTract_DB[Acquisition Tract No.],0))</f>
        <v>R026685;#59;#R026691;#60;#R071959;#61</v>
      </c>
      <c r="W631" s="26" t="e">
        <f>INDEX(#REF!,MATCH(LEFT(SP_ACQ_Lib[[#This Row],[Tax Parcel ID]],7),#REF!,0))</f>
        <v>#REF!</v>
      </c>
      <c r="X6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SURVEY Description-Plat_CITY</v>
      </c>
      <c r="Y6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2" spans="1:25" ht="15" x14ac:dyDescent="0.2">
      <c r="A632" s="57" t="str">
        <f>CONCATENATE(SP_ACQ_Lib[[#This Row],[Acquisition Tract No.]],"_",SP_ACQ_Lib[[#This Row],[ACQ Document Type]])</f>
        <v>317_SURVEY Description-Plat_USACOE</v>
      </c>
      <c r="B632" s="14" t="s">
        <v>2682</v>
      </c>
      <c r="C632" s="83" t="s">
        <v>55</v>
      </c>
      <c r="D632" s="12" t="s">
        <v>513</v>
      </c>
      <c r="E632" s="8" t="s">
        <v>482</v>
      </c>
      <c r="F632" s="8" t="s">
        <v>1420</v>
      </c>
      <c r="G632" s="8" t="s">
        <v>1419</v>
      </c>
      <c r="H632" s="7" t="s">
        <v>218</v>
      </c>
      <c r="I632" s="16">
        <v>43991</v>
      </c>
      <c r="J632" s="16">
        <v>43993</v>
      </c>
      <c r="K632" s="17"/>
      <c r="L632" s="3"/>
      <c r="M632" s="8" t="s">
        <v>1483</v>
      </c>
      <c r="N632" s="11">
        <v>43994.375960648147</v>
      </c>
      <c r="O632" s="8" t="s">
        <v>1483</v>
      </c>
      <c r="P632" s="11">
        <v>43994.366712962961</v>
      </c>
      <c r="Q632" s="13">
        <v>632257</v>
      </c>
      <c r="R632" s="84" t="s">
        <v>220</v>
      </c>
      <c r="S632" s="14" t="s">
        <v>2703</v>
      </c>
      <c r="T632" s="63">
        <v>1195</v>
      </c>
      <c r="U632" s="64" t="str">
        <f>CONCATENATE(LEFT(SP_ACQ_Lib[[#This Row],[Tax Parcel ID]],7),"_",SP_ACQ_Lib[[#This Row],[ACQ Document Type]])</f>
        <v>R026685_SURVEY Description-Plat_USACOE</v>
      </c>
      <c r="V632" s="36" t="str">
        <f>INDEX(SP_AcqTract_DB[WCAD Tax Parcel ID],MATCH(SP_ACQ_Lib[[#This Row],[Acquisition Tract No.]],SP_AcqTract_DB[Acquisition Tract No.],0))</f>
        <v>R026685;#59;#R026691;#60;#R071959;#61</v>
      </c>
      <c r="W632" s="26" t="e">
        <f>INDEX(#REF!,MATCH(LEFT(SP_ACQ_Lib[[#This Row],[Tax Parcel ID]],7),#REF!,0))</f>
        <v>#REF!</v>
      </c>
      <c r="X6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SURVEY Description-Plat_USACOE</v>
      </c>
      <c r="Y6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3" spans="1:25" ht="15" x14ac:dyDescent="0.2">
      <c r="A633" s="57" t="str">
        <f>CONCATENATE(SP_ACQ_Lib[[#This Row],[Acquisition Tract No.]],"_",SP_ACQ_Lib[[#This Row],[ACQ Document Type]])</f>
        <v>317_SURVEY Right-of-Entry</v>
      </c>
      <c r="B633" s="14" t="s">
        <v>1550</v>
      </c>
      <c r="C633" s="83" t="s">
        <v>55</v>
      </c>
      <c r="D633" s="12" t="s">
        <v>513</v>
      </c>
      <c r="E633" s="8" t="s">
        <v>482</v>
      </c>
      <c r="F633" s="8" t="s">
        <v>483</v>
      </c>
      <c r="G633" s="8" t="s">
        <v>217</v>
      </c>
      <c r="H633" s="7" t="s">
        <v>218</v>
      </c>
      <c r="I633" s="16">
        <v>43685</v>
      </c>
      <c r="J633" s="16"/>
      <c r="K633" s="17"/>
      <c r="L633" s="3" t="s">
        <v>1513</v>
      </c>
      <c r="M633" s="8" t="s">
        <v>1483</v>
      </c>
      <c r="N633" s="11">
        <v>43894.442881944444</v>
      </c>
      <c r="O633" s="8" t="s">
        <v>1483</v>
      </c>
      <c r="P633" s="11">
        <v>43894.442256944443</v>
      </c>
      <c r="Q633" s="13">
        <v>2541934</v>
      </c>
      <c r="R633" s="84" t="s">
        <v>220</v>
      </c>
      <c r="S633" s="14" t="s">
        <v>1579</v>
      </c>
      <c r="T633" s="63">
        <v>778</v>
      </c>
      <c r="U633" s="64" t="str">
        <f>CONCATENATE(LEFT(SP_ACQ_Lib[[#This Row],[Tax Parcel ID]],7),"_",SP_ACQ_Lib[[#This Row],[ACQ Document Type]])</f>
        <v>R026685_SURVEY Right-of-Entry</v>
      </c>
      <c r="V633" s="36" t="str">
        <f>INDEX(SP_AcqTract_DB[WCAD Tax Parcel ID],MATCH(SP_ACQ_Lib[[#This Row],[Acquisition Tract No.]],SP_AcqTract_DB[Acquisition Tract No.],0))</f>
        <v>R026685;#59;#R026691;#60;#R071959;#61</v>
      </c>
      <c r="W633" s="26" t="e">
        <f>INDEX(#REF!,MATCH(LEFT(SP_ACQ_Lib[[#This Row],[Tax Parcel ID]],7),#REF!,0))</f>
        <v>#REF!</v>
      </c>
      <c r="X6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SURVEY Right-of-Entry</v>
      </c>
      <c r="Y6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4" spans="1:25" ht="15" x14ac:dyDescent="0.2">
      <c r="A634" s="57" t="str">
        <f>CONCATENATE(SP_ACQ_Lib[[#This Row],[Acquisition Tract No.]],"_",SP_ACQ_Lib[[#This Row],[ACQ Document Type]])</f>
        <v>317_SURVEY Right-of-Entry CMRR</v>
      </c>
      <c r="B634" s="14" t="s">
        <v>948</v>
      </c>
      <c r="C634" s="83" t="s">
        <v>55</v>
      </c>
      <c r="D634" s="12" t="s">
        <v>513</v>
      </c>
      <c r="E634" s="8" t="s">
        <v>482</v>
      </c>
      <c r="F634" s="8" t="s">
        <v>484</v>
      </c>
      <c r="G634" s="8" t="s">
        <v>224</v>
      </c>
      <c r="H634" s="7" t="s">
        <v>218</v>
      </c>
      <c r="I634" s="16">
        <v>43680</v>
      </c>
      <c r="J634" s="16"/>
      <c r="K634" s="17"/>
      <c r="L634" s="3" t="s">
        <v>1426</v>
      </c>
      <c r="M634" s="8" t="s">
        <v>1483</v>
      </c>
      <c r="N634" s="11">
        <v>43894.428171296298</v>
      </c>
      <c r="O634" s="8" t="s">
        <v>1484</v>
      </c>
      <c r="P634" s="11">
        <v>43693.352500000001</v>
      </c>
      <c r="Q634" s="13">
        <v>145618</v>
      </c>
      <c r="R634" s="84" t="s">
        <v>220</v>
      </c>
      <c r="S634" s="14" t="s">
        <v>461</v>
      </c>
      <c r="T634" s="63">
        <v>82</v>
      </c>
      <c r="U634" s="64" t="str">
        <f>CONCATENATE(LEFT(SP_ACQ_Lib[[#This Row],[Tax Parcel ID]],7),"_",SP_ACQ_Lib[[#This Row],[ACQ Document Type]])</f>
        <v>R026685_SURVEY Right-of-Entry CMRR</v>
      </c>
      <c r="V634" s="36" t="str">
        <f>INDEX(SP_AcqTract_DB[WCAD Tax Parcel ID],MATCH(SP_ACQ_Lib[[#This Row],[Acquisition Tract No.]],SP_AcqTract_DB[Acquisition Tract No.],0))</f>
        <v>R026685;#59;#R026691;#60;#R071959;#61</v>
      </c>
      <c r="W634" s="26" t="e">
        <f>INDEX(#REF!,MATCH(LEFT(SP_ACQ_Lib[[#This Row],[Tax Parcel ID]],7),#REF!,0))</f>
        <v>#REF!</v>
      </c>
      <c r="X6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SURVEY Right-of-Entry CMRR</v>
      </c>
      <c r="Y6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5" spans="1:25" ht="15" x14ac:dyDescent="0.2">
      <c r="A635" s="57" t="str">
        <f>CONCATENATE(SP_ACQ_Lib[[#This Row],[Acquisition Tract No.]],"_",SP_ACQ_Lib[[#This Row],[ACQ Document Type]])</f>
        <v>317_TITLE Commitment</v>
      </c>
      <c r="B635" s="14" t="s">
        <v>949</v>
      </c>
      <c r="C635" s="83" t="s">
        <v>55</v>
      </c>
      <c r="D635" s="12" t="s">
        <v>513</v>
      </c>
      <c r="E635" s="8" t="s">
        <v>485</v>
      </c>
      <c r="F635" s="8" t="s">
        <v>486</v>
      </c>
      <c r="G635" s="8" t="s">
        <v>240</v>
      </c>
      <c r="H635" s="7" t="s">
        <v>218</v>
      </c>
      <c r="I635" s="16">
        <v>43917</v>
      </c>
      <c r="J635" s="16">
        <v>43928</v>
      </c>
      <c r="K635" s="17"/>
      <c r="L635" s="3" t="s">
        <v>1702</v>
      </c>
      <c r="M635" s="8" t="s">
        <v>1485</v>
      </c>
      <c r="N635" s="11">
        <v>43929.367129629631</v>
      </c>
      <c r="O635" s="8" t="s">
        <v>1486</v>
      </c>
      <c r="P635" s="11">
        <v>43713.477337962962</v>
      </c>
      <c r="Q635" s="13">
        <v>528359</v>
      </c>
      <c r="R635" s="84" t="s">
        <v>220</v>
      </c>
      <c r="S635" s="14" t="s">
        <v>462</v>
      </c>
      <c r="T635" s="63">
        <v>210</v>
      </c>
      <c r="U635" s="64" t="str">
        <f>CONCATENATE(LEFT(SP_ACQ_Lib[[#This Row],[Tax Parcel ID]],7),"_",SP_ACQ_Lib[[#This Row],[ACQ Document Type]])</f>
        <v>R026685_TITLE Commitment</v>
      </c>
      <c r="V635" s="36" t="str">
        <f>INDEX(SP_AcqTract_DB[WCAD Tax Parcel ID],MATCH(SP_ACQ_Lib[[#This Row],[Acquisition Tract No.]],SP_AcqTract_DB[Acquisition Tract No.],0))</f>
        <v>R026685;#59;#R026691;#60;#R071959;#61</v>
      </c>
      <c r="W635" s="26" t="e">
        <f>INDEX(#REF!,MATCH(LEFT(SP_ACQ_Lib[[#This Row],[Tax Parcel ID]],7),#REF!,0))</f>
        <v>#REF!</v>
      </c>
      <c r="X6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TITLE Commitment</v>
      </c>
      <c r="Y6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6" spans="1:25" ht="15" x14ac:dyDescent="0.2">
      <c r="A636" s="57" t="str">
        <f>CONCATENATE(SP_ACQ_Lib[[#This Row],[Acquisition Tract No.]],"_",SP_ACQ_Lib[[#This Row],[ACQ Document Type]])</f>
        <v>317_TITLE Commitment Backup Docs</v>
      </c>
      <c r="B636" s="14" t="s">
        <v>950</v>
      </c>
      <c r="C636" s="83" t="s">
        <v>55</v>
      </c>
      <c r="D636" s="12" t="s">
        <v>513</v>
      </c>
      <c r="E636" s="8" t="s">
        <v>485</v>
      </c>
      <c r="F636" s="8" t="s">
        <v>487</v>
      </c>
      <c r="G636" s="8" t="s">
        <v>242</v>
      </c>
      <c r="H636" s="7" t="s">
        <v>218</v>
      </c>
      <c r="I636" s="16"/>
      <c r="J636" s="16"/>
      <c r="K636" s="17"/>
      <c r="L636" s="3"/>
      <c r="M636" s="8" t="s">
        <v>1483</v>
      </c>
      <c r="N636" s="11">
        <v>43894.44902777778</v>
      </c>
      <c r="O636" s="8" t="s">
        <v>1486</v>
      </c>
      <c r="P636" s="11">
        <v>43713.478032407409</v>
      </c>
      <c r="Q636" s="13">
        <v>1264640</v>
      </c>
      <c r="R636" s="84" t="s">
        <v>220</v>
      </c>
      <c r="S636" s="14" t="s">
        <v>463</v>
      </c>
      <c r="T636" s="63">
        <v>211</v>
      </c>
      <c r="U636" s="64" t="str">
        <f>CONCATENATE(LEFT(SP_ACQ_Lib[[#This Row],[Tax Parcel ID]],7),"_",SP_ACQ_Lib[[#This Row],[ACQ Document Type]])</f>
        <v>R026685_TITLE Commitment Backup Docs</v>
      </c>
      <c r="V636" s="36" t="str">
        <f>INDEX(SP_AcqTract_DB[WCAD Tax Parcel ID],MATCH(SP_ACQ_Lib[[#This Row],[Acquisition Tract No.]],SP_AcqTract_DB[Acquisition Tract No.],0))</f>
        <v>R026685;#59;#R026691;#60;#R071959;#61</v>
      </c>
      <c r="W636" s="26" t="e">
        <f>INDEX(#REF!,MATCH(LEFT(SP_ACQ_Lib[[#This Row],[Tax Parcel ID]],7),#REF!,0))</f>
        <v>#REF!</v>
      </c>
      <c r="X6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TITLE Commitment Backup Docs</v>
      </c>
      <c r="Y6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7" spans="1:25" ht="15" x14ac:dyDescent="0.2">
      <c r="A637" s="57" t="str">
        <f>CONCATENATE(SP_ACQ_Lib[[#This Row],[Acquisition Tract No.]],"_",SP_ACQ_Lib[[#This Row],[ACQ Document Type]])</f>
        <v>317_TITLE Curative Plan</v>
      </c>
      <c r="B637" s="14" t="s">
        <v>951</v>
      </c>
      <c r="C637" s="83" t="s">
        <v>55</v>
      </c>
      <c r="D637" s="12" t="s">
        <v>513</v>
      </c>
      <c r="E637" s="8" t="s">
        <v>485</v>
      </c>
      <c r="F637" s="8" t="s">
        <v>488</v>
      </c>
      <c r="G637" s="8" t="s">
        <v>243</v>
      </c>
      <c r="H637" s="7" t="s">
        <v>218</v>
      </c>
      <c r="I637" s="16">
        <v>43815</v>
      </c>
      <c r="J637" s="16"/>
      <c r="K637" s="17"/>
      <c r="L637" s="3"/>
      <c r="M637" s="8" t="s">
        <v>1485</v>
      </c>
      <c r="N637" s="11">
        <v>43929.365891203706</v>
      </c>
      <c r="O637" s="8" t="s">
        <v>1486</v>
      </c>
      <c r="P637" s="11">
        <v>43746.36787037037</v>
      </c>
      <c r="Q637" s="13">
        <v>35678</v>
      </c>
      <c r="R637" s="84" t="s">
        <v>220</v>
      </c>
      <c r="S637" s="14" t="s">
        <v>655</v>
      </c>
      <c r="T637" s="63">
        <v>409</v>
      </c>
      <c r="U637" s="64" t="str">
        <f>CONCATENATE(LEFT(SP_ACQ_Lib[[#This Row],[Tax Parcel ID]],7),"_",SP_ACQ_Lib[[#This Row],[ACQ Document Type]])</f>
        <v>R026685_TITLE Curative Plan</v>
      </c>
      <c r="V637" s="36" t="str">
        <f>INDEX(SP_AcqTract_DB[WCAD Tax Parcel ID],MATCH(SP_ACQ_Lib[[#This Row],[Acquisition Tract No.]],SP_AcqTract_DB[Acquisition Tract No.],0))</f>
        <v>R026685;#59;#R026691;#60;#R071959;#61</v>
      </c>
      <c r="W637" s="26" t="e">
        <f>INDEX(#REF!,MATCH(LEFT(SP_ACQ_Lib[[#This Row],[Tax Parcel ID]],7),#REF!,0))</f>
        <v>#REF!</v>
      </c>
      <c r="X6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TITLE Curative Plan</v>
      </c>
      <c r="Y6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8" spans="1:25" ht="15" x14ac:dyDescent="0.2">
      <c r="A638" s="57" t="str">
        <f>CONCATENATE(SP_ACQ_Lib[[#This Row],[Acquisition Tract No.]],"_",SP_ACQ_Lib[[#This Row],[ACQ Document Type]])</f>
        <v>317_TITLE Tax Card</v>
      </c>
      <c r="B638" s="14" t="s">
        <v>1551</v>
      </c>
      <c r="C638" s="83" t="s">
        <v>55</v>
      </c>
      <c r="D638" s="12" t="s">
        <v>513</v>
      </c>
      <c r="E638" s="8" t="s">
        <v>485</v>
      </c>
      <c r="F638" s="8" t="s">
        <v>580</v>
      </c>
      <c r="G638" s="8" t="s">
        <v>579</v>
      </c>
      <c r="H638" s="7" t="s">
        <v>218</v>
      </c>
      <c r="I638" s="16"/>
      <c r="J638" s="16"/>
      <c r="K638" s="17"/>
      <c r="L638" s="3" t="s">
        <v>1513</v>
      </c>
      <c r="M638" s="8" t="s">
        <v>1483</v>
      </c>
      <c r="N638" s="11">
        <v>43894.451273148145</v>
      </c>
      <c r="O638" s="8" t="s">
        <v>1483</v>
      </c>
      <c r="P638" s="11">
        <v>43894.450567129628</v>
      </c>
      <c r="Q638" s="13">
        <v>936976</v>
      </c>
      <c r="R638" s="84" t="s">
        <v>220</v>
      </c>
      <c r="S638" s="14" t="s">
        <v>1580</v>
      </c>
      <c r="T638" s="63">
        <v>779</v>
      </c>
      <c r="U638" s="64" t="str">
        <f>CONCATENATE(LEFT(SP_ACQ_Lib[[#This Row],[Tax Parcel ID]],7),"_",SP_ACQ_Lib[[#This Row],[ACQ Document Type]])</f>
        <v>R026685_TITLE Tax Card</v>
      </c>
      <c r="V638" s="36" t="str">
        <f>INDEX(SP_AcqTract_DB[WCAD Tax Parcel ID],MATCH(SP_ACQ_Lib[[#This Row],[Acquisition Tract No.]],SP_AcqTract_DB[Acquisition Tract No.],0))</f>
        <v>R026685;#59;#R026691;#60;#R071959;#61</v>
      </c>
      <c r="W638" s="26" t="e">
        <f>INDEX(#REF!,MATCH(LEFT(SP_ACQ_Lib[[#This Row],[Tax Parcel ID]],7),#REF!,0))</f>
        <v>#REF!</v>
      </c>
      <c r="X6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COW-FRMP_TR-317 TITLE Tax Card</v>
      </c>
      <c r="Y6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39" spans="1:25" ht="15" x14ac:dyDescent="0.2">
      <c r="A639" s="57" t="str">
        <f>CONCATENATE(SP_ACQ_Lib[[#This Row],[Acquisition Tract No.]],"_",SP_ACQ_Lib[[#This Row],[ACQ Document Type]])</f>
        <v>319_APPRAISAL Final Appraisal</v>
      </c>
      <c r="B639" s="14" t="s">
        <v>3152</v>
      </c>
      <c r="C639" s="83" t="s">
        <v>56</v>
      </c>
      <c r="D639" s="12" t="s">
        <v>284</v>
      </c>
      <c r="E639" s="8" t="s">
        <v>569</v>
      </c>
      <c r="F639" s="8" t="s">
        <v>1727</v>
      </c>
      <c r="G639" s="8" t="s">
        <v>1726</v>
      </c>
      <c r="H639" s="7" t="s">
        <v>218</v>
      </c>
      <c r="I639" s="16">
        <v>43960</v>
      </c>
      <c r="J639" s="16"/>
      <c r="K639" s="17">
        <v>41360</v>
      </c>
      <c r="L639" s="3"/>
      <c r="M639" s="8" t="s">
        <v>1483</v>
      </c>
      <c r="N639" s="11">
        <v>44022.557905092595</v>
      </c>
      <c r="O639" s="8" t="s">
        <v>1483</v>
      </c>
      <c r="P639" s="11">
        <v>44022.552245370367</v>
      </c>
      <c r="Q639" s="13">
        <v>5405322</v>
      </c>
      <c r="R639" s="84" t="s">
        <v>220</v>
      </c>
      <c r="S639" s="14" t="s">
        <v>3155</v>
      </c>
      <c r="T639" s="63">
        <v>1380</v>
      </c>
      <c r="U639" s="64" t="str">
        <f>CONCATENATE(LEFT(SP_ACQ_Lib[[#This Row],[Tax Parcel ID]],7),"_",SP_ACQ_Lib[[#This Row],[ACQ Document Type]])</f>
        <v>R026694_APPRAISAL Final Appraisal</v>
      </c>
      <c r="V639" s="36" t="str">
        <f>INDEX(SP_AcqTract_DB[WCAD Tax Parcel ID],MATCH(SP_ACQ_Lib[[#This Row],[Acquisition Tract No.]],SP_AcqTract_DB[Acquisition Tract No.],0))</f>
        <v>R026694;#62</v>
      </c>
      <c r="W639" s="26" t="e">
        <f>INDEX(#REF!,MATCH(LEFT(SP_ACQ_Lib[[#This Row],[Tax Parcel ID]],7),#REF!,0))</f>
        <v>#REF!</v>
      </c>
      <c r="X6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APPRAISAL Final Appraisal</v>
      </c>
      <c r="Y6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0" spans="1:25" ht="15" x14ac:dyDescent="0.2">
      <c r="A640" s="57" t="str">
        <f>CONCATENATE(SP_ACQ_Lib[[#This Row],[Acquisition Tract No.]],"_",SP_ACQ_Lib[[#This Row],[ACQ Document Type]])</f>
        <v>319_APPRAISAL Just Compensation Memo</v>
      </c>
      <c r="B640" s="14" t="s">
        <v>3153</v>
      </c>
      <c r="C640" s="83" t="s">
        <v>56</v>
      </c>
      <c r="D640" s="12" t="s">
        <v>284</v>
      </c>
      <c r="E640" s="8" t="s">
        <v>569</v>
      </c>
      <c r="F640" s="8" t="s">
        <v>1729</v>
      </c>
      <c r="G640" s="8" t="s">
        <v>1728</v>
      </c>
      <c r="H640" s="7" t="s">
        <v>218</v>
      </c>
      <c r="I640" s="16">
        <v>44022</v>
      </c>
      <c r="J640" s="16">
        <v>44025</v>
      </c>
      <c r="K640" s="17">
        <v>41360</v>
      </c>
      <c r="L640" s="3"/>
      <c r="M640" s="8" t="s">
        <v>1483</v>
      </c>
      <c r="N640" s="11">
        <v>44025.412581018521</v>
      </c>
      <c r="O640" s="8" t="s">
        <v>1483</v>
      </c>
      <c r="P640" s="11">
        <v>44022.552245370367</v>
      </c>
      <c r="Q640" s="13">
        <v>23058</v>
      </c>
      <c r="R640" s="84" t="s">
        <v>220</v>
      </c>
      <c r="S640" s="14" t="s">
        <v>3156</v>
      </c>
      <c r="T640" s="63">
        <v>1381</v>
      </c>
      <c r="U640" s="64" t="str">
        <f>CONCATENATE(LEFT(SP_ACQ_Lib[[#This Row],[Tax Parcel ID]],7),"_",SP_ACQ_Lib[[#This Row],[ACQ Document Type]])</f>
        <v>R026694_APPRAISAL Just Compensation Memo</v>
      </c>
      <c r="V640" s="36" t="str">
        <f>INDEX(SP_AcqTract_DB[WCAD Tax Parcel ID],MATCH(SP_ACQ_Lib[[#This Row],[Acquisition Tract No.]],SP_AcqTract_DB[Acquisition Tract No.],0))</f>
        <v>R026694;#62</v>
      </c>
      <c r="W640" s="26" t="e">
        <f>INDEX(#REF!,MATCH(LEFT(SP_ACQ_Lib[[#This Row],[Tax Parcel ID]],7),#REF!,0))</f>
        <v>#REF!</v>
      </c>
      <c r="X6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APPRAISAL Just Compensation Memo</v>
      </c>
      <c r="Y6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1" spans="1:25" ht="15" x14ac:dyDescent="0.2">
      <c r="A641" s="57" t="str">
        <f>CONCATENATE(SP_ACQ_Lib[[#This Row],[Acquisition Tract No.]],"_",SP_ACQ_Lib[[#This Row],[ACQ Document Type]])</f>
        <v>319_APPRAISAL USACOE Authorization to Proceed with Offer</v>
      </c>
      <c r="B641" s="14" t="s">
        <v>3154</v>
      </c>
      <c r="C641" s="83" t="s">
        <v>56</v>
      </c>
      <c r="D641" s="12" t="s">
        <v>284</v>
      </c>
      <c r="E641" s="8" t="s">
        <v>569</v>
      </c>
      <c r="F641" s="8" t="s">
        <v>1786</v>
      </c>
      <c r="G641" s="8" t="s">
        <v>1785</v>
      </c>
      <c r="H641" s="7" t="s">
        <v>218</v>
      </c>
      <c r="I641" s="16">
        <v>44022</v>
      </c>
      <c r="J641" s="16">
        <v>44025</v>
      </c>
      <c r="K641" s="17">
        <v>41360</v>
      </c>
      <c r="L641" s="3"/>
      <c r="M641" s="8" t="s">
        <v>1483</v>
      </c>
      <c r="N641" s="11">
        <v>44025.412719907406</v>
      </c>
      <c r="O641" s="8" t="s">
        <v>1483</v>
      </c>
      <c r="P641" s="11">
        <v>44022.552268518521</v>
      </c>
      <c r="Q641" s="13">
        <v>420773</v>
      </c>
      <c r="R641" s="84" t="s">
        <v>220</v>
      </c>
      <c r="S641" s="14" t="s">
        <v>3157</v>
      </c>
      <c r="T641" s="63">
        <v>1382</v>
      </c>
      <c r="U641" s="64" t="str">
        <f>CONCATENATE(LEFT(SP_ACQ_Lib[[#This Row],[Tax Parcel ID]],7),"_",SP_ACQ_Lib[[#This Row],[ACQ Document Type]])</f>
        <v>R026694_APPRAISAL USACOE Authorization to Proceed with Offer</v>
      </c>
      <c r="V641" s="36" t="str">
        <f>INDEX(SP_AcqTract_DB[WCAD Tax Parcel ID],MATCH(SP_ACQ_Lib[[#This Row],[Acquisition Tract No.]],SP_AcqTract_DB[Acquisition Tract No.],0))</f>
        <v>R026694;#62</v>
      </c>
      <c r="W641" s="26" t="e">
        <f>INDEX(#REF!,MATCH(LEFT(SP_ACQ_Lib[[#This Row],[Tax Parcel ID]],7),#REF!,0))</f>
        <v>#REF!</v>
      </c>
      <c r="X6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APPRAISAL USACOE Authorization to Proceed with Offer</v>
      </c>
      <c r="Y6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2" spans="1:25" ht="15" x14ac:dyDescent="0.2">
      <c r="A642" s="57" t="str">
        <f>CONCATENATE(SP_ACQ_Lib[[#This Row],[Acquisition Tract No.]],"_",SP_ACQ_Lib[[#This Row],[ACQ Document Type]])</f>
        <v>319_CONTACT Letter of Intent-HDR</v>
      </c>
      <c r="B642" s="14" t="s">
        <v>952</v>
      </c>
      <c r="C642" s="83" t="s">
        <v>56</v>
      </c>
      <c r="D642" s="12" t="s">
        <v>284</v>
      </c>
      <c r="E642" s="8" t="s">
        <v>489</v>
      </c>
      <c r="F642" s="8" t="s">
        <v>760</v>
      </c>
      <c r="G642" s="8" t="s">
        <v>759</v>
      </c>
      <c r="H642" s="7" t="s">
        <v>218</v>
      </c>
      <c r="I642" s="16">
        <v>43765</v>
      </c>
      <c r="J642" s="16"/>
      <c r="K642" s="17"/>
      <c r="L642" s="3"/>
      <c r="M642" s="8" t="s">
        <v>20</v>
      </c>
      <c r="N642" s="11">
        <v>43770.450231481482</v>
      </c>
      <c r="O642" s="8" t="s">
        <v>673</v>
      </c>
      <c r="P642" s="11">
        <v>43769.648020833331</v>
      </c>
      <c r="Q642" s="13">
        <v>352589</v>
      </c>
      <c r="R642" s="84" t="s">
        <v>220</v>
      </c>
      <c r="S642" s="14" t="s">
        <v>1019</v>
      </c>
      <c r="T642" s="63">
        <v>562</v>
      </c>
      <c r="U642" s="64" t="str">
        <f>CONCATENATE(LEFT(SP_ACQ_Lib[[#This Row],[Tax Parcel ID]],7),"_",SP_ACQ_Lib[[#This Row],[ACQ Document Type]])</f>
        <v>R026694_CONTACT Letter of Intent-HDR</v>
      </c>
      <c r="V642" s="36" t="str">
        <f>INDEX(SP_AcqTract_DB[WCAD Tax Parcel ID],MATCH(SP_ACQ_Lib[[#This Row],[Acquisition Tract No.]],SP_AcqTract_DB[Acquisition Tract No.],0))</f>
        <v>R026694;#62</v>
      </c>
      <c r="W642" s="26" t="e">
        <f>INDEX(#REF!,MATCH(LEFT(SP_ACQ_Lib[[#This Row],[Tax Parcel ID]],7),#REF!,0))</f>
        <v>#REF!</v>
      </c>
      <c r="X6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CONTACT Letter of Intent-HDR</v>
      </c>
      <c r="Y6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3" spans="1:25" ht="15" x14ac:dyDescent="0.2">
      <c r="A643" s="57" t="str">
        <f>CONCATENATE(SP_ACQ_Lib[[#This Row],[Acquisition Tract No.]],"_",SP_ACQ_Lib[[#This Row],[ACQ Document Type]])</f>
        <v>319_CONTACT Negotiator Report</v>
      </c>
      <c r="B643" s="14" t="s">
        <v>1325</v>
      </c>
      <c r="C643" s="83" t="s">
        <v>56</v>
      </c>
      <c r="D643" s="12" t="s">
        <v>284</v>
      </c>
      <c r="E643" s="8" t="s">
        <v>489</v>
      </c>
      <c r="F643" s="8" t="s">
        <v>517</v>
      </c>
      <c r="G643" s="8" t="s">
        <v>516</v>
      </c>
      <c r="H643" s="7" t="s">
        <v>218</v>
      </c>
      <c r="I643" s="16"/>
      <c r="J643" s="16"/>
      <c r="K643" s="17"/>
      <c r="L643" s="3"/>
      <c r="M643" s="8" t="s">
        <v>1483</v>
      </c>
      <c r="N643" s="11">
        <v>43872.547638888886</v>
      </c>
      <c r="O643" s="8" t="s">
        <v>1484</v>
      </c>
      <c r="P643" s="11">
        <v>43738.432847222219</v>
      </c>
      <c r="Q643" s="13">
        <v>58738</v>
      </c>
      <c r="R643" s="84" t="s">
        <v>518</v>
      </c>
      <c r="S643" s="14" t="s">
        <v>564</v>
      </c>
      <c r="T643" s="63">
        <v>376</v>
      </c>
      <c r="U643" s="64" t="str">
        <f>CONCATENATE(LEFT(SP_ACQ_Lib[[#This Row],[Tax Parcel ID]],7),"_",SP_ACQ_Lib[[#This Row],[ACQ Document Type]])</f>
        <v>R026694_CONTACT Negotiator Report</v>
      </c>
      <c r="V643" s="36" t="str">
        <f>INDEX(SP_AcqTract_DB[WCAD Tax Parcel ID],MATCH(SP_ACQ_Lib[[#This Row],[Acquisition Tract No.]],SP_AcqTract_DB[Acquisition Tract No.],0))</f>
        <v>R026694;#62</v>
      </c>
      <c r="W643" s="26" t="e">
        <f>INDEX(#REF!,MATCH(LEFT(SP_ACQ_Lib[[#This Row],[Tax Parcel ID]],7),#REF!,0))</f>
        <v>#REF!</v>
      </c>
      <c r="X6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CONTACT Negotiator Report</v>
      </c>
      <c r="Y6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4" spans="1:25" ht="15" x14ac:dyDescent="0.2">
      <c r="A644" s="57" t="str">
        <f>CONCATENATE(SP_ACQ_Lib[[#This Row],[Acquisition Tract No.]],"_",SP_ACQ_Lib[[#This Row],[ACQ Document Type]])</f>
        <v>319_NEGOTIATION Landowner Bill of Rights Letter</v>
      </c>
      <c r="B644" s="14" t="s">
        <v>1399</v>
      </c>
      <c r="C644" s="83" t="s">
        <v>56</v>
      </c>
      <c r="D644" s="12" t="s">
        <v>284</v>
      </c>
      <c r="E644" s="8" t="s">
        <v>573</v>
      </c>
      <c r="F644" s="8" t="s">
        <v>1079</v>
      </c>
      <c r="G644" s="8" t="s">
        <v>1078</v>
      </c>
      <c r="H644" s="7" t="s">
        <v>218</v>
      </c>
      <c r="I644" s="16">
        <v>43748</v>
      </c>
      <c r="J644" s="16"/>
      <c r="K644" s="17"/>
      <c r="L644" s="3"/>
      <c r="M644" s="8" t="s">
        <v>1483</v>
      </c>
      <c r="N644" s="11">
        <v>43872.568912037037</v>
      </c>
      <c r="O644" s="8" t="s">
        <v>1485</v>
      </c>
      <c r="P644" s="11">
        <v>43752.533599537041</v>
      </c>
      <c r="Q644" s="13">
        <v>343648</v>
      </c>
      <c r="R644" s="84" t="s">
        <v>220</v>
      </c>
      <c r="S644" s="14" t="s">
        <v>656</v>
      </c>
      <c r="T644" s="63">
        <v>457</v>
      </c>
      <c r="U644" s="64" t="str">
        <f>CONCATENATE(LEFT(SP_ACQ_Lib[[#This Row],[Tax Parcel ID]],7),"_",SP_ACQ_Lib[[#This Row],[ACQ Document Type]])</f>
        <v>R026694_NEGOTIATION Landowner Bill of Rights Letter</v>
      </c>
      <c r="V644" s="36" t="str">
        <f>INDEX(SP_AcqTract_DB[WCAD Tax Parcel ID],MATCH(SP_ACQ_Lib[[#This Row],[Acquisition Tract No.]],SP_AcqTract_DB[Acquisition Tract No.],0))</f>
        <v>R026694;#62</v>
      </c>
      <c r="W644" s="26" t="e">
        <f>INDEX(#REF!,MATCH(LEFT(SP_ACQ_Lib[[#This Row],[Tax Parcel ID]],7),#REF!,0))</f>
        <v>#REF!</v>
      </c>
      <c r="X6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NEGOTIATION Landowner Bill of Rights Letter</v>
      </c>
      <c r="Y6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5" spans="1:25" ht="15" x14ac:dyDescent="0.2">
      <c r="A645" s="57" t="str">
        <f>CONCATENATE(SP_ACQ_Lib[[#This Row],[Acquisition Tract No.]],"_",SP_ACQ_Lib[[#This Row],[ACQ Document Type]])</f>
        <v>319_SURVEY Description-Plat_CITY</v>
      </c>
      <c r="B645" s="14" t="s">
        <v>1448</v>
      </c>
      <c r="C645" s="83" t="s">
        <v>56</v>
      </c>
      <c r="D645" s="12" t="s">
        <v>284</v>
      </c>
      <c r="E645" s="8" t="s">
        <v>482</v>
      </c>
      <c r="F645" s="8" t="s">
        <v>1413</v>
      </c>
      <c r="G645" s="8" t="s">
        <v>1412</v>
      </c>
      <c r="H645" s="7" t="s">
        <v>1082</v>
      </c>
      <c r="I645" s="16">
        <v>44012</v>
      </c>
      <c r="J645" s="16">
        <v>44019</v>
      </c>
      <c r="K645" s="17"/>
      <c r="L645" s="3"/>
      <c r="M645" s="8" t="s">
        <v>1483</v>
      </c>
      <c r="N645" s="11">
        <v>44019.410925925928</v>
      </c>
      <c r="O645" s="8" t="s">
        <v>1483</v>
      </c>
      <c r="P645" s="11">
        <v>43886.641979166663</v>
      </c>
      <c r="Q645" s="13">
        <v>267094</v>
      </c>
      <c r="R645" s="84" t="s">
        <v>220</v>
      </c>
      <c r="S645" s="14" t="s">
        <v>1470</v>
      </c>
      <c r="T645" s="63">
        <v>741</v>
      </c>
      <c r="U645" s="64" t="str">
        <f>CONCATENATE(LEFT(SP_ACQ_Lib[[#This Row],[Tax Parcel ID]],7),"_",SP_ACQ_Lib[[#This Row],[ACQ Document Type]])</f>
        <v>R026694_SURVEY Description-Plat_CITY</v>
      </c>
      <c r="V645" s="36" t="str">
        <f>INDEX(SP_AcqTract_DB[WCAD Tax Parcel ID],MATCH(SP_ACQ_Lib[[#This Row],[Acquisition Tract No.]],SP_AcqTract_DB[Acquisition Tract No.],0))</f>
        <v>R026694;#62</v>
      </c>
      <c r="W645" s="26" t="e">
        <f>INDEX(#REF!,MATCH(LEFT(SP_ACQ_Lib[[#This Row],[Tax Parcel ID]],7),#REF!,0))</f>
        <v>#REF!</v>
      </c>
      <c r="X6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SURVEY Description-Plat_CITY</v>
      </c>
      <c r="Y6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6" spans="1:25" ht="15" x14ac:dyDescent="0.2">
      <c r="A646" s="57" t="str">
        <f>CONCATENATE(SP_ACQ_Lib[[#This Row],[Acquisition Tract No.]],"_",SP_ACQ_Lib[[#This Row],[ACQ Document Type]])</f>
        <v>319_SURVEY Description-Plat_USACOE</v>
      </c>
      <c r="B646" s="14" t="s">
        <v>2683</v>
      </c>
      <c r="C646" s="83" t="s">
        <v>56</v>
      </c>
      <c r="D646" s="12" t="s">
        <v>284</v>
      </c>
      <c r="E646" s="8" t="s">
        <v>482</v>
      </c>
      <c r="F646" s="8" t="s">
        <v>1420</v>
      </c>
      <c r="G646" s="8" t="s">
        <v>1419</v>
      </c>
      <c r="H646" s="7" t="s">
        <v>218</v>
      </c>
      <c r="I646" s="16">
        <v>43991</v>
      </c>
      <c r="J646" s="16">
        <v>43993</v>
      </c>
      <c r="K646" s="17"/>
      <c r="L646" s="3"/>
      <c r="M646" s="8" t="s">
        <v>1483</v>
      </c>
      <c r="N646" s="11">
        <v>43994.376539351855</v>
      </c>
      <c r="O646" s="8" t="s">
        <v>1483</v>
      </c>
      <c r="P646" s="11">
        <v>43994.366724537038</v>
      </c>
      <c r="Q646" s="13">
        <v>552217</v>
      </c>
      <c r="R646" s="84" t="s">
        <v>220</v>
      </c>
      <c r="S646" s="14" t="s">
        <v>2704</v>
      </c>
      <c r="T646" s="63">
        <v>1196</v>
      </c>
      <c r="U646" s="64" t="str">
        <f>CONCATENATE(LEFT(SP_ACQ_Lib[[#This Row],[Tax Parcel ID]],7),"_",SP_ACQ_Lib[[#This Row],[ACQ Document Type]])</f>
        <v>R026694_SURVEY Description-Plat_USACOE</v>
      </c>
      <c r="V646" s="36" t="str">
        <f>INDEX(SP_AcqTract_DB[WCAD Tax Parcel ID],MATCH(SP_ACQ_Lib[[#This Row],[Acquisition Tract No.]],SP_AcqTract_DB[Acquisition Tract No.],0))</f>
        <v>R026694;#62</v>
      </c>
      <c r="W646" s="26" t="e">
        <f>INDEX(#REF!,MATCH(LEFT(SP_ACQ_Lib[[#This Row],[Tax Parcel ID]],7),#REF!,0))</f>
        <v>#REF!</v>
      </c>
      <c r="X6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SURVEY Description-Plat_USACOE</v>
      </c>
      <c r="Y6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7" spans="1:25" ht="15" x14ac:dyDescent="0.2">
      <c r="A647" s="57" t="str">
        <f>CONCATENATE(SP_ACQ_Lib[[#This Row],[Acquisition Tract No.]],"_",SP_ACQ_Lib[[#This Row],[ACQ Document Type]])</f>
        <v>319_SURVEY Right-of-Entry</v>
      </c>
      <c r="B647" s="14" t="s">
        <v>1640</v>
      </c>
      <c r="C647" s="83" t="s">
        <v>56</v>
      </c>
      <c r="D647" s="12" t="s">
        <v>284</v>
      </c>
      <c r="E647" s="8" t="s">
        <v>482</v>
      </c>
      <c r="F647" s="8" t="s">
        <v>483</v>
      </c>
      <c r="G647" s="8" t="s">
        <v>217</v>
      </c>
      <c r="H647" s="7" t="s">
        <v>218</v>
      </c>
      <c r="I647" s="16">
        <v>43685</v>
      </c>
      <c r="J647" s="16"/>
      <c r="K647" s="17"/>
      <c r="L647" s="3"/>
      <c r="M647" s="8" t="s">
        <v>1483</v>
      </c>
      <c r="N647" s="11">
        <v>43922.381550925929</v>
      </c>
      <c r="O647" s="8" t="s">
        <v>1484</v>
      </c>
      <c r="P647" s="11">
        <v>43691.671319444446</v>
      </c>
      <c r="Q647" s="13">
        <v>918909</v>
      </c>
      <c r="R647" s="84" t="s">
        <v>220</v>
      </c>
      <c r="S647" s="14" t="s">
        <v>464</v>
      </c>
      <c r="T647" s="63">
        <v>74</v>
      </c>
      <c r="U647" s="64" t="str">
        <f>CONCATENATE(LEFT(SP_ACQ_Lib[[#This Row],[Tax Parcel ID]],7),"_",SP_ACQ_Lib[[#This Row],[ACQ Document Type]])</f>
        <v>R026694_SURVEY Right-of-Entry</v>
      </c>
      <c r="V647" s="36" t="str">
        <f>INDEX(SP_AcqTract_DB[WCAD Tax Parcel ID],MATCH(SP_ACQ_Lib[[#This Row],[Acquisition Tract No.]],SP_AcqTract_DB[Acquisition Tract No.],0))</f>
        <v>R026694;#62</v>
      </c>
      <c r="W647" s="26" t="e">
        <f>INDEX(#REF!,MATCH(LEFT(SP_ACQ_Lib[[#This Row],[Tax Parcel ID]],7),#REF!,0))</f>
        <v>#REF!</v>
      </c>
      <c r="X6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SURVEY Right-of-Entry</v>
      </c>
      <c r="Y6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8" spans="1:25" ht="15" x14ac:dyDescent="0.2">
      <c r="A648" s="57" t="str">
        <f>CONCATENATE(SP_ACQ_Lib[[#This Row],[Acquisition Tract No.]],"_",SP_ACQ_Lib[[#This Row],[ACQ Document Type]])</f>
        <v>319_TITLE Commitment</v>
      </c>
      <c r="B648" s="14" t="s">
        <v>953</v>
      </c>
      <c r="C648" s="83" t="s">
        <v>56</v>
      </c>
      <c r="D648" s="12" t="s">
        <v>284</v>
      </c>
      <c r="E648" s="8" t="s">
        <v>485</v>
      </c>
      <c r="F648" s="8" t="s">
        <v>486</v>
      </c>
      <c r="G648" s="8" t="s">
        <v>240</v>
      </c>
      <c r="H648" s="7" t="s">
        <v>218</v>
      </c>
      <c r="I648" s="16">
        <v>43980</v>
      </c>
      <c r="J648" s="16">
        <v>43991</v>
      </c>
      <c r="K648" s="17">
        <v>6305</v>
      </c>
      <c r="L648" s="3" t="s">
        <v>285</v>
      </c>
      <c r="M648" s="8" t="s">
        <v>1485</v>
      </c>
      <c r="N648" s="11">
        <v>43991.556956018518</v>
      </c>
      <c r="O648" s="8" t="s">
        <v>1485</v>
      </c>
      <c r="P648" s="11">
        <v>43700.442939814813</v>
      </c>
      <c r="Q648" s="13">
        <v>445038</v>
      </c>
      <c r="R648" s="84" t="s">
        <v>220</v>
      </c>
      <c r="S648" s="14" t="s">
        <v>465</v>
      </c>
      <c r="T648" s="63">
        <v>150</v>
      </c>
      <c r="U648" s="64" t="str">
        <f>CONCATENATE(LEFT(SP_ACQ_Lib[[#This Row],[Tax Parcel ID]],7),"_",SP_ACQ_Lib[[#This Row],[ACQ Document Type]])</f>
        <v>R026694_TITLE Commitment</v>
      </c>
      <c r="V648" s="36" t="str">
        <f>INDEX(SP_AcqTract_DB[WCAD Tax Parcel ID],MATCH(SP_ACQ_Lib[[#This Row],[Acquisition Tract No.]],SP_AcqTract_DB[Acquisition Tract No.],0))</f>
        <v>R026694;#62</v>
      </c>
      <c r="W648" s="26" t="e">
        <f>INDEX(#REF!,MATCH(LEFT(SP_ACQ_Lib[[#This Row],[Tax Parcel ID]],7),#REF!,0))</f>
        <v>#REF!</v>
      </c>
      <c r="X6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TITLE Commitment</v>
      </c>
      <c r="Y6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49" spans="1:25" ht="15" x14ac:dyDescent="0.2">
      <c r="A649" s="57" t="str">
        <f>CONCATENATE(SP_ACQ_Lib[[#This Row],[Acquisition Tract No.]],"_",SP_ACQ_Lib[[#This Row],[ACQ Document Type]])</f>
        <v>319_TITLE Commitment Backup Docs</v>
      </c>
      <c r="B649" s="14" t="s">
        <v>954</v>
      </c>
      <c r="C649" s="83" t="s">
        <v>56</v>
      </c>
      <c r="D649" s="12" t="s">
        <v>284</v>
      </c>
      <c r="E649" s="8" t="s">
        <v>485</v>
      </c>
      <c r="F649" s="8" t="s">
        <v>487</v>
      </c>
      <c r="G649" s="8" t="s">
        <v>242</v>
      </c>
      <c r="H649" s="7" t="s">
        <v>218</v>
      </c>
      <c r="I649" s="16"/>
      <c r="J649" s="16"/>
      <c r="K649" s="17"/>
      <c r="L649" s="3"/>
      <c r="M649" s="8" t="s">
        <v>1485</v>
      </c>
      <c r="N649" s="11">
        <v>43803.454861111109</v>
      </c>
      <c r="O649" s="8" t="s">
        <v>1485</v>
      </c>
      <c r="P649" s="11">
        <v>43700.44771990741</v>
      </c>
      <c r="Q649" s="13">
        <v>247149</v>
      </c>
      <c r="R649" s="84" t="s">
        <v>220</v>
      </c>
      <c r="S649" s="14" t="s">
        <v>466</v>
      </c>
      <c r="T649" s="63">
        <v>151</v>
      </c>
      <c r="U649" s="64" t="str">
        <f>CONCATENATE(LEFT(SP_ACQ_Lib[[#This Row],[Tax Parcel ID]],7),"_",SP_ACQ_Lib[[#This Row],[ACQ Document Type]])</f>
        <v>R026694_TITLE Commitment Backup Docs</v>
      </c>
      <c r="V649" s="36" t="str">
        <f>INDEX(SP_AcqTract_DB[WCAD Tax Parcel ID],MATCH(SP_ACQ_Lib[[#This Row],[Acquisition Tract No.]],SP_AcqTract_DB[Acquisition Tract No.],0))</f>
        <v>R026694;#62</v>
      </c>
      <c r="W649" s="26" t="e">
        <f>INDEX(#REF!,MATCH(LEFT(SP_ACQ_Lib[[#This Row],[Tax Parcel ID]],7),#REF!,0))</f>
        <v>#REF!</v>
      </c>
      <c r="X6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TITLE Commitment Backup Docs</v>
      </c>
      <c r="Y6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0" spans="1:25" ht="15" x14ac:dyDescent="0.2">
      <c r="A650" s="57" t="str">
        <f>CONCATENATE(SP_ACQ_Lib[[#This Row],[Acquisition Tract No.]],"_",SP_ACQ_Lib[[#This Row],[ACQ Document Type]])</f>
        <v>319_TITLE Curative Plan</v>
      </c>
      <c r="B650" s="14" t="s">
        <v>955</v>
      </c>
      <c r="C650" s="83" t="s">
        <v>56</v>
      </c>
      <c r="D650" s="12" t="s">
        <v>284</v>
      </c>
      <c r="E650" s="8" t="s">
        <v>485</v>
      </c>
      <c r="F650" s="8" t="s">
        <v>488</v>
      </c>
      <c r="G650" s="8" t="s">
        <v>243</v>
      </c>
      <c r="H650" s="7" t="s">
        <v>218</v>
      </c>
      <c r="I650" s="16">
        <v>43815</v>
      </c>
      <c r="J650" s="16"/>
      <c r="K650" s="17"/>
      <c r="L650" s="3"/>
      <c r="M650" s="8" t="s">
        <v>1485</v>
      </c>
      <c r="N650" s="11">
        <v>43991.555150462962</v>
      </c>
      <c r="O650" s="8" t="s">
        <v>1486</v>
      </c>
      <c r="P650" s="11">
        <v>43746.377939814818</v>
      </c>
      <c r="Q650" s="13">
        <v>36599</v>
      </c>
      <c r="R650" s="84" t="s">
        <v>220</v>
      </c>
      <c r="S650" s="14" t="s">
        <v>657</v>
      </c>
      <c r="T650" s="63">
        <v>410</v>
      </c>
      <c r="U650" s="64" t="str">
        <f>CONCATENATE(LEFT(SP_ACQ_Lib[[#This Row],[Tax Parcel ID]],7),"_",SP_ACQ_Lib[[#This Row],[ACQ Document Type]])</f>
        <v>R026694_TITLE Curative Plan</v>
      </c>
      <c r="V650" s="36" t="str">
        <f>INDEX(SP_AcqTract_DB[WCAD Tax Parcel ID],MATCH(SP_ACQ_Lib[[#This Row],[Acquisition Tract No.]],SP_AcqTract_DB[Acquisition Tract No.],0))</f>
        <v>R026694;#62</v>
      </c>
      <c r="W650" s="26" t="e">
        <f>INDEX(#REF!,MATCH(LEFT(SP_ACQ_Lib[[#This Row],[Tax Parcel ID]],7),#REF!,0))</f>
        <v>#REF!</v>
      </c>
      <c r="X6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TITLE Curative Plan</v>
      </c>
      <c r="Y6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1" spans="1:25" ht="15" x14ac:dyDescent="0.2">
      <c r="A651" s="57" t="str">
        <f>CONCATENATE(SP_ACQ_Lib[[#This Row],[Acquisition Tract No.]],"_",SP_ACQ_Lib[[#This Row],[ACQ Document Type]])</f>
        <v>319_TITLE Tax Card</v>
      </c>
      <c r="B651" s="14" t="s">
        <v>1400</v>
      </c>
      <c r="C651" s="83" t="s">
        <v>56</v>
      </c>
      <c r="D651" s="12" t="s">
        <v>284</v>
      </c>
      <c r="E651" s="8" t="s">
        <v>485</v>
      </c>
      <c r="F651" s="8" t="s">
        <v>580</v>
      </c>
      <c r="G651" s="8" t="s">
        <v>579</v>
      </c>
      <c r="H651" s="7" t="s">
        <v>218</v>
      </c>
      <c r="I651" s="16"/>
      <c r="J651" s="16"/>
      <c r="K651" s="17"/>
      <c r="L651" s="3"/>
      <c r="M651" s="8" t="s">
        <v>1483</v>
      </c>
      <c r="N651" s="11">
        <v>43874.595659722225</v>
      </c>
      <c r="O651" s="8" t="s">
        <v>673</v>
      </c>
      <c r="P651" s="11">
        <v>43817.480034722219</v>
      </c>
      <c r="Q651" s="13">
        <v>545687</v>
      </c>
      <c r="R651" s="84" t="s">
        <v>220</v>
      </c>
      <c r="S651" s="14" t="s">
        <v>1132</v>
      </c>
      <c r="T651" s="63">
        <v>664</v>
      </c>
      <c r="U651" s="64" t="str">
        <f>CONCATENATE(LEFT(SP_ACQ_Lib[[#This Row],[Tax Parcel ID]],7),"_",SP_ACQ_Lib[[#This Row],[ACQ Document Type]])</f>
        <v>R026694_TITLE Tax Card</v>
      </c>
      <c r="V651" s="36" t="str">
        <f>INDEX(SP_AcqTract_DB[WCAD Tax Parcel ID],MATCH(SP_ACQ_Lib[[#This Row],[Acquisition Tract No.]],SP_AcqTract_DB[Acquisition Tract No.],0))</f>
        <v>R026694;#62</v>
      </c>
      <c r="W651" s="26" t="e">
        <f>INDEX(#REF!,MATCH(LEFT(SP_ACQ_Lib[[#This Row],[Tax Parcel ID]],7),#REF!,0))</f>
        <v>#REF!</v>
      </c>
      <c r="X6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COW-FRMP_TR-319 TITLE Tax Card</v>
      </c>
      <c r="Y6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2" spans="1:25" ht="15" x14ac:dyDescent="0.2">
      <c r="A652" s="57" t="str">
        <f>CONCATENATE(SP_ACQ_Lib[[#This Row],[Acquisition Tract No.]],"_",SP_ACQ_Lib[[#This Row],[ACQ Document Type]])</f>
        <v>320_CONTACT Initial Interview - Residential</v>
      </c>
      <c r="B652" s="14" t="s">
        <v>956</v>
      </c>
      <c r="C652" s="83" t="s">
        <v>57</v>
      </c>
      <c r="D652" s="12" t="s">
        <v>287</v>
      </c>
      <c r="E652" s="8" t="s">
        <v>489</v>
      </c>
      <c r="F652" s="8" t="s">
        <v>490</v>
      </c>
      <c r="G652" s="8" t="s">
        <v>244</v>
      </c>
      <c r="H652" s="7" t="s">
        <v>218</v>
      </c>
      <c r="I652" s="16">
        <v>43685</v>
      </c>
      <c r="J652" s="16"/>
      <c r="K652" s="17"/>
      <c r="L652" s="3" t="s">
        <v>286</v>
      </c>
      <c r="M652" s="8" t="s">
        <v>20</v>
      </c>
      <c r="N652" s="11">
        <v>43770.450231481482</v>
      </c>
      <c r="O652" s="8" t="s">
        <v>1485</v>
      </c>
      <c r="P652" s="11">
        <v>43696.402731481481</v>
      </c>
      <c r="Q652" s="13">
        <v>173951</v>
      </c>
      <c r="R652" s="84" t="s">
        <v>220</v>
      </c>
      <c r="S652" s="14" t="s">
        <v>467</v>
      </c>
      <c r="T652" s="63">
        <v>105</v>
      </c>
      <c r="U652" s="64" t="str">
        <f>CONCATENATE(LEFT(SP_ACQ_Lib[[#This Row],[Tax Parcel ID]],7),"_",SP_ACQ_Lib[[#This Row],[ACQ Document Type]])</f>
        <v>R056956_CONTACT Initial Interview - Residential</v>
      </c>
      <c r="V652" s="36" t="str">
        <f>INDEX(SP_AcqTract_DB[WCAD Tax Parcel ID],MATCH(SP_ACQ_Lib[[#This Row],[Acquisition Tract No.]],SP_AcqTract_DB[Acquisition Tract No.],0))</f>
        <v>R056956;#63</v>
      </c>
      <c r="W652" s="26" t="e">
        <f>INDEX(#REF!,MATCH(LEFT(SP_ACQ_Lib[[#This Row],[Tax Parcel ID]],7),#REF!,0))</f>
        <v>#REF!</v>
      </c>
      <c r="X6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CONTACT Initial Interview - Residential</v>
      </c>
      <c r="Y6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3" spans="1:25" ht="15" x14ac:dyDescent="0.2">
      <c r="A653" s="57" t="str">
        <f>CONCATENATE(SP_ACQ_Lib[[#This Row],[Acquisition Tract No.]],"_",SP_ACQ_Lib[[#This Row],[ACQ Document Type]])</f>
        <v>320_CONTACT Letter of Intent-HDR</v>
      </c>
      <c r="B653" s="14" t="s">
        <v>957</v>
      </c>
      <c r="C653" s="83" t="s">
        <v>57</v>
      </c>
      <c r="D653" s="12" t="s">
        <v>287</v>
      </c>
      <c r="E653" s="8" t="s">
        <v>489</v>
      </c>
      <c r="F653" s="8" t="s">
        <v>760</v>
      </c>
      <c r="G653" s="8" t="s">
        <v>759</v>
      </c>
      <c r="H653" s="7" t="s">
        <v>218</v>
      </c>
      <c r="I653" s="16">
        <v>43765</v>
      </c>
      <c r="J653" s="16"/>
      <c r="K653" s="17"/>
      <c r="L653" s="3"/>
      <c r="M653" s="8" t="s">
        <v>20</v>
      </c>
      <c r="N653" s="11">
        <v>43770.450243055559</v>
      </c>
      <c r="O653" s="8" t="s">
        <v>673</v>
      </c>
      <c r="P653" s="11">
        <v>43769.648020833331</v>
      </c>
      <c r="Q653" s="13">
        <v>352853</v>
      </c>
      <c r="R653" s="84" t="s">
        <v>220</v>
      </c>
      <c r="S653" s="14" t="s">
        <v>1020</v>
      </c>
      <c r="T653" s="63">
        <v>563</v>
      </c>
      <c r="U653" s="64" t="str">
        <f>CONCATENATE(LEFT(SP_ACQ_Lib[[#This Row],[Tax Parcel ID]],7),"_",SP_ACQ_Lib[[#This Row],[ACQ Document Type]])</f>
        <v>R056956_CONTACT Letter of Intent-HDR</v>
      </c>
      <c r="V653" s="36" t="str">
        <f>INDEX(SP_AcqTract_DB[WCAD Tax Parcel ID],MATCH(SP_ACQ_Lib[[#This Row],[Acquisition Tract No.]],SP_AcqTract_DB[Acquisition Tract No.],0))</f>
        <v>R056956;#63</v>
      </c>
      <c r="W653" s="26" t="e">
        <f>INDEX(#REF!,MATCH(LEFT(SP_ACQ_Lib[[#This Row],[Tax Parcel ID]],7),#REF!,0))</f>
        <v>#REF!</v>
      </c>
      <c r="X6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CONTACT Letter of Intent-HDR</v>
      </c>
      <c r="Y6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4" spans="1:25" ht="15" x14ac:dyDescent="0.2">
      <c r="A654" s="57" t="str">
        <f>CONCATENATE(SP_ACQ_Lib[[#This Row],[Acquisition Tract No.]],"_",SP_ACQ_Lib[[#This Row],[ACQ Document Type]])</f>
        <v>320_CONTACT Negotiator Report</v>
      </c>
      <c r="B654" s="14" t="s">
        <v>1326</v>
      </c>
      <c r="C654" s="83" t="s">
        <v>57</v>
      </c>
      <c r="D654" s="12" t="s">
        <v>287</v>
      </c>
      <c r="E654" s="8" t="s">
        <v>489</v>
      </c>
      <c r="F654" s="8" t="s">
        <v>517</v>
      </c>
      <c r="G654" s="8" t="s">
        <v>516</v>
      </c>
      <c r="H654" s="7" t="s">
        <v>218</v>
      </c>
      <c r="I654" s="16"/>
      <c r="J654" s="16"/>
      <c r="K654" s="17"/>
      <c r="L654" s="3"/>
      <c r="M654" s="8" t="s">
        <v>1483</v>
      </c>
      <c r="N654" s="11">
        <v>43872.547743055555</v>
      </c>
      <c r="O654" s="8" t="s">
        <v>1484</v>
      </c>
      <c r="P654" s="11">
        <v>43738.432858796295</v>
      </c>
      <c r="Q654" s="13">
        <v>58135</v>
      </c>
      <c r="R654" s="84" t="s">
        <v>518</v>
      </c>
      <c r="S654" s="14" t="s">
        <v>565</v>
      </c>
      <c r="T654" s="63">
        <v>377</v>
      </c>
      <c r="U654" s="64" t="str">
        <f>CONCATENATE(LEFT(SP_ACQ_Lib[[#This Row],[Tax Parcel ID]],7),"_",SP_ACQ_Lib[[#This Row],[ACQ Document Type]])</f>
        <v>R056956_CONTACT Negotiator Report</v>
      </c>
      <c r="V654" s="36" t="str">
        <f>INDEX(SP_AcqTract_DB[WCAD Tax Parcel ID],MATCH(SP_ACQ_Lib[[#This Row],[Acquisition Tract No.]],SP_AcqTract_DB[Acquisition Tract No.],0))</f>
        <v>R056956;#63</v>
      </c>
      <c r="W654" s="26" t="e">
        <f>INDEX(#REF!,MATCH(LEFT(SP_ACQ_Lib[[#This Row],[Tax Parcel ID]],7),#REF!,0))</f>
        <v>#REF!</v>
      </c>
      <c r="X6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CONTACT Negotiator Report</v>
      </c>
      <c r="Y6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5" spans="1:25" ht="15" x14ac:dyDescent="0.2">
      <c r="A655" s="57" t="str">
        <f>CONCATENATE(SP_ACQ_Lib[[#This Row],[Acquisition Tract No.]],"_",SP_ACQ_Lib[[#This Row],[ACQ Document Type]])</f>
        <v>320_CONTACT Pre-Appraisal Contact with Owner</v>
      </c>
      <c r="B655" s="14" t="s">
        <v>1327</v>
      </c>
      <c r="C655" s="83" t="s">
        <v>57</v>
      </c>
      <c r="D655" s="12" t="s">
        <v>287</v>
      </c>
      <c r="E655" s="8" t="s">
        <v>489</v>
      </c>
      <c r="F655" s="8" t="s">
        <v>1081</v>
      </c>
      <c r="G655" s="8" t="s">
        <v>1080</v>
      </c>
      <c r="H655" s="7" t="s">
        <v>218</v>
      </c>
      <c r="I655" s="16">
        <v>43788</v>
      </c>
      <c r="J655" s="16"/>
      <c r="K655" s="17"/>
      <c r="L655" s="3"/>
      <c r="M655" s="8" t="s">
        <v>1483</v>
      </c>
      <c r="N655" s="11">
        <v>43872.549710648149</v>
      </c>
      <c r="O655" s="8" t="s">
        <v>673</v>
      </c>
      <c r="P655" s="11">
        <v>43822.641504629632</v>
      </c>
      <c r="Q655" s="13">
        <v>1688438</v>
      </c>
      <c r="R655" s="84" t="s">
        <v>220</v>
      </c>
      <c r="S655" s="14" t="s">
        <v>1133</v>
      </c>
      <c r="T655" s="63">
        <v>681</v>
      </c>
      <c r="U655" s="64" t="str">
        <f>CONCATENATE(LEFT(SP_ACQ_Lib[[#This Row],[Tax Parcel ID]],7),"_",SP_ACQ_Lib[[#This Row],[ACQ Document Type]])</f>
        <v>R056956_CONTACT Pre-Appraisal Contact with Owner</v>
      </c>
      <c r="V655" s="36" t="str">
        <f>INDEX(SP_AcqTract_DB[WCAD Tax Parcel ID],MATCH(SP_ACQ_Lib[[#This Row],[Acquisition Tract No.]],SP_AcqTract_DB[Acquisition Tract No.],0))</f>
        <v>R056956;#63</v>
      </c>
      <c r="W655" s="26" t="e">
        <f>INDEX(#REF!,MATCH(LEFT(SP_ACQ_Lib[[#This Row],[Tax Parcel ID]],7),#REF!,0))</f>
        <v>#REF!</v>
      </c>
      <c r="X6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CONTACT Pre-Appraisal Contact with Owner</v>
      </c>
      <c r="Y6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6" spans="1:25" ht="15" x14ac:dyDescent="0.2">
      <c r="A656" s="57" t="str">
        <f>CONCATENATE(SP_ACQ_Lib[[#This Row],[Acquisition Tract No.]],"_",SP_ACQ_Lib[[#This Row],[ACQ Document Type]])</f>
        <v>320_NEGOTIATION Landowner Bill of Rights Letter</v>
      </c>
      <c r="B656" s="14" t="s">
        <v>1401</v>
      </c>
      <c r="C656" s="83" t="s">
        <v>57</v>
      </c>
      <c r="D656" s="12" t="s">
        <v>287</v>
      </c>
      <c r="E656" s="8" t="s">
        <v>573</v>
      </c>
      <c r="F656" s="8" t="s">
        <v>1079</v>
      </c>
      <c r="G656" s="8" t="s">
        <v>1078</v>
      </c>
      <c r="H656" s="7" t="s">
        <v>218</v>
      </c>
      <c r="I656" s="16">
        <v>43748</v>
      </c>
      <c r="J656" s="16"/>
      <c r="K656" s="17"/>
      <c r="L656" s="3"/>
      <c r="M656" s="8" t="s">
        <v>1483</v>
      </c>
      <c r="N656" s="11">
        <v>43872.569282407407</v>
      </c>
      <c r="O656" s="8" t="s">
        <v>1485</v>
      </c>
      <c r="P656" s="11">
        <v>43752.534849537034</v>
      </c>
      <c r="Q656" s="13">
        <v>340942</v>
      </c>
      <c r="R656" s="84" t="s">
        <v>220</v>
      </c>
      <c r="S656" s="14" t="s">
        <v>658</v>
      </c>
      <c r="T656" s="63">
        <v>458</v>
      </c>
      <c r="U656" s="64" t="str">
        <f>CONCATENATE(LEFT(SP_ACQ_Lib[[#This Row],[Tax Parcel ID]],7),"_",SP_ACQ_Lib[[#This Row],[ACQ Document Type]])</f>
        <v>R056956_NEGOTIATION Landowner Bill of Rights Letter</v>
      </c>
      <c r="V656" s="36" t="str">
        <f>INDEX(SP_AcqTract_DB[WCAD Tax Parcel ID],MATCH(SP_ACQ_Lib[[#This Row],[Acquisition Tract No.]],SP_AcqTract_DB[Acquisition Tract No.],0))</f>
        <v>R056956;#63</v>
      </c>
      <c r="W656" s="26" t="e">
        <f>INDEX(#REF!,MATCH(LEFT(SP_ACQ_Lib[[#This Row],[Tax Parcel ID]],7),#REF!,0))</f>
        <v>#REF!</v>
      </c>
      <c r="X6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NEGOTIATION Landowner Bill of Rights Letter</v>
      </c>
      <c r="Y6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7" spans="1:25" ht="15" x14ac:dyDescent="0.2">
      <c r="A657" s="57" t="str">
        <f>CONCATENATE(SP_ACQ_Lib[[#This Row],[Acquisition Tract No.]],"_",SP_ACQ_Lib[[#This Row],[ACQ Document Type]])</f>
        <v>320_SURVEY Description-Plat_CITY</v>
      </c>
      <c r="B657" s="14" t="s">
        <v>1449</v>
      </c>
      <c r="C657" s="83" t="s">
        <v>57</v>
      </c>
      <c r="D657" s="12" t="s">
        <v>287</v>
      </c>
      <c r="E657" s="8" t="s">
        <v>482</v>
      </c>
      <c r="F657" s="8" t="s">
        <v>1413</v>
      </c>
      <c r="G657" s="8" t="s">
        <v>1412</v>
      </c>
      <c r="H657" s="7" t="s">
        <v>1082</v>
      </c>
      <c r="I657" s="16">
        <v>43859</v>
      </c>
      <c r="J657" s="16">
        <v>43886</v>
      </c>
      <c r="K657" s="17"/>
      <c r="L657" s="3"/>
      <c r="M657" s="8" t="s">
        <v>1483</v>
      </c>
      <c r="N657" s="11">
        <v>43937.59138888889</v>
      </c>
      <c r="O657" s="8" t="s">
        <v>1483</v>
      </c>
      <c r="P657" s="11">
        <v>43886.641979166663</v>
      </c>
      <c r="Q657" s="13">
        <v>281890</v>
      </c>
      <c r="R657" s="84" t="s">
        <v>220</v>
      </c>
      <c r="S657" s="14" t="s">
        <v>1471</v>
      </c>
      <c r="T657" s="63">
        <v>742</v>
      </c>
      <c r="U657" s="64" t="str">
        <f>CONCATENATE(LEFT(SP_ACQ_Lib[[#This Row],[Tax Parcel ID]],7),"_",SP_ACQ_Lib[[#This Row],[ACQ Document Type]])</f>
        <v>R056956_SURVEY Description-Plat_CITY</v>
      </c>
      <c r="V657" s="36" t="str">
        <f>INDEX(SP_AcqTract_DB[WCAD Tax Parcel ID],MATCH(SP_ACQ_Lib[[#This Row],[Acquisition Tract No.]],SP_AcqTract_DB[Acquisition Tract No.],0))</f>
        <v>R056956;#63</v>
      </c>
      <c r="W657" s="26" t="e">
        <f>INDEX(#REF!,MATCH(LEFT(SP_ACQ_Lib[[#This Row],[Tax Parcel ID]],7),#REF!,0))</f>
        <v>#REF!</v>
      </c>
      <c r="X6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SURVEY Description-Plat_CITY</v>
      </c>
      <c r="Y6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8" spans="1:25" ht="15" x14ac:dyDescent="0.2">
      <c r="A658" s="57" t="str">
        <f>CONCATENATE(SP_ACQ_Lib[[#This Row],[Acquisition Tract No.]],"_",SP_ACQ_Lib[[#This Row],[ACQ Document Type]])</f>
        <v>320_SURVEY Description-Plat_USACOE</v>
      </c>
      <c r="B658" s="14" t="s">
        <v>1819</v>
      </c>
      <c r="C658" s="83" t="s">
        <v>57</v>
      </c>
      <c r="D658" s="12" t="s">
        <v>287</v>
      </c>
      <c r="E658" s="8" t="s">
        <v>482</v>
      </c>
      <c r="F658" s="8" t="s">
        <v>1420</v>
      </c>
      <c r="G658" s="8" t="s">
        <v>1419</v>
      </c>
      <c r="H658" s="7" t="s">
        <v>218</v>
      </c>
      <c r="I658" s="16">
        <v>43859</v>
      </c>
      <c r="J658" s="16">
        <v>43948</v>
      </c>
      <c r="K658" s="17"/>
      <c r="L658" s="3"/>
      <c r="M658" s="8" t="s">
        <v>1483</v>
      </c>
      <c r="N658" s="11">
        <v>43949.813819444447</v>
      </c>
      <c r="O658" s="8" t="s">
        <v>1483</v>
      </c>
      <c r="P658" s="11">
        <v>43949.798125000001</v>
      </c>
      <c r="Q658" s="13">
        <v>528031</v>
      </c>
      <c r="R658" s="84" t="s">
        <v>220</v>
      </c>
      <c r="S658" s="14" t="s">
        <v>1838</v>
      </c>
      <c r="T658" s="63">
        <v>851</v>
      </c>
      <c r="U658" s="64" t="str">
        <f>CONCATENATE(LEFT(SP_ACQ_Lib[[#This Row],[Tax Parcel ID]],7),"_",SP_ACQ_Lib[[#This Row],[ACQ Document Type]])</f>
        <v>R056956_SURVEY Description-Plat_USACOE</v>
      </c>
      <c r="V658" s="36" t="str">
        <f>INDEX(SP_AcqTract_DB[WCAD Tax Parcel ID],MATCH(SP_ACQ_Lib[[#This Row],[Acquisition Tract No.]],SP_AcqTract_DB[Acquisition Tract No.],0))</f>
        <v>R056956;#63</v>
      </c>
      <c r="W658" s="26" t="e">
        <f>INDEX(#REF!,MATCH(LEFT(SP_ACQ_Lib[[#This Row],[Tax Parcel ID]],7),#REF!,0))</f>
        <v>#REF!</v>
      </c>
      <c r="X6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SURVEY Description-Plat_USACOE</v>
      </c>
      <c r="Y6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59" spans="1:25" ht="15" x14ac:dyDescent="0.2">
      <c r="A659" s="57" t="str">
        <f>CONCATENATE(SP_ACQ_Lib[[#This Row],[Acquisition Tract No.]],"_",SP_ACQ_Lib[[#This Row],[ACQ Document Type]])</f>
        <v>320_SURVEY Right-of-Entry</v>
      </c>
      <c r="B659" s="14" t="s">
        <v>1641</v>
      </c>
      <c r="C659" s="83" t="s">
        <v>57</v>
      </c>
      <c r="D659" s="12" t="s">
        <v>287</v>
      </c>
      <c r="E659" s="8" t="s">
        <v>482</v>
      </c>
      <c r="F659" s="8" t="s">
        <v>483</v>
      </c>
      <c r="G659" s="8" t="s">
        <v>217</v>
      </c>
      <c r="H659" s="7" t="s">
        <v>218</v>
      </c>
      <c r="I659" s="16">
        <v>43689</v>
      </c>
      <c r="J659" s="16"/>
      <c r="K659" s="17"/>
      <c r="L659" s="3"/>
      <c r="M659" s="8" t="s">
        <v>1483</v>
      </c>
      <c r="N659" s="11">
        <v>43922.381377314814</v>
      </c>
      <c r="O659" s="8" t="s">
        <v>1484</v>
      </c>
      <c r="P659" s="11">
        <v>43691.671342592592</v>
      </c>
      <c r="Q659" s="13">
        <v>934666</v>
      </c>
      <c r="R659" s="84" t="s">
        <v>220</v>
      </c>
      <c r="S659" s="14" t="s">
        <v>468</v>
      </c>
      <c r="T659" s="63">
        <v>77</v>
      </c>
      <c r="U659" s="64" t="str">
        <f>CONCATENATE(LEFT(SP_ACQ_Lib[[#This Row],[Tax Parcel ID]],7),"_",SP_ACQ_Lib[[#This Row],[ACQ Document Type]])</f>
        <v>R056956_SURVEY Right-of-Entry</v>
      </c>
      <c r="V659" s="36" t="str">
        <f>INDEX(SP_AcqTract_DB[WCAD Tax Parcel ID],MATCH(SP_ACQ_Lib[[#This Row],[Acquisition Tract No.]],SP_AcqTract_DB[Acquisition Tract No.],0))</f>
        <v>R056956;#63</v>
      </c>
      <c r="W659" s="26" t="e">
        <f>INDEX(#REF!,MATCH(LEFT(SP_ACQ_Lib[[#This Row],[Tax Parcel ID]],7),#REF!,0))</f>
        <v>#REF!</v>
      </c>
      <c r="X6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SURVEY Right-of-Entry</v>
      </c>
      <c r="Y6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0" spans="1:25" ht="15" x14ac:dyDescent="0.2">
      <c r="A660" s="57" t="str">
        <f>CONCATENATE(SP_ACQ_Lib[[#This Row],[Acquisition Tract No.]],"_",SP_ACQ_Lib[[#This Row],[ACQ Document Type]])</f>
        <v>320_TITLE Commitment</v>
      </c>
      <c r="B660" s="14" t="s">
        <v>958</v>
      </c>
      <c r="C660" s="83" t="s">
        <v>57</v>
      </c>
      <c r="D660" s="12" t="s">
        <v>287</v>
      </c>
      <c r="E660" s="8" t="s">
        <v>485</v>
      </c>
      <c r="F660" s="8" t="s">
        <v>486</v>
      </c>
      <c r="G660" s="8" t="s">
        <v>240</v>
      </c>
      <c r="H660" s="7" t="s">
        <v>218</v>
      </c>
      <c r="I660" s="16">
        <v>43986</v>
      </c>
      <c r="J660" s="16">
        <v>43994</v>
      </c>
      <c r="K660" s="17"/>
      <c r="L660" s="3" t="s">
        <v>2780</v>
      </c>
      <c r="M660" s="8" t="s">
        <v>1485</v>
      </c>
      <c r="N660" s="11">
        <v>43994.619826388887</v>
      </c>
      <c r="O660" s="8" t="s">
        <v>1486</v>
      </c>
      <c r="P660" s="11">
        <v>43719.427499999998</v>
      </c>
      <c r="Q660" s="13">
        <v>573491</v>
      </c>
      <c r="R660" s="84" t="s">
        <v>220</v>
      </c>
      <c r="S660" s="14" t="s">
        <v>469</v>
      </c>
      <c r="T660" s="63">
        <v>236</v>
      </c>
      <c r="U660" s="64" t="str">
        <f>CONCATENATE(LEFT(SP_ACQ_Lib[[#This Row],[Tax Parcel ID]],7),"_",SP_ACQ_Lib[[#This Row],[ACQ Document Type]])</f>
        <v>R056956_TITLE Commitment</v>
      </c>
      <c r="V660" s="36" t="str">
        <f>INDEX(SP_AcqTract_DB[WCAD Tax Parcel ID],MATCH(SP_ACQ_Lib[[#This Row],[Acquisition Tract No.]],SP_AcqTract_DB[Acquisition Tract No.],0))</f>
        <v>R056956;#63</v>
      </c>
      <c r="W660" s="26" t="e">
        <f>INDEX(#REF!,MATCH(LEFT(SP_ACQ_Lib[[#This Row],[Tax Parcel ID]],7),#REF!,0))</f>
        <v>#REF!</v>
      </c>
      <c r="X6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TITLE Commitment</v>
      </c>
      <c r="Y6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1" spans="1:25" ht="15" x14ac:dyDescent="0.2">
      <c r="A661" s="57" t="str">
        <f>CONCATENATE(SP_ACQ_Lib[[#This Row],[Acquisition Tract No.]],"_",SP_ACQ_Lib[[#This Row],[ACQ Document Type]])</f>
        <v>320_TITLE Commitment Backup Docs</v>
      </c>
      <c r="B661" s="14" t="s">
        <v>959</v>
      </c>
      <c r="C661" s="83" t="s">
        <v>57</v>
      </c>
      <c r="D661" s="12" t="s">
        <v>287</v>
      </c>
      <c r="E661" s="8" t="s">
        <v>485</v>
      </c>
      <c r="F661" s="8" t="s">
        <v>487</v>
      </c>
      <c r="G661" s="8" t="s">
        <v>242</v>
      </c>
      <c r="H661" s="7" t="s">
        <v>218</v>
      </c>
      <c r="I661" s="16"/>
      <c r="J661" s="16"/>
      <c r="K661" s="17"/>
      <c r="L661" s="3"/>
      <c r="M661" s="8" t="s">
        <v>1485</v>
      </c>
      <c r="N661" s="11">
        <v>43803.462187500001</v>
      </c>
      <c r="O661" s="8" t="s">
        <v>1486</v>
      </c>
      <c r="P661" s="11">
        <v>43719.428101851852</v>
      </c>
      <c r="Q661" s="13">
        <v>297532</v>
      </c>
      <c r="R661" s="84" t="s">
        <v>220</v>
      </c>
      <c r="S661" s="14" t="s">
        <v>470</v>
      </c>
      <c r="T661" s="63">
        <v>237</v>
      </c>
      <c r="U661" s="64" t="str">
        <f>CONCATENATE(LEFT(SP_ACQ_Lib[[#This Row],[Tax Parcel ID]],7),"_",SP_ACQ_Lib[[#This Row],[ACQ Document Type]])</f>
        <v>R056956_TITLE Commitment Backup Docs</v>
      </c>
      <c r="V661" s="36" t="str">
        <f>INDEX(SP_AcqTract_DB[WCAD Tax Parcel ID],MATCH(SP_ACQ_Lib[[#This Row],[Acquisition Tract No.]],SP_AcqTract_DB[Acquisition Tract No.],0))</f>
        <v>R056956;#63</v>
      </c>
      <c r="W661" s="26" t="e">
        <f>INDEX(#REF!,MATCH(LEFT(SP_ACQ_Lib[[#This Row],[Tax Parcel ID]],7),#REF!,0))</f>
        <v>#REF!</v>
      </c>
      <c r="X6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TITLE Commitment Backup Docs</v>
      </c>
      <c r="Y6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2" spans="1:25" ht="15" x14ac:dyDescent="0.2">
      <c r="A662" s="57" t="str">
        <f>CONCATENATE(SP_ACQ_Lib[[#This Row],[Acquisition Tract No.]],"_",SP_ACQ_Lib[[#This Row],[ACQ Document Type]])</f>
        <v>320_TITLE Curative Plan</v>
      </c>
      <c r="B662" s="14" t="s">
        <v>960</v>
      </c>
      <c r="C662" s="83" t="s">
        <v>57</v>
      </c>
      <c r="D662" s="12" t="s">
        <v>287</v>
      </c>
      <c r="E662" s="8" t="s">
        <v>485</v>
      </c>
      <c r="F662" s="8" t="s">
        <v>488</v>
      </c>
      <c r="G662" s="8" t="s">
        <v>243</v>
      </c>
      <c r="H662" s="7" t="s">
        <v>218</v>
      </c>
      <c r="I662" s="16">
        <v>43815</v>
      </c>
      <c r="J662" s="16"/>
      <c r="K662" s="17"/>
      <c r="L662" s="3"/>
      <c r="M662" s="8" t="s">
        <v>1485</v>
      </c>
      <c r="N662" s="11">
        <v>43994.618657407409</v>
      </c>
      <c r="O662" s="8" t="s">
        <v>1486</v>
      </c>
      <c r="P662" s="11">
        <v>43746.38685185185</v>
      </c>
      <c r="Q662" s="13">
        <v>36109</v>
      </c>
      <c r="R662" s="84" t="s">
        <v>220</v>
      </c>
      <c r="S662" s="14" t="s">
        <v>659</v>
      </c>
      <c r="T662" s="63">
        <v>411</v>
      </c>
      <c r="U662" s="64" t="str">
        <f>CONCATENATE(LEFT(SP_ACQ_Lib[[#This Row],[Tax Parcel ID]],7),"_",SP_ACQ_Lib[[#This Row],[ACQ Document Type]])</f>
        <v>R056956_TITLE Curative Plan</v>
      </c>
      <c r="V662" s="36" t="str">
        <f>INDEX(SP_AcqTract_DB[WCAD Tax Parcel ID],MATCH(SP_ACQ_Lib[[#This Row],[Acquisition Tract No.]],SP_AcqTract_DB[Acquisition Tract No.],0))</f>
        <v>R056956;#63</v>
      </c>
      <c r="W662" s="26" t="e">
        <f>INDEX(#REF!,MATCH(LEFT(SP_ACQ_Lib[[#This Row],[Tax Parcel ID]],7),#REF!,0))</f>
        <v>#REF!</v>
      </c>
      <c r="X6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TITLE Curative Plan</v>
      </c>
      <c r="Y6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3" spans="1:25" ht="15" x14ac:dyDescent="0.2">
      <c r="A663" s="57" t="str">
        <f>CONCATENATE(SP_ACQ_Lib[[#This Row],[Acquisition Tract No.]],"_",SP_ACQ_Lib[[#This Row],[ACQ Document Type]])</f>
        <v>320_TITLE Tax Card</v>
      </c>
      <c r="B663" s="14" t="s">
        <v>1402</v>
      </c>
      <c r="C663" s="83" t="s">
        <v>57</v>
      </c>
      <c r="D663" s="12" t="s">
        <v>287</v>
      </c>
      <c r="E663" s="8" t="s">
        <v>485</v>
      </c>
      <c r="F663" s="8" t="s">
        <v>580</v>
      </c>
      <c r="G663" s="8" t="s">
        <v>579</v>
      </c>
      <c r="H663" s="7" t="s">
        <v>218</v>
      </c>
      <c r="I663" s="16"/>
      <c r="J663" s="16"/>
      <c r="K663" s="17"/>
      <c r="L663" s="3"/>
      <c r="M663" s="8" t="s">
        <v>1483</v>
      </c>
      <c r="N663" s="11">
        <v>43874.595775462964</v>
      </c>
      <c r="O663" s="8" t="s">
        <v>673</v>
      </c>
      <c r="P663" s="11">
        <v>43817.480046296296</v>
      </c>
      <c r="Q663" s="13">
        <v>626553</v>
      </c>
      <c r="R663" s="84" t="s">
        <v>220</v>
      </c>
      <c r="S663" s="14" t="s">
        <v>1134</v>
      </c>
      <c r="T663" s="63">
        <v>665</v>
      </c>
      <c r="U663" s="64" t="str">
        <f>CONCATENATE(LEFT(SP_ACQ_Lib[[#This Row],[Tax Parcel ID]],7),"_",SP_ACQ_Lib[[#This Row],[ACQ Document Type]])</f>
        <v>R056956_TITLE Tax Card</v>
      </c>
      <c r="V663" s="36" t="str">
        <f>INDEX(SP_AcqTract_DB[WCAD Tax Parcel ID],MATCH(SP_ACQ_Lib[[#This Row],[Acquisition Tract No.]],SP_AcqTract_DB[Acquisition Tract No.],0))</f>
        <v>R056956;#63</v>
      </c>
      <c r="W663" s="26" t="e">
        <f>INDEX(#REF!,MATCH(LEFT(SP_ACQ_Lib[[#This Row],[Tax Parcel ID]],7),#REF!,0))</f>
        <v>#REF!</v>
      </c>
      <c r="X6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COW-FRMP_TR-320 TITLE Tax Card</v>
      </c>
      <c r="Y6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4" spans="1:25" ht="15" x14ac:dyDescent="0.2">
      <c r="A664" s="57" t="str">
        <f>CONCATENATE(SP_ACQ_Lib[[#This Row],[Acquisition Tract No.]],"_",SP_ACQ_Lib[[#This Row],[ACQ Document Type]])</f>
        <v>321_CONTACT Negotiator Report</v>
      </c>
      <c r="B664" s="14" t="s">
        <v>1328</v>
      </c>
      <c r="C664" s="83" t="s">
        <v>58</v>
      </c>
      <c r="D664" s="12" t="s">
        <v>683</v>
      </c>
      <c r="E664" s="8" t="s">
        <v>489</v>
      </c>
      <c r="F664" s="8" t="s">
        <v>517</v>
      </c>
      <c r="G664" s="8" t="s">
        <v>516</v>
      </c>
      <c r="H664" s="7" t="s">
        <v>218</v>
      </c>
      <c r="I664" s="16"/>
      <c r="J664" s="16"/>
      <c r="K664" s="17"/>
      <c r="L664" s="3"/>
      <c r="M664" s="8" t="s">
        <v>1483</v>
      </c>
      <c r="N664" s="11">
        <v>43872.54787037037</v>
      </c>
      <c r="O664" s="8" t="s">
        <v>1484</v>
      </c>
      <c r="P664" s="11">
        <v>43738.432858796295</v>
      </c>
      <c r="Q664" s="13">
        <v>58615</v>
      </c>
      <c r="R664" s="84" t="s">
        <v>518</v>
      </c>
      <c r="S664" s="14" t="s">
        <v>566</v>
      </c>
      <c r="T664" s="63">
        <v>378</v>
      </c>
      <c r="U664" s="64" t="str">
        <f>CONCATENATE(LEFT(SP_ACQ_Lib[[#This Row],[Tax Parcel ID]],7),"_",SP_ACQ_Lib[[#This Row],[ACQ Document Type]])</f>
        <v>R026697_CONTACT Negotiator Report</v>
      </c>
      <c r="V664" s="36" t="str">
        <f>INDEX(SP_AcqTract_DB[WCAD Tax Parcel ID],MATCH(SP_ACQ_Lib[[#This Row],[Acquisition Tract No.]],SP_AcqTract_DB[Acquisition Tract No.],0))</f>
        <v>R026697;#64;#UNKN003;#19</v>
      </c>
      <c r="W664" s="26" t="e">
        <f>INDEX(#REF!,MATCH(LEFT(SP_ACQ_Lib[[#This Row],[Tax Parcel ID]],7),#REF!,0))</f>
        <v>#REF!</v>
      </c>
      <c r="X6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COW-FRMP_TR-321 CONTACT Negotiator Report</v>
      </c>
      <c r="Y6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5" spans="1:25" ht="15" x14ac:dyDescent="0.2">
      <c r="A665" s="57" t="str">
        <f>CONCATENATE(SP_ACQ_Lib[[#This Row],[Acquisition Tract No.]],"_",SP_ACQ_Lib[[#This Row],[ACQ Document Type]])</f>
        <v>321_NEGOTIATION Landowner Bill of Rights Letter</v>
      </c>
      <c r="B665" s="14" t="s">
        <v>1403</v>
      </c>
      <c r="C665" s="83" t="s">
        <v>58</v>
      </c>
      <c r="D665" s="12" t="s">
        <v>683</v>
      </c>
      <c r="E665" s="8" t="s">
        <v>573</v>
      </c>
      <c r="F665" s="8" t="s">
        <v>1079</v>
      </c>
      <c r="G665" s="8" t="s">
        <v>1078</v>
      </c>
      <c r="H665" s="7" t="s">
        <v>218</v>
      </c>
      <c r="I665" s="16">
        <v>43748</v>
      </c>
      <c r="J665" s="16"/>
      <c r="K665" s="17"/>
      <c r="L665" s="3"/>
      <c r="M665" s="8" t="s">
        <v>1482</v>
      </c>
      <c r="N665" s="11">
        <v>43893.417488425926</v>
      </c>
      <c r="O665" s="8" t="s">
        <v>1485</v>
      </c>
      <c r="P665" s="11">
        <v>43752.536226851851</v>
      </c>
      <c r="Q665" s="13">
        <v>347338</v>
      </c>
      <c r="R665" s="84" t="s">
        <v>220</v>
      </c>
      <c r="S665" s="14" t="s">
        <v>660</v>
      </c>
      <c r="T665" s="63">
        <v>459</v>
      </c>
      <c r="U665" s="64" t="str">
        <f>CONCATENATE(LEFT(SP_ACQ_Lib[[#This Row],[Tax Parcel ID]],7),"_",SP_ACQ_Lib[[#This Row],[ACQ Document Type]])</f>
        <v>R026697_NEGOTIATION Landowner Bill of Rights Letter</v>
      </c>
      <c r="V665" s="36" t="str">
        <f>INDEX(SP_AcqTract_DB[WCAD Tax Parcel ID],MATCH(SP_ACQ_Lib[[#This Row],[Acquisition Tract No.]],SP_AcqTract_DB[Acquisition Tract No.],0))</f>
        <v>R026697;#64;#UNKN003;#19</v>
      </c>
      <c r="W665" s="26" t="e">
        <f>INDEX(#REF!,MATCH(LEFT(SP_ACQ_Lib[[#This Row],[Tax Parcel ID]],7),#REF!,0))</f>
        <v>#REF!</v>
      </c>
      <c r="X6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COW-FRMP_TR-321 NEGOTIATION Landowner Bill of Rights Letter</v>
      </c>
      <c r="Y6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6" spans="1:25" ht="15" x14ac:dyDescent="0.2">
      <c r="A666" s="57" t="str">
        <f>CONCATENATE(SP_ACQ_Lib[[#This Row],[Acquisition Tract No.]],"_",SP_ACQ_Lib[[#This Row],[ACQ Document Type]])</f>
        <v>321_SURVEY Description-Plat_USACOE</v>
      </c>
      <c r="B666" s="14" t="s">
        <v>2684</v>
      </c>
      <c r="C666" s="83" t="s">
        <v>58</v>
      </c>
      <c r="D666" s="12" t="s">
        <v>683</v>
      </c>
      <c r="E666" s="8" t="s">
        <v>482</v>
      </c>
      <c r="F666" s="8" t="s">
        <v>1420</v>
      </c>
      <c r="G666" s="8" t="s">
        <v>1419</v>
      </c>
      <c r="H666" s="7" t="s">
        <v>218</v>
      </c>
      <c r="I666" s="16">
        <v>43991</v>
      </c>
      <c r="J666" s="16">
        <v>43993</v>
      </c>
      <c r="K666" s="17"/>
      <c r="L666" s="3"/>
      <c r="M666" s="8" t="s">
        <v>1483</v>
      </c>
      <c r="N666" s="11">
        <v>43994.377210648148</v>
      </c>
      <c r="O666" s="8" t="s">
        <v>1483</v>
      </c>
      <c r="P666" s="11">
        <v>43994.366736111115</v>
      </c>
      <c r="Q666" s="13">
        <v>844010</v>
      </c>
      <c r="R666" s="84" t="s">
        <v>220</v>
      </c>
      <c r="S666" s="14" t="s">
        <v>2705</v>
      </c>
      <c r="T666" s="63">
        <v>1197</v>
      </c>
      <c r="U666" s="64" t="str">
        <f>CONCATENATE(LEFT(SP_ACQ_Lib[[#This Row],[Tax Parcel ID]],7),"_",SP_ACQ_Lib[[#This Row],[ACQ Document Type]])</f>
        <v>R026697_SURVEY Description-Plat_USACOE</v>
      </c>
      <c r="V666" s="36" t="str">
        <f>INDEX(SP_AcqTract_DB[WCAD Tax Parcel ID],MATCH(SP_ACQ_Lib[[#This Row],[Acquisition Tract No.]],SP_AcqTract_DB[Acquisition Tract No.],0))</f>
        <v>R026697;#64;#UNKN003;#19</v>
      </c>
      <c r="W666" s="26" t="e">
        <f>INDEX(#REF!,MATCH(LEFT(SP_ACQ_Lib[[#This Row],[Tax Parcel ID]],7),#REF!,0))</f>
        <v>#REF!</v>
      </c>
      <c r="X6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COW-FRMP_TR-321 SURVEY Description-Plat_USACOE</v>
      </c>
      <c r="Y6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7" spans="1:25" ht="15" x14ac:dyDescent="0.2">
      <c r="A667" s="57" t="str">
        <f>CONCATENATE(SP_ACQ_Lib[[#This Row],[Acquisition Tract No.]],"_",SP_ACQ_Lib[[#This Row],[ACQ Document Type]])</f>
        <v>321_TITLE Commitment</v>
      </c>
      <c r="B667" s="14" t="s">
        <v>961</v>
      </c>
      <c r="C667" s="83" t="s">
        <v>58</v>
      </c>
      <c r="D667" s="12" t="s">
        <v>683</v>
      </c>
      <c r="E667" s="8" t="s">
        <v>485</v>
      </c>
      <c r="F667" s="8" t="s">
        <v>486</v>
      </c>
      <c r="G667" s="8" t="s">
        <v>240</v>
      </c>
      <c r="H667" s="7" t="s">
        <v>218</v>
      </c>
      <c r="I667" s="16">
        <v>43707</v>
      </c>
      <c r="J667" s="16">
        <v>43714</v>
      </c>
      <c r="K667" s="17"/>
      <c r="L667" s="3"/>
      <c r="M667" s="8" t="s">
        <v>1483</v>
      </c>
      <c r="N667" s="11">
        <v>43915.413391203707</v>
      </c>
      <c r="O667" s="8" t="s">
        <v>1486</v>
      </c>
      <c r="P667" s="11">
        <v>43717.327453703707</v>
      </c>
      <c r="Q667" s="13">
        <v>252129</v>
      </c>
      <c r="R667" s="84" t="s">
        <v>220</v>
      </c>
      <c r="S667" s="14" t="s">
        <v>471</v>
      </c>
      <c r="T667" s="63">
        <v>212</v>
      </c>
      <c r="U667" s="64" t="str">
        <f>CONCATENATE(LEFT(SP_ACQ_Lib[[#This Row],[Tax Parcel ID]],7),"_",SP_ACQ_Lib[[#This Row],[ACQ Document Type]])</f>
        <v>R026697_TITLE Commitment</v>
      </c>
      <c r="V667" s="36" t="str">
        <f>INDEX(SP_AcqTract_DB[WCAD Tax Parcel ID],MATCH(SP_ACQ_Lib[[#This Row],[Acquisition Tract No.]],SP_AcqTract_DB[Acquisition Tract No.],0))</f>
        <v>R026697;#64;#UNKN003;#19</v>
      </c>
      <c r="W667" s="26" t="e">
        <f>INDEX(#REF!,MATCH(LEFT(SP_ACQ_Lib[[#This Row],[Tax Parcel ID]],7),#REF!,0))</f>
        <v>#REF!</v>
      </c>
      <c r="X6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COW-FRMP_TR-321 TITLE Commitment</v>
      </c>
      <c r="Y6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8" spans="1:25" ht="15" x14ac:dyDescent="0.2">
      <c r="A668" s="57" t="str">
        <f>CONCATENATE(SP_ACQ_Lib[[#This Row],[Acquisition Tract No.]],"_",SP_ACQ_Lib[[#This Row],[ACQ Document Type]])</f>
        <v>321_TITLE Commitment Backup Docs</v>
      </c>
      <c r="B668" s="14" t="s">
        <v>962</v>
      </c>
      <c r="C668" s="83" t="s">
        <v>58</v>
      </c>
      <c r="D668" s="12" t="s">
        <v>683</v>
      </c>
      <c r="E668" s="8" t="s">
        <v>485</v>
      </c>
      <c r="F668" s="8" t="s">
        <v>487</v>
      </c>
      <c r="G668" s="8" t="s">
        <v>242</v>
      </c>
      <c r="H668" s="7" t="s">
        <v>218</v>
      </c>
      <c r="I668" s="16"/>
      <c r="J668" s="16"/>
      <c r="K668" s="17"/>
      <c r="L668" s="3"/>
      <c r="M668" s="8" t="s">
        <v>1485</v>
      </c>
      <c r="N668" s="11">
        <v>43803.464270833334</v>
      </c>
      <c r="O668" s="8" t="s">
        <v>1486</v>
      </c>
      <c r="P668" s="11">
        <v>43717.328217592592</v>
      </c>
      <c r="Q668" s="13">
        <v>175194</v>
      </c>
      <c r="R668" s="84" t="s">
        <v>220</v>
      </c>
      <c r="S668" s="14" t="s">
        <v>472</v>
      </c>
      <c r="T668" s="63">
        <v>213</v>
      </c>
      <c r="U668" s="64" t="str">
        <f>CONCATENATE(LEFT(SP_ACQ_Lib[[#This Row],[Tax Parcel ID]],7),"_",SP_ACQ_Lib[[#This Row],[ACQ Document Type]])</f>
        <v>R026697_TITLE Commitment Backup Docs</v>
      </c>
      <c r="V668" s="36" t="str">
        <f>INDEX(SP_AcqTract_DB[WCAD Tax Parcel ID],MATCH(SP_ACQ_Lib[[#This Row],[Acquisition Tract No.]],SP_AcqTract_DB[Acquisition Tract No.],0))</f>
        <v>R026697;#64;#UNKN003;#19</v>
      </c>
      <c r="W668" s="26" t="e">
        <f>INDEX(#REF!,MATCH(LEFT(SP_ACQ_Lib[[#This Row],[Tax Parcel ID]],7),#REF!,0))</f>
        <v>#REF!</v>
      </c>
      <c r="X6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COW-FRMP_TR-321 TITLE Commitment Backup Docs</v>
      </c>
      <c r="Y6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69" spans="1:25" ht="15" x14ac:dyDescent="0.2">
      <c r="A669" s="57" t="str">
        <f>CONCATENATE(SP_ACQ_Lib[[#This Row],[Acquisition Tract No.]],"_",SP_ACQ_Lib[[#This Row],[ACQ Document Type]])</f>
        <v>321_TITLE Curative Plan</v>
      </c>
      <c r="B669" s="14" t="s">
        <v>963</v>
      </c>
      <c r="C669" s="83" t="s">
        <v>58</v>
      </c>
      <c r="D669" s="12" t="s">
        <v>683</v>
      </c>
      <c r="E669" s="8" t="s">
        <v>485</v>
      </c>
      <c r="F669" s="8" t="s">
        <v>488</v>
      </c>
      <c r="G669" s="8" t="s">
        <v>243</v>
      </c>
      <c r="H669" s="7" t="s">
        <v>218</v>
      </c>
      <c r="I669" s="16">
        <v>43719</v>
      </c>
      <c r="J669" s="16"/>
      <c r="K669" s="17"/>
      <c r="L669" s="3"/>
      <c r="M669" s="8" t="s">
        <v>1483</v>
      </c>
      <c r="N669" s="11">
        <v>43879.538194444445</v>
      </c>
      <c r="O669" s="8" t="s">
        <v>1486</v>
      </c>
      <c r="P669" s="11">
        <v>43719.435706018521</v>
      </c>
      <c r="Q669" s="13">
        <v>44428</v>
      </c>
      <c r="R669" s="84" t="s">
        <v>220</v>
      </c>
      <c r="S669" s="14" t="s">
        <v>473</v>
      </c>
      <c r="T669" s="63">
        <v>239</v>
      </c>
      <c r="U669" s="64" t="str">
        <f>CONCATENATE(LEFT(SP_ACQ_Lib[[#This Row],[Tax Parcel ID]],7),"_",SP_ACQ_Lib[[#This Row],[ACQ Document Type]])</f>
        <v>R026697_TITLE Curative Plan</v>
      </c>
      <c r="V669" s="36" t="str">
        <f>INDEX(SP_AcqTract_DB[WCAD Tax Parcel ID],MATCH(SP_ACQ_Lib[[#This Row],[Acquisition Tract No.]],SP_AcqTract_DB[Acquisition Tract No.],0))</f>
        <v>R026697;#64;#UNKN003;#19</v>
      </c>
      <c r="W669" s="26" t="e">
        <f>INDEX(#REF!,MATCH(LEFT(SP_ACQ_Lib[[#This Row],[Tax Parcel ID]],7),#REF!,0))</f>
        <v>#REF!</v>
      </c>
      <c r="X6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COW-FRMP_TR-321 TITLE Curative Plan</v>
      </c>
      <c r="Y6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0" spans="1:25" ht="15" x14ac:dyDescent="0.2">
      <c r="A670" s="57" t="str">
        <f>CONCATENATE(SP_ACQ_Lib[[#This Row],[Acquisition Tract No.]],"_",SP_ACQ_Lib[[#This Row],[ACQ Document Type]])</f>
        <v>321_TITLE Tax Card</v>
      </c>
      <c r="B670" s="14" t="s">
        <v>1404</v>
      </c>
      <c r="C670" s="83" t="s">
        <v>58</v>
      </c>
      <c r="D670" s="12" t="s">
        <v>683</v>
      </c>
      <c r="E670" s="8" t="s">
        <v>485</v>
      </c>
      <c r="F670" s="8" t="s">
        <v>580</v>
      </c>
      <c r="G670" s="8" t="s">
        <v>579</v>
      </c>
      <c r="H670" s="7" t="s">
        <v>218</v>
      </c>
      <c r="I670" s="16"/>
      <c r="J670" s="16"/>
      <c r="K670" s="17"/>
      <c r="L670" s="3"/>
      <c r="M670" s="8" t="s">
        <v>1482</v>
      </c>
      <c r="N670" s="11">
        <v>43893.417685185188</v>
      </c>
      <c r="O670" s="8" t="s">
        <v>673</v>
      </c>
      <c r="P670" s="11">
        <v>43817.480046296296</v>
      </c>
      <c r="Q670" s="13">
        <v>701205</v>
      </c>
      <c r="R670" s="84" t="s">
        <v>220</v>
      </c>
      <c r="S670" s="14" t="s">
        <v>1135</v>
      </c>
      <c r="T670" s="63">
        <v>666</v>
      </c>
      <c r="U670" s="64" t="str">
        <f>CONCATENATE(LEFT(SP_ACQ_Lib[[#This Row],[Tax Parcel ID]],7),"_",SP_ACQ_Lib[[#This Row],[ACQ Document Type]])</f>
        <v>R026697_TITLE Tax Card</v>
      </c>
      <c r="V670" s="36" t="str">
        <f>INDEX(SP_AcqTract_DB[WCAD Tax Parcel ID],MATCH(SP_ACQ_Lib[[#This Row],[Acquisition Tract No.]],SP_AcqTract_DB[Acquisition Tract No.],0))</f>
        <v>R026697;#64;#UNKN003;#19</v>
      </c>
      <c r="W670" s="26" t="e">
        <f>INDEX(#REF!,MATCH(LEFT(SP_ACQ_Lib[[#This Row],[Tax Parcel ID]],7),#REF!,0))</f>
        <v>#REF!</v>
      </c>
      <c r="X6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COW-FRMP_TR-321 TITLE Tax Card</v>
      </c>
      <c r="Y6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1" spans="1:25" ht="15" x14ac:dyDescent="0.2">
      <c r="A671" s="57" t="str">
        <f>CONCATENATE(SP_ACQ_Lib[[#This Row],[Acquisition Tract No.]],"_",SP_ACQ_Lib[[#This Row],[ACQ Document Type]])</f>
        <v>322_CONTACT Letter of Intent-HDR</v>
      </c>
      <c r="B671" s="14" t="s">
        <v>2322</v>
      </c>
      <c r="C671" s="83" t="s">
        <v>1604</v>
      </c>
      <c r="D671" s="12" t="s">
        <v>515</v>
      </c>
      <c r="E671" s="8" t="s">
        <v>489</v>
      </c>
      <c r="F671" s="8" t="s">
        <v>760</v>
      </c>
      <c r="G671" s="8" t="s">
        <v>759</v>
      </c>
      <c r="H671" s="7" t="s">
        <v>218</v>
      </c>
      <c r="I671" s="16">
        <v>43812</v>
      </c>
      <c r="J671" s="16"/>
      <c r="K671" s="17"/>
      <c r="L671" s="3" t="s">
        <v>2310</v>
      </c>
      <c r="M671" s="8" t="s">
        <v>1483</v>
      </c>
      <c r="N671" s="11">
        <v>43983.526412037034</v>
      </c>
      <c r="O671" s="8" t="s">
        <v>746</v>
      </c>
      <c r="P671" s="11">
        <v>43823.672962962963</v>
      </c>
      <c r="Q671" s="13">
        <v>195101</v>
      </c>
      <c r="R671" s="84" t="s">
        <v>220</v>
      </c>
      <c r="S671" s="14" t="s">
        <v>1137</v>
      </c>
      <c r="T671" s="63">
        <v>704</v>
      </c>
      <c r="U671" s="64" t="str">
        <f>CONCATENATE(LEFT(SP_ACQ_Lib[[#This Row],[Tax Parcel ID]],7),"_",SP_ACQ_Lib[[#This Row],[ACQ Document Type]])</f>
        <v>R055352_CONTACT Letter of Intent-HDR</v>
      </c>
      <c r="V671" s="36" t="str">
        <f>INDEX(SP_AcqTract_DB[WCAD Tax Parcel ID],MATCH(SP_ACQ_Lib[[#This Row],[Acquisition Tract No.]],SP_AcqTract_DB[Acquisition Tract No.],0))</f>
        <v>R055352;#89</v>
      </c>
      <c r="W671" s="26" t="e">
        <f>INDEX(#REF!,MATCH(LEFT(SP_ACQ_Lib[[#This Row],[Tax Parcel ID]],7),#REF!,0))</f>
        <v>#REF!</v>
      </c>
      <c r="X6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CONTACT Letter of Intent-HDR</v>
      </c>
      <c r="Y6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2" spans="1:25" ht="15" x14ac:dyDescent="0.2">
      <c r="A672" s="57" t="str">
        <f>CONCATENATE(SP_ACQ_Lib[[#This Row],[Acquisition Tract No.]],"_",SP_ACQ_Lib[[#This Row],[ACQ Document Type]])</f>
        <v>322_NEGOTIATION Landowner Bill of Rights Letter</v>
      </c>
      <c r="B672" s="14" t="s">
        <v>2323</v>
      </c>
      <c r="C672" s="83" t="s">
        <v>1604</v>
      </c>
      <c r="D672" s="12" t="s">
        <v>515</v>
      </c>
      <c r="E672" s="8" t="s">
        <v>573</v>
      </c>
      <c r="F672" s="8" t="s">
        <v>1079</v>
      </c>
      <c r="G672" s="8" t="s">
        <v>1078</v>
      </c>
      <c r="H672" s="7" t="s">
        <v>218</v>
      </c>
      <c r="I672" s="16">
        <v>43810</v>
      </c>
      <c r="J672" s="16">
        <v>43815</v>
      </c>
      <c r="K672" s="17"/>
      <c r="L672" s="3" t="s">
        <v>2310</v>
      </c>
      <c r="M672" s="8" t="s">
        <v>1483</v>
      </c>
      <c r="N672" s="11">
        <v>43983.526724537034</v>
      </c>
      <c r="O672" s="8" t="s">
        <v>1485</v>
      </c>
      <c r="P672" s="11">
        <v>43810.38082175926</v>
      </c>
      <c r="Q672" s="13">
        <v>1588780</v>
      </c>
      <c r="R672" s="84" t="s">
        <v>220</v>
      </c>
      <c r="S672" s="14" t="s">
        <v>1138</v>
      </c>
      <c r="T672" s="63">
        <v>570</v>
      </c>
      <c r="U672" s="64" t="str">
        <f>CONCATENATE(LEFT(SP_ACQ_Lib[[#This Row],[Tax Parcel ID]],7),"_",SP_ACQ_Lib[[#This Row],[ACQ Document Type]])</f>
        <v>R055352_NEGOTIATION Landowner Bill of Rights Letter</v>
      </c>
      <c r="V672" s="36" t="str">
        <f>INDEX(SP_AcqTract_DB[WCAD Tax Parcel ID],MATCH(SP_ACQ_Lib[[#This Row],[Acquisition Tract No.]],SP_AcqTract_DB[Acquisition Tract No.],0))</f>
        <v>R055352;#89</v>
      </c>
      <c r="W672" s="26" t="e">
        <f>INDEX(#REF!,MATCH(LEFT(SP_ACQ_Lib[[#This Row],[Tax Parcel ID]],7),#REF!,0))</f>
        <v>#REF!</v>
      </c>
      <c r="X6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NEGOTIATION Landowner Bill of Rights Letter</v>
      </c>
      <c r="Y6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3" spans="1:25" ht="15" x14ac:dyDescent="0.2">
      <c r="A673" s="57" t="str">
        <f>CONCATENATE(SP_ACQ_Lib[[#This Row],[Acquisition Tract No.]],"_",SP_ACQ_Lib[[#This Row],[ACQ Document Type]])</f>
        <v>322_SURVEY Right-of-Entry CMRR</v>
      </c>
      <c r="B673" s="14" t="s">
        <v>1642</v>
      </c>
      <c r="C673" s="83" t="s">
        <v>1604</v>
      </c>
      <c r="D673" s="12" t="s">
        <v>515</v>
      </c>
      <c r="E673" s="8" t="s">
        <v>482</v>
      </c>
      <c r="F673" s="8" t="s">
        <v>484</v>
      </c>
      <c r="G673" s="8" t="s">
        <v>224</v>
      </c>
      <c r="H673" s="7" t="s">
        <v>218</v>
      </c>
      <c r="I673" s="16">
        <v>43810</v>
      </c>
      <c r="J673" s="16">
        <v>43815</v>
      </c>
      <c r="K673" s="17"/>
      <c r="L673" s="3"/>
      <c r="M673" s="8" t="s">
        <v>1483</v>
      </c>
      <c r="N673" s="11">
        <v>43917.41741898148</v>
      </c>
      <c r="O673" s="8" t="s">
        <v>1485</v>
      </c>
      <c r="P673" s="11">
        <v>43812.611064814817</v>
      </c>
      <c r="Q673" s="13">
        <v>5142156</v>
      </c>
      <c r="R673" s="84" t="s">
        <v>220</v>
      </c>
      <c r="S673" s="14" t="s">
        <v>1139</v>
      </c>
      <c r="T673" s="63">
        <v>572</v>
      </c>
      <c r="U673" s="64" t="str">
        <f>CONCATENATE(LEFT(SP_ACQ_Lib[[#This Row],[Tax Parcel ID]],7),"_",SP_ACQ_Lib[[#This Row],[ACQ Document Type]])</f>
        <v>R055352_SURVEY Right-of-Entry CMRR</v>
      </c>
      <c r="V673" s="36" t="str">
        <f>INDEX(SP_AcqTract_DB[WCAD Tax Parcel ID],MATCH(SP_ACQ_Lib[[#This Row],[Acquisition Tract No.]],SP_AcqTract_DB[Acquisition Tract No.],0))</f>
        <v>R055352;#89</v>
      </c>
      <c r="W673" s="26" t="e">
        <f>INDEX(#REF!,MATCH(LEFT(SP_ACQ_Lib[[#This Row],[Tax Parcel ID]],7),#REF!,0))</f>
        <v>#REF!</v>
      </c>
      <c r="X6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SURVEY Right-of-Entry CMRR</v>
      </c>
      <c r="Y6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4" spans="1:25" ht="15" x14ac:dyDescent="0.2">
      <c r="A674" s="57" t="str">
        <f>CONCATENATE(SP_ACQ_Lib[[#This Row],[Acquisition Tract No.]],"_",SP_ACQ_Lib[[#This Row],[ACQ Document Type]])</f>
        <v>322_TITLE Commitment</v>
      </c>
      <c r="B674" s="14" t="s">
        <v>2324</v>
      </c>
      <c r="C674" s="83" t="s">
        <v>1604</v>
      </c>
      <c r="D674" s="12" t="s">
        <v>515</v>
      </c>
      <c r="E674" s="8" t="s">
        <v>485</v>
      </c>
      <c r="F674" s="8" t="s">
        <v>486</v>
      </c>
      <c r="G674" s="8" t="s">
        <v>240</v>
      </c>
      <c r="H674" s="7" t="s">
        <v>1906</v>
      </c>
      <c r="I674" s="16">
        <v>43728</v>
      </c>
      <c r="J674" s="16">
        <v>43738</v>
      </c>
      <c r="K674" s="17"/>
      <c r="L674" s="3" t="s">
        <v>2310</v>
      </c>
      <c r="M674" s="8" t="s">
        <v>1485</v>
      </c>
      <c r="N674" s="11">
        <v>44019.617615740739</v>
      </c>
      <c r="O674" s="8" t="s">
        <v>1486</v>
      </c>
      <c r="P674" s="11">
        <v>43739.379791666666</v>
      </c>
      <c r="Q674" s="13">
        <v>263527</v>
      </c>
      <c r="R674" s="84" t="s">
        <v>220</v>
      </c>
      <c r="S674" s="14" t="s">
        <v>521</v>
      </c>
      <c r="T674" s="63">
        <v>381</v>
      </c>
      <c r="U674" s="64" t="str">
        <f>CONCATENATE(LEFT(SP_ACQ_Lib[[#This Row],[Tax Parcel ID]],7),"_",SP_ACQ_Lib[[#This Row],[ACQ Document Type]])</f>
        <v>R055352_TITLE Commitment</v>
      </c>
      <c r="V674" s="36" t="str">
        <f>INDEX(SP_AcqTract_DB[WCAD Tax Parcel ID],MATCH(SP_ACQ_Lib[[#This Row],[Acquisition Tract No.]],SP_AcqTract_DB[Acquisition Tract No.],0))</f>
        <v>R055352;#89</v>
      </c>
      <c r="W674" s="26" t="e">
        <f>INDEX(#REF!,MATCH(LEFT(SP_ACQ_Lib[[#This Row],[Tax Parcel ID]],7),#REF!,0))</f>
        <v>#REF!</v>
      </c>
      <c r="X6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TITLE Commitment</v>
      </c>
      <c r="Y6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5" spans="1:25" ht="15" x14ac:dyDescent="0.2">
      <c r="A675" s="57" t="str">
        <f>CONCATENATE(SP_ACQ_Lib[[#This Row],[Acquisition Tract No.]],"_",SP_ACQ_Lib[[#This Row],[ACQ Document Type]])</f>
        <v>322_TITLE Commitment</v>
      </c>
      <c r="B675" s="14" t="s">
        <v>3031</v>
      </c>
      <c r="C675" s="83" t="s">
        <v>1604</v>
      </c>
      <c r="D675" s="12" t="s">
        <v>515</v>
      </c>
      <c r="E675" s="8" t="s">
        <v>485</v>
      </c>
      <c r="F675" s="8" t="s">
        <v>486</v>
      </c>
      <c r="G675" s="8" t="s">
        <v>240</v>
      </c>
      <c r="H675" s="7" t="s">
        <v>218</v>
      </c>
      <c r="I675" s="16">
        <v>44008</v>
      </c>
      <c r="J675" s="16">
        <v>44019</v>
      </c>
      <c r="K675" s="17"/>
      <c r="L675" s="3" t="s">
        <v>2978</v>
      </c>
      <c r="M675" s="8" t="s">
        <v>1485</v>
      </c>
      <c r="N675" s="11">
        <v>44019.617465277777</v>
      </c>
      <c r="O675" s="8" t="s">
        <v>1485</v>
      </c>
      <c r="P675" s="11">
        <v>44019.616620370369</v>
      </c>
      <c r="Q675" s="13">
        <v>1949816</v>
      </c>
      <c r="R675" s="84" t="s">
        <v>220</v>
      </c>
      <c r="S675" s="14" t="s">
        <v>3094</v>
      </c>
      <c r="T675" s="63">
        <v>1356</v>
      </c>
      <c r="U675" s="64" t="str">
        <f>CONCATENATE(LEFT(SP_ACQ_Lib[[#This Row],[Tax Parcel ID]],7),"_",SP_ACQ_Lib[[#This Row],[ACQ Document Type]])</f>
        <v>R055352_TITLE Commitment</v>
      </c>
      <c r="V675" s="36" t="str">
        <f>INDEX(SP_AcqTract_DB[WCAD Tax Parcel ID],MATCH(SP_ACQ_Lib[[#This Row],[Acquisition Tract No.]],SP_AcqTract_DB[Acquisition Tract No.],0))</f>
        <v>R055352;#89</v>
      </c>
      <c r="W675" s="26" t="e">
        <f>INDEX(#REF!,MATCH(LEFT(SP_ACQ_Lib[[#This Row],[Tax Parcel ID]],7),#REF!,0))</f>
        <v>#REF!</v>
      </c>
      <c r="X6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TITLE Commitment</v>
      </c>
      <c r="Y6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676" spans="1:25" ht="15" x14ac:dyDescent="0.2">
      <c r="A676" s="57" t="str">
        <f>CONCATENATE(SP_ACQ_Lib[[#This Row],[Acquisition Tract No.]],"_",SP_ACQ_Lib[[#This Row],[ACQ Document Type]])</f>
        <v>322_TITLE Commitment Backup Docs</v>
      </c>
      <c r="B676" s="14" t="s">
        <v>2325</v>
      </c>
      <c r="C676" s="83" t="s">
        <v>1604</v>
      </c>
      <c r="D676" s="12" t="s">
        <v>515</v>
      </c>
      <c r="E676" s="8" t="s">
        <v>485</v>
      </c>
      <c r="F676" s="8" t="s">
        <v>487</v>
      </c>
      <c r="G676" s="8" t="s">
        <v>242</v>
      </c>
      <c r="H676" s="7" t="s">
        <v>218</v>
      </c>
      <c r="I676" s="16"/>
      <c r="J676" s="16"/>
      <c r="K676" s="17"/>
      <c r="L676" s="3" t="s">
        <v>2310</v>
      </c>
      <c r="M676" s="8" t="s">
        <v>1483</v>
      </c>
      <c r="N676" s="11">
        <v>43983.527326388888</v>
      </c>
      <c r="O676" s="8" t="s">
        <v>1485</v>
      </c>
      <c r="P676" s="11">
        <v>43867.638148148151</v>
      </c>
      <c r="Q676" s="13">
        <v>1366621</v>
      </c>
      <c r="R676" s="84" t="s">
        <v>220</v>
      </c>
      <c r="S676" s="14" t="s">
        <v>1272</v>
      </c>
      <c r="T676" s="63">
        <v>722</v>
      </c>
      <c r="U676" s="64" t="str">
        <f>CONCATENATE(LEFT(SP_ACQ_Lib[[#This Row],[Tax Parcel ID]],7),"_",SP_ACQ_Lib[[#This Row],[ACQ Document Type]])</f>
        <v>R055352_TITLE Commitment Backup Docs</v>
      </c>
      <c r="V676" s="36" t="str">
        <f>INDEX(SP_AcqTract_DB[WCAD Tax Parcel ID],MATCH(SP_ACQ_Lib[[#This Row],[Acquisition Tract No.]],SP_AcqTract_DB[Acquisition Tract No.],0))</f>
        <v>R055352;#89</v>
      </c>
      <c r="W676" s="26" t="e">
        <f>INDEX(#REF!,MATCH(LEFT(SP_ACQ_Lib[[#This Row],[Tax Parcel ID]],7),#REF!,0))</f>
        <v>#REF!</v>
      </c>
      <c r="X6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TITLE Commitment Backup Docs</v>
      </c>
      <c r="Y6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7" spans="1:25" ht="15" x14ac:dyDescent="0.2">
      <c r="A677" s="57" t="str">
        <f>CONCATENATE(SP_ACQ_Lib[[#This Row],[Acquisition Tract No.]],"_",SP_ACQ_Lib[[#This Row],[ACQ Document Type]])</f>
        <v>322_TITLE Curative Plan</v>
      </c>
      <c r="B677" s="14" t="s">
        <v>3032</v>
      </c>
      <c r="C677" s="83" t="s">
        <v>1604</v>
      </c>
      <c r="D677" s="12" t="s">
        <v>515</v>
      </c>
      <c r="E677" s="8" t="s">
        <v>485</v>
      </c>
      <c r="F677" s="8" t="s">
        <v>488</v>
      </c>
      <c r="G677" s="8" t="s">
        <v>243</v>
      </c>
      <c r="H677" s="7" t="s">
        <v>218</v>
      </c>
      <c r="I677" s="16">
        <v>44019</v>
      </c>
      <c r="J677" s="16"/>
      <c r="K677" s="17"/>
      <c r="L677" s="3"/>
      <c r="M677" s="8" t="s">
        <v>1485</v>
      </c>
      <c r="N677" s="11">
        <v>44019.6250462963</v>
      </c>
      <c r="O677" s="8" t="s">
        <v>1485</v>
      </c>
      <c r="P677" s="11">
        <v>44019.624432870369</v>
      </c>
      <c r="Q677" s="13">
        <v>39487</v>
      </c>
      <c r="R677" s="84" t="s">
        <v>220</v>
      </c>
      <c r="S677" s="14" t="s">
        <v>3095</v>
      </c>
      <c r="T677" s="63">
        <v>1357</v>
      </c>
      <c r="U677" s="64" t="str">
        <f>CONCATENATE(LEFT(SP_ACQ_Lib[[#This Row],[Tax Parcel ID]],7),"_",SP_ACQ_Lib[[#This Row],[ACQ Document Type]])</f>
        <v>R055352_TITLE Curative Plan</v>
      </c>
      <c r="V677" s="36" t="str">
        <f>INDEX(SP_AcqTract_DB[WCAD Tax Parcel ID],MATCH(SP_ACQ_Lib[[#This Row],[Acquisition Tract No.]],SP_AcqTract_DB[Acquisition Tract No.],0))</f>
        <v>R055352;#89</v>
      </c>
      <c r="W677" s="26" t="e">
        <f>INDEX(#REF!,MATCH(LEFT(SP_ACQ_Lib[[#This Row],[Tax Parcel ID]],7),#REF!,0))</f>
        <v>#REF!</v>
      </c>
      <c r="X6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TITLE Curative Plan</v>
      </c>
      <c r="Y6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8" spans="1:25" ht="15" x14ac:dyDescent="0.2">
      <c r="A678" s="57" t="str">
        <f>CONCATENATE(SP_ACQ_Lib[[#This Row],[Acquisition Tract No.]],"_",SP_ACQ_Lib[[#This Row],[ACQ Document Type]])</f>
        <v>322_TITLE SOS Business Organization Inquiry</v>
      </c>
      <c r="B678" s="14" t="s">
        <v>2326</v>
      </c>
      <c r="C678" s="83" t="s">
        <v>1604</v>
      </c>
      <c r="D678" s="12" t="s">
        <v>515</v>
      </c>
      <c r="E678" s="8" t="s">
        <v>485</v>
      </c>
      <c r="F678" s="8" t="s">
        <v>578</v>
      </c>
      <c r="G678" s="8" t="s">
        <v>577</v>
      </c>
      <c r="H678" s="7" t="s">
        <v>218</v>
      </c>
      <c r="I678" s="16">
        <v>43922</v>
      </c>
      <c r="J678" s="16"/>
      <c r="K678" s="17"/>
      <c r="L678" s="3" t="s">
        <v>2310</v>
      </c>
      <c r="M678" s="8" t="s">
        <v>1483</v>
      </c>
      <c r="N678" s="11">
        <v>43983.528541666667</v>
      </c>
      <c r="O678" s="8" t="s">
        <v>1485</v>
      </c>
      <c r="P678" s="11">
        <v>43922.553668981483</v>
      </c>
      <c r="Q678" s="13">
        <v>354506</v>
      </c>
      <c r="R678" s="84" t="s">
        <v>220</v>
      </c>
      <c r="S678" s="14" t="s">
        <v>1662</v>
      </c>
      <c r="T678" s="63">
        <v>803</v>
      </c>
      <c r="U678" s="64" t="str">
        <f>CONCATENATE(LEFT(SP_ACQ_Lib[[#This Row],[Tax Parcel ID]],7),"_",SP_ACQ_Lib[[#This Row],[ACQ Document Type]])</f>
        <v>R055352_TITLE SOS Business Organization Inquiry</v>
      </c>
      <c r="V678" s="36" t="str">
        <f>INDEX(SP_AcqTract_DB[WCAD Tax Parcel ID],MATCH(SP_ACQ_Lib[[#This Row],[Acquisition Tract No.]],SP_AcqTract_DB[Acquisition Tract No.],0))</f>
        <v>R055352;#89</v>
      </c>
      <c r="W678" s="26" t="e">
        <f>INDEX(#REF!,MATCH(LEFT(SP_ACQ_Lib[[#This Row],[Tax Parcel ID]],7),#REF!,0))</f>
        <v>#REF!</v>
      </c>
      <c r="X6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COW-FRMP_TR-322 TITLE SOS Business Organization Inquiry</v>
      </c>
      <c r="Y6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79" spans="1:25" ht="15" x14ac:dyDescent="0.2">
      <c r="A679" s="57" t="str">
        <f>CONCATENATE(SP_ACQ_Lib[[#This Row],[Acquisition Tract No.]],"_",SP_ACQ_Lib[[#This Row],[ACQ Document Type]])</f>
        <v>323_SURVEY Description-Plat_USACOE</v>
      </c>
      <c r="B679" s="14" t="s">
        <v>3033</v>
      </c>
      <c r="C679" s="83" t="s">
        <v>1710</v>
      </c>
      <c r="D679" s="12" t="s">
        <v>19</v>
      </c>
      <c r="E679" s="8" t="s">
        <v>482</v>
      </c>
      <c r="F679" s="8" t="s">
        <v>1420</v>
      </c>
      <c r="G679" s="8" t="s">
        <v>1419</v>
      </c>
      <c r="H679" s="7" t="s">
        <v>218</v>
      </c>
      <c r="I679" s="16">
        <v>43991</v>
      </c>
      <c r="J679" s="16">
        <v>44014</v>
      </c>
      <c r="K679" s="17"/>
      <c r="L679" s="3"/>
      <c r="M679" s="8" t="s">
        <v>1483</v>
      </c>
      <c r="N679" s="11">
        <v>44017.652557870373</v>
      </c>
      <c r="O679" s="8" t="s">
        <v>1483</v>
      </c>
      <c r="P679" s="11">
        <v>44017.651712962965</v>
      </c>
      <c r="Q679" s="13">
        <v>278781</v>
      </c>
      <c r="R679" s="84" t="s">
        <v>220</v>
      </c>
      <c r="S679" s="14" t="s">
        <v>3096</v>
      </c>
      <c r="T679" s="63">
        <v>1330</v>
      </c>
      <c r="U679" s="64" t="str">
        <f>CONCATENATE(LEFT(SP_ACQ_Lib[[#This Row],[Tax Parcel ID]],7),"_",SP_ACQ_Lib[[#This Row],[ACQ Document Type]])</f>
        <v>_SURVEY Description-Plat_USACOE</v>
      </c>
      <c r="V679" s="36" t="str">
        <f>INDEX(SP_AcqTract_DB[WCAD Tax Parcel ID],MATCH(SP_ACQ_Lib[[#This Row],[Acquisition Tract No.]],SP_AcqTract_DB[Acquisition Tract No.],0))</f>
        <v/>
      </c>
      <c r="W679" s="26" t="e">
        <f>INDEX(#REF!,MATCH(LEFT(SP_ACQ_Lib[[#This Row],[Tax Parcel ID]],7),#REF!,0))</f>
        <v>#REF!</v>
      </c>
      <c r="X6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COW-FRMP_TR-323 SURVEY Description-Plat_USACOE</v>
      </c>
      <c r="Y6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0" spans="1:25" ht="15" x14ac:dyDescent="0.2">
      <c r="A680" s="57" t="str">
        <f>CONCATENATE(SP_ACQ_Lib[[#This Row],[Acquisition Tract No.]],"_",SP_ACQ_Lib[[#This Row],[ACQ Document Type]])</f>
        <v>324_SURVEY Description-Plat_USACOE</v>
      </c>
      <c r="B680" s="14" t="s">
        <v>3034</v>
      </c>
      <c r="C680" s="83" t="s">
        <v>1713</v>
      </c>
      <c r="D680" s="12" t="s">
        <v>19</v>
      </c>
      <c r="E680" s="8" t="s">
        <v>482</v>
      </c>
      <c r="F680" s="8" t="s">
        <v>1420</v>
      </c>
      <c r="G680" s="8" t="s">
        <v>1419</v>
      </c>
      <c r="H680" s="7" t="s">
        <v>218</v>
      </c>
      <c r="I680" s="16">
        <v>43991</v>
      </c>
      <c r="J680" s="16">
        <v>44014</v>
      </c>
      <c r="K680" s="17"/>
      <c r="L680" s="3"/>
      <c r="M680" s="8" t="s">
        <v>1483</v>
      </c>
      <c r="N680" s="11">
        <v>44017.653009259258</v>
      </c>
      <c r="O680" s="8" t="s">
        <v>1483</v>
      </c>
      <c r="P680" s="11">
        <v>44017.651736111111</v>
      </c>
      <c r="Q680" s="13">
        <v>292851</v>
      </c>
      <c r="R680" s="84" t="s">
        <v>220</v>
      </c>
      <c r="S680" s="14" t="s">
        <v>3097</v>
      </c>
      <c r="T680" s="63">
        <v>1331</v>
      </c>
      <c r="U680" s="64" t="str">
        <f>CONCATENATE(LEFT(SP_ACQ_Lib[[#This Row],[Tax Parcel ID]],7),"_",SP_ACQ_Lib[[#This Row],[ACQ Document Type]])</f>
        <v>_SURVEY Description-Plat_USACOE</v>
      </c>
      <c r="V680" s="36" t="str">
        <f>INDEX(SP_AcqTract_DB[WCAD Tax Parcel ID],MATCH(SP_ACQ_Lib[[#This Row],[Acquisition Tract No.]],SP_AcqTract_DB[Acquisition Tract No.],0))</f>
        <v/>
      </c>
      <c r="W680" s="26" t="e">
        <f>INDEX(#REF!,MATCH(LEFT(SP_ACQ_Lib[[#This Row],[Tax Parcel ID]],7),#REF!,0))</f>
        <v>#REF!</v>
      </c>
      <c r="X6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COW-FRMP_TR-324 SURVEY Description-Plat_USACOE</v>
      </c>
      <c r="Y6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1" spans="1:25" ht="15" x14ac:dyDescent="0.2">
      <c r="A681" s="57" t="str">
        <f>CONCATENATE(SP_ACQ_Lib[[#This Row],[Acquisition Tract No.]],"_",SP_ACQ_Lib[[#This Row],[ACQ Document Type]])</f>
        <v>325_SURVEY Description-Plat_USACOE</v>
      </c>
      <c r="B681" s="14" t="s">
        <v>2685</v>
      </c>
      <c r="C681" s="83" t="s">
        <v>1715</v>
      </c>
      <c r="D681" s="12" t="s">
        <v>19</v>
      </c>
      <c r="E681" s="8" t="s">
        <v>482</v>
      </c>
      <c r="F681" s="8" t="s">
        <v>1420</v>
      </c>
      <c r="G681" s="8" t="s">
        <v>1419</v>
      </c>
      <c r="H681" s="7" t="s">
        <v>218</v>
      </c>
      <c r="I681" s="16">
        <v>43991</v>
      </c>
      <c r="J681" s="16">
        <v>43993</v>
      </c>
      <c r="K681" s="17"/>
      <c r="L681" s="3"/>
      <c r="M681" s="8" t="s">
        <v>1483</v>
      </c>
      <c r="N681" s="11">
        <v>43994.377638888887</v>
      </c>
      <c r="O681" s="8" t="s">
        <v>1483</v>
      </c>
      <c r="P681" s="11">
        <v>43994.366759259261</v>
      </c>
      <c r="Q681" s="13">
        <v>317744</v>
      </c>
      <c r="R681" s="84" t="s">
        <v>220</v>
      </c>
      <c r="S681" s="14" t="s">
        <v>2706</v>
      </c>
      <c r="T681" s="63">
        <v>1198</v>
      </c>
      <c r="U681" s="64" t="str">
        <f>CONCATENATE(LEFT(SP_ACQ_Lib[[#This Row],[Tax Parcel ID]],7),"_",SP_ACQ_Lib[[#This Row],[ACQ Document Type]])</f>
        <v>_SURVEY Description-Plat_USACOE</v>
      </c>
      <c r="V681" s="36" t="str">
        <f>INDEX(SP_AcqTract_DB[WCAD Tax Parcel ID],MATCH(SP_ACQ_Lib[[#This Row],[Acquisition Tract No.]],SP_AcqTract_DB[Acquisition Tract No.],0))</f>
        <v/>
      </c>
      <c r="W681" s="26" t="e">
        <f>INDEX(#REF!,MATCH(LEFT(SP_ACQ_Lib[[#This Row],[Tax Parcel ID]],7),#REF!,0))</f>
        <v>#REF!</v>
      </c>
      <c r="X6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COW-FRMP_TR-325 SURVEY Description-Plat_USACOE</v>
      </c>
      <c r="Y6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2" spans="1:25" ht="15" x14ac:dyDescent="0.2">
      <c r="A682" s="57" t="str">
        <f>CONCATENATE(SP_ACQ_Lib[[#This Row],[Acquisition Tract No.]],"_",SP_ACQ_Lib[[#This Row],[ACQ Document Type]])</f>
        <v>326_APPRAISAL Just Compensation Approval</v>
      </c>
      <c r="B682" s="14" t="s">
        <v>2631</v>
      </c>
      <c r="C682" s="83" t="s">
        <v>2630</v>
      </c>
      <c r="D682" s="12" t="s">
        <v>291</v>
      </c>
      <c r="E682" s="8" t="s">
        <v>569</v>
      </c>
      <c r="F682" s="8" t="s">
        <v>1737</v>
      </c>
      <c r="G682" s="8" t="s">
        <v>1736</v>
      </c>
      <c r="H682" s="7" t="s">
        <v>234</v>
      </c>
      <c r="I682" s="16"/>
      <c r="J682" s="16"/>
      <c r="K682" s="17">
        <v>75000</v>
      </c>
      <c r="L682" s="3" t="s">
        <v>2655</v>
      </c>
      <c r="M682" s="8" t="s">
        <v>1483</v>
      </c>
      <c r="N682" s="11">
        <v>43991.581967592596</v>
      </c>
      <c r="O682" s="8" t="s">
        <v>1483</v>
      </c>
      <c r="P682" s="11">
        <v>43944.615706018521</v>
      </c>
      <c r="Q682" s="13">
        <v>172971</v>
      </c>
      <c r="R682" s="84" t="s">
        <v>220</v>
      </c>
      <c r="S682" s="14" t="s">
        <v>1781</v>
      </c>
      <c r="T682" s="63">
        <v>829</v>
      </c>
      <c r="U682" s="64" t="str">
        <f>CONCATENATE(LEFT(SP_ACQ_Lib[[#This Row],[Tax Parcel ID]],7),"_",SP_ACQ_Lib[[#This Row],[ACQ Document Type]])</f>
        <v>R026696_APPRAISAL Just Compensation Approval</v>
      </c>
      <c r="V682" s="36" t="str">
        <f>INDEX(SP_AcqTract_DB[WCAD Tax Parcel ID],MATCH(SP_ACQ_Lib[[#This Row],[Acquisition Tract No.]],SP_AcqTract_DB[Acquisition Tract No.],0))</f>
        <v>R026696;#84</v>
      </c>
      <c r="W682" s="26" t="e">
        <f>INDEX(#REF!,MATCH(LEFT(SP_ACQ_Lib[[#This Row],[Tax Parcel ID]],7),#REF!,0))</f>
        <v>#REF!</v>
      </c>
      <c r="X6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APPRAISAL Just Compensation Approval</v>
      </c>
      <c r="Y6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3" spans="1:25" ht="15" x14ac:dyDescent="0.2">
      <c r="A683" s="57" t="str">
        <f>CONCATENATE(SP_ACQ_Lib[[#This Row],[Acquisition Tract No.]],"_",SP_ACQ_Lib[[#This Row],[ACQ Document Type]])</f>
        <v>326_CONTACT Letter of Intent-HDR</v>
      </c>
      <c r="B683" s="14" t="s">
        <v>2632</v>
      </c>
      <c r="C683" s="83" t="s">
        <v>2630</v>
      </c>
      <c r="D683" s="12" t="s">
        <v>291</v>
      </c>
      <c r="E683" s="8" t="s">
        <v>489</v>
      </c>
      <c r="F683" s="8" t="s">
        <v>760</v>
      </c>
      <c r="G683" s="8" t="s">
        <v>759</v>
      </c>
      <c r="H683" s="7" t="s">
        <v>218</v>
      </c>
      <c r="I683" s="16">
        <v>43765</v>
      </c>
      <c r="J683" s="16"/>
      <c r="K683" s="17"/>
      <c r="L683" s="3"/>
      <c r="M683" s="8" t="s">
        <v>1483</v>
      </c>
      <c r="N683" s="11">
        <v>43990.956793981481</v>
      </c>
      <c r="O683" s="8" t="s">
        <v>746</v>
      </c>
      <c r="P683" s="11">
        <v>43769.643310185187</v>
      </c>
      <c r="Q683" s="13">
        <v>352521</v>
      </c>
      <c r="R683" s="84" t="s">
        <v>220</v>
      </c>
      <c r="S683" s="14" t="s">
        <v>1022</v>
      </c>
      <c r="T683" s="63">
        <v>551</v>
      </c>
      <c r="U683" s="64" t="str">
        <f>CONCATENATE(LEFT(SP_ACQ_Lib[[#This Row],[Tax Parcel ID]],7),"_",SP_ACQ_Lib[[#This Row],[ACQ Document Type]])</f>
        <v>R026696_CONTACT Letter of Intent-HDR</v>
      </c>
      <c r="V683" s="36" t="str">
        <f>INDEX(SP_AcqTract_DB[WCAD Tax Parcel ID],MATCH(SP_ACQ_Lib[[#This Row],[Acquisition Tract No.]],SP_AcqTract_DB[Acquisition Tract No.],0))</f>
        <v>R026696;#84</v>
      </c>
      <c r="W683" s="26" t="e">
        <f>INDEX(#REF!,MATCH(LEFT(SP_ACQ_Lib[[#This Row],[Tax Parcel ID]],7),#REF!,0))</f>
        <v>#REF!</v>
      </c>
      <c r="X6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CONTACT Letter of Intent-HDR</v>
      </c>
      <c r="Y6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4" spans="1:25" ht="15" x14ac:dyDescent="0.2">
      <c r="A684" s="57" t="str">
        <f>CONCATENATE(SP_ACQ_Lib[[#This Row],[Acquisition Tract No.]],"_",SP_ACQ_Lib[[#This Row],[ACQ Document Type]])</f>
        <v>326_CONTACT Negotiator Report</v>
      </c>
      <c r="B684" s="14" t="s">
        <v>2633</v>
      </c>
      <c r="C684" s="83" t="s">
        <v>2630</v>
      </c>
      <c r="D684" s="12" t="s">
        <v>291</v>
      </c>
      <c r="E684" s="8" t="s">
        <v>489</v>
      </c>
      <c r="F684" s="8" t="s">
        <v>517</v>
      </c>
      <c r="G684" s="8" t="s">
        <v>516</v>
      </c>
      <c r="H684" s="7" t="s">
        <v>218</v>
      </c>
      <c r="I684" s="16"/>
      <c r="J684" s="16"/>
      <c r="K684" s="17"/>
      <c r="L684" s="3"/>
      <c r="M684" s="8" t="s">
        <v>1077</v>
      </c>
      <c r="N684" s="11">
        <v>44020.80164351852</v>
      </c>
      <c r="O684" s="8" t="s">
        <v>1484</v>
      </c>
      <c r="P684" s="11">
        <v>43738.432870370372</v>
      </c>
      <c r="Q684" s="13">
        <v>64311</v>
      </c>
      <c r="R684" s="84" t="s">
        <v>518</v>
      </c>
      <c r="S684" s="14" t="s">
        <v>568</v>
      </c>
      <c r="T684" s="63">
        <v>380</v>
      </c>
      <c r="U684" s="64" t="str">
        <f>CONCATENATE(LEFT(SP_ACQ_Lib[[#This Row],[Tax Parcel ID]],7),"_",SP_ACQ_Lib[[#This Row],[ACQ Document Type]])</f>
        <v>R026696_CONTACT Negotiator Report</v>
      </c>
      <c r="V684" s="36" t="str">
        <f>INDEX(SP_AcqTract_DB[WCAD Tax Parcel ID],MATCH(SP_ACQ_Lib[[#This Row],[Acquisition Tract No.]],SP_AcqTract_DB[Acquisition Tract No.],0))</f>
        <v>R026696;#84</v>
      </c>
      <c r="W684" s="26" t="e">
        <f>INDEX(#REF!,MATCH(LEFT(SP_ACQ_Lib[[#This Row],[Tax Parcel ID]],7),#REF!,0))</f>
        <v>#REF!</v>
      </c>
      <c r="X6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CONTACT Negotiator Report</v>
      </c>
      <c r="Y6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5" spans="1:25" ht="15" x14ac:dyDescent="0.2">
      <c r="A685" s="57" t="str">
        <f>CONCATENATE(SP_ACQ_Lib[[#This Row],[Acquisition Tract No.]],"_",SP_ACQ_Lib[[#This Row],[ACQ Document Type]])</f>
        <v>326_NEGOTIATION Landowner Bill of Rights Letter</v>
      </c>
      <c r="B685" s="14" t="s">
        <v>2634</v>
      </c>
      <c r="C685" s="83" t="s">
        <v>2630</v>
      </c>
      <c r="D685" s="12" t="s">
        <v>291</v>
      </c>
      <c r="E685" s="8" t="s">
        <v>573</v>
      </c>
      <c r="F685" s="8" t="s">
        <v>1079</v>
      </c>
      <c r="G685" s="8" t="s">
        <v>1078</v>
      </c>
      <c r="H685" s="7" t="s">
        <v>218</v>
      </c>
      <c r="I685" s="16">
        <v>43748</v>
      </c>
      <c r="J685" s="16"/>
      <c r="K685" s="17"/>
      <c r="L685" s="3"/>
      <c r="M685" s="8" t="s">
        <v>1483</v>
      </c>
      <c r="N685" s="11">
        <v>43990.95716435185</v>
      </c>
      <c r="O685" s="8" t="s">
        <v>1485</v>
      </c>
      <c r="P685" s="11">
        <v>43752.539074074077</v>
      </c>
      <c r="Q685" s="13">
        <v>349813</v>
      </c>
      <c r="R685" s="84" t="s">
        <v>220</v>
      </c>
      <c r="S685" s="14" t="s">
        <v>663</v>
      </c>
      <c r="T685" s="63">
        <v>461</v>
      </c>
      <c r="U685" s="64" t="str">
        <f>CONCATENATE(LEFT(SP_ACQ_Lib[[#This Row],[Tax Parcel ID]],7),"_",SP_ACQ_Lib[[#This Row],[ACQ Document Type]])</f>
        <v>R026696_NEGOTIATION Landowner Bill of Rights Letter</v>
      </c>
      <c r="V685" s="36" t="str">
        <f>INDEX(SP_AcqTract_DB[WCAD Tax Parcel ID],MATCH(SP_ACQ_Lib[[#This Row],[Acquisition Tract No.]],SP_AcqTract_DB[Acquisition Tract No.],0))</f>
        <v>R026696;#84</v>
      </c>
      <c r="W685" s="26" t="e">
        <f>INDEX(#REF!,MATCH(LEFT(SP_ACQ_Lib[[#This Row],[Tax Parcel ID]],7),#REF!,0))</f>
        <v>#REF!</v>
      </c>
      <c r="X6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NEGOTIATION Landowner Bill of Rights Letter</v>
      </c>
      <c r="Y6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6" spans="1:25" ht="15" x14ac:dyDescent="0.2">
      <c r="A686" s="57" t="str">
        <f>CONCATENATE(SP_ACQ_Lib[[#This Row],[Acquisition Tract No.]],"_",SP_ACQ_Lib[[#This Row],[ACQ Document Type]])</f>
        <v>326_SURVEY Description-Plat_CITY</v>
      </c>
      <c r="B686" s="14" t="s">
        <v>2635</v>
      </c>
      <c r="C686" s="83" t="s">
        <v>2630</v>
      </c>
      <c r="D686" s="12" t="s">
        <v>291</v>
      </c>
      <c r="E686" s="8" t="s">
        <v>482</v>
      </c>
      <c r="F686" s="8" t="s">
        <v>1413</v>
      </c>
      <c r="G686" s="8" t="s">
        <v>1412</v>
      </c>
      <c r="H686" s="7" t="s">
        <v>1082</v>
      </c>
      <c r="I686" s="16">
        <v>43783</v>
      </c>
      <c r="J686" s="16">
        <v>43515</v>
      </c>
      <c r="K686" s="17"/>
      <c r="L686" s="3"/>
      <c r="M686" s="8" t="s">
        <v>1483</v>
      </c>
      <c r="N686" s="11">
        <v>43990.957511574074</v>
      </c>
      <c r="O686" s="8" t="s">
        <v>1482</v>
      </c>
      <c r="P686" s="11">
        <v>43881.574513888889</v>
      </c>
      <c r="Q686" s="13">
        <v>271391</v>
      </c>
      <c r="R686" s="84" t="s">
        <v>220</v>
      </c>
      <c r="S686" s="14" t="s">
        <v>1417</v>
      </c>
      <c r="T686" s="63">
        <v>725</v>
      </c>
      <c r="U686" s="64" t="str">
        <f>CONCATENATE(LEFT(SP_ACQ_Lib[[#This Row],[Tax Parcel ID]],7),"_",SP_ACQ_Lib[[#This Row],[ACQ Document Type]])</f>
        <v>R026696_SURVEY Description-Plat_CITY</v>
      </c>
      <c r="V686" s="36" t="str">
        <f>INDEX(SP_AcqTract_DB[WCAD Tax Parcel ID],MATCH(SP_ACQ_Lib[[#This Row],[Acquisition Tract No.]],SP_AcqTract_DB[Acquisition Tract No.],0))</f>
        <v>R026696;#84</v>
      </c>
      <c r="W686" s="26" t="e">
        <f>INDEX(#REF!,MATCH(LEFT(SP_ACQ_Lib[[#This Row],[Tax Parcel ID]],7),#REF!,0))</f>
        <v>#REF!</v>
      </c>
      <c r="X6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SURVEY Description-Plat_CITY</v>
      </c>
      <c r="Y6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7" spans="1:25" ht="15" x14ac:dyDescent="0.2">
      <c r="A687" s="57" t="str">
        <f>CONCATENATE(SP_ACQ_Lib[[#This Row],[Acquisition Tract No.]],"_",SP_ACQ_Lib[[#This Row],[ACQ Document Type]])</f>
        <v>326_SURVEY Right-of-Entry</v>
      </c>
      <c r="B687" s="14" t="s">
        <v>2636</v>
      </c>
      <c r="C687" s="83" t="s">
        <v>2630</v>
      </c>
      <c r="D687" s="12" t="s">
        <v>291</v>
      </c>
      <c r="E687" s="8" t="s">
        <v>482</v>
      </c>
      <c r="F687" s="8" t="s">
        <v>483</v>
      </c>
      <c r="G687" s="8" t="s">
        <v>217</v>
      </c>
      <c r="H687" s="7" t="s">
        <v>218</v>
      </c>
      <c r="I687" s="16">
        <v>43697</v>
      </c>
      <c r="J687" s="16"/>
      <c r="K687" s="17"/>
      <c r="L687" s="3" t="s">
        <v>290</v>
      </c>
      <c r="M687" s="8" t="s">
        <v>1483</v>
      </c>
      <c r="N687" s="11">
        <v>43990.957673611112</v>
      </c>
      <c r="O687" s="8" t="s">
        <v>1485</v>
      </c>
      <c r="P687" s="11">
        <v>43704.706076388888</v>
      </c>
      <c r="Q687" s="13">
        <v>996989</v>
      </c>
      <c r="R687" s="84" t="s">
        <v>220</v>
      </c>
      <c r="S687" s="14" t="s">
        <v>477</v>
      </c>
      <c r="T687" s="63">
        <v>165</v>
      </c>
      <c r="U687" s="64" t="str">
        <f>CONCATENATE(LEFT(SP_ACQ_Lib[[#This Row],[Tax Parcel ID]],7),"_",SP_ACQ_Lib[[#This Row],[ACQ Document Type]])</f>
        <v>R026696_SURVEY Right-of-Entry</v>
      </c>
      <c r="V687" s="36" t="str">
        <f>INDEX(SP_AcqTract_DB[WCAD Tax Parcel ID],MATCH(SP_ACQ_Lib[[#This Row],[Acquisition Tract No.]],SP_AcqTract_DB[Acquisition Tract No.],0))</f>
        <v>R026696;#84</v>
      </c>
      <c r="W687" s="26" t="e">
        <f>INDEX(#REF!,MATCH(LEFT(SP_ACQ_Lib[[#This Row],[Tax Parcel ID]],7),#REF!,0))</f>
        <v>#REF!</v>
      </c>
      <c r="X6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SURVEY Right-of-Entry</v>
      </c>
      <c r="Y6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8" spans="1:25" ht="15" x14ac:dyDescent="0.2">
      <c r="A688" s="57" t="str">
        <f>CONCATENATE(SP_ACQ_Lib[[#This Row],[Acquisition Tract No.]],"_",SP_ACQ_Lib[[#This Row],[ACQ Document Type]])</f>
        <v>326_TITLE Commitment</v>
      </c>
      <c r="B688" s="14" t="s">
        <v>2637</v>
      </c>
      <c r="C688" s="83" t="s">
        <v>2630</v>
      </c>
      <c r="D688" s="12" t="s">
        <v>291</v>
      </c>
      <c r="E688" s="8" t="s">
        <v>485</v>
      </c>
      <c r="F688" s="8" t="s">
        <v>486</v>
      </c>
      <c r="G688" s="8" t="s">
        <v>240</v>
      </c>
      <c r="H688" s="7" t="s">
        <v>218</v>
      </c>
      <c r="I688" s="16">
        <v>43893</v>
      </c>
      <c r="J688" s="16">
        <v>43917</v>
      </c>
      <c r="K688" s="17"/>
      <c r="L688" s="3" t="s">
        <v>1606</v>
      </c>
      <c r="M688" s="8" t="s">
        <v>1483</v>
      </c>
      <c r="N688" s="11">
        <v>43990.957870370374</v>
      </c>
      <c r="O688" s="8" t="s">
        <v>1486</v>
      </c>
      <c r="P688" s="11">
        <v>43718.480185185188</v>
      </c>
      <c r="Q688" s="13">
        <v>458527</v>
      </c>
      <c r="R688" s="84" t="s">
        <v>220</v>
      </c>
      <c r="S688" s="14" t="s">
        <v>478</v>
      </c>
      <c r="T688" s="63">
        <v>232</v>
      </c>
      <c r="U688" s="64" t="str">
        <f>CONCATENATE(LEFT(SP_ACQ_Lib[[#This Row],[Tax Parcel ID]],7),"_",SP_ACQ_Lib[[#This Row],[ACQ Document Type]])</f>
        <v>R026696_TITLE Commitment</v>
      </c>
      <c r="V688" s="36" t="str">
        <f>INDEX(SP_AcqTract_DB[WCAD Tax Parcel ID],MATCH(SP_ACQ_Lib[[#This Row],[Acquisition Tract No.]],SP_AcqTract_DB[Acquisition Tract No.],0))</f>
        <v>R026696;#84</v>
      </c>
      <c r="W688" s="26" t="e">
        <f>INDEX(#REF!,MATCH(LEFT(SP_ACQ_Lib[[#This Row],[Tax Parcel ID]],7),#REF!,0))</f>
        <v>#REF!</v>
      </c>
      <c r="X6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TITLE Commitment</v>
      </c>
      <c r="Y6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89" spans="1:25" ht="15" x14ac:dyDescent="0.2">
      <c r="A689" s="57" t="str">
        <f>CONCATENATE(SP_ACQ_Lib[[#This Row],[Acquisition Tract No.]],"_",SP_ACQ_Lib[[#This Row],[ACQ Document Type]])</f>
        <v>326_TITLE Commitment Backup Docs</v>
      </c>
      <c r="B689" s="14" t="s">
        <v>2638</v>
      </c>
      <c r="C689" s="83" t="s">
        <v>2630</v>
      </c>
      <c r="D689" s="12" t="s">
        <v>291</v>
      </c>
      <c r="E689" s="8" t="s">
        <v>485</v>
      </c>
      <c r="F689" s="8" t="s">
        <v>487</v>
      </c>
      <c r="G689" s="8" t="s">
        <v>242</v>
      </c>
      <c r="H689" s="7" t="s">
        <v>218</v>
      </c>
      <c r="I689" s="16"/>
      <c r="J689" s="16"/>
      <c r="K689" s="17"/>
      <c r="L689" s="3"/>
      <c r="M689" s="8" t="s">
        <v>1483</v>
      </c>
      <c r="N689" s="11">
        <v>43990.958020833335</v>
      </c>
      <c r="O689" s="8" t="s">
        <v>1486</v>
      </c>
      <c r="P689" s="11">
        <v>43718.480682870373</v>
      </c>
      <c r="Q689" s="13">
        <v>287062</v>
      </c>
      <c r="R689" s="84" t="s">
        <v>220</v>
      </c>
      <c r="S689" s="14" t="s">
        <v>479</v>
      </c>
      <c r="T689" s="63">
        <v>233</v>
      </c>
      <c r="U689" s="64" t="str">
        <f>CONCATENATE(LEFT(SP_ACQ_Lib[[#This Row],[Tax Parcel ID]],7),"_",SP_ACQ_Lib[[#This Row],[ACQ Document Type]])</f>
        <v>R026696_TITLE Commitment Backup Docs</v>
      </c>
      <c r="V689" s="36" t="str">
        <f>INDEX(SP_AcqTract_DB[WCAD Tax Parcel ID],MATCH(SP_ACQ_Lib[[#This Row],[Acquisition Tract No.]],SP_AcqTract_DB[Acquisition Tract No.],0))</f>
        <v>R026696;#84</v>
      </c>
      <c r="W689" s="26" t="e">
        <f>INDEX(#REF!,MATCH(LEFT(SP_ACQ_Lib[[#This Row],[Tax Parcel ID]],7),#REF!,0))</f>
        <v>#REF!</v>
      </c>
      <c r="X6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TITLE Commitment Backup Docs</v>
      </c>
      <c r="Y6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0" spans="1:25" ht="15" x14ac:dyDescent="0.2">
      <c r="A690" s="57" t="str">
        <f>CONCATENATE(SP_ACQ_Lib[[#This Row],[Acquisition Tract No.]],"_",SP_ACQ_Lib[[#This Row],[ACQ Document Type]])</f>
        <v>326_TITLE Curative Plan</v>
      </c>
      <c r="B690" s="14" t="s">
        <v>2639</v>
      </c>
      <c r="C690" s="83" t="s">
        <v>2630</v>
      </c>
      <c r="D690" s="12" t="s">
        <v>291</v>
      </c>
      <c r="E690" s="8" t="s">
        <v>485</v>
      </c>
      <c r="F690" s="8" t="s">
        <v>488</v>
      </c>
      <c r="G690" s="8" t="s">
        <v>243</v>
      </c>
      <c r="H690" s="7" t="s">
        <v>218</v>
      </c>
      <c r="I690" s="16">
        <v>43816</v>
      </c>
      <c r="J690" s="16"/>
      <c r="K690" s="17"/>
      <c r="L690" s="3"/>
      <c r="M690" s="8" t="s">
        <v>1483</v>
      </c>
      <c r="N690" s="11">
        <v>43990.958668981482</v>
      </c>
      <c r="O690" s="8" t="s">
        <v>1486</v>
      </c>
      <c r="P690" s="11">
        <v>43746.391469907408</v>
      </c>
      <c r="Q690" s="13">
        <v>38305</v>
      </c>
      <c r="R690" s="84" t="s">
        <v>220</v>
      </c>
      <c r="S690" s="14" t="s">
        <v>664</v>
      </c>
      <c r="T690" s="63">
        <v>413</v>
      </c>
      <c r="U690" s="64" t="str">
        <f>CONCATENATE(LEFT(SP_ACQ_Lib[[#This Row],[Tax Parcel ID]],7),"_",SP_ACQ_Lib[[#This Row],[ACQ Document Type]])</f>
        <v>R026696_TITLE Curative Plan</v>
      </c>
      <c r="V690" s="36" t="str">
        <f>INDEX(SP_AcqTract_DB[WCAD Tax Parcel ID],MATCH(SP_ACQ_Lib[[#This Row],[Acquisition Tract No.]],SP_AcqTract_DB[Acquisition Tract No.],0))</f>
        <v>R026696;#84</v>
      </c>
      <c r="W690" s="26" t="e">
        <f>INDEX(#REF!,MATCH(LEFT(SP_ACQ_Lib[[#This Row],[Tax Parcel ID]],7),#REF!,0))</f>
        <v>#REF!</v>
      </c>
      <c r="X6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COW-FRMP_TR-326 TITLE Curative Plan</v>
      </c>
      <c r="Y6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1" spans="1:25" ht="15" x14ac:dyDescent="0.2">
      <c r="A691" s="57" t="str">
        <f>CONCATENATE(SP_ACQ_Lib[[#This Row],[Acquisition Tract No.]],"_",SP_ACQ_Lib[[#This Row],[ACQ Document Type]])</f>
        <v>421A_APPRAISAL Appraisal Review</v>
      </c>
      <c r="B691" s="14" t="s">
        <v>1730</v>
      </c>
      <c r="C691" s="83" t="s">
        <v>182</v>
      </c>
      <c r="D691" s="12" t="s">
        <v>289</v>
      </c>
      <c r="E691" s="8" t="s">
        <v>569</v>
      </c>
      <c r="F691" s="8" t="s">
        <v>1725</v>
      </c>
      <c r="G691" s="8" t="s">
        <v>1723</v>
      </c>
      <c r="H691" s="7" t="s">
        <v>218</v>
      </c>
      <c r="I691" s="16">
        <v>43922</v>
      </c>
      <c r="J691" s="16"/>
      <c r="K691" s="17">
        <v>65500</v>
      </c>
      <c r="L691" s="3" t="s">
        <v>1724</v>
      </c>
      <c r="M691" s="8" t="s">
        <v>1483</v>
      </c>
      <c r="N691" s="11">
        <v>43936.362187500003</v>
      </c>
      <c r="O691" s="8" t="s">
        <v>1483</v>
      </c>
      <c r="P691" s="11">
        <v>43936.358900462961</v>
      </c>
      <c r="Q691" s="13">
        <v>726851</v>
      </c>
      <c r="R691" s="84" t="s">
        <v>220</v>
      </c>
      <c r="S691" s="14" t="s">
        <v>1733</v>
      </c>
      <c r="T691" s="63">
        <v>810</v>
      </c>
      <c r="U691" s="64" t="str">
        <f>CONCATENATE(LEFT(SP_ACQ_Lib[[#This Row],[Tax Parcel ID]],7),"_",SP_ACQ_Lib[[#This Row],[ACQ Document Type]])</f>
        <v>R056955_APPRAISAL Appraisal Review</v>
      </c>
      <c r="V691" s="36" t="str">
        <f>INDEX(SP_AcqTract_DB[WCAD Tax Parcel ID],MATCH(SP_ACQ_Lib[[#This Row],[Acquisition Tract No.]],SP_AcqTract_DB[Acquisition Tract No.],0))</f>
        <v>R056955;#85</v>
      </c>
      <c r="W691" s="26" t="e">
        <f>INDEX(#REF!,MATCH(LEFT(SP_ACQ_Lib[[#This Row],[Tax Parcel ID]],7),#REF!,0))</f>
        <v>#REF!</v>
      </c>
      <c r="X6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APPRAISAL Appraisal Review</v>
      </c>
      <c r="Y6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2" spans="1:25" ht="15" x14ac:dyDescent="0.2">
      <c r="A692" s="57" t="str">
        <f>CONCATENATE(SP_ACQ_Lib[[#This Row],[Acquisition Tract No.]],"_",SP_ACQ_Lib[[#This Row],[ACQ Document Type]])</f>
        <v>421A_APPRAISAL Final Appraisal</v>
      </c>
      <c r="B692" s="14" t="s">
        <v>1731</v>
      </c>
      <c r="C692" s="83" t="s">
        <v>182</v>
      </c>
      <c r="D692" s="12" t="s">
        <v>289</v>
      </c>
      <c r="E692" s="8" t="s">
        <v>569</v>
      </c>
      <c r="F692" s="8" t="s">
        <v>1727</v>
      </c>
      <c r="G692" s="8" t="s">
        <v>1726</v>
      </c>
      <c r="H692" s="7" t="s">
        <v>218</v>
      </c>
      <c r="I692" s="16">
        <v>43912</v>
      </c>
      <c r="J692" s="16"/>
      <c r="K692" s="17">
        <v>65500</v>
      </c>
      <c r="L692" s="3"/>
      <c r="M692" s="8" t="s">
        <v>1483</v>
      </c>
      <c r="N692" s="11">
        <v>43936.364247685182</v>
      </c>
      <c r="O692" s="8" t="s">
        <v>1483</v>
      </c>
      <c r="P692" s="11">
        <v>43936.3590625</v>
      </c>
      <c r="Q692" s="13">
        <v>8569172</v>
      </c>
      <c r="R692" s="84" t="s">
        <v>220</v>
      </c>
      <c r="S692" s="14" t="s">
        <v>1734</v>
      </c>
      <c r="T692" s="63">
        <v>811</v>
      </c>
      <c r="U692" s="64" t="str">
        <f>CONCATENATE(LEFT(SP_ACQ_Lib[[#This Row],[Tax Parcel ID]],7),"_",SP_ACQ_Lib[[#This Row],[ACQ Document Type]])</f>
        <v>R056955_APPRAISAL Final Appraisal</v>
      </c>
      <c r="V692" s="36" t="str">
        <f>INDEX(SP_AcqTract_DB[WCAD Tax Parcel ID],MATCH(SP_ACQ_Lib[[#This Row],[Acquisition Tract No.]],SP_AcqTract_DB[Acquisition Tract No.],0))</f>
        <v>R056955;#85</v>
      </c>
      <c r="W692" s="26" t="e">
        <f>INDEX(#REF!,MATCH(LEFT(SP_ACQ_Lib[[#This Row],[Tax Parcel ID]],7),#REF!,0))</f>
        <v>#REF!</v>
      </c>
      <c r="X6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APPRAISAL Final Appraisal</v>
      </c>
      <c r="Y6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3" spans="1:25" ht="15" x14ac:dyDescent="0.2">
      <c r="A693" s="57" t="str">
        <f>CONCATENATE(SP_ACQ_Lib[[#This Row],[Acquisition Tract No.]],"_",SP_ACQ_Lib[[#This Row],[ACQ Document Type]])</f>
        <v>421A_APPRAISAL Just Compensation Approval</v>
      </c>
      <c r="B693" s="14" t="s">
        <v>1779</v>
      </c>
      <c r="C693" s="83" t="s">
        <v>182</v>
      </c>
      <c r="D693" s="12" t="s">
        <v>289</v>
      </c>
      <c r="E693" s="8" t="s">
        <v>569</v>
      </c>
      <c r="F693" s="8" t="s">
        <v>1737</v>
      </c>
      <c r="G693" s="8" t="s">
        <v>1736</v>
      </c>
      <c r="H693" s="7" t="s">
        <v>1082</v>
      </c>
      <c r="I693" s="16">
        <v>43943</v>
      </c>
      <c r="J693" s="16"/>
      <c r="K693" s="17">
        <v>65500</v>
      </c>
      <c r="L693" s="3"/>
      <c r="M693" s="8" t="s">
        <v>1482</v>
      </c>
      <c r="N693" s="11">
        <v>43944.621770833335</v>
      </c>
      <c r="O693" s="8" t="s">
        <v>1483</v>
      </c>
      <c r="P693" s="11">
        <v>43944.615694444445</v>
      </c>
      <c r="Q693" s="13">
        <v>166493</v>
      </c>
      <c r="R693" s="84" t="s">
        <v>220</v>
      </c>
      <c r="S693" s="14" t="s">
        <v>1780</v>
      </c>
      <c r="T693" s="63">
        <v>828</v>
      </c>
      <c r="U693" s="64" t="str">
        <f>CONCATENATE(LEFT(SP_ACQ_Lib[[#This Row],[Tax Parcel ID]],7),"_",SP_ACQ_Lib[[#This Row],[ACQ Document Type]])</f>
        <v>R056955_APPRAISAL Just Compensation Approval</v>
      </c>
      <c r="V693" s="36" t="str">
        <f>INDEX(SP_AcqTract_DB[WCAD Tax Parcel ID],MATCH(SP_ACQ_Lib[[#This Row],[Acquisition Tract No.]],SP_AcqTract_DB[Acquisition Tract No.],0))</f>
        <v>R056955;#85</v>
      </c>
      <c r="W693" s="26" t="e">
        <f>INDEX(#REF!,MATCH(LEFT(SP_ACQ_Lib[[#This Row],[Tax Parcel ID]],7),#REF!,0))</f>
        <v>#REF!</v>
      </c>
      <c r="X6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APPRAISAL Just Compensation Approval</v>
      </c>
      <c r="Y6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4" spans="1:25" ht="15" x14ac:dyDescent="0.2">
      <c r="A694" s="57" t="str">
        <f>CONCATENATE(SP_ACQ_Lib[[#This Row],[Acquisition Tract No.]],"_",SP_ACQ_Lib[[#This Row],[ACQ Document Type]])</f>
        <v>421A_APPRAISAL Just Compensation Memo</v>
      </c>
      <c r="B694" s="14" t="s">
        <v>1732</v>
      </c>
      <c r="C694" s="83" t="s">
        <v>182</v>
      </c>
      <c r="D694" s="12" t="s">
        <v>289</v>
      </c>
      <c r="E694" s="8" t="s">
        <v>569</v>
      </c>
      <c r="F694" s="8" t="s">
        <v>1729</v>
      </c>
      <c r="G694" s="8" t="s">
        <v>1728</v>
      </c>
      <c r="H694" s="7" t="s">
        <v>218</v>
      </c>
      <c r="I694" s="16">
        <v>43935</v>
      </c>
      <c r="J694" s="16"/>
      <c r="K694" s="17">
        <v>65500</v>
      </c>
      <c r="L694" s="3"/>
      <c r="M694" s="8" t="s">
        <v>1483</v>
      </c>
      <c r="N694" s="11">
        <v>43945.432291666664</v>
      </c>
      <c r="O694" s="8" t="s">
        <v>1483</v>
      </c>
      <c r="P694" s="11">
        <v>43936.3590625</v>
      </c>
      <c r="Q694" s="13">
        <v>29475</v>
      </c>
      <c r="R694" s="84" t="s">
        <v>220</v>
      </c>
      <c r="S694" s="14" t="s">
        <v>1735</v>
      </c>
      <c r="T694" s="63">
        <v>812</v>
      </c>
      <c r="U694" s="64" t="str">
        <f>CONCATENATE(LEFT(SP_ACQ_Lib[[#This Row],[Tax Parcel ID]],7),"_",SP_ACQ_Lib[[#This Row],[ACQ Document Type]])</f>
        <v>R056955_APPRAISAL Just Compensation Memo</v>
      </c>
      <c r="V694" s="36" t="str">
        <f>INDEX(SP_AcqTract_DB[WCAD Tax Parcel ID],MATCH(SP_ACQ_Lib[[#This Row],[Acquisition Tract No.]],SP_AcqTract_DB[Acquisition Tract No.],0))</f>
        <v>R056955;#85</v>
      </c>
      <c r="W694" s="26" t="e">
        <f>INDEX(#REF!,MATCH(LEFT(SP_ACQ_Lib[[#This Row],[Tax Parcel ID]],7),#REF!,0))</f>
        <v>#REF!</v>
      </c>
      <c r="X6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APPRAISAL Just Compensation Memo</v>
      </c>
      <c r="Y6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5" spans="1:25" ht="15" x14ac:dyDescent="0.2">
      <c r="A695" s="57" t="str">
        <f>CONCATENATE(SP_ACQ_Lib[[#This Row],[Acquisition Tract No.]],"_",SP_ACQ_Lib[[#This Row],[ACQ Document Type]])</f>
        <v>421A_CLOSING Purchase and Sale Agreement Executed</v>
      </c>
      <c r="B695" s="14" t="s">
        <v>2973</v>
      </c>
      <c r="C695" s="83" t="s">
        <v>182</v>
      </c>
      <c r="D695" s="12" t="s">
        <v>289</v>
      </c>
      <c r="E695" s="8" t="s">
        <v>571</v>
      </c>
      <c r="F695" s="8" t="s">
        <v>2970</v>
      </c>
      <c r="G695" s="8" t="s">
        <v>2969</v>
      </c>
      <c r="H695" s="7" t="s">
        <v>2972</v>
      </c>
      <c r="I695" s="16">
        <v>44004</v>
      </c>
      <c r="J695" s="16"/>
      <c r="K695" s="17">
        <v>655000</v>
      </c>
      <c r="L695" s="3"/>
      <c r="M695" s="8" t="s">
        <v>1483</v>
      </c>
      <c r="N695" s="11">
        <v>44008.379293981481</v>
      </c>
      <c r="O695" s="8" t="s">
        <v>1483</v>
      </c>
      <c r="P695" s="11">
        <v>44008.378067129626</v>
      </c>
      <c r="Q695" s="13">
        <v>4990767</v>
      </c>
      <c r="R695" s="84" t="s">
        <v>220</v>
      </c>
      <c r="S695" s="14" t="s">
        <v>2974</v>
      </c>
      <c r="T695" s="63">
        <v>1293</v>
      </c>
      <c r="U695" s="64" t="str">
        <f>CONCATENATE(LEFT(SP_ACQ_Lib[[#This Row],[Tax Parcel ID]],7),"_",SP_ACQ_Lib[[#This Row],[ACQ Document Type]])</f>
        <v>R056955_CLOSING Purchase and Sale Agreement Executed</v>
      </c>
      <c r="V695" s="36" t="str">
        <f>INDEX(SP_AcqTract_DB[WCAD Tax Parcel ID],MATCH(SP_ACQ_Lib[[#This Row],[Acquisition Tract No.]],SP_AcqTract_DB[Acquisition Tract No.],0))</f>
        <v>R056955;#85</v>
      </c>
      <c r="W695" s="26" t="e">
        <f>INDEX(#REF!,MATCH(LEFT(SP_ACQ_Lib[[#This Row],[Tax Parcel ID]],7),#REF!,0))</f>
        <v>#REF!</v>
      </c>
      <c r="X6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CLOSING Purchase and Sale Agreement Executed</v>
      </c>
      <c r="Y6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6" spans="1:25" ht="15" x14ac:dyDescent="0.2">
      <c r="A696" s="57" t="str">
        <f>CONCATENATE(SP_ACQ_Lib[[#This Row],[Acquisition Tract No.]],"_",SP_ACQ_Lib[[#This Row],[ACQ Document Type]])</f>
        <v>421A_CONTACT Initial Interview - Residential</v>
      </c>
      <c r="B696" s="14" t="s">
        <v>964</v>
      </c>
      <c r="C696" s="83" t="s">
        <v>182</v>
      </c>
      <c r="D696" s="12" t="s">
        <v>289</v>
      </c>
      <c r="E696" s="8" t="s">
        <v>489</v>
      </c>
      <c r="F696" s="8" t="s">
        <v>490</v>
      </c>
      <c r="G696" s="8" t="s">
        <v>244</v>
      </c>
      <c r="H696" s="7" t="s">
        <v>218</v>
      </c>
      <c r="I696" s="16">
        <v>43685</v>
      </c>
      <c r="J696" s="16"/>
      <c r="K696" s="17"/>
      <c r="L696" s="3"/>
      <c r="M696" s="8" t="s">
        <v>20</v>
      </c>
      <c r="N696" s="11">
        <v>43770.45113425926</v>
      </c>
      <c r="O696" s="8" t="s">
        <v>1485</v>
      </c>
      <c r="P696" s="11">
        <v>43755.356504629628</v>
      </c>
      <c r="Q696" s="13">
        <v>246349</v>
      </c>
      <c r="R696" s="84" t="s">
        <v>220</v>
      </c>
      <c r="S696" s="14" t="s">
        <v>671</v>
      </c>
      <c r="T696" s="63">
        <v>465</v>
      </c>
      <c r="U696" s="64" t="str">
        <f>CONCATENATE(LEFT(SP_ACQ_Lib[[#This Row],[Tax Parcel ID]],7),"_",SP_ACQ_Lib[[#This Row],[ACQ Document Type]])</f>
        <v>R056955_CONTACT Initial Interview - Residential</v>
      </c>
      <c r="V696" s="36" t="str">
        <f>INDEX(SP_AcqTract_DB[WCAD Tax Parcel ID],MATCH(SP_ACQ_Lib[[#This Row],[Acquisition Tract No.]],SP_AcqTract_DB[Acquisition Tract No.],0))</f>
        <v>R056955;#85</v>
      </c>
      <c r="W696" s="26" t="e">
        <f>INDEX(#REF!,MATCH(LEFT(SP_ACQ_Lib[[#This Row],[Tax Parcel ID]],7),#REF!,0))</f>
        <v>#REF!</v>
      </c>
      <c r="X6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CONTACT Initial Interview - Residential</v>
      </c>
      <c r="Y6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7" spans="1:25" ht="15" x14ac:dyDescent="0.2">
      <c r="A697" s="57" t="str">
        <f>CONCATENATE(SP_ACQ_Lib[[#This Row],[Acquisition Tract No.]],"_",SP_ACQ_Lib[[#This Row],[ACQ Document Type]])</f>
        <v>421A_CONTACT Letter of Intent-HDR</v>
      </c>
      <c r="B697" s="14" t="s">
        <v>965</v>
      </c>
      <c r="C697" s="83" t="s">
        <v>182</v>
      </c>
      <c r="D697" s="12" t="s">
        <v>289</v>
      </c>
      <c r="E697" s="8" t="s">
        <v>489</v>
      </c>
      <c r="F697" s="8" t="s">
        <v>760</v>
      </c>
      <c r="G697" s="8" t="s">
        <v>759</v>
      </c>
      <c r="H697" s="7" t="s">
        <v>218</v>
      </c>
      <c r="I697" s="16">
        <v>43765</v>
      </c>
      <c r="J697" s="16"/>
      <c r="K697" s="17"/>
      <c r="L697" s="3"/>
      <c r="M697" s="8" t="s">
        <v>20</v>
      </c>
      <c r="N697" s="11">
        <v>43770.45113425926</v>
      </c>
      <c r="O697" s="8" t="s">
        <v>746</v>
      </c>
      <c r="P697" s="11">
        <v>43769.646122685182</v>
      </c>
      <c r="Q697" s="13">
        <v>352473</v>
      </c>
      <c r="R697" s="84" t="s">
        <v>220</v>
      </c>
      <c r="S697" s="14" t="s">
        <v>1021</v>
      </c>
      <c r="T697" s="63">
        <v>558</v>
      </c>
      <c r="U697" s="64" t="str">
        <f>CONCATENATE(LEFT(SP_ACQ_Lib[[#This Row],[Tax Parcel ID]],7),"_",SP_ACQ_Lib[[#This Row],[ACQ Document Type]])</f>
        <v>R056955_CONTACT Letter of Intent-HDR</v>
      </c>
      <c r="V697" s="36" t="str">
        <f>INDEX(SP_AcqTract_DB[WCAD Tax Parcel ID],MATCH(SP_ACQ_Lib[[#This Row],[Acquisition Tract No.]],SP_AcqTract_DB[Acquisition Tract No.],0))</f>
        <v>R056955;#85</v>
      </c>
      <c r="W697" s="26" t="e">
        <f>INDEX(#REF!,MATCH(LEFT(SP_ACQ_Lib[[#This Row],[Tax Parcel ID]],7),#REF!,0))</f>
        <v>#REF!</v>
      </c>
      <c r="X6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CONTACT Letter of Intent-HDR</v>
      </c>
      <c r="Y6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8" spans="1:25" ht="15" x14ac:dyDescent="0.2">
      <c r="A698" s="57" t="str">
        <f>CONCATENATE(SP_ACQ_Lib[[#This Row],[Acquisition Tract No.]],"_",SP_ACQ_Lib[[#This Row],[ACQ Document Type]])</f>
        <v>421A_CONTACT Negotiator Report</v>
      </c>
      <c r="B698" s="14" t="s">
        <v>1329</v>
      </c>
      <c r="C698" s="83" t="s">
        <v>182</v>
      </c>
      <c r="D698" s="12" t="s">
        <v>289</v>
      </c>
      <c r="E698" s="8" t="s">
        <v>489</v>
      </c>
      <c r="F698" s="8" t="s">
        <v>517</v>
      </c>
      <c r="G698" s="8" t="s">
        <v>516</v>
      </c>
      <c r="H698" s="7" t="s">
        <v>218</v>
      </c>
      <c r="I698" s="16"/>
      <c r="J698" s="16"/>
      <c r="K698" s="17"/>
      <c r="L698" s="3"/>
      <c r="M698" s="8" t="s">
        <v>1077</v>
      </c>
      <c r="N698" s="11">
        <v>44021.553981481484</v>
      </c>
      <c r="O698" s="8" t="s">
        <v>1484</v>
      </c>
      <c r="P698" s="11">
        <v>43738.432858796295</v>
      </c>
      <c r="Q698" s="13">
        <v>63136</v>
      </c>
      <c r="R698" s="84" t="s">
        <v>518</v>
      </c>
      <c r="S698" s="14" t="s">
        <v>567</v>
      </c>
      <c r="T698" s="63">
        <v>379</v>
      </c>
      <c r="U698" s="64" t="str">
        <f>CONCATENATE(LEFT(SP_ACQ_Lib[[#This Row],[Tax Parcel ID]],7),"_",SP_ACQ_Lib[[#This Row],[ACQ Document Type]])</f>
        <v>R056955_CONTACT Negotiator Report</v>
      </c>
      <c r="V698" s="36" t="str">
        <f>INDEX(SP_AcqTract_DB[WCAD Tax Parcel ID],MATCH(SP_ACQ_Lib[[#This Row],[Acquisition Tract No.]],SP_AcqTract_DB[Acquisition Tract No.],0))</f>
        <v>R056955;#85</v>
      </c>
      <c r="W698" s="26" t="e">
        <f>INDEX(#REF!,MATCH(LEFT(SP_ACQ_Lib[[#This Row],[Tax Parcel ID]],7),#REF!,0))</f>
        <v>#REF!</v>
      </c>
      <c r="X6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CONTACT Negotiator Report</v>
      </c>
      <c r="Y6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699" spans="1:25" ht="15" x14ac:dyDescent="0.2">
      <c r="A699" s="57" t="str">
        <f>CONCATENATE(SP_ACQ_Lib[[#This Row],[Acquisition Tract No.]],"_",SP_ACQ_Lib[[#This Row],[ACQ Document Type]])</f>
        <v>421A_NEGOTIATION Initial Offer Package</v>
      </c>
      <c r="B699" s="14" t="s">
        <v>2718</v>
      </c>
      <c r="C699" s="83" t="s">
        <v>182</v>
      </c>
      <c r="D699" s="12" t="s">
        <v>289</v>
      </c>
      <c r="E699" s="8" t="s">
        <v>573</v>
      </c>
      <c r="F699" s="8" t="s">
        <v>574</v>
      </c>
      <c r="G699" s="8" t="s">
        <v>1054</v>
      </c>
      <c r="H699" s="7" t="s">
        <v>218</v>
      </c>
      <c r="I699" s="16">
        <v>43991</v>
      </c>
      <c r="J699" s="16"/>
      <c r="K699" s="17">
        <v>65500</v>
      </c>
      <c r="L699" s="3"/>
      <c r="M699" s="8" t="s">
        <v>1483</v>
      </c>
      <c r="N699" s="11">
        <v>43994.581736111111</v>
      </c>
      <c r="O699" s="8" t="s">
        <v>1483</v>
      </c>
      <c r="P699" s="11">
        <v>43994.581134259257</v>
      </c>
      <c r="Q699" s="13">
        <v>10425834</v>
      </c>
      <c r="R699" s="84" t="s">
        <v>220</v>
      </c>
      <c r="S699" s="14" t="s">
        <v>2724</v>
      </c>
      <c r="T699" s="63">
        <v>1200</v>
      </c>
      <c r="U699" s="64" t="str">
        <f>CONCATENATE(LEFT(SP_ACQ_Lib[[#This Row],[Tax Parcel ID]],7),"_",SP_ACQ_Lib[[#This Row],[ACQ Document Type]])</f>
        <v>R056955_NEGOTIATION Initial Offer Package</v>
      </c>
      <c r="V699" s="36" t="str">
        <f>INDEX(SP_AcqTract_DB[WCAD Tax Parcel ID],MATCH(SP_ACQ_Lib[[#This Row],[Acquisition Tract No.]],SP_AcqTract_DB[Acquisition Tract No.],0))</f>
        <v>R056955;#85</v>
      </c>
      <c r="W699" s="26" t="e">
        <f>INDEX(#REF!,MATCH(LEFT(SP_ACQ_Lib[[#This Row],[Tax Parcel ID]],7),#REF!,0))</f>
        <v>#REF!</v>
      </c>
      <c r="X6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NEGOTIATION Initial Offer Package</v>
      </c>
      <c r="Y6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0" spans="1:25" ht="15" x14ac:dyDescent="0.2">
      <c r="A700" s="57" t="str">
        <f>CONCATENATE(SP_ACQ_Lib[[#This Row],[Acquisition Tract No.]],"_",SP_ACQ_Lib[[#This Row],[ACQ Document Type]])</f>
        <v>421A_NEGOTIATION Initial Offer Package CMRR</v>
      </c>
      <c r="B700" s="14" t="s">
        <v>2868</v>
      </c>
      <c r="C700" s="83" t="s">
        <v>182</v>
      </c>
      <c r="D700" s="12" t="s">
        <v>289</v>
      </c>
      <c r="E700" s="8" t="s">
        <v>573</v>
      </c>
      <c r="F700" s="8" t="s">
        <v>575</v>
      </c>
      <c r="G700" s="8" t="s">
        <v>1055</v>
      </c>
      <c r="H700" s="7" t="s">
        <v>218</v>
      </c>
      <c r="I700" s="16">
        <v>43991</v>
      </c>
      <c r="J700" s="16">
        <v>43993</v>
      </c>
      <c r="K700" s="17"/>
      <c r="L700" s="3"/>
      <c r="M700" s="8" t="s">
        <v>1483</v>
      </c>
      <c r="N700" s="11">
        <v>44019.467280092591</v>
      </c>
      <c r="O700" s="8" t="s">
        <v>1483</v>
      </c>
      <c r="P700" s="11">
        <v>44005.474085648151</v>
      </c>
      <c r="Q700" s="13">
        <v>1061686</v>
      </c>
      <c r="R700" s="84" t="s">
        <v>220</v>
      </c>
      <c r="S700" s="14" t="s">
        <v>2937</v>
      </c>
      <c r="T700" s="63">
        <v>1264</v>
      </c>
      <c r="U700" s="64" t="str">
        <f>CONCATENATE(LEFT(SP_ACQ_Lib[[#This Row],[Tax Parcel ID]],7),"_",SP_ACQ_Lib[[#This Row],[ACQ Document Type]])</f>
        <v>R056955_NEGOTIATION Initial Offer Package CMRR</v>
      </c>
      <c r="V700" s="36" t="str">
        <f>INDEX(SP_AcqTract_DB[WCAD Tax Parcel ID],MATCH(SP_ACQ_Lib[[#This Row],[Acquisition Tract No.]],SP_AcqTract_DB[Acquisition Tract No.],0))</f>
        <v>R056955;#85</v>
      </c>
      <c r="W700" s="26" t="e">
        <f>INDEX(#REF!,MATCH(LEFT(SP_ACQ_Lib[[#This Row],[Tax Parcel ID]],7),#REF!,0))</f>
        <v>#REF!</v>
      </c>
      <c r="X7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NEGOTIATION Initial Offer Package CMRR</v>
      </c>
      <c r="Y7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1" spans="1:25" ht="15" x14ac:dyDescent="0.2">
      <c r="A701" s="57" t="str">
        <f>CONCATENATE(SP_ACQ_Lib[[#This Row],[Acquisition Tract No.]],"_",SP_ACQ_Lib[[#This Row],[ACQ Document Type]])</f>
        <v>421A_NEGOTIATION Landowner Bill of Rights Letter</v>
      </c>
      <c r="B701" s="14" t="s">
        <v>1405</v>
      </c>
      <c r="C701" s="83" t="s">
        <v>182</v>
      </c>
      <c r="D701" s="12" t="s">
        <v>289</v>
      </c>
      <c r="E701" s="8" t="s">
        <v>573</v>
      </c>
      <c r="F701" s="8" t="s">
        <v>1079</v>
      </c>
      <c r="G701" s="8" t="s">
        <v>1078</v>
      </c>
      <c r="H701" s="7" t="s">
        <v>218</v>
      </c>
      <c r="I701" s="16">
        <v>43748</v>
      </c>
      <c r="J701" s="16"/>
      <c r="K701" s="17"/>
      <c r="L701" s="3"/>
      <c r="M701" s="8" t="s">
        <v>1483</v>
      </c>
      <c r="N701" s="11">
        <v>43872.569930555554</v>
      </c>
      <c r="O701" s="8" t="s">
        <v>1485</v>
      </c>
      <c r="P701" s="11">
        <v>43752.537499999999</v>
      </c>
      <c r="Q701" s="13">
        <v>356095</v>
      </c>
      <c r="R701" s="84" t="s">
        <v>220</v>
      </c>
      <c r="S701" s="14" t="s">
        <v>661</v>
      </c>
      <c r="T701" s="63">
        <v>460</v>
      </c>
      <c r="U701" s="64" t="str">
        <f>CONCATENATE(LEFT(SP_ACQ_Lib[[#This Row],[Tax Parcel ID]],7),"_",SP_ACQ_Lib[[#This Row],[ACQ Document Type]])</f>
        <v>R056955_NEGOTIATION Landowner Bill of Rights Letter</v>
      </c>
      <c r="V701" s="36" t="str">
        <f>INDEX(SP_AcqTract_DB[WCAD Tax Parcel ID],MATCH(SP_ACQ_Lib[[#This Row],[Acquisition Tract No.]],SP_AcqTract_DB[Acquisition Tract No.],0))</f>
        <v>R056955;#85</v>
      </c>
      <c r="W701" s="26" t="e">
        <f>INDEX(#REF!,MATCH(LEFT(SP_ACQ_Lib[[#This Row],[Tax Parcel ID]],7),#REF!,0))</f>
        <v>#REF!</v>
      </c>
      <c r="X7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NEGOTIATION Landowner Bill of Rights Letter</v>
      </c>
      <c r="Y7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2" spans="1:25" ht="15" x14ac:dyDescent="0.2">
      <c r="A702" s="57" t="str">
        <f>CONCATENATE(SP_ACQ_Lib[[#This Row],[Acquisition Tract No.]],"_",SP_ACQ_Lib[[#This Row],[ACQ Document Type]])</f>
        <v>421A_SURVEY Description-Plat_CITY</v>
      </c>
      <c r="B702" s="14" t="s">
        <v>1414</v>
      </c>
      <c r="C702" s="83" t="s">
        <v>182</v>
      </c>
      <c r="D702" s="12" t="s">
        <v>289</v>
      </c>
      <c r="E702" s="8" t="s">
        <v>482</v>
      </c>
      <c r="F702" s="8" t="s">
        <v>1413</v>
      </c>
      <c r="G702" s="8" t="s">
        <v>1412</v>
      </c>
      <c r="H702" s="7" t="s">
        <v>1082</v>
      </c>
      <c r="I702" s="16">
        <v>43783</v>
      </c>
      <c r="J702" s="16">
        <v>43880</v>
      </c>
      <c r="K702" s="17"/>
      <c r="L702" s="3"/>
      <c r="M702" s="8" t="s">
        <v>1483</v>
      </c>
      <c r="N702" s="11">
        <v>43937.591504629629</v>
      </c>
      <c r="O702" s="8" t="s">
        <v>1482</v>
      </c>
      <c r="P702" s="11">
        <v>43881.574490740742</v>
      </c>
      <c r="Q702" s="13">
        <v>268287</v>
      </c>
      <c r="R702" s="84" t="s">
        <v>220</v>
      </c>
      <c r="S702" s="14" t="s">
        <v>1416</v>
      </c>
      <c r="T702" s="63">
        <v>724</v>
      </c>
      <c r="U702" s="64" t="str">
        <f>CONCATENATE(LEFT(SP_ACQ_Lib[[#This Row],[Tax Parcel ID]],7),"_",SP_ACQ_Lib[[#This Row],[ACQ Document Type]])</f>
        <v>R056955_SURVEY Description-Plat_CITY</v>
      </c>
      <c r="V702" s="36" t="str">
        <f>INDEX(SP_AcqTract_DB[WCAD Tax Parcel ID],MATCH(SP_ACQ_Lib[[#This Row],[Acquisition Tract No.]],SP_AcqTract_DB[Acquisition Tract No.],0))</f>
        <v>R056955;#85</v>
      </c>
      <c r="W702" s="26" t="e">
        <f>INDEX(#REF!,MATCH(LEFT(SP_ACQ_Lib[[#This Row],[Tax Parcel ID]],7),#REF!,0))</f>
        <v>#REF!</v>
      </c>
      <c r="X7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SURVEY Description-Plat_CITY</v>
      </c>
      <c r="Y7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3" spans="1:25" ht="15" x14ac:dyDescent="0.2">
      <c r="A703" s="57" t="str">
        <f>CONCATENATE(SP_ACQ_Lib[[#This Row],[Acquisition Tract No.]],"_",SP_ACQ_Lib[[#This Row],[ACQ Document Type]])</f>
        <v>421A_SURVEY Right-of-Entry</v>
      </c>
      <c r="B703" s="14" t="s">
        <v>1643</v>
      </c>
      <c r="C703" s="83" t="s">
        <v>182</v>
      </c>
      <c r="D703" s="12" t="s">
        <v>289</v>
      </c>
      <c r="E703" s="8" t="s">
        <v>482</v>
      </c>
      <c r="F703" s="8" t="s">
        <v>483</v>
      </c>
      <c r="G703" s="8" t="s">
        <v>217</v>
      </c>
      <c r="H703" s="7" t="s">
        <v>218</v>
      </c>
      <c r="I703" s="16">
        <v>43697</v>
      </c>
      <c r="J703" s="16"/>
      <c r="K703" s="17"/>
      <c r="L703" s="3" t="s">
        <v>288</v>
      </c>
      <c r="M703" s="8" t="s">
        <v>1483</v>
      </c>
      <c r="N703" s="11">
        <v>43922.381192129629</v>
      </c>
      <c r="O703" s="8" t="s">
        <v>1485</v>
      </c>
      <c r="P703" s="11">
        <v>43704.699976851851</v>
      </c>
      <c r="Q703" s="13">
        <v>1022774</v>
      </c>
      <c r="R703" s="84" t="s">
        <v>220</v>
      </c>
      <c r="S703" s="14" t="s">
        <v>474</v>
      </c>
      <c r="T703" s="63">
        <v>162</v>
      </c>
      <c r="U703" s="64" t="str">
        <f>CONCATENATE(LEFT(SP_ACQ_Lib[[#This Row],[Tax Parcel ID]],7),"_",SP_ACQ_Lib[[#This Row],[ACQ Document Type]])</f>
        <v>R056955_SURVEY Right-of-Entry</v>
      </c>
      <c r="V703" s="36" t="str">
        <f>INDEX(SP_AcqTract_DB[WCAD Tax Parcel ID],MATCH(SP_ACQ_Lib[[#This Row],[Acquisition Tract No.]],SP_AcqTract_DB[Acquisition Tract No.],0))</f>
        <v>R056955;#85</v>
      </c>
      <c r="W703" s="26" t="e">
        <f>INDEX(#REF!,MATCH(LEFT(SP_ACQ_Lib[[#This Row],[Tax Parcel ID]],7),#REF!,0))</f>
        <v>#REF!</v>
      </c>
      <c r="X7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SURVEY Right-of-Entry</v>
      </c>
      <c r="Y7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4" spans="1:25" ht="15" x14ac:dyDescent="0.2">
      <c r="A704" s="57" t="str">
        <f>CONCATENATE(SP_ACQ_Lib[[#This Row],[Acquisition Tract No.]],"_",SP_ACQ_Lib[[#This Row],[ACQ Document Type]])</f>
        <v>421A_TITLE Commitment</v>
      </c>
      <c r="B704" s="14" t="s">
        <v>966</v>
      </c>
      <c r="C704" s="83" t="s">
        <v>182</v>
      </c>
      <c r="D704" s="12" t="s">
        <v>289</v>
      </c>
      <c r="E704" s="8" t="s">
        <v>485</v>
      </c>
      <c r="F704" s="8" t="s">
        <v>486</v>
      </c>
      <c r="G704" s="8" t="s">
        <v>240</v>
      </c>
      <c r="H704" s="7" t="s">
        <v>218</v>
      </c>
      <c r="I704" s="16">
        <v>43893</v>
      </c>
      <c r="J704" s="16">
        <v>43917</v>
      </c>
      <c r="K704" s="17"/>
      <c r="L704" s="3" t="s">
        <v>1605</v>
      </c>
      <c r="M704" s="8" t="s">
        <v>1485</v>
      </c>
      <c r="N704" s="11">
        <v>43917.558437500003</v>
      </c>
      <c r="O704" s="8" t="s">
        <v>1486</v>
      </c>
      <c r="P704" s="11">
        <v>43705.472881944443</v>
      </c>
      <c r="Q704" s="13">
        <v>459977</v>
      </c>
      <c r="R704" s="84" t="s">
        <v>220</v>
      </c>
      <c r="S704" s="14" t="s">
        <v>475</v>
      </c>
      <c r="T704" s="63">
        <v>175</v>
      </c>
      <c r="U704" s="64" t="str">
        <f>CONCATENATE(LEFT(SP_ACQ_Lib[[#This Row],[Tax Parcel ID]],7),"_",SP_ACQ_Lib[[#This Row],[ACQ Document Type]])</f>
        <v>R056955_TITLE Commitment</v>
      </c>
      <c r="V704" s="36" t="str">
        <f>INDEX(SP_AcqTract_DB[WCAD Tax Parcel ID],MATCH(SP_ACQ_Lib[[#This Row],[Acquisition Tract No.]],SP_AcqTract_DB[Acquisition Tract No.],0))</f>
        <v>R056955;#85</v>
      </c>
      <c r="W704" s="26" t="e">
        <f>INDEX(#REF!,MATCH(LEFT(SP_ACQ_Lib[[#This Row],[Tax Parcel ID]],7),#REF!,0))</f>
        <v>#REF!</v>
      </c>
      <c r="X7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TITLE Commitment</v>
      </c>
      <c r="Y7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5" spans="1:25" ht="15" x14ac:dyDescent="0.2">
      <c r="A705" s="57" t="str">
        <f>CONCATENATE(SP_ACQ_Lib[[#This Row],[Acquisition Tract No.]],"_",SP_ACQ_Lib[[#This Row],[ACQ Document Type]])</f>
        <v>421A_TITLE Commitment Backup Docs</v>
      </c>
      <c r="B705" s="14" t="s">
        <v>967</v>
      </c>
      <c r="C705" s="83" t="s">
        <v>182</v>
      </c>
      <c r="D705" s="12" t="s">
        <v>289</v>
      </c>
      <c r="E705" s="8" t="s">
        <v>485</v>
      </c>
      <c r="F705" s="8" t="s">
        <v>487</v>
      </c>
      <c r="G705" s="8" t="s">
        <v>242</v>
      </c>
      <c r="H705" s="7" t="s">
        <v>218</v>
      </c>
      <c r="I705" s="16"/>
      <c r="J705" s="16"/>
      <c r="K705" s="17"/>
      <c r="L705" s="3"/>
      <c r="M705" s="8" t="s">
        <v>1485</v>
      </c>
      <c r="N705" s="11">
        <v>43803.469861111109</v>
      </c>
      <c r="O705" s="8" t="s">
        <v>1486</v>
      </c>
      <c r="P705" s="11">
        <v>43705.473541666666</v>
      </c>
      <c r="Q705" s="13">
        <v>253096</v>
      </c>
      <c r="R705" s="84" t="s">
        <v>220</v>
      </c>
      <c r="S705" s="14" t="s">
        <v>476</v>
      </c>
      <c r="T705" s="63">
        <v>176</v>
      </c>
      <c r="U705" s="64" t="str">
        <f>CONCATENATE(LEFT(SP_ACQ_Lib[[#This Row],[Tax Parcel ID]],7),"_",SP_ACQ_Lib[[#This Row],[ACQ Document Type]])</f>
        <v>R056955_TITLE Commitment Backup Docs</v>
      </c>
      <c r="V705" s="36" t="str">
        <f>INDEX(SP_AcqTract_DB[WCAD Tax Parcel ID],MATCH(SP_ACQ_Lib[[#This Row],[Acquisition Tract No.]],SP_AcqTract_DB[Acquisition Tract No.],0))</f>
        <v>R056955;#85</v>
      </c>
      <c r="W705" s="26" t="e">
        <f>INDEX(#REF!,MATCH(LEFT(SP_ACQ_Lib[[#This Row],[Tax Parcel ID]],7),#REF!,0))</f>
        <v>#REF!</v>
      </c>
      <c r="X7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TITLE Commitment Backup Docs</v>
      </c>
      <c r="Y7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6" spans="1:25" ht="15" x14ac:dyDescent="0.2">
      <c r="A706" s="57" t="str">
        <f>CONCATENATE(SP_ACQ_Lib[[#This Row],[Acquisition Tract No.]],"_",SP_ACQ_Lib[[#This Row],[ACQ Document Type]])</f>
        <v>421A_TITLE Curative Plan</v>
      </c>
      <c r="B706" s="14" t="s">
        <v>968</v>
      </c>
      <c r="C706" s="83" t="s">
        <v>182</v>
      </c>
      <c r="D706" s="12" t="s">
        <v>289</v>
      </c>
      <c r="E706" s="8" t="s">
        <v>485</v>
      </c>
      <c r="F706" s="8" t="s">
        <v>488</v>
      </c>
      <c r="G706" s="8" t="s">
        <v>243</v>
      </c>
      <c r="H706" s="7" t="s">
        <v>218</v>
      </c>
      <c r="I706" s="16">
        <v>43815</v>
      </c>
      <c r="J706" s="16"/>
      <c r="K706" s="17"/>
      <c r="L706" s="3"/>
      <c r="M706" s="8" t="s">
        <v>1485</v>
      </c>
      <c r="N706" s="11">
        <v>43917.557210648149</v>
      </c>
      <c r="O706" s="8" t="s">
        <v>1486</v>
      </c>
      <c r="P706" s="11">
        <v>43746.389456018522</v>
      </c>
      <c r="Q706" s="13">
        <v>35328</v>
      </c>
      <c r="R706" s="84" t="s">
        <v>220</v>
      </c>
      <c r="S706" s="14" t="s">
        <v>662</v>
      </c>
      <c r="T706" s="63">
        <v>412</v>
      </c>
      <c r="U706" s="64" t="str">
        <f>CONCATENATE(LEFT(SP_ACQ_Lib[[#This Row],[Tax Parcel ID]],7),"_",SP_ACQ_Lib[[#This Row],[ACQ Document Type]])</f>
        <v>R056955_TITLE Curative Plan</v>
      </c>
      <c r="V706" s="36" t="str">
        <f>INDEX(SP_AcqTract_DB[WCAD Tax Parcel ID],MATCH(SP_ACQ_Lib[[#This Row],[Acquisition Tract No.]],SP_AcqTract_DB[Acquisition Tract No.],0))</f>
        <v>R056955;#85</v>
      </c>
      <c r="W706" s="26" t="e">
        <f>INDEX(#REF!,MATCH(LEFT(SP_ACQ_Lib[[#This Row],[Tax Parcel ID]],7),#REF!,0))</f>
        <v>#REF!</v>
      </c>
      <c r="X7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COW-FRMP_TR-421A TITLE Curative Plan</v>
      </c>
      <c r="Y7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7" spans="1:25" ht="15" x14ac:dyDescent="0.2">
      <c r="A707" s="57" t="str">
        <f>CONCATENATE(SP_ACQ_Lib[[#This Row],[Acquisition Tract No.]],"_",SP_ACQ_Lib[[#This Row],[ACQ Document Type]])</f>
        <v>427_CONTACT Letter of Intent-HDR</v>
      </c>
      <c r="B707" s="14" t="s">
        <v>969</v>
      </c>
      <c r="C707" s="83" t="s">
        <v>586</v>
      </c>
      <c r="D707" s="12" t="s">
        <v>241</v>
      </c>
      <c r="E707" s="8" t="s">
        <v>489</v>
      </c>
      <c r="F707" s="8" t="s">
        <v>760</v>
      </c>
      <c r="G707" s="8" t="s">
        <v>759</v>
      </c>
      <c r="H707" s="7" t="s">
        <v>218</v>
      </c>
      <c r="I707" s="16">
        <v>43765</v>
      </c>
      <c r="J707" s="16"/>
      <c r="K707" s="17"/>
      <c r="L707" s="3"/>
      <c r="M707" s="8" t="s">
        <v>20</v>
      </c>
      <c r="N707" s="11">
        <v>43770.451145833336</v>
      </c>
      <c r="O707" s="8" t="s">
        <v>746</v>
      </c>
      <c r="P707" s="11">
        <v>43769.639004629629</v>
      </c>
      <c r="Q707" s="13">
        <v>352550</v>
      </c>
      <c r="R707" s="84" t="s">
        <v>220</v>
      </c>
      <c r="S707" s="14" t="s">
        <v>1023</v>
      </c>
      <c r="T707" s="63">
        <v>545</v>
      </c>
      <c r="U707" s="64" t="str">
        <f>CONCATENATE(LEFT(SP_ACQ_Lib[[#This Row],[Tax Parcel ID]],7),"_",SP_ACQ_Lib[[#This Row],[ACQ Document Type]])</f>
        <v>R023003_CONTACT Letter of Intent-HDR</v>
      </c>
      <c r="V707" s="36" t="str">
        <f>INDEX(SP_AcqTract_DB[WCAD Tax Parcel ID],MATCH(SP_ACQ_Lib[[#This Row],[Acquisition Tract No.]],SP_AcqTract_DB[Acquisition Tract No.],0))</f>
        <v>R023003;#87</v>
      </c>
      <c r="W707" s="26" t="e">
        <f>INDEX(#REF!,MATCH(LEFT(SP_ACQ_Lib[[#This Row],[Tax Parcel ID]],7),#REF!,0))</f>
        <v>#REF!</v>
      </c>
      <c r="X7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CONTACT Letter of Intent-HDR</v>
      </c>
      <c r="Y7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8" spans="1:25" ht="15" x14ac:dyDescent="0.2">
      <c r="A708" s="57" t="str">
        <f>CONCATENATE(SP_ACQ_Lib[[#This Row],[Acquisition Tract No.]],"_",SP_ACQ_Lib[[#This Row],[ACQ Document Type]])</f>
        <v>427_CONTACT Negotiator Report</v>
      </c>
      <c r="B708" s="14" t="s">
        <v>1330</v>
      </c>
      <c r="C708" s="83" t="s">
        <v>586</v>
      </c>
      <c r="D708" s="12" t="s">
        <v>241</v>
      </c>
      <c r="E708" s="8" t="s">
        <v>489</v>
      </c>
      <c r="F708" s="8" t="s">
        <v>517</v>
      </c>
      <c r="G708" s="8" t="s">
        <v>516</v>
      </c>
      <c r="H708" s="7" t="s">
        <v>218</v>
      </c>
      <c r="I708" s="16"/>
      <c r="J708" s="16"/>
      <c r="K708" s="17"/>
      <c r="L708" s="3"/>
      <c r="M708" s="8" t="s">
        <v>1076</v>
      </c>
      <c r="N708" s="11">
        <v>43998.682500000003</v>
      </c>
      <c r="O708" s="8" t="s">
        <v>1485</v>
      </c>
      <c r="P708" s="11">
        <v>43753.615428240744</v>
      </c>
      <c r="Q708" s="13">
        <v>55382</v>
      </c>
      <c r="R708" s="84" t="s">
        <v>518</v>
      </c>
      <c r="S708" s="14" t="s">
        <v>665</v>
      </c>
      <c r="T708" s="63">
        <v>492</v>
      </c>
      <c r="U708" s="64" t="str">
        <f>CONCATENATE(LEFT(SP_ACQ_Lib[[#This Row],[Tax Parcel ID]],7),"_",SP_ACQ_Lib[[#This Row],[ACQ Document Type]])</f>
        <v>R023003_CONTACT Negotiator Report</v>
      </c>
      <c r="V708" s="36" t="str">
        <f>INDEX(SP_AcqTract_DB[WCAD Tax Parcel ID],MATCH(SP_ACQ_Lib[[#This Row],[Acquisition Tract No.]],SP_AcqTract_DB[Acquisition Tract No.],0))</f>
        <v>R023003;#87</v>
      </c>
      <c r="W708" s="26" t="e">
        <f>INDEX(#REF!,MATCH(LEFT(SP_ACQ_Lib[[#This Row],[Tax Parcel ID]],7),#REF!,0))</f>
        <v>#REF!</v>
      </c>
      <c r="X7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CONTACT Negotiator Report</v>
      </c>
      <c r="Y7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09" spans="1:25" ht="15" x14ac:dyDescent="0.2">
      <c r="A709" s="57" t="str">
        <f>CONCATENATE(SP_ACQ_Lib[[#This Row],[Acquisition Tract No.]],"_",SP_ACQ_Lib[[#This Row],[ACQ Document Type]])</f>
        <v>427_NEGOTIATION Landowner Bill of Rights Letter</v>
      </c>
      <c r="B709" s="14" t="s">
        <v>1406</v>
      </c>
      <c r="C709" s="83" t="s">
        <v>586</v>
      </c>
      <c r="D709" s="12" t="s">
        <v>241</v>
      </c>
      <c r="E709" s="8" t="s">
        <v>573</v>
      </c>
      <c r="F709" s="8" t="s">
        <v>1079</v>
      </c>
      <c r="G709" s="8" t="s">
        <v>1078</v>
      </c>
      <c r="H709" s="7" t="s">
        <v>218</v>
      </c>
      <c r="I709" s="16">
        <v>43748</v>
      </c>
      <c r="J709" s="16"/>
      <c r="K709" s="17"/>
      <c r="L709" s="3" t="s">
        <v>674</v>
      </c>
      <c r="M709" s="8" t="s">
        <v>1483</v>
      </c>
      <c r="N709" s="11">
        <v>43872.570347222223</v>
      </c>
      <c r="O709" s="8" t="s">
        <v>1485</v>
      </c>
      <c r="P709" s="11">
        <v>43755.660775462966</v>
      </c>
      <c r="Q709" s="13">
        <v>662941</v>
      </c>
      <c r="R709" s="84" t="s">
        <v>220</v>
      </c>
      <c r="S709" s="14" t="s">
        <v>675</v>
      </c>
      <c r="T709" s="63">
        <v>466</v>
      </c>
      <c r="U709" s="64" t="str">
        <f>CONCATENATE(LEFT(SP_ACQ_Lib[[#This Row],[Tax Parcel ID]],7),"_",SP_ACQ_Lib[[#This Row],[ACQ Document Type]])</f>
        <v>R023003_NEGOTIATION Landowner Bill of Rights Letter</v>
      </c>
      <c r="V709" s="36" t="str">
        <f>INDEX(SP_AcqTract_DB[WCAD Tax Parcel ID],MATCH(SP_ACQ_Lib[[#This Row],[Acquisition Tract No.]],SP_AcqTract_DB[Acquisition Tract No.],0))</f>
        <v>R023003;#87</v>
      </c>
      <c r="W709" s="26" t="e">
        <f>INDEX(#REF!,MATCH(LEFT(SP_ACQ_Lib[[#This Row],[Tax Parcel ID]],7),#REF!,0))</f>
        <v>#REF!</v>
      </c>
      <c r="X7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NEGOTIATION Landowner Bill of Rights Letter</v>
      </c>
      <c r="Y7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0" spans="1:25" ht="15" x14ac:dyDescent="0.2">
      <c r="A710" s="57" t="str">
        <f>CONCATENATE(SP_ACQ_Lib[[#This Row],[Acquisition Tract No.]],"_",SP_ACQ_Lib[[#This Row],[ACQ Document Type]])</f>
        <v>427_SURVEY Description-Plat_CITY</v>
      </c>
      <c r="B710" s="14" t="s">
        <v>1415</v>
      </c>
      <c r="C710" s="83" t="s">
        <v>586</v>
      </c>
      <c r="D710" s="12" t="s">
        <v>241</v>
      </c>
      <c r="E710" s="8" t="s">
        <v>482</v>
      </c>
      <c r="F710" s="8" t="s">
        <v>1413</v>
      </c>
      <c r="G710" s="8" t="s">
        <v>1412</v>
      </c>
      <c r="H710" s="7" t="s">
        <v>1082</v>
      </c>
      <c r="I710" s="16">
        <v>43867</v>
      </c>
      <c r="J710" s="16">
        <v>43880</v>
      </c>
      <c r="K710" s="17"/>
      <c r="L710" s="3"/>
      <c r="M710" s="8" t="s">
        <v>1483</v>
      </c>
      <c r="N710" s="11">
        <v>43937.59175925926</v>
      </c>
      <c r="O710" s="8" t="s">
        <v>1482</v>
      </c>
      <c r="P710" s="11">
        <v>43881.574525462966</v>
      </c>
      <c r="Q710" s="13">
        <v>235239</v>
      </c>
      <c r="R710" s="84" t="s">
        <v>220</v>
      </c>
      <c r="S710" s="14" t="s">
        <v>1418</v>
      </c>
      <c r="T710" s="63">
        <v>726</v>
      </c>
      <c r="U710" s="64" t="str">
        <f>CONCATENATE(LEFT(SP_ACQ_Lib[[#This Row],[Tax Parcel ID]],7),"_",SP_ACQ_Lib[[#This Row],[ACQ Document Type]])</f>
        <v>R023003_SURVEY Description-Plat_CITY</v>
      </c>
      <c r="V710" s="36" t="str">
        <f>INDEX(SP_AcqTract_DB[WCAD Tax Parcel ID],MATCH(SP_ACQ_Lib[[#This Row],[Acquisition Tract No.]],SP_AcqTract_DB[Acquisition Tract No.],0))</f>
        <v>R023003;#87</v>
      </c>
      <c r="W710" s="26" t="e">
        <f>INDEX(#REF!,MATCH(LEFT(SP_ACQ_Lib[[#This Row],[Tax Parcel ID]],7),#REF!,0))</f>
        <v>#REF!</v>
      </c>
      <c r="X7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SURVEY Description-Plat_CITY</v>
      </c>
      <c r="Y7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1" spans="1:25" ht="15" x14ac:dyDescent="0.2">
      <c r="A711" s="57" t="str">
        <f>CONCATENATE(SP_ACQ_Lib[[#This Row],[Acquisition Tract No.]],"_",SP_ACQ_Lib[[#This Row],[ACQ Document Type]])</f>
        <v>427_SURVEY Right-of-Entry</v>
      </c>
      <c r="B711" s="14" t="s">
        <v>1407</v>
      </c>
      <c r="C711" s="83" t="s">
        <v>586</v>
      </c>
      <c r="D711" s="12" t="s">
        <v>241</v>
      </c>
      <c r="E711" s="8" t="s">
        <v>482</v>
      </c>
      <c r="F711" s="8" t="s">
        <v>483</v>
      </c>
      <c r="G711" s="8" t="s">
        <v>217</v>
      </c>
      <c r="H711" s="7" t="s">
        <v>218</v>
      </c>
      <c r="I711" s="16">
        <v>43732</v>
      </c>
      <c r="J711" s="16"/>
      <c r="K711" s="17"/>
      <c r="L711" s="3" t="s">
        <v>514</v>
      </c>
      <c r="M711" s="8" t="s">
        <v>1483</v>
      </c>
      <c r="N711" s="11">
        <v>43872.579942129632</v>
      </c>
      <c r="O711" s="8" t="s">
        <v>1485</v>
      </c>
      <c r="P711" s="11">
        <v>43732.422986111109</v>
      </c>
      <c r="Q711" s="13">
        <v>1693322</v>
      </c>
      <c r="R711" s="84" t="s">
        <v>220</v>
      </c>
      <c r="S711" s="14" t="s">
        <v>520</v>
      </c>
      <c r="T711" s="63">
        <v>263</v>
      </c>
      <c r="U711" s="64" t="str">
        <f>CONCATENATE(LEFT(SP_ACQ_Lib[[#This Row],[Tax Parcel ID]],7),"_",SP_ACQ_Lib[[#This Row],[ACQ Document Type]])</f>
        <v>R023003_SURVEY Right-of-Entry</v>
      </c>
      <c r="V711" s="36" t="str">
        <f>INDEX(SP_AcqTract_DB[WCAD Tax Parcel ID],MATCH(SP_ACQ_Lib[[#This Row],[Acquisition Tract No.]],SP_AcqTract_DB[Acquisition Tract No.],0))</f>
        <v>R023003;#87</v>
      </c>
      <c r="W711" s="26" t="e">
        <f>INDEX(#REF!,MATCH(LEFT(SP_ACQ_Lib[[#This Row],[Tax Parcel ID]],7),#REF!,0))</f>
        <v>#REF!</v>
      </c>
      <c r="X7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SURVEY Right-of-Entry</v>
      </c>
      <c r="Y7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2" spans="1:25" ht="15" x14ac:dyDescent="0.2">
      <c r="A712" s="57" t="str">
        <f>CONCATENATE(SP_ACQ_Lib[[#This Row],[Acquisition Tract No.]],"_",SP_ACQ_Lib[[#This Row],[ACQ Document Type]])</f>
        <v>427_SURVEY Right-of-Entry CMRR</v>
      </c>
      <c r="B712" s="14" t="s">
        <v>1645</v>
      </c>
      <c r="C712" s="83" t="s">
        <v>586</v>
      </c>
      <c r="D712" s="12" t="s">
        <v>241</v>
      </c>
      <c r="E712" s="8" t="s">
        <v>482</v>
      </c>
      <c r="F712" s="8" t="s">
        <v>484</v>
      </c>
      <c r="G712" s="8" t="s">
        <v>224</v>
      </c>
      <c r="H712" s="7" t="s">
        <v>218</v>
      </c>
      <c r="I712" s="16">
        <v>43697</v>
      </c>
      <c r="J712" s="16">
        <v>43707</v>
      </c>
      <c r="K712" s="17"/>
      <c r="L712" s="3" t="s">
        <v>1607</v>
      </c>
      <c r="M712" s="8" t="s">
        <v>1483</v>
      </c>
      <c r="N712" s="11">
        <v>43923.430081018516</v>
      </c>
      <c r="O712" s="8" t="s">
        <v>1483</v>
      </c>
      <c r="P712" s="11">
        <v>43916.638159722221</v>
      </c>
      <c r="Q712" s="13">
        <v>995286</v>
      </c>
      <c r="R712" s="84" t="s">
        <v>220</v>
      </c>
      <c r="S712" s="14" t="s">
        <v>1663</v>
      </c>
      <c r="T712" s="63">
        <v>791</v>
      </c>
      <c r="U712" s="64" t="str">
        <f>CONCATENATE(LEFT(SP_ACQ_Lib[[#This Row],[Tax Parcel ID]],7),"_",SP_ACQ_Lib[[#This Row],[ACQ Document Type]])</f>
        <v>R023003_SURVEY Right-of-Entry CMRR</v>
      </c>
      <c r="V712" s="36" t="str">
        <f>INDEX(SP_AcqTract_DB[WCAD Tax Parcel ID],MATCH(SP_ACQ_Lib[[#This Row],[Acquisition Tract No.]],SP_AcqTract_DB[Acquisition Tract No.],0))</f>
        <v>R023003;#87</v>
      </c>
      <c r="W712" s="26" t="e">
        <f>INDEX(#REF!,MATCH(LEFT(SP_ACQ_Lib[[#This Row],[Tax Parcel ID]],7),#REF!,0))</f>
        <v>#REF!</v>
      </c>
      <c r="X7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SURVEY Right-of-Entry CMRR</v>
      </c>
      <c r="Y7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3" spans="1:25" ht="15" x14ac:dyDescent="0.2">
      <c r="A713" s="57" t="str">
        <f>CONCATENATE(SP_ACQ_Lib[[#This Row],[Acquisition Tract No.]],"_",SP_ACQ_Lib[[#This Row],[ACQ Document Type]])</f>
        <v>427_TITLE Commitment</v>
      </c>
      <c r="B713" s="14" t="s">
        <v>970</v>
      </c>
      <c r="C713" s="83" t="s">
        <v>586</v>
      </c>
      <c r="D713" s="12" t="s">
        <v>241</v>
      </c>
      <c r="E713" s="8" t="s">
        <v>485</v>
      </c>
      <c r="F713" s="8" t="s">
        <v>486</v>
      </c>
      <c r="G713" s="8" t="s">
        <v>240</v>
      </c>
      <c r="H713" s="7" t="s">
        <v>218</v>
      </c>
      <c r="I713" s="16">
        <v>43707</v>
      </c>
      <c r="J713" s="16">
        <v>43714</v>
      </c>
      <c r="K713" s="17"/>
      <c r="L713" s="3"/>
      <c r="M713" s="8" t="s">
        <v>1483</v>
      </c>
      <c r="N713" s="11">
        <v>43915.415358796294</v>
      </c>
      <c r="O713" s="8" t="s">
        <v>1486</v>
      </c>
      <c r="P713" s="11">
        <v>43717.430520833332</v>
      </c>
      <c r="Q713" s="13">
        <v>254839</v>
      </c>
      <c r="R713" s="84" t="s">
        <v>220</v>
      </c>
      <c r="S713" s="14" t="s">
        <v>324</v>
      </c>
      <c r="T713" s="63">
        <v>214</v>
      </c>
      <c r="U713" s="64" t="str">
        <f>CONCATENATE(LEFT(SP_ACQ_Lib[[#This Row],[Tax Parcel ID]],7),"_",SP_ACQ_Lib[[#This Row],[ACQ Document Type]])</f>
        <v>R023003_TITLE Commitment</v>
      </c>
      <c r="V713" s="36" t="str">
        <f>INDEX(SP_AcqTract_DB[WCAD Tax Parcel ID],MATCH(SP_ACQ_Lib[[#This Row],[Acquisition Tract No.]],SP_AcqTract_DB[Acquisition Tract No.],0))</f>
        <v>R023003;#87</v>
      </c>
      <c r="W713" s="26" t="e">
        <f>INDEX(#REF!,MATCH(LEFT(SP_ACQ_Lib[[#This Row],[Tax Parcel ID]],7),#REF!,0))</f>
        <v>#REF!</v>
      </c>
      <c r="X7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TITLE Commitment</v>
      </c>
      <c r="Y7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4" spans="1:25" ht="15" x14ac:dyDescent="0.2">
      <c r="A714" s="57" t="str">
        <f>CONCATENATE(SP_ACQ_Lib[[#This Row],[Acquisition Tract No.]],"_",SP_ACQ_Lib[[#This Row],[ACQ Document Type]])</f>
        <v>427_TITLE Commitment Backup Docs</v>
      </c>
      <c r="B714" s="14" t="s">
        <v>971</v>
      </c>
      <c r="C714" s="83" t="s">
        <v>586</v>
      </c>
      <c r="D714" s="12" t="s">
        <v>241</v>
      </c>
      <c r="E714" s="8" t="s">
        <v>485</v>
      </c>
      <c r="F714" s="8" t="s">
        <v>487</v>
      </c>
      <c r="G714" s="8" t="s">
        <v>242</v>
      </c>
      <c r="H714" s="7" t="s">
        <v>218</v>
      </c>
      <c r="I714" s="16"/>
      <c r="J714" s="16"/>
      <c r="K714" s="17"/>
      <c r="L714" s="3"/>
      <c r="M714" s="8" t="s">
        <v>1485</v>
      </c>
      <c r="N714" s="11">
        <v>43803.48369212963</v>
      </c>
      <c r="O714" s="8" t="s">
        <v>1486</v>
      </c>
      <c r="P714" s="11">
        <v>43717.48332175926</v>
      </c>
      <c r="Q714" s="13">
        <v>95589</v>
      </c>
      <c r="R714" s="84" t="s">
        <v>220</v>
      </c>
      <c r="S714" s="14" t="s">
        <v>325</v>
      </c>
      <c r="T714" s="63">
        <v>218</v>
      </c>
      <c r="U714" s="64" t="str">
        <f>CONCATENATE(LEFT(SP_ACQ_Lib[[#This Row],[Tax Parcel ID]],7),"_",SP_ACQ_Lib[[#This Row],[ACQ Document Type]])</f>
        <v>R023003_TITLE Commitment Backup Docs</v>
      </c>
      <c r="V714" s="36" t="str">
        <f>INDEX(SP_AcqTract_DB[WCAD Tax Parcel ID],MATCH(SP_ACQ_Lib[[#This Row],[Acquisition Tract No.]],SP_AcqTract_DB[Acquisition Tract No.],0))</f>
        <v>R023003;#87</v>
      </c>
      <c r="W714" s="26" t="e">
        <f>INDEX(#REF!,MATCH(LEFT(SP_ACQ_Lib[[#This Row],[Tax Parcel ID]],7),#REF!,0))</f>
        <v>#REF!</v>
      </c>
      <c r="X7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TITLE Commitment Backup Docs</v>
      </c>
      <c r="Y7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5" spans="1:25" ht="15" x14ac:dyDescent="0.2">
      <c r="A715" s="57" t="str">
        <f>CONCATENATE(SP_ACQ_Lib[[#This Row],[Acquisition Tract No.]],"_",SP_ACQ_Lib[[#This Row],[ACQ Document Type]])</f>
        <v>427_TITLE Curative Plan</v>
      </c>
      <c r="B715" s="14" t="s">
        <v>972</v>
      </c>
      <c r="C715" s="83" t="s">
        <v>586</v>
      </c>
      <c r="D715" s="12" t="s">
        <v>241</v>
      </c>
      <c r="E715" s="8" t="s">
        <v>485</v>
      </c>
      <c r="F715" s="8" t="s">
        <v>488</v>
      </c>
      <c r="G715" s="8" t="s">
        <v>243</v>
      </c>
      <c r="H715" s="7" t="s">
        <v>218</v>
      </c>
      <c r="I715" s="16">
        <v>43816</v>
      </c>
      <c r="J715" s="16"/>
      <c r="K715" s="17"/>
      <c r="L715" s="3"/>
      <c r="M715" s="8" t="s">
        <v>1485</v>
      </c>
      <c r="N715" s="11">
        <v>43916.501944444448</v>
      </c>
      <c r="O715" s="8" t="s">
        <v>1486</v>
      </c>
      <c r="P715" s="11">
        <v>43719.4450462963</v>
      </c>
      <c r="Q715" s="13">
        <v>35159</v>
      </c>
      <c r="R715" s="84" t="s">
        <v>220</v>
      </c>
      <c r="S715" s="14" t="s">
        <v>326</v>
      </c>
      <c r="T715" s="63">
        <v>240</v>
      </c>
      <c r="U715" s="64" t="str">
        <f>CONCATENATE(LEFT(SP_ACQ_Lib[[#This Row],[Tax Parcel ID]],7),"_",SP_ACQ_Lib[[#This Row],[ACQ Document Type]])</f>
        <v>R023003_TITLE Curative Plan</v>
      </c>
      <c r="V715" s="36" t="str">
        <f>INDEX(SP_AcqTract_DB[WCAD Tax Parcel ID],MATCH(SP_ACQ_Lib[[#This Row],[Acquisition Tract No.]],SP_AcqTract_DB[Acquisition Tract No.],0))</f>
        <v>R023003;#87</v>
      </c>
      <c r="W715" s="26" t="e">
        <f>INDEX(#REF!,MATCH(LEFT(SP_ACQ_Lib[[#This Row],[Tax Parcel ID]],7),#REF!,0))</f>
        <v>#REF!</v>
      </c>
      <c r="X7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TITLE Curative Plan</v>
      </c>
      <c r="Y7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6" spans="1:25" ht="15" x14ac:dyDescent="0.2">
      <c r="A716" s="57" t="str">
        <f>CONCATENATE(SP_ACQ_Lib[[#This Row],[Acquisition Tract No.]],"_",SP_ACQ_Lib[[#This Row],[ACQ Document Type]])</f>
        <v>427_TITLE Tax Card</v>
      </c>
      <c r="B716" s="14" t="s">
        <v>1408</v>
      </c>
      <c r="C716" s="83" t="s">
        <v>586</v>
      </c>
      <c r="D716" s="12" t="s">
        <v>241</v>
      </c>
      <c r="E716" s="8" t="s">
        <v>485</v>
      </c>
      <c r="F716" s="8" t="s">
        <v>580</v>
      </c>
      <c r="G716" s="8" t="s">
        <v>579</v>
      </c>
      <c r="H716" s="7" t="s">
        <v>218</v>
      </c>
      <c r="I716" s="16"/>
      <c r="J716" s="16"/>
      <c r="K716" s="17"/>
      <c r="L716" s="3"/>
      <c r="M716" s="8" t="s">
        <v>1483</v>
      </c>
      <c r="N716" s="11">
        <v>43874.595868055556</v>
      </c>
      <c r="O716" s="8" t="s">
        <v>673</v>
      </c>
      <c r="P716" s="11">
        <v>43817.480057870373</v>
      </c>
      <c r="Q716" s="13">
        <v>455850</v>
      </c>
      <c r="R716" s="84" t="s">
        <v>220</v>
      </c>
      <c r="S716" s="14" t="s">
        <v>1136</v>
      </c>
      <c r="T716" s="63">
        <v>667</v>
      </c>
      <c r="U716" s="64" t="str">
        <f>CONCATENATE(LEFT(SP_ACQ_Lib[[#This Row],[Tax Parcel ID]],7),"_",SP_ACQ_Lib[[#This Row],[ACQ Document Type]])</f>
        <v>R023003_TITLE Tax Card</v>
      </c>
      <c r="V716" s="36" t="str">
        <f>INDEX(SP_AcqTract_DB[WCAD Tax Parcel ID],MATCH(SP_ACQ_Lib[[#This Row],[Acquisition Tract No.]],SP_AcqTract_DB[Acquisition Tract No.],0))</f>
        <v>R023003;#87</v>
      </c>
      <c r="W716" s="26" t="e">
        <f>INDEX(#REF!,MATCH(LEFT(SP_ACQ_Lib[[#This Row],[Tax Parcel ID]],7),#REF!,0))</f>
        <v>#REF!</v>
      </c>
      <c r="X7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COW-FRMP_TR-427 TITLE Tax Card</v>
      </c>
      <c r="Y7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7" spans="1:25" ht="15" x14ac:dyDescent="0.2">
      <c r="A717" s="57" t="str">
        <f>CONCATENATE(SP_ACQ_Lib[[#This Row],[Acquisition Tract No.]],"_",SP_ACQ_Lib[[#This Row],[ACQ Document Type]])</f>
        <v>T066_CONTACT Negotiator Report</v>
      </c>
      <c r="B717" s="14" t="s">
        <v>2170</v>
      </c>
      <c r="C717" s="83" t="s">
        <v>2038</v>
      </c>
      <c r="D717" s="12" t="s">
        <v>1199</v>
      </c>
      <c r="E717" s="8" t="s">
        <v>489</v>
      </c>
      <c r="F717" s="8" t="s">
        <v>517</v>
      </c>
      <c r="G717" s="8" t="s">
        <v>516</v>
      </c>
      <c r="H717" s="7" t="s">
        <v>218</v>
      </c>
      <c r="I717" s="16"/>
      <c r="J717" s="16"/>
      <c r="K717" s="17"/>
      <c r="L717" s="3"/>
      <c r="M717" s="8" t="s">
        <v>2420</v>
      </c>
      <c r="N717" s="11">
        <v>44007.877500000002</v>
      </c>
      <c r="O717" s="8" t="s">
        <v>1483</v>
      </c>
      <c r="P717" s="11">
        <v>43979.392118055555</v>
      </c>
      <c r="Q717" s="13">
        <v>60377</v>
      </c>
      <c r="R717" s="84" t="s">
        <v>220</v>
      </c>
      <c r="S717" s="14" t="s">
        <v>2309</v>
      </c>
      <c r="T717" s="63">
        <v>1037</v>
      </c>
      <c r="U717" s="64" t="str">
        <f>CONCATENATE(LEFT(SP_ACQ_Lib[[#This Row],[Tax Parcel ID]],7),"_",SP_ACQ_Lib[[#This Row],[ACQ Document Type]])</f>
        <v>R018674_CONTACT Negotiator Report</v>
      </c>
      <c r="V717" s="36" t="str">
        <f>INDEX(SP_AcqTract_DB[WCAD Tax Parcel ID],MATCH(SP_ACQ_Lib[[#This Row],[Acquisition Tract No.]],SP_AcqTract_DB[Acquisition Tract No.],0))</f>
        <v>R018674;#141</v>
      </c>
      <c r="W717" s="26" t="e">
        <f>INDEX(#REF!,MATCH(LEFT(SP_ACQ_Lib[[#This Row],[Tax Parcel ID]],7),#REF!,0))</f>
        <v>#REF!</v>
      </c>
      <c r="X7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COW-FRMP_TR-T066 CONTACT Negotiator Report</v>
      </c>
      <c r="Y7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8" spans="1:25" ht="15" x14ac:dyDescent="0.2">
      <c r="A718" s="57" t="str">
        <f>CONCATENATE(SP_ACQ_Lib[[#This Row],[Acquisition Tract No.]],"_",SP_ACQ_Lib[[#This Row],[ACQ Document Type]])</f>
        <v>T066_ENVIRONMENTAL Right-of-Entry Executed</v>
      </c>
      <c r="B718" s="14" t="s">
        <v>2327</v>
      </c>
      <c r="C718" s="83" t="s">
        <v>2038</v>
      </c>
      <c r="D718" s="12" t="s">
        <v>1199</v>
      </c>
      <c r="E718" s="8" t="s">
        <v>1195</v>
      </c>
      <c r="F718" s="8" t="s">
        <v>1196</v>
      </c>
      <c r="G718" s="8" t="s">
        <v>1194</v>
      </c>
      <c r="H718" s="7" t="s">
        <v>218</v>
      </c>
      <c r="I718" s="16">
        <v>43886</v>
      </c>
      <c r="J718" s="16"/>
      <c r="K718" s="17"/>
      <c r="L718" s="3"/>
      <c r="M718" s="8" t="s">
        <v>1483</v>
      </c>
      <c r="N718" s="11">
        <v>43983.565428240741</v>
      </c>
      <c r="O718" s="8" t="s">
        <v>1483</v>
      </c>
      <c r="P718" s="11">
        <v>43979.392129629632</v>
      </c>
      <c r="Q718" s="13">
        <v>1142198</v>
      </c>
      <c r="R718" s="84" t="s">
        <v>220</v>
      </c>
      <c r="S718" s="14" t="s">
        <v>2262</v>
      </c>
      <c r="T718" s="63">
        <v>1038</v>
      </c>
      <c r="U718" s="64" t="str">
        <f>CONCATENATE(LEFT(SP_ACQ_Lib[[#This Row],[Tax Parcel ID]],7),"_",SP_ACQ_Lib[[#This Row],[ACQ Document Type]])</f>
        <v>R018674_ENVIRONMENTAL Right-of-Entry Executed</v>
      </c>
      <c r="V718" s="36" t="str">
        <f>INDEX(SP_AcqTract_DB[WCAD Tax Parcel ID],MATCH(SP_ACQ_Lib[[#This Row],[Acquisition Tract No.]],SP_AcqTract_DB[Acquisition Tract No.],0))</f>
        <v>R018674;#141</v>
      </c>
      <c r="W718" s="26" t="e">
        <f>INDEX(#REF!,MATCH(LEFT(SP_ACQ_Lib[[#This Row],[Tax Parcel ID]],7),#REF!,0))</f>
        <v>#REF!</v>
      </c>
      <c r="X7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COW-FRMP_TR-T066 ENVIRONMENTAL Right-of-Entry Executed</v>
      </c>
      <c r="Y7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19" spans="1:25" ht="15" x14ac:dyDescent="0.2">
      <c r="A719" s="57" t="str">
        <f>CONCATENATE(SP_ACQ_Lib[[#This Row],[Acquisition Tract No.]],"_",SP_ACQ_Lib[[#This Row],[ACQ Document Type]])</f>
        <v>T066_ROE Right-of-Entry Executed</v>
      </c>
      <c r="B719" s="14" t="s">
        <v>2869</v>
      </c>
      <c r="C719" s="83" t="s">
        <v>2038</v>
      </c>
      <c r="D719" s="12" t="s">
        <v>1199</v>
      </c>
      <c r="E719" s="8" t="s">
        <v>576</v>
      </c>
      <c r="F719" s="8" t="s">
        <v>1196</v>
      </c>
      <c r="G719" s="8" t="s">
        <v>2431</v>
      </c>
      <c r="H719" s="7" t="s">
        <v>218</v>
      </c>
      <c r="I719" s="16">
        <v>44004</v>
      </c>
      <c r="J719" s="16">
        <v>44187</v>
      </c>
      <c r="K719" s="17"/>
      <c r="L719" s="3"/>
      <c r="M719" s="8" t="s">
        <v>1483</v>
      </c>
      <c r="N719" s="11">
        <v>44005.614432870374</v>
      </c>
      <c r="O719" s="8" t="s">
        <v>1483</v>
      </c>
      <c r="P719" s="11">
        <v>44005.613437499997</v>
      </c>
      <c r="Q719" s="13">
        <v>1990742</v>
      </c>
      <c r="R719" s="84" t="s">
        <v>220</v>
      </c>
      <c r="S719" s="14" t="s">
        <v>2938</v>
      </c>
      <c r="T719" s="63">
        <v>1275</v>
      </c>
      <c r="U719" s="64" t="str">
        <f>CONCATENATE(LEFT(SP_ACQ_Lib[[#This Row],[Tax Parcel ID]],7),"_",SP_ACQ_Lib[[#This Row],[ACQ Document Type]])</f>
        <v>R018674_ROE Right-of-Entry Executed</v>
      </c>
      <c r="V719" s="36" t="str">
        <f>INDEX(SP_AcqTract_DB[WCAD Tax Parcel ID],MATCH(SP_ACQ_Lib[[#This Row],[Acquisition Tract No.]],SP_AcqTract_DB[Acquisition Tract No.],0))</f>
        <v>R018674;#141</v>
      </c>
      <c r="W719" s="26" t="e">
        <f>INDEX(#REF!,MATCH(LEFT(SP_ACQ_Lib[[#This Row],[Tax Parcel ID]],7),#REF!,0))</f>
        <v>#REF!</v>
      </c>
      <c r="X7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COW-FRMP_TR-T066 ROE Right-of-Entry Executed</v>
      </c>
      <c r="Y7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0" spans="1:25" ht="15" x14ac:dyDescent="0.2">
      <c r="A720" s="57" t="str">
        <f>CONCATENATE(SP_ACQ_Lib[[#This Row],[Acquisition Tract No.]],"_",SP_ACQ_Lib[[#This Row],[ACQ Document Type]])</f>
        <v>T066_ROE Right-of-Entry Package</v>
      </c>
      <c r="B720" s="14" t="s">
        <v>2432</v>
      </c>
      <c r="C720" s="83" t="s">
        <v>2038</v>
      </c>
      <c r="D720" s="12" t="s">
        <v>1199</v>
      </c>
      <c r="E720" s="8" t="s">
        <v>576</v>
      </c>
      <c r="F720" s="8" t="s">
        <v>1198</v>
      </c>
      <c r="G720" s="8" t="s">
        <v>2430</v>
      </c>
      <c r="H720" s="7" t="s">
        <v>218</v>
      </c>
      <c r="I720" s="16">
        <v>43984</v>
      </c>
      <c r="J720" s="16"/>
      <c r="K720" s="17"/>
      <c r="L720" s="3"/>
      <c r="M720" s="8" t="s">
        <v>1483</v>
      </c>
      <c r="N720" s="11">
        <v>43985.519745370373</v>
      </c>
      <c r="O720" s="8" t="s">
        <v>1483</v>
      </c>
      <c r="P720" s="11">
        <v>43985.509733796294</v>
      </c>
      <c r="Q720" s="13">
        <v>1218914</v>
      </c>
      <c r="R720" s="84" t="s">
        <v>220</v>
      </c>
      <c r="S720" s="14" t="s">
        <v>2456</v>
      </c>
      <c r="T720" s="63">
        <v>1087</v>
      </c>
      <c r="U720" s="64" t="str">
        <f>CONCATENATE(LEFT(SP_ACQ_Lib[[#This Row],[Tax Parcel ID]],7),"_",SP_ACQ_Lib[[#This Row],[ACQ Document Type]])</f>
        <v>R018674_ROE Right-of-Entry Package</v>
      </c>
      <c r="V720" s="36" t="str">
        <f>INDEX(SP_AcqTract_DB[WCAD Tax Parcel ID],MATCH(SP_ACQ_Lib[[#This Row],[Acquisition Tract No.]],SP_AcqTract_DB[Acquisition Tract No.],0))</f>
        <v>R018674;#141</v>
      </c>
      <c r="W720" s="26" t="e">
        <f>INDEX(#REF!,MATCH(LEFT(SP_ACQ_Lib[[#This Row],[Tax Parcel ID]],7),#REF!,0))</f>
        <v>#REF!</v>
      </c>
      <c r="X7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COW-FRMP_TR-T066 ROE Right-of-Entry Package</v>
      </c>
      <c r="Y7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1" spans="1:25" ht="15" x14ac:dyDescent="0.2">
      <c r="A721" s="57" t="str">
        <f>CONCATENATE(SP_ACQ_Lib[[#This Row],[Acquisition Tract No.]],"_",SP_ACQ_Lib[[#This Row],[ACQ Document Type]])</f>
        <v>T066_TITLE Tax Card</v>
      </c>
      <c r="B721" s="14" t="s">
        <v>2171</v>
      </c>
      <c r="C721" s="83" t="s">
        <v>2038</v>
      </c>
      <c r="D721" s="12" t="s">
        <v>1199</v>
      </c>
      <c r="E721" s="8" t="s">
        <v>485</v>
      </c>
      <c r="F721" s="8" t="s">
        <v>580</v>
      </c>
      <c r="G721" s="8" t="s">
        <v>579</v>
      </c>
      <c r="H721" s="7" t="s">
        <v>218</v>
      </c>
      <c r="I721" s="16"/>
      <c r="J721" s="16"/>
      <c r="K721" s="17"/>
      <c r="L721" s="3"/>
      <c r="M721" s="8" t="s">
        <v>1483</v>
      </c>
      <c r="N721" s="11">
        <v>43979.409733796296</v>
      </c>
      <c r="O721" s="8" t="s">
        <v>1483</v>
      </c>
      <c r="P721" s="11">
        <v>43979.392152777778</v>
      </c>
      <c r="Q721" s="13">
        <v>592427</v>
      </c>
      <c r="R721" s="84" t="s">
        <v>220</v>
      </c>
      <c r="S721" s="14" t="s">
        <v>2263</v>
      </c>
      <c r="T721" s="63">
        <v>1039</v>
      </c>
      <c r="U721" s="64" t="str">
        <f>CONCATENATE(LEFT(SP_ACQ_Lib[[#This Row],[Tax Parcel ID]],7),"_",SP_ACQ_Lib[[#This Row],[ACQ Document Type]])</f>
        <v>R018674_TITLE Tax Card</v>
      </c>
      <c r="V721" s="36" t="str">
        <f>INDEX(SP_AcqTract_DB[WCAD Tax Parcel ID],MATCH(SP_ACQ_Lib[[#This Row],[Acquisition Tract No.]],SP_AcqTract_DB[Acquisition Tract No.],0))</f>
        <v>R018674;#141</v>
      </c>
      <c r="W721" s="26" t="e">
        <f>INDEX(#REF!,MATCH(LEFT(SP_ACQ_Lib[[#This Row],[Tax Parcel ID]],7),#REF!,0))</f>
        <v>#REF!</v>
      </c>
      <c r="X7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COW-FRMP_TR-T066 TITLE Tax Card</v>
      </c>
      <c r="Y7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2" spans="1:25" ht="15" x14ac:dyDescent="0.2">
      <c r="A722" s="57" t="str">
        <f>CONCATENATE(SP_ACQ_Lib[[#This Row],[Acquisition Tract No.]],"_",SP_ACQ_Lib[[#This Row],[ACQ Document Type]])</f>
        <v>T067_CONTACT Negotiator Report</v>
      </c>
      <c r="B722" s="14" t="s">
        <v>2172</v>
      </c>
      <c r="C722" s="83" t="s">
        <v>2040</v>
      </c>
      <c r="D722" s="12" t="s">
        <v>1200</v>
      </c>
      <c r="E722" s="8" t="s">
        <v>489</v>
      </c>
      <c r="F722" s="8" t="s">
        <v>517</v>
      </c>
      <c r="G722" s="8" t="s">
        <v>516</v>
      </c>
      <c r="H722" s="7" t="s">
        <v>218</v>
      </c>
      <c r="I722" s="16"/>
      <c r="J722" s="16"/>
      <c r="K722" s="17"/>
      <c r="L722" s="3"/>
      <c r="M722" s="8" t="s">
        <v>2420</v>
      </c>
      <c r="N722" s="11">
        <v>43997.352847222224</v>
      </c>
      <c r="O722" s="8" t="s">
        <v>1483</v>
      </c>
      <c r="P722" s="11">
        <v>43979.392175925925</v>
      </c>
      <c r="Q722" s="13">
        <v>59232</v>
      </c>
      <c r="R722" s="84" t="s">
        <v>220</v>
      </c>
      <c r="S722" s="14" t="s">
        <v>2309</v>
      </c>
      <c r="T722" s="63">
        <v>1040</v>
      </c>
      <c r="U722" s="64" t="str">
        <f>CONCATENATE(LEFT(SP_ACQ_Lib[[#This Row],[Tax Parcel ID]],7),"_",SP_ACQ_Lib[[#This Row],[ACQ Document Type]])</f>
        <v>R018678_CONTACT Negotiator Report</v>
      </c>
      <c r="V722" s="36" t="str">
        <f>INDEX(SP_AcqTract_DB[WCAD Tax Parcel ID],MATCH(SP_ACQ_Lib[[#This Row],[Acquisition Tract No.]],SP_AcqTract_DB[Acquisition Tract No.],0))</f>
        <v>R018678;#142</v>
      </c>
      <c r="W722" s="26" t="e">
        <f>INDEX(#REF!,MATCH(LEFT(SP_ACQ_Lib[[#This Row],[Tax Parcel ID]],7),#REF!,0))</f>
        <v>#REF!</v>
      </c>
      <c r="X7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COW-FRMP_TR-T067 CONTACT Negotiator Report</v>
      </c>
      <c r="Y7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3" spans="1:25" ht="15" x14ac:dyDescent="0.2">
      <c r="A723" s="57" t="str">
        <f>CONCATENATE(SP_ACQ_Lib[[#This Row],[Acquisition Tract No.]],"_",SP_ACQ_Lib[[#This Row],[ACQ Document Type]])</f>
        <v>T067_ENVIRONMENTAL Right-of-Entry Executed</v>
      </c>
      <c r="B723" s="14" t="s">
        <v>2328</v>
      </c>
      <c r="C723" s="83" t="s">
        <v>2040</v>
      </c>
      <c r="D723" s="12" t="s">
        <v>1200</v>
      </c>
      <c r="E723" s="8" t="s">
        <v>1195</v>
      </c>
      <c r="F723" s="8" t="s">
        <v>1196</v>
      </c>
      <c r="G723" s="8" t="s">
        <v>1194</v>
      </c>
      <c r="H723" s="7" t="s">
        <v>218</v>
      </c>
      <c r="I723" s="16">
        <v>43987</v>
      </c>
      <c r="J723" s="16">
        <v>45081</v>
      </c>
      <c r="K723" s="17"/>
      <c r="L723" s="3"/>
      <c r="M723" s="8" t="s">
        <v>1482</v>
      </c>
      <c r="N723" s="11">
        <v>43992.601412037038</v>
      </c>
      <c r="O723" s="8" t="s">
        <v>1483</v>
      </c>
      <c r="P723" s="11">
        <v>43979.392187500001</v>
      </c>
      <c r="Q723" s="13">
        <v>1181620</v>
      </c>
      <c r="R723" s="84" t="s">
        <v>220</v>
      </c>
      <c r="S723" s="14" t="s">
        <v>2264</v>
      </c>
      <c r="T723" s="63">
        <v>1041</v>
      </c>
      <c r="U723" s="64" t="str">
        <f>CONCATENATE(LEFT(SP_ACQ_Lib[[#This Row],[Tax Parcel ID]],7),"_",SP_ACQ_Lib[[#This Row],[ACQ Document Type]])</f>
        <v>R018678_ENVIRONMENTAL Right-of-Entry Executed</v>
      </c>
      <c r="V723" s="36" t="str">
        <f>INDEX(SP_AcqTract_DB[WCAD Tax Parcel ID],MATCH(SP_ACQ_Lib[[#This Row],[Acquisition Tract No.]],SP_AcqTract_DB[Acquisition Tract No.],0))</f>
        <v>R018678;#142</v>
      </c>
      <c r="W723" s="26" t="e">
        <f>INDEX(#REF!,MATCH(LEFT(SP_ACQ_Lib[[#This Row],[Tax Parcel ID]],7),#REF!,0))</f>
        <v>#REF!</v>
      </c>
      <c r="X7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COW-FRMP_TR-T067 ENVIRONMENTAL Right-of-Entry Executed</v>
      </c>
      <c r="Y7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4" spans="1:25" ht="15" x14ac:dyDescent="0.2">
      <c r="A724" s="57" t="str">
        <f>CONCATENATE(SP_ACQ_Lib[[#This Row],[Acquisition Tract No.]],"_",SP_ACQ_Lib[[#This Row],[ACQ Document Type]])</f>
        <v>T067_ENVIRONMENTAL Right-of-Entry Package</v>
      </c>
      <c r="B724" s="14" t="s">
        <v>2329</v>
      </c>
      <c r="C724" s="83" t="s">
        <v>2040</v>
      </c>
      <c r="D724" s="12" t="s">
        <v>1200</v>
      </c>
      <c r="E724" s="8" t="s">
        <v>1195</v>
      </c>
      <c r="F724" s="8" t="s">
        <v>1198</v>
      </c>
      <c r="G724" s="8" t="s">
        <v>1197</v>
      </c>
      <c r="H724" s="7" t="s">
        <v>218</v>
      </c>
      <c r="I724" s="16">
        <v>43844</v>
      </c>
      <c r="J724" s="16">
        <v>43847</v>
      </c>
      <c r="K724" s="17"/>
      <c r="L724" s="3"/>
      <c r="M724" s="8" t="s">
        <v>1483</v>
      </c>
      <c r="N724" s="11">
        <v>43983.597824074073</v>
      </c>
      <c r="O724" s="8" t="s">
        <v>1483</v>
      </c>
      <c r="P724" s="11">
        <v>43979.392210648148</v>
      </c>
      <c r="Q724" s="13">
        <v>821724</v>
      </c>
      <c r="R724" s="84" t="s">
        <v>220</v>
      </c>
      <c r="S724" s="14" t="s">
        <v>2265</v>
      </c>
      <c r="T724" s="63">
        <v>1042</v>
      </c>
      <c r="U724" s="64" t="str">
        <f>CONCATENATE(LEFT(SP_ACQ_Lib[[#This Row],[Tax Parcel ID]],7),"_",SP_ACQ_Lib[[#This Row],[ACQ Document Type]])</f>
        <v>R018678_ENVIRONMENTAL Right-of-Entry Package</v>
      </c>
      <c r="V724" s="36" t="str">
        <f>INDEX(SP_AcqTract_DB[WCAD Tax Parcel ID],MATCH(SP_ACQ_Lib[[#This Row],[Acquisition Tract No.]],SP_AcqTract_DB[Acquisition Tract No.],0))</f>
        <v>R018678;#142</v>
      </c>
      <c r="W724" s="26" t="e">
        <f>INDEX(#REF!,MATCH(LEFT(SP_ACQ_Lib[[#This Row],[Tax Parcel ID]],7),#REF!,0))</f>
        <v>#REF!</v>
      </c>
      <c r="X7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COW-FRMP_TR-T067 ENVIRONMENTAL Right-of-Entry Package</v>
      </c>
      <c r="Y7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5" spans="1:25" ht="15" x14ac:dyDescent="0.2">
      <c r="A725" s="57" t="str">
        <f>CONCATENATE(SP_ACQ_Lib[[#This Row],[Acquisition Tract No.]],"_",SP_ACQ_Lib[[#This Row],[ACQ Document Type]])</f>
        <v>T067_ROE Right-of-Entry Executed</v>
      </c>
      <c r="B725" s="14" t="s">
        <v>2648</v>
      </c>
      <c r="C725" s="83" t="s">
        <v>2040</v>
      </c>
      <c r="D725" s="12" t="s">
        <v>1200</v>
      </c>
      <c r="E725" s="8" t="s">
        <v>576</v>
      </c>
      <c r="F725" s="8" t="s">
        <v>1196</v>
      </c>
      <c r="G725" s="8" t="s">
        <v>2431</v>
      </c>
      <c r="H725" s="7" t="s">
        <v>218</v>
      </c>
      <c r="I725" s="16">
        <v>43987</v>
      </c>
      <c r="J725" s="16">
        <v>44170</v>
      </c>
      <c r="K725" s="17"/>
      <c r="L725" s="3"/>
      <c r="M725" s="8" t="s">
        <v>1483</v>
      </c>
      <c r="N725" s="11">
        <v>43992.694525462961</v>
      </c>
      <c r="O725" s="8" t="s">
        <v>1483</v>
      </c>
      <c r="P725" s="11">
        <v>43991.455185185187</v>
      </c>
      <c r="Q725" s="13">
        <v>1133839</v>
      </c>
      <c r="R725" s="84" t="s">
        <v>220</v>
      </c>
      <c r="S725" s="14" t="s">
        <v>2654</v>
      </c>
      <c r="T725" s="63">
        <v>1173</v>
      </c>
      <c r="U725" s="64" t="str">
        <f>CONCATENATE(LEFT(SP_ACQ_Lib[[#This Row],[Tax Parcel ID]],7),"_",SP_ACQ_Lib[[#This Row],[ACQ Document Type]])</f>
        <v>R018678_ROE Right-of-Entry Executed</v>
      </c>
      <c r="V725" s="36" t="str">
        <f>INDEX(SP_AcqTract_DB[WCAD Tax Parcel ID],MATCH(SP_ACQ_Lib[[#This Row],[Acquisition Tract No.]],SP_AcqTract_DB[Acquisition Tract No.],0))</f>
        <v>R018678;#142</v>
      </c>
      <c r="W725" s="26" t="e">
        <f>INDEX(#REF!,MATCH(LEFT(SP_ACQ_Lib[[#This Row],[Tax Parcel ID]],7),#REF!,0))</f>
        <v>#REF!</v>
      </c>
      <c r="X7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COW-FRMP_TR-T067 ROE Right-of-Entry Executed</v>
      </c>
      <c r="Y7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6" spans="1:25" ht="15" x14ac:dyDescent="0.2">
      <c r="A726" s="57" t="str">
        <f>CONCATENATE(SP_ACQ_Lib[[#This Row],[Acquisition Tract No.]],"_",SP_ACQ_Lib[[#This Row],[ACQ Document Type]])</f>
        <v>T067_ROE Right-of-Entry Package</v>
      </c>
      <c r="B726" s="14" t="s">
        <v>2433</v>
      </c>
      <c r="C726" s="83" t="s">
        <v>2040</v>
      </c>
      <c r="D726" s="12" t="s">
        <v>1200</v>
      </c>
      <c r="E726" s="8" t="s">
        <v>576</v>
      </c>
      <c r="F726" s="8" t="s">
        <v>1198</v>
      </c>
      <c r="G726" s="8" t="s">
        <v>2430</v>
      </c>
      <c r="H726" s="7" t="s">
        <v>218</v>
      </c>
      <c r="I726" s="16">
        <v>43984</v>
      </c>
      <c r="J726" s="16"/>
      <c r="K726" s="17"/>
      <c r="L726" s="3"/>
      <c r="M726" s="8" t="s">
        <v>1483</v>
      </c>
      <c r="N726" s="11">
        <v>43985.511736111112</v>
      </c>
      <c r="O726" s="8" t="s">
        <v>1483</v>
      </c>
      <c r="P726" s="11">
        <v>43985.509745370371</v>
      </c>
      <c r="Q726" s="13">
        <v>1194570</v>
      </c>
      <c r="R726" s="84" t="s">
        <v>220</v>
      </c>
      <c r="S726" s="14" t="s">
        <v>2457</v>
      </c>
      <c r="T726" s="63">
        <v>1088</v>
      </c>
      <c r="U726" s="64" t="str">
        <f>CONCATENATE(LEFT(SP_ACQ_Lib[[#This Row],[Tax Parcel ID]],7),"_",SP_ACQ_Lib[[#This Row],[ACQ Document Type]])</f>
        <v>R018678_ROE Right-of-Entry Package</v>
      </c>
      <c r="V726" s="36" t="str">
        <f>INDEX(SP_AcqTract_DB[WCAD Tax Parcel ID],MATCH(SP_ACQ_Lib[[#This Row],[Acquisition Tract No.]],SP_AcqTract_DB[Acquisition Tract No.],0))</f>
        <v>R018678;#142</v>
      </c>
      <c r="W726" s="26" t="e">
        <f>INDEX(#REF!,MATCH(LEFT(SP_ACQ_Lib[[#This Row],[Tax Parcel ID]],7),#REF!,0))</f>
        <v>#REF!</v>
      </c>
      <c r="X7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COW-FRMP_TR-T067 ROE Right-of-Entry Package</v>
      </c>
      <c r="Y7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7" spans="1:25" ht="15" x14ac:dyDescent="0.2">
      <c r="A727" s="57" t="str">
        <f>CONCATENATE(SP_ACQ_Lib[[#This Row],[Acquisition Tract No.]],"_",SP_ACQ_Lib[[#This Row],[ACQ Document Type]])</f>
        <v>T067_TITLE Tax Card</v>
      </c>
      <c r="B727" s="14" t="s">
        <v>2173</v>
      </c>
      <c r="C727" s="83" t="s">
        <v>2040</v>
      </c>
      <c r="D727" s="12" t="s">
        <v>1200</v>
      </c>
      <c r="E727" s="8" t="s">
        <v>485</v>
      </c>
      <c r="F727" s="8" t="s">
        <v>580</v>
      </c>
      <c r="G727" s="8" t="s">
        <v>579</v>
      </c>
      <c r="H727" s="7" t="s">
        <v>218</v>
      </c>
      <c r="I727" s="16"/>
      <c r="J727" s="16"/>
      <c r="K727" s="17"/>
      <c r="L727" s="3"/>
      <c r="M727" s="8" t="s">
        <v>1483</v>
      </c>
      <c r="N727" s="11">
        <v>43979.410115740742</v>
      </c>
      <c r="O727" s="8" t="s">
        <v>1483</v>
      </c>
      <c r="P727" s="11">
        <v>43979.392233796294</v>
      </c>
      <c r="Q727" s="13">
        <v>602318</v>
      </c>
      <c r="R727" s="84" t="s">
        <v>220</v>
      </c>
      <c r="S727" s="14" t="s">
        <v>2266</v>
      </c>
      <c r="T727" s="63">
        <v>1043</v>
      </c>
      <c r="U727" s="64" t="str">
        <f>CONCATENATE(LEFT(SP_ACQ_Lib[[#This Row],[Tax Parcel ID]],7),"_",SP_ACQ_Lib[[#This Row],[ACQ Document Type]])</f>
        <v>R018678_TITLE Tax Card</v>
      </c>
      <c r="V727" s="36" t="str">
        <f>INDEX(SP_AcqTract_DB[WCAD Tax Parcel ID],MATCH(SP_ACQ_Lib[[#This Row],[Acquisition Tract No.]],SP_AcqTract_DB[Acquisition Tract No.],0))</f>
        <v>R018678;#142</v>
      </c>
      <c r="W727" s="26" t="e">
        <f>INDEX(#REF!,MATCH(LEFT(SP_ACQ_Lib[[#This Row],[Tax Parcel ID]],7),#REF!,0))</f>
        <v>#REF!</v>
      </c>
      <c r="X7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COW-FRMP_TR-T067 TITLE Tax Card</v>
      </c>
      <c r="Y7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8" spans="1:25" ht="15" x14ac:dyDescent="0.2">
      <c r="A728" s="57" t="str">
        <f>CONCATENATE(SP_ACQ_Lib[[#This Row],[Acquisition Tract No.]],"_",SP_ACQ_Lib[[#This Row],[ACQ Document Type]])</f>
        <v>T068_CONTACT Negotiator Report</v>
      </c>
      <c r="B728" s="14" t="s">
        <v>2174</v>
      </c>
      <c r="C728" s="83" t="s">
        <v>2042</v>
      </c>
      <c r="D728" s="12" t="s">
        <v>1201</v>
      </c>
      <c r="E728" s="8" t="s">
        <v>489</v>
      </c>
      <c r="F728" s="8" t="s">
        <v>517</v>
      </c>
      <c r="G728" s="8" t="s">
        <v>516</v>
      </c>
      <c r="H728" s="7" t="s">
        <v>218</v>
      </c>
      <c r="I728" s="16"/>
      <c r="J728" s="16"/>
      <c r="K728" s="17"/>
      <c r="L728" s="3"/>
      <c r="M728" s="8" t="s">
        <v>2420</v>
      </c>
      <c r="N728" s="11">
        <v>44011.379606481481</v>
      </c>
      <c r="O728" s="8" t="s">
        <v>1483</v>
      </c>
      <c r="P728" s="11">
        <v>43979.392245370371</v>
      </c>
      <c r="Q728" s="13">
        <v>81520</v>
      </c>
      <c r="R728" s="84" t="s">
        <v>220</v>
      </c>
      <c r="S728" s="14" t="s">
        <v>2309</v>
      </c>
      <c r="T728" s="63">
        <v>1044</v>
      </c>
      <c r="U728" s="64" t="str">
        <f>CONCATENATE(LEFT(SP_ACQ_Lib[[#This Row],[Tax Parcel ID]],7),"_",SP_ACQ_Lib[[#This Row],[ACQ Document Type]])</f>
        <v>R018679_CONTACT Negotiator Report</v>
      </c>
      <c r="V728" s="36" t="str">
        <f>INDEX(SP_AcqTract_DB[WCAD Tax Parcel ID],MATCH(SP_ACQ_Lib[[#This Row],[Acquisition Tract No.]],SP_AcqTract_DB[Acquisition Tract No.],0))</f>
        <v>R018679;#143</v>
      </c>
      <c r="W728" s="26" t="e">
        <f>INDEX(#REF!,MATCH(LEFT(SP_ACQ_Lib[[#This Row],[Tax Parcel ID]],7),#REF!,0))</f>
        <v>#REF!</v>
      </c>
      <c r="X7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COW-FRMP_TR-T068 CONTACT Negotiator Report</v>
      </c>
      <c r="Y7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29" spans="1:25" ht="15" x14ac:dyDescent="0.2">
      <c r="A729" s="57" t="str">
        <f>CONCATENATE(SP_ACQ_Lib[[#This Row],[Acquisition Tract No.]],"_",SP_ACQ_Lib[[#This Row],[ACQ Document Type]])</f>
        <v>T068_ENVIRONMENTAL Right-of-Entry Executed</v>
      </c>
      <c r="B729" s="14" t="s">
        <v>2330</v>
      </c>
      <c r="C729" s="83" t="s">
        <v>2042</v>
      </c>
      <c r="D729" s="12" t="s">
        <v>1201</v>
      </c>
      <c r="E729" s="8" t="s">
        <v>1195</v>
      </c>
      <c r="F729" s="8" t="s">
        <v>1196</v>
      </c>
      <c r="G729" s="8" t="s">
        <v>1194</v>
      </c>
      <c r="H729" s="7" t="s">
        <v>218</v>
      </c>
      <c r="I729" s="16">
        <v>43872</v>
      </c>
      <c r="J729" s="16">
        <v>43887</v>
      </c>
      <c r="K729" s="17"/>
      <c r="L729" s="3"/>
      <c r="M729" s="8" t="s">
        <v>1483</v>
      </c>
      <c r="N729" s="11">
        <v>43983.567384259259</v>
      </c>
      <c r="O729" s="8" t="s">
        <v>1483</v>
      </c>
      <c r="P729" s="11">
        <v>43979.392256944448</v>
      </c>
      <c r="Q729" s="13">
        <v>1767488</v>
      </c>
      <c r="R729" s="84" t="s">
        <v>220</v>
      </c>
      <c r="S729" s="14" t="s">
        <v>2267</v>
      </c>
      <c r="T729" s="63">
        <v>1045</v>
      </c>
      <c r="U729" s="64" t="str">
        <f>CONCATENATE(LEFT(SP_ACQ_Lib[[#This Row],[Tax Parcel ID]],7),"_",SP_ACQ_Lib[[#This Row],[ACQ Document Type]])</f>
        <v>R018679_ENVIRONMENTAL Right-of-Entry Executed</v>
      </c>
      <c r="V729" s="36" t="str">
        <f>INDEX(SP_AcqTract_DB[WCAD Tax Parcel ID],MATCH(SP_ACQ_Lib[[#This Row],[Acquisition Tract No.]],SP_AcqTract_DB[Acquisition Tract No.],0))</f>
        <v>R018679;#143</v>
      </c>
      <c r="W729" s="26" t="e">
        <f>INDEX(#REF!,MATCH(LEFT(SP_ACQ_Lib[[#This Row],[Tax Parcel ID]],7),#REF!,0))</f>
        <v>#REF!</v>
      </c>
      <c r="X7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COW-FRMP_TR-T068 ENVIRONMENTAL Right-of-Entry Executed</v>
      </c>
      <c r="Y7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0" spans="1:25" ht="15" x14ac:dyDescent="0.2">
      <c r="A730" s="57" t="str">
        <f>CONCATENATE(SP_ACQ_Lib[[#This Row],[Acquisition Tract No.]],"_",SP_ACQ_Lib[[#This Row],[ACQ Document Type]])</f>
        <v>T068_ENVIRONMENTAL Right-of-Entry Package</v>
      </c>
      <c r="B730" s="14" t="s">
        <v>2331</v>
      </c>
      <c r="C730" s="83" t="s">
        <v>2042</v>
      </c>
      <c r="D730" s="12" t="s">
        <v>1201</v>
      </c>
      <c r="E730" s="8" t="s">
        <v>1195</v>
      </c>
      <c r="F730" s="8" t="s">
        <v>1198</v>
      </c>
      <c r="G730" s="8" t="s">
        <v>1197</v>
      </c>
      <c r="H730" s="7" t="s">
        <v>218</v>
      </c>
      <c r="I730" s="16">
        <v>43844</v>
      </c>
      <c r="J730" s="16">
        <v>43861</v>
      </c>
      <c r="K730" s="17"/>
      <c r="L730" s="3"/>
      <c r="M730" s="8" t="s">
        <v>1483</v>
      </c>
      <c r="N730" s="11">
        <v>43983.597881944443</v>
      </c>
      <c r="O730" s="8" t="s">
        <v>1483</v>
      </c>
      <c r="P730" s="11">
        <v>43979.392291666663</v>
      </c>
      <c r="Q730" s="13">
        <v>998480</v>
      </c>
      <c r="R730" s="84" t="s">
        <v>220</v>
      </c>
      <c r="S730" s="14" t="s">
        <v>2268</v>
      </c>
      <c r="T730" s="63">
        <v>1046</v>
      </c>
      <c r="U730" s="64" t="str">
        <f>CONCATENATE(LEFT(SP_ACQ_Lib[[#This Row],[Tax Parcel ID]],7),"_",SP_ACQ_Lib[[#This Row],[ACQ Document Type]])</f>
        <v>R018679_ENVIRONMENTAL Right-of-Entry Package</v>
      </c>
      <c r="V730" s="36" t="str">
        <f>INDEX(SP_AcqTract_DB[WCAD Tax Parcel ID],MATCH(SP_ACQ_Lib[[#This Row],[Acquisition Tract No.]],SP_AcqTract_DB[Acquisition Tract No.],0))</f>
        <v>R018679;#143</v>
      </c>
      <c r="W730" s="26" t="e">
        <f>INDEX(#REF!,MATCH(LEFT(SP_ACQ_Lib[[#This Row],[Tax Parcel ID]],7),#REF!,0))</f>
        <v>#REF!</v>
      </c>
      <c r="X7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COW-FRMP_TR-T068 ENVIRONMENTAL Right-of-Entry Package</v>
      </c>
      <c r="Y7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1" spans="1:25" ht="15" x14ac:dyDescent="0.2">
      <c r="A731" s="57" t="str">
        <f>CONCATENATE(SP_ACQ_Lib[[#This Row],[Acquisition Tract No.]],"_",SP_ACQ_Lib[[#This Row],[ACQ Document Type]])</f>
        <v>T068_ROE Right-of-Entry Executed</v>
      </c>
      <c r="B731" s="14" t="s">
        <v>2870</v>
      </c>
      <c r="C731" s="83" t="s">
        <v>2042</v>
      </c>
      <c r="D731" s="12" t="s">
        <v>1201</v>
      </c>
      <c r="E731" s="8" t="s">
        <v>576</v>
      </c>
      <c r="F731" s="8" t="s">
        <v>1196</v>
      </c>
      <c r="G731" s="8" t="s">
        <v>2431</v>
      </c>
      <c r="H731" s="7" t="s">
        <v>218</v>
      </c>
      <c r="I731" s="16">
        <v>43999</v>
      </c>
      <c r="J731" s="16">
        <v>44182</v>
      </c>
      <c r="K731" s="17"/>
      <c r="L731" s="3"/>
      <c r="M731" s="8" t="s">
        <v>1483</v>
      </c>
      <c r="N731" s="11">
        <v>44000.546736111108</v>
      </c>
      <c r="O731" s="8" t="s">
        <v>1483</v>
      </c>
      <c r="P731" s="11">
        <v>44000.543229166666</v>
      </c>
      <c r="Q731" s="13">
        <v>1789648</v>
      </c>
      <c r="R731" s="84" t="s">
        <v>220</v>
      </c>
      <c r="S731" s="14" t="s">
        <v>2939</v>
      </c>
      <c r="T731" s="63">
        <v>1230</v>
      </c>
      <c r="U731" s="64" t="str">
        <f>CONCATENATE(LEFT(SP_ACQ_Lib[[#This Row],[Tax Parcel ID]],7),"_",SP_ACQ_Lib[[#This Row],[ACQ Document Type]])</f>
        <v>R018679_ROE Right-of-Entry Executed</v>
      </c>
      <c r="V731" s="36" t="str">
        <f>INDEX(SP_AcqTract_DB[WCAD Tax Parcel ID],MATCH(SP_ACQ_Lib[[#This Row],[Acquisition Tract No.]],SP_AcqTract_DB[Acquisition Tract No.],0))</f>
        <v>R018679;#143</v>
      </c>
      <c r="W731" s="26" t="e">
        <f>INDEX(#REF!,MATCH(LEFT(SP_ACQ_Lib[[#This Row],[Tax Parcel ID]],7),#REF!,0))</f>
        <v>#REF!</v>
      </c>
      <c r="X7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COW-FRMP_TR-T068 ROE Right-of-Entry Executed</v>
      </c>
      <c r="Y7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2" spans="1:25" ht="15" x14ac:dyDescent="0.2">
      <c r="A732" s="57" t="str">
        <f>CONCATENATE(SP_ACQ_Lib[[#This Row],[Acquisition Tract No.]],"_",SP_ACQ_Lib[[#This Row],[ACQ Document Type]])</f>
        <v>T068_ROE Right-of-Entry Package</v>
      </c>
      <c r="B732" s="14" t="s">
        <v>2434</v>
      </c>
      <c r="C732" s="83" t="s">
        <v>2042</v>
      </c>
      <c r="D732" s="12" t="s">
        <v>1201</v>
      </c>
      <c r="E732" s="8" t="s">
        <v>576</v>
      </c>
      <c r="F732" s="8" t="s">
        <v>1198</v>
      </c>
      <c r="G732" s="8" t="s">
        <v>2430</v>
      </c>
      <c r="H732" s="7" t="s">
        <v>218</v>
      </c>
      <c r="I732" s="16">
        <v>43984</v>
      </c>
      <c r="J732" s="16"/>
      <c r="K732" s="17"/>
      <c r="L732" s="3"/>
      <c r="M732" s="8" t="s">
        <v>1483</v>
      </c>
      <c r="N732" s="11">
        <v>43985.512384259258</v>
      </c>
      <c r="O732" s="8" t="s">
        <v>1483</v>
      </c>
      <c r="P732" s="11">
        <v>43985.509768518517</v>
      </c>
      <c r="Q732" s="13">
        <v>1223420</v>
      </c>
      <c r="R732" s="84" t="s">
        <v>220</v>
      </c>
      <c r="S732" s="14" t="s">
        <v>2458</v>
      </c>
      <c r="T732" s="63">
        <v>1089</v>
      </c>
      <c r="U732" s="64" t="str">
        <f>CONCATENATE(LEFT(SP_ACQ_Lib[[#This Row],[Tax Parcel ID]],7),"_",SP_ACQ_Lib[[#This Row],[ACQ Document Type]])</f>
        <v>R018679_ROE Right-of-Entry Package</v>
      </c>
      <c r="V732" s="36" t="str">
        <f>INDEX(SP_AcqTract_DB[WCAD Tax Parcel ID],MATCH(SP_ACQ_Lib[[#This Row],[Acquisition Tract No.]],SP_AcqTract_DB[Acquisition Tract No.],0))</f>
        <v>R018679;#143</v>
      </c>
      <c r="W732" s="26" t="e">
        <f>INDEX(#REF!,MATCH(LEFT(SP_ACQ_Lib[[#This Row],[Tax Parcel ID]],7),#REF!,0))</f>
        <v>#REF!</v>
      </c>
      <c r="X7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COW-FRMP_TR-T068 ROE Right-of-Entry Package</v>
      </c>
      <c r="Y7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3" spans="1:25" ht="15" x14ac:dyDescent="0.2">
      <c r="A733" s="57" t="str">
        <f>CONCATENATE(SP_ACQ_Lib[[#This Row],[Acquisition Tract No.]],"_",SP_ACQ_Lib[[#This Row],[ACQ Document Type]])</f>
        <v>T068_TITLE Tax Card</v>
      </c>
      <c r="B733" s="14" t="s">
        <v>2175</v>
      </c>
      <c r="C733" s="83" t="s">
        <v>2042</v>
      </c>
      <c r="D733" s="12" t="s">
        <v>1201</v>
      </c>
      <c r="E733" s="8" t="s">
        <v>485</v>
      </c>
      <c r="F733" s="8" t="s">
        <v>580</v>
      </c>
      <c r="G733" s="8" t="s">
        <v>579</v>
      </c>
      <c r="H733" s="7" t="s">
        <v>218</v>
      </c>
      <c r="I733" s="16"/>
      <c r="J733" s="16"/>
      <c r="K733" s="17"/>
      <c r="L733" s="3"/>
      <c r="M733" s="8" t="s">
        <v>1483</v>
      </c>
      <c r="N733" s="11">
        <v>43979.410856481481</v>
      </c>
      <c r="O733" s="8" t="s">
        <v>1483</v>
      </c>
      <c r="P733" s="11">
        <v>43979.392314814817</v>
      </c>
      <c r="Q733" s="13">
        <v>788451</v>
      </c>
      <c r="R733" s="84" t="s">
        <v>220</v>
      </c>
      <c r="S733" s="14" t="s">
        <v>2269</v>
      </c>
      <c r="T733" s="63">
        <v>1047</v>
      </c>
      <c r="U733" s="64" t="str">
        <f>CONCATENATE(LEFT(SP_ACQ_Lib[[#This Row],[Tax Parcel ID]],7),"_",SP_ACQ_Lib[[#This Row],[ACQ Document Type]])</f>
        <v>R018679_TITLE Tax Card</v>
      </c>
      <c r="V733" s="36" t="str">
        <f>INDEX(SP_AcqTract_DB[WCAD Tax Parcel ID],MATCH(SP_ACQ_Lib[[#This Row],[Acquisition Tract No.]],SP_AcqTract_DB[Acquisition Tract No.],0))</f>
        <v>R018679;#143</v>
      </c>
      <c r="W733" s="26" t="e">
        <f>INDEX(#REF!,MATCH(LEFT(SP_ACQ_Lib[[#This Row],[Tax Parcel ID]],7),#REF!,0))</f>
        <v>#REF!</v>
      </c>
      <c r="X7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COW-FRMP_TR-T068 TITLE Tax Card</v>
      </c>
      <c r="Y7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4" spans="1:25" ht="15" x14ac:dyDescent="0.2">
      <c r="A734" s="57" t="str">
        <f>CONCATENATE(SP_ACQ_Lib[[#This Row],[Acquisition Tract No.]],"_",SP_ACQ_Lib[[#This Row],[ACQ Document Type]])</f>
        <v>T069_CONTACT Negotiator Report</v>
      </c>
      <c r="B734" s="14" t="s">
        <v>2176</v>
      </c>
      <c r="C734" s="83" t="s">
        <v>2044</v>
      </c>
      <c r="D734" s="12" t="s">
        <v>1202</v>
      </c>
      <c r="E734" s="8" t="s">
        <v>489</v>
      </c>
      <c r="F734" s="8" t="s">
        <v>517</v>
      </c>
      <c r="G734" s="8" t="s">
        <v>516</v>
      </c>
      <c r="H734" s="7" t="s">
        <v>218</v>
      </c>
      <c r="I734" s="16"/>
      <c r="J734" s="16"/>
      <c r="K734" s="17"/>
      <c r="L734" s="3"/>
      <c r="M734" s="8" t="s">
        <v>2420</v>
      </c>
      <c r="N734" s="11">
        <v>44022.462939814817</v>
      </c>
      <c r="O734" s="8" t="s">
        <v>1483</v>
      </c>
      <c r="P734" s="11">
        <v>43979.392337962963</v>
      </c>
      <c r="Q734" s="13">
        <v>64210</v>
      </c>
      <c r="R734" s="84" t="s">
        <v>220</v>
      </c>
      <c r="S734" s="14" t="s">
        <v>2309</v>
      </c>
      <c r="T734" s="63">
        <v>1048</v>
      </c>
      <c r="U734" s="64" t="str">
        <f>CONCATENATE(LEFT(SP_ACQ_Lib[[#This Row],[Tax Parcel ID]],7),"_",SP_ACQ_Lib[[#This Row],[ACQ Document Type]])</f>
        <v>R018684_CONTACT Negotiator Report</v>
      </c>
      <c r="V734" s="36" t="str">
        <f>INDEX(SP_AcqTract_DB[WCAD Tax Parcel ID],MATCH(SP_ACQ_Lib[[#This Row],[Acquisition Tract No.]],SP_AcqTract_DB[Acquisition Tract No.],0))</f>
        <v>R018684;#144</v>
      </c>
      <c r="W734" s="26" t="e">
        <f>INDEX(#REF!,MATCH(LEFT(SP_ACQ_Lib[[#This Row],[Tax Parcel ID]],7),#REF!,0))</f>
        <v>#REF!</v>
      </c>
      <c r="X7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COW-FRMP_TR-T069 CONTACT Negotiator Report</v>
      </c>
      <c r="Y7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5" spans="1:25" ht="15" x14ac:dyDescent="0.2">
      <c r="A735" s="57" t="str">
        <f>CONCATENATE(SP_ACQ_Lib[[#This Row],[Acquisition Tract No.]],"_",SP_ACQ_Lib[[#This Row],[ACQ Document Type]])</f>
        <v>T069_NEGOTIATION Owner Representation Letter</v>
      </c>
      <c r="B735" s="14" t="s">
        <v>2177</v>
      </c>
      <c r="C735" s="83" t="s">
        <v>2044</v>
      </c>
      <c r="D735" s="12" t="s">
        <v>1202</v>
      </c>
      <c r="E735" s="8" t="s">
        <v>573</v>
      </c>
      <c r="F735" s="8" t="s">
        <v>763</v>
      </c>
      <c r="G735" s="8" t="s">
        <v>762</v>
      </c>
      <c r="H735" s="7" t="s">
        <v>218</v>
      </c>
      <c r="I735" s="16">
        <v>43879</v>
      </c>
      <c r="J735" s="16"/>
      <c r="K735" s="17"/>
      <c r="L735" s="3" t="s">
        <v>1474</v>
      </c>
      <c r="M735" s="8" t="s">
        <v>1483</v>
      </c>
      <c r="N735" s="11">
        <v>43979.419224537036</v>
      </c>
      <c r="O735" s="8" t="s">
        <v>1483</v>
      </c>
      <c r="P735" s="11">
        <v>43979.39234953704</v>
      </c>
      <c r="Q735" s="13">
        <v>102093</v>
      </c>
      <c r="R735" s="84" t="s">
        <v>220</v>
      </c>
      <c r="S735" s="14" t="s">
        <v>2270</v>
      </c>
      <c r="T735" s="63">
        <v>1049</v>
      </c>
      <c r="U735" s="64" t="str">
        <f>CONCATENATE(LEFT(SP_ACQ_Lib[[#This Row],[Tax Parcel ID]],7),"_",SP_ACQ_Lib[[#This Row],[ACQ Document Type]])</f>
        <v>R018684_NEGOTIATION Owner Representation Letter</v>
      </c>
      <c r="V735" s="36" t="str">
        <f>INDEX(SP_AcqTract_DB[WCAD Tax Parcel ID],MATCH(SP_ACQ_Lib[[#This Row],[Acquisition Tract No.]],SP_AcqTract_DB[Acquisition Tract No.],0))</f>
        <v>R018684;#144</v>
      </c>
      <c r="W735" s="26" t="e">
        <f>INDEX(#REF!,MATCH(LEFT(SP_ACQ_Lib[[#This Row],[Tax Parcel ID]],7),#REF!,0))</f>
        <v>#REF!</v>
      </c>
      <c r="X7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COW-FRMP_TR-T069 NEGOTIATION Owner Representation Letter</v>
      </c>
      <c r="Y7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6" spans="1:25" ht="15" x14ac:dyDescent="0.2">
      <c r="A736" s="57" t="str">
        <f>CONCATENATE(SP_ACQ_Lib[[#This Row],[Acquisition Tract No.]],"_",SP_ACQ_Lib[[#This Row],[ACQ Document Type]])</f>
        <v>T069_ROE Right-of-Entry Package</v>
      </c>
      <c r="B736" s="14" t="s">
        <v>2435</v>
      </c>
      <c r="C736" s="83" t="s">
        <v>2044</v>
      </c>
      <c r="D736" s="12" t="s">
        <v>1202</v>
      </c>
      <c r="E736" s="8" t="s">
        <v>576</v>
      </c>
      <c r="F736" s="8" t="s">
        <v>1198</v>
      </c>
      <c r="G736" s="8" t="s">
        <v>2430</v>
      </c>
      <c r="H736" s="7" t="s">
        <v>218</v>
      </c>
      <c r="I736" s="16">
        <v>43984</v>
      </c>
      <c r="J736" s="16"/>
      <c r="K736" s="17"/>
      <c r="L736" s="3"/>
      <c r="M736" s="8" t="s">
        <v>1483</v>
      </c>
      <c r="N736" s="11">
        <v>43985.512766203705</v>
      </c>
      <c r="O736" s="8" t="s">
        <v>1483</v>
      </c>
      <c r="P736" s="11">
        <v>43985.509791666664</v>
      </c>
      <c r="Q736" s="13">
        <v>1197856</v>
      </c>
      <c r="R736" s="84" t="s">
        <v>220</v>
      </c>
      <c r="S736" s="14" t="s">
        <v>2459</v>
      </c>
      <c r="T736" s="63">
        <v>1090</v>
      </c>
      <c r="U736" s="64" t="str">
        <f>CONCATENATE(LEFT(SP_ACQ_Lib[[#This Row],[Tax Parcel ID]],7),"_",SP_ACQ_Lib[[#This Row],[ACQ Document Type]])</f>
        <v>R018684_ROE Right-of-Entry Package</v>
      </c>
      <c r="V736" s="36" t="str">
        <f>INDEX(SP_AcqTract_DB[WCAD Tax Parcel ID],MATCH(SP_ACQ_Lib[[#This Row],[Acquisition Tract No.]],SP_AcqTract_DB[Acquisition Tract No.],0))</f>
        <v>R018684;#144</v>
      </c>
      <c r="W736" s="26" t="e">
        <f>INDEX(#REF!,MATCH(LEFT(SP_ACQ_Lib[[#This Row],[Tax Parcel ID]],7),#REF!,0))</f>
        <v>#REF!</v>
      </c>
      <c r="X7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COW-FRMP_TR-T069 ROE Right-of-Entry Package</v>
      </c>
      <c r="Y7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7" spans="1:25" ht="15" x14ac:dyDescent="0.2">
      <c r="A737" s="57" t="str">
        <f>CONCATENATE(SP_ACQ_Lib[[#This Row],[Acquisition Tract No.]],"_",SP_ACQ_Lib[[#This Row],[ACQ Document Type]])</f>
        <v>T069_TITLE Tax Card</v>
      </c>
      <c r="B737" s="14" t="s">
        <v>2178</v>
      </c>
      <c r="C737" s="83" t="s">
        <v>2044</v>
      </c>
      <c r="D737" s="12" t="s">
        <v>1202</v>
      </c>
      <c r="E737" s="8" t="s">
        <v>485</v>
      </c>
      <c r="F737" s="8" t="s">
        <v>580</v>
      </c>
      <c r="G737" s="8" t="s">
        <v>579</v>
      </c>
      <c r="H737" s="7" t="s">
        <v>218</v>
      </c>
      <c r="I737" s="16"/>
      <c r="J737" s="16"/>
      <c r="K737" s="17"/>
      <c r="L737" s="3"/>
      <c r="M737" s="8" t="s">
        <v>1483</v>
      </c>
      <c r="N737" s="11">
        <v>43979.41201388889</v>
      </c>
      <c r="O737" s="8" t="s">
        <v>1483</v>
      </c>
      <c r="P737" s="11">
        <v>43979.39234953704</v>
      </c>
      <c r="Q737" s="13">
        <v>731094</v>
      </c>
      <c r="R737" s="84" t="s">
        <v>220</v>
      </c>
      <c r="S737" s="14" t="s">
        <v>2271</v>
      </c>
      <c r="T737" s="63">
        <v>1050</v>
      </c>
      <c r="U737" s="64" t="str">
        <f>CONCATENATE(LEFT(SP_ACQ_Lib[[#This Row],[Tax Parcel ID]],7),"_",SP_ACQ_Lib[[#This Row],[ACQ Document Type]])</f>
        <v>R018684_TITLE Tax Card</v>
      </c>
      <c r="V737" s="36" t="str">
        <f>INDEX(SP_AcqTract_DB[WCAD Tax Parcel ID],MATCH(SP_ACQ_Lib[[#This Row],[Acquisition Tract No.]],SP_AcqTract_DB[Acquisition Tract No.],0))</f>
        <v>R018684;#144</v>
      </c>
      <c r="W737" s="26" t="e">
        <f>INDEX(#REF!,MATCH(LEFT(SP_ACQ_Lib[[#This Row],[Tax Parcel ID]],7),#REF!,0))</f>
        <v>#REF!</v>
      </c>
      <c r="X7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COW-FRMP_TR-T069 TITLE Tax Card</v>
      </c>
      <c r="Y7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8" spans="1:25" ht="15" x14ac:dyDescent="0.2">
      <c r="A738" s="57" t="str">
        <f>CONCATENATE(SP_ACQ_Lib[[#This Row],[Acquisition Tract No.]],"_",SP_ACQ_Lib[[#This Row],[ACQ Document Type]])</f>
        <v>T070_CONTACT Negotiator Report</v>
      </c>
      <c r="B738" s="14" t="s">
        <v>2179</v>
      </c>
      <c r="C738" s="83" t="s">
        <v>2046</v>
      </c>
      <c r="D738" s="12" t="s">
        <v>1203</v>
      </c>
      <c r="E738" s="8" t="s">
        <v>489</v>
      </c>
      <c r="F738" s="8" t="s">
        <v>517</v>
      </c>
      <c r="G738" s="8" t="s">
        <v>516</v>
      </c>
      <c r="H738" s="7" t="s">
        <v>218</v>
      </c>
      <c r="I738" s="16"/>
      <c r="J738" s="16"/>
      <c r="K738" s="17"/>
      <c r="L738" s="3"/>
      <c r="M738" s="8" t="s">
        <v>2420</v>
      </c>
      <c r="N738" s="11">
        <v>44022.530428240738</v>
      </c>
      <c r="O738" s="8" t="s">
        <v>1483</v>
      </c>
      <c r="P738" s="11">
        <v>43979.392372685186</v>
      </c>
      <c r="Q738" s="13">
        <v>66124</v>
      </c>
      <c r="R738" s="84" t="s">
        <v>220</v>
      </c>
      <c r="S738" s="14" t="s">
        <v>2309</v>
      </c>
      <c r="T738" s="63">
        <v>1051</v>
      </c>
      <c r="U738" s="64" t="str">
        <f>CONCATENATE(LEFT(SP_ACQ_Lib[[#This Row],[Tax Parcel ID]],7),"_",SP_ACQ_Lib[[#This Row],[ACQ Document Type]])</f>
        <v>R018695_CONTACT Negotiator Report</v>
      </c>
      <c r="V738" s="36" t="str">
        <f>INDEX(SP_AcqTract_DB[WCAD Tax Parcel ID],MATCH(SP_ACQ_Lib[[#This Row],[Acquisition Tract No.]],SP_AcqTract_DB[Acquisition Tract No.],0))</f>
        <v>R018695;#145</v>
      </c>
      <c r="W738" s="26" t="e">
        <f>INDEX(#REF!,MATCH(LEFT(SP_ACQ_Lib[[#This Row],[Tax Parcel ID]],7),#REF!,0))</f>
        <v>#REF!</v>
      </c>
      <c r="X7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COW-FRMP_TR-T070 CONTACT Negotiator Report</v>
      </c>
      <c r="Y7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39" spans="1:25" ht="15" x14ac:dyDescent="0.2">
      <c r="A739" s="57" t="str">
        <f>CONCATENATE(SP_ACQ_Lib[[#This Row],[Acquisition Tract No.]],"_",SP_ACQ_Lib[[#This Row],[ACQ Document Type]])</f>
        <v>T070_ENVIRONMENTAL Right-of-Entry Executed</v>
      </c>
      <c r="B739" s="14" t="s">
        <v>2332</v>
      </c>
      <c r="C739" s="83" t="s">
        <v>2046</v>
      </c>
      <c r="D739" s="12" t="s">
        <v>1203</v>
      </c>
      <c r="E739" s="8" t="s">
        <v>1195</v>
      </c>
      <c r="F739" s="8" t="s">
        <v>1196</v>
      </c>
      <c r="G739" s="8" t="s">
        <v>1194</v>
      </c>
      <c r="H739" s="7" t="s">
        <v>218</v>
      </c>
      <c r="I739" s="16">
        <v>43914</v>
      </c>
      <c r="J739" s="16"/>
      <c r="K739" s="17"/>
      <c r="L739" s="3"/>
      <c r="M739" s="8" t="s">
        <v>1483</v>
      </c>
      <c r="N739" s="11">
        <v>43983.56758101852</v>
      </c>
      <c r="O739" s="8" t="s">
        <v>1483</v>
      </c>
      <c r="P739" s="11">
        <v>43979.392384259256</v>
      </c>
      <c r="Q739" s="13">
        <v>1749112</v>
      </c>
      <c r="R739" s="84" t="s">
        <v>220</v>
      </c>
      <c r="S739" s="14" t="s">
        <v>2272</v>
      </c>
      <c r="T739" s="63">
        <v>1052</v>
      </c>
      <c r="U739" s="64" t="str">
        <f>CONCATENATE(LEFT(SP_ACQ_Lib[[#This Row],[Tax Parcel ID]],7),"_",SP_ACQ_Lib[[#This Row],[ACQ Document Type]])</f>
        <v>R018695_ENVIRONMENTAL Right-of-Entry Executed</v>
      </c>
      <c r="V739" s="36" t="str">
        <f>INDEX(SP_AcqTract_DB[WCAD Tax Parcel ID],MATCH(SP_ACQ_Lib[[#This Row],[Acquisition Tract No.]],SP_AcqTract_DB[Acquisition Tract No.],0))</f>
        <v>R018695;#145</v>
      </c>
      <c r="W739" s="26" t="e">
        <f>INDEX(#REF!,MATCH(LEFT(SP_ACQ_Lib[[#This Row],[Tax Parcel ID]],7),#REF!,0))</f>
        <v>#REF!</v>
      </c>
      <c r="X7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COW-FRMP_TR-T070 ENVIRONMENTAL Right-of-Entry Executed</v>
      </c>
      <c r="Y7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0" spans="1:25" ht="15" x14ac:dyDescent="0.2">
      <c r="A740" s="57" t="str">
        <f>CONCATENATE(SP_ACQ_Lib[[#This Row],[Acquisition Tract No.]],"_",SP_ACQ_Lib[[#This Row],[ACQ Document Type]])</f>
        <v>T070_ENVIRONMENTAL Right-of-Entry Package</v>
      </c>
      <c r="B740" s="14" t="s">
        <v>2333</v>
      </c>
      <c r="C740" s="83" t="s">
        <v>2046</v>
      </c>
      <c r="D740" s="12" t="s">
        <v>1203</v>
      </c>
      <c r="E740" s="8" t="s">
        <v>1195</v>
      </c>
      <c r="F740" s="8" t="s">
        <v>1198</v>
      </c>
      <c r="G740" s="8" t="s">
        <v>1197</v>
      </c>
      <c r="H740" s="7" t="s">
        <v>218</v>
      </c>
      <c r="I740" s="16">
        <v>43845</v>
      </c>
      <c r="J740" s="16">
        <v>43847</v>
      </c>
      <c r="K740" s="17"/>
      <c r="L740" s="3"/>
      <c r="M740" s="8" t="s">
        <v>1483</v>
      </c>
      <c r="N740" s="11">
        <v>43983.597893518519</v>
      </c>
      <c r="O740" s="8" t="s">
        <v>1483</v>
      </c>
      <c r="P740" s="11">
        <v>43979.392418981479</v>
      </c>
      <c r="Q740" s="13">
        <v>927171</v>
      </c>
      <c r="R740" s="84" t="s">
        <v>220</v>
      </c>
      <c r="S740" s="14" t="s">
        <v>2273</v>
      </c>
      <c r="T740" s="63">
        <v>1053</v>
      </c>
      <c r="U740" s="64" t="str">
        <f>CONCATENATE(LEFT(SP_ACQ_Lib[[#This Row],[Tax Parcel ID]],7),"_",SP_ACQ_Lib[[#This Row],[ACQ Document Type]])</f>
        <v>R018695_ENVIRONMENTAL Right-of-Entry Package</v>
      </c>
      <c r="V740" s="36" t="str">
        <f>INDEX(SP_AcqTract_DB[WCAD Tax Parcel ID],MATCH(SP_ACQ_Lib[[#This Row],[Acquisition Tract No.]],SP_AcqTract_DB[Acquisition Tract No.],0))</f>
        <v>R018695;#145</v>
      </c>
      <c r="W740" s="26" t="e">
        <f>INDEX(#REF!,MATCH(LEFT(SP_ACQ_Lib[[#This Row],[Tax Parcel ID]],7),#REF!,0))</f>
        <v>#REF!</v>
      </c>
      <c r="X7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COW-FRMP_TR-T070 ENVIRONMENTAL Right-of-Entry Package</v>
      </c>
      <c r="Y7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1" spans="1:25" ht="15" x14ac:dyDescent="0.2">
      <c r="A741" s="57" t="str">
        <f>CONCATENATE(SP_ACQ_Lib[[#This Row],[Acquisition Tract No.]],"_",SP_ACQ_Lib[[#This Row],[ACQ Document Type]])</f>
        <v>T070_ROE Right-of-Entry Package</v>
      </c>
      <c r="B741" s="14" t="s">
        <v>2436</v>
      </c>
      <c r="C741" s="83" t="s">
        <v>2046</v>
      </c>
      <c r="D741" s="12" t="s">
        <v>1203</v>
      </c>
      <c r="E741" s="8" t="s">
        <v>576</v>
      </c>
      <c r="F741" s="8" t="s">
        <v>1198</v>
      </c>
      <c r="G741" s="8" t="s">
        <v>2430</v>
      </c>
      <c r="H741" s="7" t="s">
        <v>218</v>
      </c>
      <c r="I741" s="16">
        <v>43984</v>
      </c>
      <c r="J741" s="16"/>
      <c r="K741" s="17"/>
      <c r="L741" s="3"/>
      <c r="M741" s="8" t="s">
        <v>1483</v>
      </c>
      <c r="N741" s="11">
        <v>43985.52003472222</v>
      </c>
      <c r="O741" s="8" t="s">
        <v>1483</v>
      </c>
      <c r="P741" s="11">
        <v>43985.509826388887</v>
      </c>
      <c r="Q741" s="13">
        <v>1017357</v>
      </c>
      <c r="R741" s="84" t="s">
        <v>220</v>
      </c>
      <c r="S741" s="14" t="s">
        <v>2460</v>
      </c>
      <c r="T741" s="63">
        <v>1091</v>
      </c>
      <c r="U741" s="64" t="str">
        <f>CONCATENATE(LEFT(SP_ACQ_Lib[[#This Row],[Tax Parcel ID]],7),"_",SP_ACQ_Lib[[#This Row],[ACQ Document Type]])</f>
        <v>R018695_ROE Right-of-Entry Package</v>
      </c>
      <c r="V741" s="36" t="str">
        <f>INDEX(SP_AcqTract_DB[WCAD Tax Parcel ID],MATCH(SP_ACQ_Lib[[#This Row],[Acquisition Tract No.]],SP_AcqTract_DB[Acquisition Tract No.],0))</f>
        <v>R018695;#145</v>
      </c>
      <c r="W741" s="26" t="e">
        <f>INDEX(#REF!,MATCH(LEFT(SP_ACQ_Lib[[#This Row],[Tax Parcel ID]],7),#REF!,0))</f>
        <v>#REF!</v>
      </c>
      <c r="X7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COW-FRMP_TR-T070 ROE Right-of-Entry Package</v>
      </c>
      <c r="Y7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2" spans="1:25" ht="15" x14ac:dyDescent="0.2">
      <c r="A742" s="57" t="str">
        <f>CONCATENATE(SP_ACQ_Lib[[#This Row],[Acquisition Tract No.]],"_",SP_ACQ_Lib[[#This Row],[ACQ Document Type]])</f>
        <v>T070_TITLE Tax Card</v>
      </c>
      <c r="B742" s="14" t="s">
        <v>2180</v>
      </c>
      <c r="C742" s="83" t="s">
        <v>2046</v>
      </c>
      <c r="D742" s="12" t="s">
        <v>1203</v>
      </c>
      <c r="E742" s="8" t="s">
        <v>485</v>
      </c>
      <c r="F742" s="8" t="s">
        <v>580</v>
      </c>
      <c r="G742" s="8" t="s">
        <v>579</v>
      </c>
      <c r="H742" s="7" t="s">
        <v>218</v>
      </c>
      <c r="I742" s="16"/>
      <c r="J742" s="16"/>
      <c r="K742" s="17"/>
      <c r="L742" s="3"/>
      <c r="M742" s="8" t="s">
        <v>1483</v>
      </c>
      <c r="N742" s="11">
        <v>43979.412430555552</v>
      </c>
      <c r="O742" s="8" t="s">
        <v>1483</v>
      </c>
      <c r="P742" s="11">
        <v>43979.392442129632</v>
      </c>
      <c r="Q742" s="13">
        <v>682834</v>
      </c>
      <c r="R742" s="84" t="s">
        <v>220</v>
      </c>
      <c r="S742" s="14" t="s">
        <v>2274</v>
      </c>
      <c r="T742" s="63">
        <v>1054</v>
      </c>
      <c r="U742" s="64" t="str">
        <f>CONCATENATE(LEFT(SP_ACQ_Lib[[#This Row],[Tax Parcel ID]],7),"_",SP_ACQ_Lib[[#This Row],[ACQ Document Type]])</f>
        <v>R018695_TITLE Tax Card</v>
      </c>
      <c r="V742" s="36" t="str">
        <f>INDEX(SP_AcqTract_DB[WCAD Tax Parcel ID],MATCH(SP_ACQ_Lib[[#This Row],[Acquisition Tract No.]],SP_AcqTract_DB[Acquisition Tract No.],0))</f>
        <v>R018695;#145</v>
      </c>
      <c r="W742" s="26" t="e">
        <f>INDEX(#REF!,MATCH(LEFT(SP_ACQ_Lib[[#This Row],[Tax Parcel ID]],7),#REF!,0))</f>
        <v>#REF!</v>
      </c>
      <c r="X7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COW-FRMP_TR-T070 TITLE Tax Card</v>
      </c>
      <c r="Y7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3" spans="1:25" ht="15" x14ac:dyDescent="0.2">
      <c r="A743" s="57" t="str">
        <f>CONCATENATE(SP_ACQ_Lib[[#This Row],[Acquisition Tract No.]],"_",SP_ACQ_Lib[[#This Row],[ACQ Document Type]])</f>
        <v>T071_CONTACT Negotiator Report</v>
      </c>
      <c r="B743" s="14" t="s">
        <v>2181</v>
      </c>
      <c r="C743" s="83" t="s">
        <v>2030</v>
      </c>
      <c r="D743" s="12" t="s">
        <v>1204</v>
      </c>
      <c r="E743" s="8" t="s">
        <v>489</v>
      </c>
      <c r="F743" s="8" t="s">
        <v>517</v>
      </c>
      <c r="G743" s="8" t="s">
        <v>516</v>
      </c>
      <c r="H743" s="7" t="s">
        <v>218</v>
      </c>
      <c r="I743" s="16"/>
      <c r="J743" s="16"/>
      <c r="K743" s="17"/>
      <c r="L743" s="3"/>
      <c r="M743" s="8" t="s">
        <v>2979</v>
      </c>
      <c r="N743" s="11">
        <v>44019.579872685186</v>
      </c>
      <c r="O743" s="8" t="s">
        <v>2979</v>
      </c>
      <c r="P743" s="11">
        <v>44012.503657407404</v>
      </c>
      <c r="Q743" s="13">
        <v>61787</v>
      </c>
      <c r="R743" s="84" t="s">
        <v>518</v>
      </c>
      <c r="S743" s="14" t="s">
        <v>3098</v>
      </c>
      <c r="T743" s="63">
        <v>1304</v>
      </c>
      <c r="U743" s="64" t="str">
        <f>CONCATENATE(LEFT(SP_ACQ_Lib[[#This Row],[Tax Parcel ID]],7),"_",SP_ACQ_Lib[[#This Row],[ACQ Document Type]])</f>
        <v>R018696_CONTACT Negotiator Report</v>
      </c>
      <c r="V743" s="36" t="str">
        <f>INDEX(SP_AcqTract_DB[WCAD Tax Parcel ID],MATCH(SP_ACQ_Lib[[#This Row],[Acquisition Tract No.]],SP_AcqTract_DB[Acquisition Tract No.],0))</f>
        <v>R018696;#146</v>
      </c>
      <c r="W743" s="26" t="e">
        <f>INDEX(#REF!,MATCH(LEFT(SP_ACQ_Lib[[#This Row],[Tax Parcel ID]],7),#REF!,0))</f>
        <v>#REF!</v>
      </c>
      <c r="X7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COW-FRMP_TR-T071 CONTACT Negotiator Report</v>
      </c>
      <c r="Y7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4" spans="1:25" ht="15" x14ac:dyDescent="0.2">
      <c r="A744" s="57" t="str">
        <f>CONCATENATE(SP_ACQ_Lib[[#This Row],[Acquisition Tract No.]],"_",SP_ACQ_Lib[[#This Row],[ACQ Document Type]])</f>
        <v>T071_ENVIRONMENTAL Right-of-Entry Package</v>
      </c>
      <c r="B744" s="14" t="s">
        <v>2334</v>
      </c>
      <c r="C744" s="83" t="s">
        <v>2030</v>
      </c>
      <c r="D744" s="12" t="s">
        <v>1204</v>
      </c>
      <c r="E744" s="8" t="s">
        <v>1195</v>
      </c>
      <c r="F744" s="8" t="s">
        <v>1198</v>
      </c>
      <c r="G744" s="8" t="s">
        <v>1197</v>
      </c>
      <c r="H744" s="7" t="s">
        <v>218</v>
      </c>
      <c r="I744" s="16"/>
      <c r="J744" s="16"/>
      <c r="K744" s="17"/>
      <c r="L744" s="3"/>
      <c r="M744" s="8" t="s">
        <v>1483</v>
      </c>
      <c r="N744" s="11">
        <v>43983.597893518519</v>
      </c>
      <c r="O744" s="8" t="s">
        <v>1483</v>
      </c>
      <c r="P744" s="11">
        <v>43959.529467592591</v>
      </c>
      <c r="Q744" s="13">
        <v>900735</v>
      </c>
      <c r="R744" s="84" t="s">
        <v>220</v>
      </c>
      <c r="S744" s="14" t="s">
        <v>1873</v>
      </c>
      <c r="T744" s="63">
        <v>871</v>
      </c>
      <c r="U744" s="64" t="str">
        <f>CONCATENATE(LEFT(SP_ACQ_Lib[[#This Row],[Tax Parcel ID]],7),"_",SP_ACQ_Lib[[#This Row],[ACQ Document Type]])</f>
        <v>R018696_ENVIRONMENTAL Right-of-Entry Package</v>
      </c>
      <c r="V744" s="36" t="str">
        <f>INDEX(SP_AcqTract_DB[WCAD Tax Parcel ID],MATCH(SP_ACQ_Lib[[#This Row],[Acquisition Tract No.]],SP_AcqTract_DB[Acquisition Tract No.],0))</f>
        <v>R018696;#146</v>
      </c>
      <c r="W744" s="26" t="e">
        <f>INDEX(#REF!,MATCH(LEFT(SP_ACQ_Lib[[#This Row],[Tax Parcel ID]],7),#REF!,0))</f>
        <v>#REF!</v>
      </c>
      <c r="X7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COW-FRMP_TR-T071 ENVIRONMENTAL Right-of-Entry Package</v>
      </c>
      <c r="Y7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5" spans="1:25" ht="15" x14ac:dyDescent="0.2">
      <c r="A745" s="57" t="str">
        <f>CONCATENATE(SP_ACQ_Lib[[#This Row],[Acquisition Tract No.]],"_",SP_ACQ_Lib[[#This Row],[ACQ Document Type]])</f>
        <v>T071_ROE Right-of-Entry Package</v>
      </c>
      <c r="B745" s="14" t="s">
        <v>2437</v>
      </c>
      <c r="C745" s="83" t="s">
        <v>2030</v>
      </c>
      <c r="D745" s="12" t="s">
        <v>1204</v>
      </c>
      <c r="E745" s="8" t="s">
        <v>576</v>
      </c>
      <c r="F745" s="8" t="s">
        <v>1198</v>
      </c>
      <c r="G745" s="8" t="s">
        <v>2430</v>
      </c>
      <c r="H745" s="7" t="s">
        <v>218</v>
      </c>
      <c r="I745" s="16">
        <v>43984</v>
      </c>
      <c r="J745" s="16"/>
      <c r="K745" s="17"/>
      <c r="L745" s="3"/>
      <c r="M745" s="8" t="s">
        <v>1483</v>
      </c>
      <c r="N745" s="11">
        <v>43985.513981481483</v>
      </c>
      <c r="O745" s="8" t="s">
        <v>1483</v>
      </c>
      <c r="P745" s="11">
        <v>43985.50984953704</v>
      </c>
      <c r="Q745" s="13">
        <v>892468</v>
      </c>
      <c r="R745" s="84" t="s">
        <v>220</v>
      </c>
      <c r="S745" s="14" t="s">
        <v>2461</v>
      </c>
      <c r="T745" s="63">
        <v>1092</v>
      </c>
      <c r="U745" s="64" t="str">
        <f>CONCATENATE(LEFT(SP_ACQ_Lib[[#This Row],[Tax Parcel ID]],7),"_",SP_ACQ_Lib[[#This Row],[ACQ Document Type]])</f>
        <v>R018696_ROE Right-of-Entry Package</v>
      </c>
      <c r="V745" s="36" t="str">
        <f>INDEX(SP_AcqTract_DB[WCAD Tax Parcel ID],MATCH(SP_ACQ_Lib[[#This Row],[Acquisition Tract No.]],SP_AcqTract_DB[Acquisition Tract No.],0))</f>
        <v>R018696;#146</v>
      </c>
      <c r="W745" s="26" t="e">
        <f>INDEX(#REF!,MATCH(LEFT(SP_ACQ_Lib[[#This Row],[Tax Parcel ID]],7),#REF!,0))</f>
        <v>#REF!</v>
      </c>
      <c r="X7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COW-FRMP_TR-T071 ROE Right-of-Entry Package</v>
      </c>
      <c r="Y7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6" spans="1:25" ht="15" x14ac:dyDescent="0.2">
      <c r="A746" s="57" t="str">
        <f>CONCATENATE(SP_ACQ_Lib[[#This Row],[Acquisition Tract No.]],"_",SP_ACQ_Lib[[#This Row],[ACQ Document Type]])</f>
        <v>T071_TITLE Tax Card</v>
      </c>
      <c r="B746" s="14" t="s">
        <v>2335</v>
      </c>
      <c r="C746" s="83" t="s">
        <v>2030</v>
      </c>
      <c r="D746" s="12" t="s">
        <v>1204</v>
      </c>
      <c r="E746" s="8" t="s">
        <v>485</v>
      </c>
      <c r="F746" s="8" t="s">
        <v>580</v>
      </c>
      <c r="G746" s="8" t="s">
        <v>579</v>
      </c>
      <c r="H746" s="7" t="s">
        <v>218</v>
      </c>
      <c r="I746" s="16"/>
      <c r="J746" s="16"/>
      <c r="K746" s="17"/>
      <c r="L746" s="3"/>
      <c r="M746" s="8" t="s">
        <v>1483</v>
      </c>
      <c r="N746" s="11">
        <v>43983.531018518515</v>
      </c>
      <c r="O746" s="8" t="s">
        <v>1483</v>
      </c>
      <c r="P746" s="11">
        <v>43959.529502314814</v>
      </c>
      <c r="Q746" s="13">
        <v>653556</v>
      </c>
      <c r="R746" s="84" t="s">
        <v>220</v>
      </c>
      <c r="S746" s="14" t="s">
        <v>1874</v>
      </c>
      <c r="T746" s="63">
        <v>872</v>
      </c>
      <c r="U746" s="64" t="str">
        <f>CONCATENATE(LEFT(SP_ACQ_Lib[[#This Row],[Tax Parcel ID]],7),"_",SP_ACQ_Lib[[#This Row],[ACQ Document Type]])</f>
        <v>R018696_TITLE Tax Card</v>
      </c>
      <c r="V746" s="36" t="str">
        <f>INDEX(SP_AcqTract_DB[WCAD Tax Parcel ID],MATCH(SP_ACQ_Lib[[#This Row],[Acquisition Tract No.]],SP_AcqTract_DB[Acquisition Tract No.],0))</f>
        <v>R018696;#146</v>
      </c>
      <c r="W746" s="26" t="e">
        <f>INDEX(#REF!,MATCH(LEFT(SP_ACQ_Lib[[#This Row],[Tax Parcel ID]],7),#REF!,0))</f>
        <v>#REF!</v>
      </c>
      <c r="X7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COW-FRMP_TR-T071 TITLE Tax Card</v>
      </c>
      <c r="Y7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7" spans="1:25" ht="15" x14ac:dyDescent="0.2">
      <c r="A747" s="57" t="str">
        <f>CONCATENATE(SP_ACQ_Lib[[#This Row],[Acquisition Tract No.]],"_",SP_ACQ_Lib[[#This Row],[ACQ Document Type]])</f>
        <v>T072_CONTACT Negotiator Report</v>
      </c>
      <c r="B747" s="14" t="s">
        <v>2182</v>
      </c>
      <c r="C747" s="83" t="s">
        <v>2049</v>
      </c>
      <c r="D747" s="12" t="s">
        <v>1205</v>
      </c>
      <c r="E747" s="8" t="s">
        <v>489</v>
      </c>
      <c r="F747" s="8" t="s">
        <v>517</v>
      </c>
      <c r="G747" s="8" t="s">
        <v>516</v>
      </c>
      <c r="H747" s="7" t="s">
        <v>218</v>
      </c>
      <c r="I747" s="16"/>
      <c r="J747" s="16"/>
      <c r="K747" s="17"/>
      <c r="L747" s="3"/>
      <c r="M747" s="8" t="s">
        <v>2979</v>
      </c>
      <c r="N747" s="11">
        <v>44021.769270833334</v>
      </c>
      <c r="O747" s="8" t="s">
        <v>1483</v>
      </c>
      <c r="P747" s="11">
        <v>43979.392476851855</v>
      </c>
      <c r="Q747" s="13">
        <v>61741</v>
      </c>
      <c r="R747" s="84" t="s">
        <v>220</v>
      </c>
      <c r="S747" s="14" t="s">
        <v>2309</v>
      </c>
      <c r="T747" s="63">
        <v>1055</v>
      </c>
      <c r="U747" s="64" t="str">
        <f>CONCATENATE(LEFT(SP_ACQ_Lib[[#This Row],[Tax Parcel ID]],7),"_",SP_ACQ_Lib[[#This Row],[ACQ Document Type]])</f>
        <v>R018697_CONTACT Negotiator Report</v>
      </c>
      <c r="V747" s="36" t="str">
        <f>INDEX(SP_AcqTract_DB[WCAD Tax Parcel ID],MATCH(SP_ACQ_Lib[[#This Row],[Acquisition Tract No.]],SP_AcqTract_DB[Acquisition Tract No.],0))</f>
        <v>R018697;#147</v>
      </c>
      <c r="W747" s="26" t="e">
        <f>INDEX(#REF!,MATCH(LEFT(SP_ACQ_Lib[[#This Row],[Tax Parcel ID]],7),#REF!,0))</f>
        <v>#REF!</v>
      </c>
      <c r="X7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COW-FRMP_TR-T072 CONTACT Negotiator Report</v>
      </c>
      <c r="Y7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8" spans="1:25" ht="15" x14ac:dyDescent="0.2">
      <c r="A748" s="57" t="str">
        <f>CONCATENATE(SP_ACQ_Lib[[#This Row],[Acquisition Tract No.]],"_",SP_ACQ_Lib[[#This Row],[ACQ Document Type]])</f>
        <v>T072_ENVIRONMENTAL Right-of-Entry Package</v>
      </c>
      <c r="B748" s="14" t="s">
        <v>2336</v>
      </c>
      <c r="C748" s="83" t="s">
        <v>2049</v>
      </c>
      <c r="D748" s="12" t="s">
        <v>1205</v>
      </c>
      <c r="E748" s="8" t="s">
        <v>1195</v>
      </c>
      <c r="F748" s="8" t="s">
        <v>1198</v>
      </c>
      <c r="G748" s="8" t="s">
        <v>1197</v>
      </c>
      <c r="H748" s="7" t="s">
        <v>218</v>
      </c>
      <c r="I748" s="16">
        <v>43845</v>
      </c>
      <c r="J748" s="16">
        <v>43847</v>
      </c>
      <c r="K748" s="17"/>
      <c r="L748" s="3"/>
      <c r="M748" s="8" t="s">
        <v>1483</v>
      </c>
      <c r="N748" s="11">
        <v>43983.597893518519</v>
      </c>
      <c r="O748" s="8" t="s">
        <v>1483</v>
      </c>
      <c r="P748" s="11">
        <v>43979.392488425925</v>
      </c>
      <c r="Q748" s="13">
        <v>933459</v>
      </c>
      <c r="R748" s="84" t="s">
        <v>220</v>
      </c>
      <c r="S748" s="14" t="s">
        <v>2275</v>
      </c>
      <c r="T748" s="63">
        <v>1056</v>
      </c>
      <c r="U748" s="64" t="str">
        <f>CONCATENATE(LEFT(SP_ACQ_Lib[[#This Row],[Tax Parcel ID]],7),"_",SP_ACQ_Lib[[#This Row],[ACQ Document Type]])</f>
        <v>R018697_ENVIRONMENTAL Right-of-Entry Package</v>
      </c>
      <c r="V748" s="36" t="str">
        <f>INDEX(SP_AcqTract_DB[WCAD Tax Parcel ID],MATCH(SP_ACQ_Lib[[#This Row],[Acquisition Tract No.]],SP_AcqTract_DB[Acquisition Tract No.],0))</f>
        <v>R018697;#147</v>
      </c>
      <c r="W748" s="26" t="e">
        <f>INDEX(#REF!,MATCH(LEFT(SP_ACQ_Lib[[#This Row],[Tax Parcel ID]],7),#REF!,0))</f>
        <v>#REF!</v>
      </c>
      <c r="X7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COW-FRMP_TR-T072 ENVIRONMENTAL Right-of-Entry Package</v>
      </c>
      <c r="Y7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49" spans="1:25" ht="15" x14ac:dyDescent="0.2">
      <c r="A749" s="57" t="str">
        <f>CONCATENATE(SP_ACQ_Lib[[#This Row],[Acquisition Tract No.]],"_",SP_ACQ_Lib[[#This Row],[ACQ Document Type]])</f>
        <v>T072_ROE Right-of-Entry Package</v>
      </c>
      <c r="B749" s="14" t="s">
        <v>2438</v>
      </c>
      <c r="C749" s="83" t="s">
        <v>2049</v>
      </c>
      <c r="D749" s="12" t="s">
        <v>1205</v>
      </c>
      <c r="E749" s="8" t="s">
        <v>576</v>
      </c>
      <c r="F749" s="8" t="s">
        <v>1198</v>
      </c>
      <c r="G749" s="8" t="s">
        <v>2430</v>
      </c>
      <c r="H749" s="7" t="s">
        <v>218</v>
      </c>
      <c r="I749" s="16">
        <v>43984</v>
      </c>
      <c r="J749" s="16"/>
      <c r="K749" s="17"/>
      <c r="L749" s="3"/>
      <c r="M749" s="8" t="s">
        <v>1483</v>
      </c>
      <c r="N749" s="11">
        <v>43985.514317129629</v>
      </c>
      <c r="O749" s="8" t="s">
        <v>1483</v>
      </c>
      <c r="P749" s="11">
        <v>43985.50986111111</v>
      </c>
      <c r="Q749" s="13">
        <v>1022682</v>
      </c>
      <c r="R749" s="84" t="s">
        <v>220</v>
      </c>
      <c r="S749" s="14" t="s">
        <v>2462</v>
      </c>
      <c r="T749" s="63">
        <v>1093</v>
      </c>
      <c r="U749" s="64" t="str">
        <f>CONCATENATE(LEFT(SP_ACQ_Lib[[#This Row],[Tax Parcel ID]],7),"_",SP_ACQ_Lib[[#This Row],[ACQ Document Type]])</f>
        <v>R018697_ROE Right-of-Entry Package</v>
      </c>
      <c r="V749" s="36" t="str">
        <f>INDEX(SP_AcqTract_DB[WCAD Tax Parcel ID],MATCH(SP_ACQ_Lib[[#This Row],[Acquisition Tract No.]],SP_AcqTract_DB[Acquisition Tract No.],0))</f>
        <v>R018697;#147</v>
      </c>
      <c r="W749" s="26" t="e">
        <f>INDEX(#REF!,MATCH(LEFT(SP_ACQ_Lib[[#This Row],[Tax Parcel ID]],7),#REF!,0))</f>
        <v>#REF!</v>
      </c>
      <c r="X7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COW-FRMP_TR-T072 ROE Right-of-Entry Package</v>
      </c>
      <c r="Y7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0" spans="1:25" ht="15" x14ac:dyDescent="0.2">
      <c r="A750" s="57" t="str">
        <f>CONCATENATE(SP_ACQ_Lib[[#This Row],[Acquisition Tract No.]],"_",SP_ACQ_Lib[[#This Row],[ACQ Document Type]])</f>
        <v>T072_TITLE Tax Card</v>
      </c>
      <c r="B750" s="14" t="s">
        <v>2183</v>
      </c>
      <c r="C750" s="83" t="s">
        <v>2049</v>
      </c>
      <c r="D750" s="12" t="s">
        <v>1205</v>
      </c>
      <c r="E750" s="8" t="s">
        <v>485</v>
      </c>
      <c r="F750" s="8" t="s">
        <v>580</v>
      </c>
      <c r="G750" s="8" t="s">
        <v>579</v>
      </c>
      <c r="H750" s="7" t="s">
        <v>218</v>
      </c>
      <c r="I750" s="16"/>
      <c r="J750" s="16"/>
      <c r="K750" s="17"/>
      <c r="L750" s="3"/>
      <c r="M750" s="8" t="s">
        <v>1483</v>
      </c>
      <c r="N750" s="11">
        <v>43979.413090277776</v>
      </c>
      <c r="O750" s="8" t="s">
        <v>1483</v>
      </c>
      <c r="P750" s="11">
        <v>43979.392511574071</v>
      </c>
      <c r="Q750" s="13">
        <v>686654</v>
      </c>
      <c r="R750" s="84" t="s">
        <v>220</v>
      </c>
      <c r="S750" s="14" t="s">
        <v>2276</v>
      </c>
      <c r="T750" s="63">
        <v>1057</v>
      </c>
      <c r="U750" s="64" t="str">
        <f>CONCATENATE(LEFT(SP_ACQ_Lib[[#This Row],[Tax Parcel ID]],7),"_",SP_ACQ_Lib[[#This Row],[ACQ Document Type]])</f>
        <v>R018697_TITLE Tax Card</v>
      </c>
      <c r="V750" s="36" t="str">
        <f>INDEX(SP_AcqTract_DB[WCAD Tax Parcel ID],MATCH(SP_ACQ_Lib[[#This Row],[Acquisition Tract No.]],SP_AcqTract_DB[Acquisition Tract No.],0))</f>
        <v>R018697;#147</v>
      </c>
      <c r="W750" s="26" t="e">
        <f>INDEX(#REF!,MATCH(LEFT(SP_ACQ_Lib[[#This Row],[Tax Parcel ID]],7),#REF!,0))</f>
        <v>#REF!</v>
      </c>
      <c r="X7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COW-FRMP_TR-T072 TITLE Tax Card</v>
      </c>
      <c r="Y7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1" spans="1:25" ht="15" x14ac:dyDescent="0.2">
      <c r="A751" s="57" t="str">
        <f>CONCATENATE(SP_ACQ_Lib[[#This Row],[Acquisition Tract No.]],"_",SP_ACQ_Lib[[#This Row],[ACQ Document Type]])</f>
        <v>T091_CONTACT Negotiator Report</v>
      </c>
      <c r="B751" s="14" t="s">
        <v>2577</v>
      </c>
      <c r="C751" s="83" t="s">
        <v>2031</v>
      </c>
      <c r="D751" s="12" t="s">
        <v>1207</v>
      </c>
      <c r="E751" s="8" t="s">
        <v>489</v>
      </c>
      <c r="F751" s="8" t="s">
        <v>517</v>
      </c>
      <c r="G751" s="8" t="s">
        <v>516</v>
      </c>
      <c r="H751" s="7" t="s">
        <v>218</v>
      </c>
      <c r="I751" s="16"/>
      <c r="J751" s="16"/>
      <c r="K751" s="17"/>
      <c r="L751" s="3"/>
      <c r="M751" s="8" t="s">
        <v>2979</v>
      </c>
      <c r="N751" s="11">
        <v>44019.601423611108</v>
      </c>
      <c r="O751" s="8" t="s">
        <v>2420</v>
      </c>
      <c r="P751" s="11">
        <v>43990.325995370367</v>
      </c>
      <c r="Q751" s="13">
        <v>61984</v>
      </c>
      <c r="R751" s="84" t="s">
        <v>220</v>
      </c>
      <c r="S751" s="14" t="s">
        <v>2586</v>
      </c>
      <c r="T751" s="63">
        <v>1146</v>
      </c>
      <c r="U751" s="64" t="str">
        <f>CONCATENATE(LEFT(SP_ACQ_Lib[[#This Row],[Tax Parcel ID]],7),"_",SP_ACQ_Lib[[#This Row],[ACQ Document Type]])</f>
        <v>R022826_CONTACT Negotiator Report</v>
      </c>
      <c r="V751" s="36" t="str">
        <f>INDEX(SP_AcqTract_DB[WCAD Tax Parcel ID],MATCH(SP_ACQ_Lib[[#This Row],[Acquisition Tract No.]],SP_AcqTract_DB[Acquisition Tract No.],0))</f>
        <v>R022826;#159</v>
      </c>
      <c r="W751" s="26" t="e">
        <f>INDEX(#REF!,MATCH(LEFT(SP_ACQ_Lib[[#This Row],[Tax Parcel ID]],7),#REF!,0))</f>
        <v>#REF!</v>
      </c>
      <c r="X7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COW-FRMP_TR-T091 CONTACT Negotiator Report</v>
      </c>
      <c r="Y7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2" spans="1:25" ht="15" x14ac:dyDescent="0.2">
      <c r="A752" s="57" t="str">
        <f>CONCATENATE(SP_ACQ_Lib[[#This Row],[Acquisition Tract No.]],"_",SP_ACQ_Lib[[#This Row],[ACQ Document Type]])</f>
        <v>T091_ENVIRONMENTAL Right-of-Entry Package</v>
      </c>
      <c r="B752" s="14" t="s">
        <v>2337</v>
      </c>
      <c r="C752" s="83" t="s">
        <v>2031</v>
      </c>
      <c r="D752" s="12" t="s">
        <v>1207</v>
      </c>
      <c r="E752" s="8" t="s">
        <v>1195</v>
      </c>
      <c r="F752" s="8" t="s">
        <v>1198</v>
      </c>
      <c r="G752" s="8" t="s">
        <v>1197</v>
      </c>
      <c r="H752" s="7" t="s">
        <v>218</v>
      </c>
      <c r="I752" s="16">
        <v>43845</v>
      </c>
      <c r="J752" s="16">
        <v>43852</v>
      </c>
      <c r="K752" s="17"/>
      <c r="L752" s="3"/>
      <c r="M752" s="8" t="s">
        <v>1483</v>
      </c>
      <c r="N752" s="11">
        <v>43983.597893518519</v>
      </c>
      <c r="O752" s="8" t="s">
        <v>1483</v>
      </c>
      <c r="P752" s="11">
        <v>43971.419907407406</v>
      </c>
      <c r="Q752" s="13">
        <v>996347</v>
      </c>
      <c r="R752" s="84" t="s">
        <v>220</v>
      </c>
      <c r="S752" s="14" t="s">
        <v>1926</v>
      </c>
      <c r="T752" s="63">
        <v>895</v>
      </c>
      <c r="U752" s="64" t="str">
        <f>CONCATENATE(LEFT(SP_ACQ_Lib[[#This Row],[Tax Parcel ID]],7),"_",SP_ACQ_Lib[[#This Row],[ACQ Document Type]])</f>
        <v>R022826_ENVIRONMENTAL Right-of-Entry Package</v>
      </c>
      <c r="V752" s="36" t="str">
        <f>INDEX(SP_AcqTract_DB[WCAD Tax Parcel ID],MATCH(SP_ACQ_Lib[[#This Row],[Acquisition Tract No.]],SP_AcqTract_DB[Acquisition Tract No.],0))</f>
        <v>R022826;#159</v>
      </c>
      <c r="W752" s="26" t="e">
        <f>INDEX(#REF!,MATCH(LEFT(SP_ACQ_Lib[[#This Row],[Tax Parcel ID]],7),#REF!,0))</f>
        <v>#REF!</v>
      </c>
      <c r="X7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COW-FRMP_TR-T091 ENVIRONMENTAL Right-of-Entry Package</v>
      </c>
      <c r="Y7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3" spans="1:25" ht="15" x14ac:dyDescent="0.2">
      <c r="A753" s="57" t="str">
        <f>CONCATENATE(SP_ACQ_Lib[[#This Row],[Acquisition Tract No.]],"_",SP_ACQ_Lib[[#This Row],[ACQ Document Type]])</f>
        <v>T091_ROE Right-of-Entry Package</v>
      </c>
      <c r="B753" s="14" t="s">
        <v>2439</v>
      </c>
      <c r="C753" s="83" t="s">
        <v>2031</v>
      </c>
      <c r="D753" s="12" t="s">
        <v>1207</v>
      </c>
      <c r="E753" s="8" t="s">
        <v>576</v>
      </c>
      <c r="F753" s="8" t="s">
        <v>1198</v>
      </c>
      <c r="G753" s="8" t="s">
        <v>2430</v>
      </c>
      <c r="H753" s="7" t="s">
        <v>218</v>
      </c>
      <c r="I753" s="16">
        <v>43984</v>
      </c>
      <c r="J753" s="16"/>
      <c r="K753" s="17"/>
      <c r="L753" s="3"/>
      <c r="M753" s="8" t="s">
        <v>1483</v>
      </c>
      <c r="N753" s="11">
        <v>43985.514733796299</v>
      </c>
      <c r="O753" s="8" t="s">
        <v>1483</v>
      </c>
      <c r="P753" s="11">
        <v>43985.509872685187</v>
      </c>
      <c r="Q753" s="13">
        <v>1078385</v>
      </c>
      <c r="R753" s="84" t="s">
        <v>220</v>
      </c>
      <c r="S753" s="14" t="s">
        <v>2463</v>
      </c>
      <c r="T753" s="63">
        <v>1094</v>
      </c>
      <c r="U753" s="64" t="str">
        <f>CONCATENATE(LEFT(SP_ACQ_Lib[[#This Row],[Tax Parcel ID]],7),"_",SP_ACQ_Lib[[#This Row],[ACQ Document Type]])</f>
        <v>R022826_ROE Right-of-Entry Package</v>
      </c>
      <c r="V753" s="36" t="str">
        <f>INDEX(SP_AcqTract_DB[WCAD Tax Parcel ID],MATCH(SP_ACQ_Lib[[#This Row],[Acquisition Tract No.]],SP_AcqTract_DB[Acquisition Tract No.],0))</f>
        <v>R022826;#159</v>
      </c>
      <c r="W753" s="26" t="e">
        <f>INDEX(#REF!,MATCH(LEFT(SP_ACQ_Lib[[#This Row],[Tax Parcel ID]],7),#REF!,0))</f>
        <v>#REF!</v>
      </c>
      <c r="X7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COW-FRMP_TR-T091 ROE Right-of-Entry Package</v>
      </c>
      <c r="Y7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4" spans="1:25" ht="15" x14ac:dyDescent="0.2">
      <c r="A754" s="57" t="str">
        <f>CONCATENATE(SP_ACQ_Lib[[#This Row],[Acquisition Tract No.]],"_",SP_ACQ_Lib[[#This Row],[ACQ Document Type]])</f>
        <v>T091_TITLE Tax Card</v>
      </c>
      <c r="B754" s="14" t="s">
        <v>2338</v>
      </c>
      <c r="C754" s="83" t="s">
        <v>2031</v>
      </c>
      <c r="D754" s="12" t="s">
        <v>1207</v>
      </c>
      <c r="E754" s="8" t="s">
        <v>485</v>
      </c>
      <c r="F754" s="8" t="s">
        <v>580</v>
      </c>
      <c r="G754" s="8" t="s">
        <v>579</v>
      </c>
      <c r="H754" s="7" t="s">
        <v>218</v>
      </c>
      <c r="I754" s="16"/>
      <c r="J754" s="16"/>
      <c r="K754" s="17"/>
      <c r="L754" s="3"/>
      <c r="M754" s="8" t="s">
        <v>1483</v>
      </c>
      <c r="N754" s="11">
        <v>43983.531388888892</v>
      </c>
      <c r="O754" s="8" t="s">
        <v>1483</v>
      </c>
      <c r="P754" s="11">
        <v>43971.419930555552</v>
      </c>
      <c r="Q754" s="13">
        <v>746126</v>
      </c>
      <c r="R754" s="84" t="s">
        <v>220</v>
      </c>
      <c r="S754" s="14" t="s">
        <v>1927</v>
      </c>
      <c r="T754" s="63">
        <v>896</v>
      </c>
      <c r="U754" s="64" t="str">
        <f>CONCATENATE(LEFT(SP_ACQ_Lib[[#This Row],[Tax Parcel ID]],7),"_",SP_ACQ_Lib[[#This Row],[ACQ Document Type]])</f>
        <v>R022826_TITLE Tax Card</v>
      </c>
      <c r="V754" s="36" t="str">
        <f>INDEX(SP_AcqTract_DB[WCAD Tax Parcel ID],MATCH(SP_ACQ_Lib[[#This Row],[Acquisition Tract No.]],SP_AcqTract_DB[Acquisition Tract No.],0))</f>
        <v>R022826;#159</v>
      </c>
      <c r="W754" s="26" t="e">
        <f>INDEX(#REF!,MATCH(LEFT(SP_ACQ_Lib[[#This Row],[Tax Parcel ID]],7),#REF!,0))</f>
        <v>#REF!</v>
      </c>
      <c r="X7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COW-FRMP_TR-T091 TITLE Tax Card</v>
      </c>
      <c r="Y7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5" spans="1:25" ht="15" x14ac:dyDescent="0.2">
      <c r="A755" s="57" t="str">
        <f>CONCATENATE(SP_ACQ_Lib[[#This Row],[Acquisition Tract No.]],"_",SP_ACQ_Lib[[#This Row],[ACQ Document Type]])</f>
        <v>T157_CONTACT Negotiator Report</v>
      </c>
      <c r="B755" s="14" t="s">
        <v>2184</v>
      </c>
      <c r="C755" s="15" t="s">
        <v>2032</v>
      </c>
      <c r="D755" s="12" t="s">
        <v>1211</v>
      </c>
      <c r="E755" s="8" t="s">
        <v>489</v>
      </c>
      <c r="F755" s="8" t="s">
        <v>517</v>
      </c>
      <c r="G755" s="8" t="s">
        <v>516</v>
      </c>
      <c r="H755" s="7" t="s">
        <v>218</v>
      </c>
      <c r="I755" s="16"/>
      <c r="J755" s="16"/>
      <c r="K755" s="17"/>
      <c r="L755" s="3"/>
      <c r="M755" s="8" t="s">
        <v>1077</v>
      </c>
      <c r="N755" s="11">
        <v>44011.501469907409</v>
      </c>
      <c r="O755" s="8" t="s">
        <v>1483</v>
      </c>
      <c r="P755" s="11">
        <v>43971.419942129629</v>
      </c>
      <c r="Q755" s="13">
        <v>43534</v>
      </c>
      <c r="R755" s="18" t="s">
        <v>220</v>
      </c>
      <c r="S755" s="14" t="s">
        <v>2010</v>
      </c>
      <c r="T755" s="63">
        <v>897</v>
      </c>
      <c r="U755" s="64" t="str">
        <f>CONCATENATE(LEFT(SP_ACQ_Lib[[#This Row],[Tax Parcel ID]],7),"_",SP_ACQ_Lib[[#This Row],[ACQ Document Type]])</f>
        <v>R026596_CONTACT Negotiator Report</v>
      </c>
      <c r="V755" s="36" t="str">
        <f>INDEX(SP_AcqTract_DB[WCAD Tax Parcel ID],MATCH(SP_ACQ_Lib[[#This Row],[Acquisition Tract No.]],SP_AcqTract_DB[Acquisition Tract No.],0))</f>
        <v>R026596;#209</v>
      </c>
      <c r="W755" s="26" t="e">
        <f>INDEX(#REF!,MATCH(LEFT(SP_ACQ_Lib[[#This Row],[Tax Parcel ID]],7),#REF!,0))</f>
        <v>#REF!</v>
      </c>
      <c r="X7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COW-FRMP_TR-T157 CONTACT Negotiator Report</v>
      </c>
      <c r="Y7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6" spans="1:25" ht="15" x14ac:dyDescent="0.2">
      <c r="A756" s="57" t="str">
        <f>CONCATENATE(SP_ACQ_Lib[[#This Row],[Acquisition Tract No.]],"_",SP_ACQ_Lib[[#This Row],[ACQ Document Type]])</f>
        <v>T157_CONTACT Negotiator Report</v>
      </c>
      <c r="B756" s="14" t="s">
        <v>2871</v>
      </c>
      <c r="C756" s="15" t="s">
        <v>2032</v>
      </c>
      <c r="D756" s="12" t="s">
        <v>1211</v>
      </c>
      <c r="E756" s="8" t="s">
        <v>489</v>
      </c>
      <c r="F756" s="8" t="s">
        <v>517</v>
      </c>
      <c r="G756" s="8" t="s">
        <v>516</v>
      </c>
      <c r="H756" s="7" t="s">
        <v>218</v>
      </c>
      <c r="I756" s="16"/>
      <c r="J756" s="16"/>
      <c r="K756" s="17"/>
      <c r="L756" s="3"/>
      <c r="M756" s="8" t="s">
        <v>1077</v>
      </c>
      <c r="N756" s="11">
        <v>43999.739016203705</v>
      </c>
      <c r="O756" s="8" t="s">
        <v>1077</v>
      </c>
      <c r="P756" s="11">
        <v>43999.739016203705</v>
      </c>
      <c r="Q756" s="13">
        <v>46349</v>
      </c>
      <c r="R756" s="18" t="s">
        <v>220</v>
      </c>
      <c r="S756" s="14" t="s">
        <v>2940</v>
      </c>
      <c r="T756" s="63">
        <v>1223</v>
      </c>
      <c r="U756" s="64" t="str">
        <f>CONCATENATE(LEFT(SP_ACQ_Lib[[#This Row],[Tax Parcel ID]],7),"_",SP_ACQ_Lib[[#This Row],[ACQ Document Type]])</f>
        <v>R026596_CONTACT Negotiator Report</v>
      </c>
      <c r="V756" s="36" t="str">
        <f>INDEX(SP_AcqTract_DB[WCAD Tax Parcel ID],MATCH(SP_ACQ_Lib[[#This Row],[Acquisition Tract No.]],SP_AcqTract_DB[Acquisition Tract No.],0))</f>
        <v>R026596;#209</v>
      </c>
      <c r="W756" s="26" t="e">
        <f>INDEX(#REF!,MATCH(LEFT(SP_ACQ_Lib[[#This Row],[Tax Parcel ID]],7),#REF!,0))</f>
        <v>#REF!</v>
      </c>
      <c r="X7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COW-FRMP_TR-T157 CONTACT Negotiator Report</v>
      </c>
      <c r="Y7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757" spans="1:25" ht="15" x14ac:dyDescent="0.2">
      <c r="A757" s="57" t="str">
        <f>CONCATENATE(SP_ACQ_Lib[[#This Row],[Acquisition Tract No.]],"_",SP_ACQ_Lib[[#This Row],[ACQ Document Type]])</f>
        <v>T157_ENVIRONMENTAL Right-of-Entry Package</v>
      </c>
      <c r="B757" s="14" t="s">
        <v>2339</v>
      </c>
      <c r="C757" s="15" t="s">
        <v>2032</v>
      </c>
      <c r="D757" s="12" t="s">
        <v>1211</v>
      </c>
      <c r="E757" s="8" t="s">
        <v>1195</v>
      </c>
      <c r="F757" s="8" t="s">
        <v>1198</v>
      </c>
      <c r="G757" s="8" t="s">
        <v>1197</v>
      </c>
      <c r="H757" s="7" t="s">
        <v>218</v>
      </c>
      <c r="I757" s="16">
        <v>43846</v>
      </c>
      <c r="J757" s="16">
        <v>43851</v>
      </c>
      <c r="K757" s="17"/>
      <c r="L757" s="3"/>
      <c r="M757" s="8" t="s">
        <v>1483</v>
      </c>
      <c r="N757" s="11">
        <v>43983.597893518519</v>
      </c>
      <c r="O757" s="8" t="s">
        <v>1483</v>
      </c>
      <c r="P757" s="11">
        <v>43971.419953703706</v>
      </c>
      <c r="Q757" s="13">
        <v>939587</v>
      </c>
      <c r="R757" s="18" t="s">
        <v>220</v>
      </c>
      <c r="S757" s="14" t="s">
        <v>1928</v>
      </c>
      <c r="T757" s="63">
        <v>898</v>
      </c>
      <c r="U757" s="64" t="str">
        <f>CONCATENATE(LEFT(SP_ACQ_Lib[[#This Row],[Tax Parcel ID]],7),"_",SP_ACQ_Lib[[#This Row],[ACQ Document Type]])</f>
        <v>R026596_ENVIRONMENTAL Right-of-Entry Package</v>
      </c>
      <c r="V757" s="36" t="str">
        <f>INDEX(SP_AcqTract_DB[WCAD Tax Parcel ID],MATCH(SP_ACQ_Lib[[#This Row],[Acquisition Tract No.]],SP_AcqTract_DB[Acquisition Tract No.],0))</f>
        <v>R026596;#209</v>
      </c>
      <c r="W757" s="26" t="e">
        <f>INDEX(#REF!,MATCH(LEFT(SP_ACQ_Lib[[#This Row],[Tax Parcel ID]],7),#REF!,0))</f>
        <v>#REF!</v>
      </c>
      <c r="X7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COW-FRMP_TR-T157 ENVIRONMENTAL Right-of-Entry Package</v>
      </c>
      <c r="Y7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8" spans="1:25" ht="15" x14ac:dyDescent="0.2">
      <c r="A758" s="57" t="str">
        <f>CONCATENATE(SP_ACQ_Lib[[#This Row],[Acquisition Tract No.]],"_",SP_ACQ_Lib[[#This Row],[ACQ Document Type]])</f>
        <v>T157_ROE Right-of-Entry Package</v>
      </c>
      <c r="B758" s="14" t="s">
        <v>2440</v>
      </c>
      <c r="C758" s="15" t="s">
        <v>2032</v>
      </c>
      <c r="D758" s="12" t="s">
        <v>1211</v>
      </c>
      <c r="E758" s="8" t="s">
        <v>576</v>
      </c>
      <c r="F758" s="8" t="s">
        <v>1198</v>
      </c>
      <c r="G758" s="8" t="s">
        <v>2430</v>
      </c>
      <c r="H758" s="7" t="s">
        <v>218</v>
      </c>
      <c r="I758" s="16">
        <v>43984</v>
      </c>
      <c r="J758" s="16"/>
      <c r="K758" s="17"/>
      <c r="L758" s="3"/>
      <c r="M758" s="8" t="s">
        <v>1483</v>
      </c>
      <c r="N758" s="11">
        <v>43985.516273148147</v>
      </c>
      <c r="O758" s="8" t="s">
        <v>1483</v>
      </c>
      <c r="P758" s="11">
        <v>43985.50990740741</v>
      </c>
      <c r="Q758" s="13">
        <v>1108501</v>
      </c>
      <c r="R758" s="18" t="s">
        <v>220</v>
      </c>
      <c r="S758" s="14" t="s">
        <v>2464</v>
      </c>
      <c r="T758" s="63">
        <v>1095</v>
      </c>
      <c r="U758" s="64" t="str">
        <f>CONCATENATE(LEFT(SP_ACQ_Lib[[#This Row],[Tax Parcel ID]],7),"_",SP_ACQ_Lib[[#This Row],[ACQ Document Type]])</f>
        <v>R026596_ROE Right-of-Entry Package</v>
      </c>
      <c r="V758" s="36" t="str">
        <f>INDEX(SP_AcqTract_DB[WCAD Tax Parcel ID],MATCH(SP_ACQ_Lib[[#This Row],[Acquisition Tract No.]],SP_AcqTract_DB[Acquisition Tract No.],0))</f>
        <v>R026596;#209</v>
      </c>
      <c r="W758" s="26" t="e">
        <f>INDEX(#REF!,MATCH(LEFT(SP_ACQ_Lib[[#This Row],[Tax Parcel ID]],7),#REF!,0))</f>
        <v>#REF!</v>
      </c>
      <c r="X7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COW-FRMP_TR-T157 ROE Right-of-Entry Package</v>
      </c>
      <c r="Y7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59" spans="1:25" ht="15" x14ac:dyDescent="0.2">
      <c r="A759" s="57" t="str">
        <f>CONCATENATE(SP_ACQ_Lib[[#This Row],[Acquisition Tract No.]],"_",SP_ACQ_Lib[[#This Row],[ACQ Document Type]])</f>
        <v>T157_TITLE Tax Card</v>
      </c>
      <c r="B759" s="14" t="s">
        <v>2340</v>
      </c>
      <c r="C759" s="15" t="s">
        <v>2032</v>
      </c>
      <c r="D759" s="12" t="s">
        <v>1211</v>
      </c>
      <c r="E759" s="8" t="s">
        <v>485</v>
      </c>
      <c r="F759" s="8" t="s">
        <v>580</v>
      </c>
      <c r="G759" s="8" t="s">
        <v>579</v>
      </c>
      <c r="H759" s="7" t="s">
        <v>218</v>
      </c>
      <c r="I759" s="16"/>
      <c r="J759" s="16"/>
      <c r="K759" s="17"/>
      <c r="L759" s="3"/>
      <c r="M759" s="8" t="s">
        <v>1483</v>
      </c>
      <c r="N759" s="11">
        <v>43983.531643518516</v>
      </c>
      <c r="O759" s="8" t="s">
        <v>1483</v>
      </c>
      <c r="P759" s="11">
        <v>43959.529537037037</v>
      </c>
      <c r="Q759" s="13">
        <v>691429</v>
      </c>
      <c r="R759" s="18" t="s">
        <v>220</v>
      </c>
      <c r="S759" s="14" t="s">
        <v>1875</v>
      </c>
      <c r="T759" s="63">
        <v>873</v>
      </c>
      <c r="U759" s="64" t="str">
        <f>CONCATENATE(LEFT(SP_ACQ_Lib[[#This Row],[Tax Parcel ID]],7),"_",SP_ACQ_Lib[[#This Row],[ACQ Document Type]])</f>
        <v>R026596_TITLE Tax Card</v>
      </c>
      <c r="V759" s="36" t="str">
        <f>INDEX(SP_AcqTract_DB[WCAD Tax Parcel ID],MATCH(SP_ACQ_Lib[[#This Row],[Acquisition Tract No.]],SP_AcqTract_DB[Acquisition Tract No.],0))</f>
        <v>R026596;#209</v>
      </c>
      <c r="W759" s="26" t="e">
        <f>INDEX(#REF!,MATCH(LEFT(SP_ACQ_Lib[[#This Row],[Tax Parcel ID]],7),#REF!,0))</f>
        <v>#REF!</v>
      </c>
      <c r="X7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COW-FRMP_TR-T157 TITLE Tax Card</v>
      </c>
      <c r="Y7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0" spans="1:25" ht="15" x14ac:dyDescent="0.2">
      <c r="A760" s="57" t="str">
        <f>CONCATENATE(SP_ACQ_Lib[[#This Row],[Acquisition Tract No.]],"_",SP_ACQ_Lib[[#This Row],[ACQ Document Type]])</f>
        <v>T158_CONTACT Negotiator Report</v>
      </c>
      <c r="B760" s="14" t="s">
        <v>2185</v>
      </c>
      <c r="C760" s="128" t="s">
        <v>2053</v>
      </c>
      <c r="D760" s="12" t="s">
        <v>1212</v>
      </c>
      <c r="E760" s="8" t="s">
        <v>489</v>
      </c>
      <c r="F760" s="8" t="s">
        <v>517</v>
      </c>
      <c r="G760" s="8" t="s">
        <v>516</v>
      </c>
      <c r="H760" s="7" t="s">
        <v>218</v>
      </c>
      <c r="I760" s="16"/>
      <c r="J760" s="16"/>
      <c r="K760" s="17"/>
      <c r="L760" s="3"/>
      <c r="M760" s="8" t="s">
        <v>1077</v>
      </c>
      <c r="N760" s="11">
        <v>44012.31758101852</v>
      </c>
      <c r="O760" s="8" t="s">
        <v>1483</v>
      </c>
      <c r="P760" s="11">
        <v>43971.419976851852</v>
      </c>
      <c r="Q760" s="13">
        <v>1700638</v>
      </c>
      <c r="R760" s="129" t="s">
        <v>220</v>
      </c>
      <c r="S760" s="14" t="s">
        <v>2011</v>
      </c>
      <c r="T760" s="63">
        <v>899</v>
      </c>
      <c r="U760" s="64" t="str">
        <f>CONCATENATE(LEFT(SP_ACQ_Lib[[#This Row],[Tax Parcel ID]],7),"_",SP_ACQ_Lib[[#This Row],[ACQ Document Type]])</f>
        <v>R026597_CONTACT Negotiator Report</v>
      </c>
      <c r="V760" s="36" t="str">
        <f>INDEX(SP_AcqTract_DB[WCAD Tax Parcel ID],MATCH(SP_ACQ_Lib[[#This Row],[Acquisition Tract No.]],SP_AcqTract_DB[Acquisition Tract No.],0))</f>
        <v>R026597;#210</v>
      </c>
      <c r="W760" s="26" t="e">
        <f>INDEX(#REF!,MATCH(LEFT(SP_ACQ_Lib[[#This Row],[Tax Parcel ID]],7),#REF!,0))</f>
        <v>#REF!</v>
      </c>
      <c r="X7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COW-FRMP_TR-T158 CONTACT Negotiator Report</v>
      </c>
      <c r="Y7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1" spans="1:25" ht="15" x14ac:dyDescent="0.2">
      <c r="A761" s="57" t="str">
        <f>CONCATENATE(SP_ACQ_Lib[[#This Row],[Acquisition Tract No.]],"_",SP_ACQ_Lib[[#This Row],[ACQ Document Type]])</f>
        <v>T158_CONTACT Negotiator Report</v>
      </c>
      <c r="B761" s="14" t="s">
        <v>2872</v>
      </c>
      <c r="C761" s="128" t="s">
        <v>2053</v>
      </c>
      <c r="D761" s="12" t="s">
        <v>1212</v>
      </c>
      <c r="E761" s="8" t="s">
        <v>489</v>
      </c>
      <c r="F761" s="8" t="s">
        <v>517</v>
      </c>
      <c r="G761" s="8" t="s">
        <v>516</v>
      </c>
      <c r="H761" s="7" t="s">
        <v>218</v>
      </c>
      <c r="I761" s="16"/>
      <c r="J761" s="16"/>
      <c r="K761" s="17"/>
      <c r="L761" s="3"/>
      <c r="M761" s="8" t="s">
        <v>1077</v>
      </c>
      <c r="N761" s="11">
        <v>43999.738587962966</v>
      </c>
      <c r="O761" s="8" t="s">
        <v>1077</v>
      </c>
      <c r="P761" s="11">
        <v>43999.738587962966</v>
      </c>
      <c r="Q761" s="13">
        <v>881883</v>
      </c>
      <c r="R761" s="129" t="s">
        <v>220</v>
      </c>
      <c r="S761" s="14" t="s">
        <v>2941</v>
      </c>
      <c r="T761" s="63">
        <v>1222</v>
      </c>
      <c r="U761" s="64" t="str">
        <f>CONCATENATE(LEFT(SP_ACQ_Lib[[#This Row],[Tax Parcel ID]],7),"_",SP_ACQ_Lib[[#This Row],[ACQ Document Type]])</f>
        <v>R026597_CONTACT Negotiator Report</v>
      </c>
      <c r="V761" s="36" t="str">
        <f>INDEX(SP_AcqTract_DB[WCAD Tax Parcel ID],MATCH(SP_ACQ_Lib[[#This Row],[Acquisition Tract No.]],SP_AcqTract_DB[Acquisition Tract No.],0))</f>
        <v>R026597;#210</v>
      </c>
      <c r="W761" s="26" t="e">
        <f>INDEX(#REF!,MATCH(LEFT(SP_ACQ_Lib[[#This Row],[Tax Parcel ID]],7),#REF!,0))</f>
        <v>#REF!</v>
      </c>
      <c r="X7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COW-FRMP_TR-T158 CONTACT Negotiator Report</v>
      </c>
      <c r="Y7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1</v>
      </c>
    </row>
    <row r="762" spans="1:25" ht="15" x14ac:dyDescent="0.2">
      <c r="A762" s="57" t="str">
        <f>CONCATENATE(SP_ACQ_Lib[[#This Row],[Acquisition Tract No.]],"_",SP_ACQ_Lib[[#This Row],[ACQ Document Type]])</f>
        <v>T158_ENVIRONMENTAL Right-of-Entry Executed</v>
      </c>
      <c r="B762" s="14" t="s">
        <v>2341</v>
      </c>
      <c r="C762" s="128" t="s">
        <v>2053</v>
      </c>
      <c r="D762" s="12" t="s">
        <v>1212</v>
      </c>
      <c r="E762" s="8" t="s">
        <v>1195</v>
      </c>
      <c r="F762" s="8" t="s">
        <v>1196</v>
      </c>
      <c r="G762" s="8" t="s">
        <v>1194</v>
      </c>
      <c r="H762" s="7" t="s">
        <v>218</v>
      </c>
      <c r="I762" s="16">
        <v>43900</v>
      </c>
      <c r="J762" s="16"/>
      <c r="K762" s="17"/>
      <c r="L762" s="3"/>
      <c r="M762" s="8" t="s">
        <v>1483</v>
      </c>
      <c r="N762" s="11">
        <v>43983.567847222221</v>
      </c>
      <c r="O762" s="8" t="s">
        <v>1483</v>
      </c>
      <c r="P762" s="11">
        <v>43971.420023148145</v>
      </c>
      <c r="Q762" s="13">
        <v>1598364</v>
      </c>
      <c r="R762" s="129" t="s">
        <v>220</v>
      </c>
      <c r="S762" s="14" t="s">
        <v>1930</v>
      </c>
      <c r="T762" s="63">
        <v>901</v>
      </c>
      <c r="U762" s="64" t="str">
        <f>CONCATENATE(LEFT(SP_ACQ_Lib[[#This Row],[Tax Parcel ID]],7),"_",SP_ACQ_Lib[[#This Row],[ACQ Document Type]])</f>
        <v>R026597_ENVIRONMENTAL Right-of-Entry Executed</v>
      </c>
      <c r="V762" s="36" t="str">
        <f>INDEX(SP_AcqTract_DB[WCAD Tax Parcel ID],MATCH(SP_ACQ_Lib[[#This Row],[Acquisition Tract No.]],SP_AcqTract_DB[Acquisition Tract No.],0))</f>
        <v>R026597;#210</v>
      </c>
      <c r="W762" s="26" t="e">
        <f>INDEX(#REF!,MATCH(LEFT(SP_ACQ_Lib[[#This Row],[Tax Parcel ID]],7),#REF!,0))</f>
        <v>#REF!</v>
      </c>
      <c r="X7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COW-FRMP_TR-T158 ENVIRONMENTAL Right-of-Entry Executed</v>
      </c>
      <c r="Y7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3" spans="1:25" ht="15" x14ac:dyDescent="0.2">
      <c r="A763" s="57" t="str">
        <f>CONCATENATE(SP_ACQ_Lib[[#This Row],[Acquisition Tract No.]],"_",SP_ACQ_Lib[[#This Row],[ACQ Document Type]])</f>
        <v>T158_ENVIRONMENTAL Right-of-Entry Package</v>
      </c>
      <c r="B763" s="14" t="s">
        <v>2342</v>
      </c>
      <c r="C763" s="128" t="s">
        <v>2053</v>
      </c>
      <c r="D763" s="12" t="s">
        <v>1212</v>
      </c>
      <c r="E763" s="8" t="s">
        <v>1195</v>
      </c>
      <c r="F763" s="8" t="s">
        <v>1198</v>
      </c>
      <c r="G763" s="8" t="s">
        <v>1197</v>
      </c>
      <c r="H763" s="7" t="s">
        <v>218</v>
      </c>
      <c r="I763" s="16">
        <v>43846</v>
      </c>
      <c r="J763" s="16">
        <v>43852</v>
      </c>
      <c r="K763" s="17"/>
      <c r="L763" s="3"/>
      <c r="M763" s="8" t="s">
        <v>1483</v>
      </c>
      <c r="N763" s="11">
        <v>43983.597893518519</v>
      </c>
      <c r="O763" s="8" t="s">
        <v>1483</v>
      </c>
      <c r="P763" s="11">
        <v>43971.419988425929</v>
      </c>
      <c r="Q763" s="13">
        <v>952795</v>
      </c>
      <c r="R763" s="129" t="s">
        <v>220</v>
      </c>
      <c r="S763" s="14" t="s">
        <v>1929</v>
      </c>
      <c r="T763" s="63">
        <v>900</v>
      </c>
      <c r="U763" s="64" t="str">
        <f>CONCATENATE(LEFT(SP_ACQ_Lib[[#This Row],[Tax Parcel ID]],7),"_",SP_ACQ_Lib[[#This Row],[ACQ Document Type]])</f>
        <v>R026597_ENVIRONMENTAL Right-of-Entry Package</v>
      </c>
      <c r="V763" s="36" t="str">
        <f>INDEX(SP_AcqTract_DB[WCAD Tax Parcel ID],MATCH(SP_ACQ_Lib[[#This Row],[Acquisition Tract No.]],SP_AcqTract_DB[Acquisition Tract No.],0))</f>
        <v>R026597;#210</v>
      </c>
      <c r="W763" s="26" t="e">
        <f>INDEX(#REF!,MATCH(LEFT(SP_ACQ_Lib[[#This Row],[Tax Parcel ID]],7),#REF!,0))</f>
        <v>#REF!</v>
      </c>
      <c r="X7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COW-FRMP_TR-T158 ENVIRONMENTAL Right-of-Entry Package</v>
      </c>
      <c r="Y7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4" spans="1:25" ht="15" x14ac:dyDescent="0.2">
      <c r="A764" s="57" t="str">
        <f>CONCATENATE(SP_ACQ_Lib[[#This Row],[Acquisition Tract No.]],"_",SP_ACQ_Lib[[#This Row],[ACQ Document Type]])</f>
        <v>T158_ROE Right-of-Entry Executed</v>
      </c>
      <c r="B764" s="14" t="s">
        <v>3035</v>
      </c>
      <c r="C764" s="128" t="s">
        <v>2053</v>
      </c>
      <c r="D764" s="12" t="s">
        <v>1212</v>
      </c>
      <c r="E764" s="8" t="s">
        <v>576</v>
      </c>
      <c r="F764" s="8" t="s">
        <v>1196</v>
      </c>
      <c r="G764" s="8" t="s">
        <v>2431</v>
      </c>
      <c r="H764" s="7" t="s">
        <v>218</v>
      </c>
      <c r="I764" s="16">
        <v>44014</v>
      </c>
      <c r="J764" s="16">
        <v>44198</v>
      </c>
      <c r="K764" s="17"/>
      <c r="L764" s="3"/>
      <c r="M764" s="8" t="s">
        <v>1483</v>
      </c>
      <c r="N764" s="11">
        <v>44018.43</v>
      </c>
      <c r="O764" s="8" t="s">
        <v>1483</v>
      </c>
      <c r="P764" s="11">
        <v>44018.426770833335</v>
      </c>
      <c r="Q764" s="13">
        <v>2038972</v>
      </c>
      <c r="R764" s="129" t="s">
        <v>220</v>
      </c>
      <c r="S764" s="14" t="s">
        <v>3099</v>
      </c>
      <c r="T764" s="63">
        <v>1332</v>
      </c>
      <c r="U764" s="64" t="str">
        <f>CONCATENATE(LEFT(SP_ACQ_Lib[[#This Row],[Tax Parcel ID]],7),"_",SP_ACQ_Lib[[#This Row],[ACQ Document Type]])</f>
        <v>R026597_ROE Right-of-Entry Executed</v>
      </c>
      <c r="V764" s="36" t="str">
        <f>INDEX(SP_AcqTract_DB[WCAD Tax Parcel ID],MATCH(SP_ACQ_Lib[[#This Row],[Acquisition Tract No.]],SP_AcqTract_DB[Acquisition Tract No.],0))</f>
        <v>R026597;#210</v>
      </c>
      <c r="W764" s="26" t="e">
        <f>INDEX(#REF!,MATCH(LEFT(SP_ACQ_Lib[[#This Row],[Tax Parcel ID]],7),#REF!,0))</f>
        <v>#REF!</v>
      </c>
      <c r="X7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COW-FRMP_TR-T158 ROE Right-of-Entry Executed</v>
      </c>
      <c r="Y7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5" spans="1:25" ht="15" x14ac:dyDescent="0.2">
      <c r="A765" s="57" t="str">
        <f>CONCATENATE(SP_ACQ_Lib[[#This Row],[Acquisition Tract No.]],"_",SP_ACQ_Lib[[#This Row],[ACQ Document Type]])</f>
        <v>T158_ROE Right-of-Entry Package</v>
      </c>
      <c r="B765" s="14" t="s">
        <v>2441</v>
      </c>
      <c r="C765" s="128" t="s">
        <v>2053</v>
      </c>
      <c r="D765" s="12" t="s">
        <v>1212</v>
      </c>
      <c r="E765" s="8" t="s">
        <v>576</v>
      </c>
      <c r="F765" s="8" t="s">
        <v>1198</v>
      </c>
      <c r="G765" s="8" t="s">
        <v>2430</v>
      </c>
      <c r="H765" s="7" t="s">
        <v>218</v>
      </c>
      <c r="I765" s="16">
        <v>43984</v>
      </c>
      <c r="J765" s="16"/>
      <c r="K765" s="17"/>
      <c r="L765" s="3" t="s">
        <v>2782</v>
      </c>
      <c r="M765" s="8" t="s">
        <v>1483</v>
      </c>
      <c r="N765" s="11">
        <v>43998.607442129629</v>
      </c>
      <c r="O765" s="8" t="s">
        <v>1483</v>
      </c>
      <c r="P765" s="11">
        <v>43985.509930555556</v>
      </c>
      <c r="Q765" s="13">
        <v>1279994</v>
      </c>
      <c r="R765" s="129" t="s">
        <v>220</v>
      </c>
      <c r="S765" s="14" t="s">
        <v>2465</v>
      </c>
      <c r="T765" s="63">
        <v>1096</v>
      </c>
      <c r="U765" s="64" t="str">
        <f>CONCATENATE(LEFT(SP_ACQ_Lib[[#This Row],[Tax Parcel ID]],7),"_",SP_ACQ_Lib[[#This Row],[ACQ Document Type]])</f>
        <v>R026597_ROE Right-of-Entry Package</v>
      </c>
      <c r="V765" s="36" t="str">
        <f>INDEX(SP_AcqTract_DB[WCAD Tax Parcel ID],MATCH(SP_ACQ_Lib[[#This Row],[Acquisition Tract No.]],SP_AcqTract_DB[Acquisition Tract No.],0))</f>
        <v>R026597;#210</v>
      </c>
      <c r="W765" s="26" t="e">
        <f>INDEX(#REF!,MATCH(LEFT(SP_ACQ_Lib[[#This Row],[Tax Parcel ID]],7),#REF!,0))</f>
        <v>#REF!</v>
      </c>
      <c r="X7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COW-FRMP_TR-T158 ROE Right-of-Entry Package</v>
      </c>
      <c r="Y7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6" spans="1:25" ht="15" x14ac:dyDescent="0.2">
      <c r="A766" s="57" t="str">
        <f>CONCATENATE(SP_ACQ_Lib[[#This Row],[Acquisition Tract No.]],"_",SP_ACQ_Lib[[#This Row],[ACQ Document Type]])</f>
        <v>T158_TITLE Tax Card</v>
      </c>
      <c r="B766" s="14" t="s">
        <v>2343</v>
      </c>
      <c r="C766" s="128" t="s">
        <v>2053</v>
      </c>
      <c r="D766" s="12" t="s">
        <v>1212</v>
      </c>
      <c r="E766" s="8" t="s">
        <v>485</v>
      </c>
      <c r="F766" s="8" t="s">
        <v>580</v>
      </c>
      <c r="G766" s="8" t="s">
        <v>579</v>
      </c>
      <c r="H766" s="7" t="s">
        <v>218</v>
      </c>
      <c r="I766" s="16"/>
      <c r="J766" s="16"/>
      <c r="K766" s="17"/>
      <c r="L766" s="3"/>
      <c r="M766" s="8" t="s">
        <v>1483</v>
      </c>
      <c r="N766" s="11">
        <v>43983.53466435185</v>
      </c>
      <c r="O766" s="8" t="s">
        <v>1483</v>
      </c>
      <c r="P766" s="11">
        <v>43971.420069444444</v>
      </c>
      <c r="Q766" s="13">
        <v>702130</v>
      </c>
      <c r="R766" s="129" t="s">
        <v>220</v>
      </c>
      <c r="S766" s="14" t="s">
        <v>1931</v>
      </c>
      <c r="T766" s="63">
        <v>902</v>
      </c>
      <c r="U766" s="64" t="str">
        <f>CONCATENATE(LEFT(SP_ACQ_Lib[[#This Row],[Tax Parcel ID]],7),"_",SP_ACQ_Lib[[#This Row],[ACQ Document Type]])</f>
        <v>R026597_TITLE Tax Card</v>
      </c>
      <c r="V766" s="36" t="str">
        <f>INDEX(SP_AcqTract_DB[WCAD Tax Parcel ID],MATCH(SP_ACQ_Lib[[#This Row],[Acquisition Tract No.]],SP_AcqTract_DB[Acquisition Tract No.],0))</f>
        <v>R026597;#210</v>
      </c>
      <c r="W766" s="26" t="e">
        <f>INDEX(#REF!,MATCH(LEFT(SP_ACQ_Lib[[#This Row],[Tax Parcel ID]],7),#REF!,0))</f>
        <v>#REF!</v>
      </c>
      <c r="X7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COW-FRMP_TR-T158 TITLE Tax Card</v>
      </c>
      <c r="Y7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7" spans="1:25" ht="15" x14ac:dyDescent="0.2">
      <c r="A767" s="57" t="str">
        <f>CONCATENATE(SP_ACQ_Lib[[#This Row],[Acquisition Tract No.]],"_",SP_ACQ_Lib[[#This Row],[ACQ Document Type]])</f>
        <v>T159_CONTACT Negotiator Report</v>
      </c>
      <c r="B767" s="14" t="s">
        <v>2186</v>
      </c>
      <c r="C767" s="128" t="s">
        <v>2055</v>
      </c>
      <c r="D767" s="12" t="s">
        <v>1213</v>
      </c>
      <c r="E767" s="8" t="s">
        <v>489</v>
      </c>
      <c r="F767" s="8" t="s">
        <v>517</v>
      </c>
      <c r="G767" s="8" t="s">
        <v>516</v>
      </c>
      <c r="H767" s="7" t="s">
        <v>218</v>
      </c>
      <c r="I767" s="16"/>
      <c r="J767" s="16"/>
      <c r="K767" s="17"/>
      <c r="L767" s="3"/>
      <c r="M767" s="8" t="s">
        <v>1077</v>
      </c>
      <c r="N767" s="11">
        <v>43992.618414351855</v>
      </c>
      <c r="O767" s="8" t="s">
        <v>1483</v>
      </c>
      <c r="P767" s="11">
        <v>43971.420081018521</v>
      </c>
      <c r="Q767" s="13">
        <v>44264</v>
      </c>
      <c r="R767" s="129" t="s">
        <v>220</v>
      </c>
      <c r="S767" s="14" t="s">
        <v>2012</v>
      </c>
      <c r="T767" s="63">
        <v>903</v>
      </c>
      <c r="U767" s="64" t="str">
        <f>CONCATENATE(LEFT(SP_ACQ_Lib[[#This Row],[Tax Parcel ID]],7),"_",SP_ACQ_Lib[[#This Row],[ACQ Document Type]])</f>
        <v>R026598_CONTACT Negotiator Report</v>
      </c>
      <c r="V767" s="36" t="str">
        <f>INDEX(SP_AcqTract_DB[WCAD Tax Parcel ID],MATCH(SP_ACQ_Lib[[#This Row],[Acquisition Tract No.]],SP_AcqTract_DB[Acquisition Tract No.],0))</f>
        <v>R026598;#211</v>
      </c>
      <c r="W767" s="26" t="e">
        <f>INDEX(#REF!,MATCH(LEFT(SP_ACQ_Lib[[#This Row],[Tax Parcel ID]],7),#REF!,0))</f>
        <v>#REF!</v>
      </c>
      <c r="X7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COW-FRMP_TR-T159 CONTACT Negotiator Report</v>
      </c>
      <c r="Y7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8" spans="1:25" ht="15" x14ac:dyDescent="0.2">
      <c r="A768" s="57" t="str">
        <f>CONCATENATE(SP_ACQ_Lib[[#This Row],[Acquisition Tract No.]],"_",SP_ACQ_Lib[[#This Row],[ACQ Document Type]])</f>
        <v>T159_ENVIRONMENTAL Right-of-Entry Package</v>
      </c>
      <c r="B768" s="14" t="s">
        <v>2344</v>
      </c>
      <c r="C768" s="128" t="s">
        <v>2055</v>
      </c>
      <c r="D768" s="12" t="s">
        <v>1213</v>
      </c>
      <c r="E768" s="8" t="s">
        <v>1195</v>
      </c>
      <c r="F768" s="8" t="s">
        <v>1198</v>
      </c>
      <c r="G768" s="8" t="s">
        <v>1197</v>
      </c>
      <c r="H768" s="7" t="s">
        <v>218</v>
      </c>
      <c r="I768" s="16">
        <v>43846</v>
      </c>
      <c r="J768" s="16">
        <v>43862</v>
      </c>
      <c r="K768" s="17"/>
      <c r="L768" s="3" t="s">
        <v>1505</v>
      </c>
      <c r="M768" s="8" t="s">
        <v>1483</v>
      </c>
      <c r="N768" s="11">
        <v>43983.597893518519</v>
      </c>
      <c r="O768" s="8" t="s">
        <v>1483</v>
      </c>
      <c r="P768" s="11">
        <v>43971.420092592591</v>
      </c>
      <c r="Q768" s="13">
        <v>1011942</v>
      </c>
      <c r="R768" s="129" t="s">
        <v>220</v>
      </c>
      <c r="S768" s="14" t="s">
        <v>1932</v>
      </c>
      <c r="T768" s="63">
        <v>904</v>
      </c>
      <c r="U768" s="64" t="str">
        <f>CONCATENATE(LEFT(SP_ACQ_Lib[[#This Row],[Tax Parcel ID]],7),"_",SP_ACQ_Lib[[#This Row],[ACQ Document Type]])</f>
        <v>R026598_ENVIRONMENTAL Right-of-Entry Package</v>
      </c>
      <c r="V768" s="36" t="str">
        <f>INDEX(SP_AcqTract_DB[WCAD Tax Parcel ID],MATCH(SP_ACQ_Lib[[#This Row],[Acquisition Tract No.]],SP_AcqTract_DB[Acquisition Tract No.],0))</f>
        <v>R026598;#211</v>
      </c>
      <c r="W768" s="26" t="e">
        <f>INDEX(#REF!,MATCH(LEFT(SP_ACQ_Lib[[#This Row],[Tax Parcel ID]],7),#REF!,0))</f>
        <v>#REF!</v>
      </c>
      <c r="X7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COW-FRMP_TR-T159 ENVIRONMENTAL Right-of-Entry Package</v>
      </c>
      <c r="Y7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69" spans="1:25" ht="15" x14ac:dyDescent="0.2">
      <c r="A769" s="57" t="str">
        <f>CONCATENATE(SP_ACQ_Lib[[#This Row],[Acquisition Tract No.]],"_",SP_ACQ_Lib[[#This Row],[ACQ Document Type]])</f>
        <v>T159_ROE Right-of-Entry Package</v>
      </c>
      <c r="B769" s="14" t="s">
        <v>2442</v>
      </c>
      <c r="C769" s="128" t="s">
        <v>2055</v>
      </c>
      <c r="D769" s="12" t="s">
        <v>1213</v>
      </c>
      <c r="E769" s="8" t="s">
        <v>576</v>
      </c>
      <c r="F769" s="8" t="s">
        <v>1198</v>
      </c>
      <c r="G769" s="8" t="s">
        <v>2430</v>
      </c>
      <c r="H769" s="7" t="s">
        <v>218</v>
      </c>
      <c r="I769" s="16">
        <v>43984</v>
      </c>
      <c r="J769" s="16"/>
      <c r="K769" s="17"/>
      <c r="L769" s="3"/>
      <c r="M769" s="8" t="s">
        <v>1483</v>
      </c>
      <c r="N769" s="11">
        <v>43985.519305555557</v>
      </c>
      <c r="O769" s="8" t="s">
        <v>1483</v>
      </c>
      <c r="P769" s="11">
        <v>43985.509953703702</v>
      </c>
      <c r="Q769" s="13">
        <v>1210862</v>
      </c>
      <c r="R769" s="129" t="s">
        <v>220</v>
      </c>
      <c r="S769" s="14" t="s">
        <v>2466</v>
      </c>
      <c r="T769" s="63">
        <v>1097</v>
      </c>
      <c r="U769" s="64" t="str">
        <f>CONCATENATE(LEFT(SP_ACQ_Lib[[#This Row],[Tax Parcel ID]],7),"_",SP_ACQ_Lib[[#This Row],[ACQ Document Type]])</f>
        <v>R026598_ROE Right-of-Entry Package</v>
      </c>
      <c r="V769" s="36" t="str">
        <f>INDEX(SP_AcqTract_DB[WCAD Tax Parcel ID],MATCH(SP_ACQ_Lib[[#This Row],[Acquisition Tract No.]],SP_AcqTract_DB[Acquisition Tract No.],0))</f>
        <v>R026598;#211</v>
      </c>
      <c r="W769" s="26" t="e">
        <f>INDEX(#REF!,MATCH(LEFT(SP_ACQ_Lib[[#This Row],[Tax Parcel ID]],7),#REF!,0))</f>
        <v>#REF!</v>
      </c>
      <c r="X7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COW-FRMP_TR-T159 ROE Right-of-Entry Package</v>
      </c>
      <c r="Y7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0" spans="1:25" ht="15" x14ac:dyDescent="0.2">
      <c r="A770" s="57" t="str">
        <f>CONCATENATE(SP_ACQ_Lib[[#This Row],[Acquisition Tract No.]],"_",SP_ACQ_Lib[[#This Row],[ACQ Document Type]])</f>
        <v>T159_TITLE Tax Card</v>
      </c>
      <c r="B770" s="14" t="s">
        <v>2187</v>
      </c>
      <c r="C770" s="128" t="s">
        <v>2055</v>
      </c>
      <c r="D770" s="12" t="s">
        <v>1213</v>
      </c>
      <c r="E770" s="8" t="s">
        <v>485</v>
      </c>
      <c r="F770" s="8" t="s">
        <v>580</v>
      </c>
      <c r="G770" s="8" t="s">
        <v>579</v>
      </c>
      <c r="H770" s="7" t="s">
        <v>218</v>
      </c>
      <c r="I770" s="16"/>
      <c r="J770" s="16"/>
      <c r="K770" s="17"/>
      <c r="L770" s="3"/>
      <c r="M770" s="8" t="s">
        <v>1483</v>
      </c>
      <c r="N770" s="11">
        <v>43978.565694444442</v>
      </c>
      <c r="O770" s="8" t="s">
        <v>1483</v>
      </c>
      <c r="P770" s="11">
        <v>43971.420127314814</v>
      </c>
      <c r="Q770" s="13">
        <v>699485</v>
      </c>
      <c r="R770" s="129" t="s">
        <v>220</v>
      </c>
      <c r="S770" s="14" t="s">
        <v>1933</v>
      </c>
      <c r="T770" s="63">
        <v>905</v>
      </c>
      <c r="U770" s="64" t="str">
        <f>CONCATENATE(LEFT(SP_ACQ_Lib[[#This Row],[Tax Parcel ID]],7),"_",SP_ACQ_Lib[[#This Row],[ACQ Document Type]])</f>
        <v>R026598_TITLE Tax Card</v>
      </c>
      <c r="V770" s="36" t="str">
        <f>INDEX(SP_AcqTract_DB[WCAD Tax Parcel ID],MATCH(SP_ACQ_Lib[[#This Row],[Acquisition Tract No.]],SP_AcqTract_DB[Acquisition Tract No.],0))</f>
        <v>R026598;#211</v>
      </c>
      <c r="W770" s="26" t="e">
        <f>INDEX(#REF!,MATCH(LEFT(SP_ACQ_Lib[[#This Row],[Tax Parcel ID]],7),#REF!,0))</f>
        <v>#REF!</v>
      </c>
      <c r="X7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COW-FRMP_TR-T159 TITLE Tax Card</v>
      </c>
      <c r="Y7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1" spans="1:25" ht="15" x14ac:dyDescent="0.2">
      <c r="A771" s="57" t="str">
        <f>CONCATENATE(SP_ACQ_Lib[[#This Row],[Acquisition Tract No.]],"_",SP_ACQ_Lib[[#This Row],[ACQ Document Type]])</f>
        <v>T162_CONTACT Negotiator Report</v>
      </c>
      <c r="B771" s="14" t="s">
        <v>2188</v>
      </c>
      <c r="C771" s="128" t="s">
        <v>2057</v>
      </c>
      <c r="D771" s="12" t="s">
        <v>1214</v>
      </c>
      <c r="E771" s="8" t="s">
        <v>489</v>
      </c>
      <c r="F771" s="8" t="s">
        <v>517</v>
      </c>
      <c r="G771" s="8" t="s">
        <v>516</v>
      </c>
      <c r="H771" s="7" t="s">
        <v>218</v>
      </c>
      <c r="I771" s="16"/>
      <c r="J771" s="16"/>
      <c r="K771" s="17"/>
      <c r="L771" s="3" t="s">
        <v>2311</v>
      </c>
      <c r="M771" s="8" t="s">
        <v>1077</v>
      </c>
      <c r="N771" s="11">
        <v>44011.926620370374</v>
      </c>
      <c r="O771" s="8" t="s">
        <v>1483</v>
      </c>
      <c r="P771" s="11">
        <v>43971.420138888891</v>
      </c>
      <c r="Q771" s="13">
        <v>46377</v>
      </c>
      <c r="R771" s="129" t="s">
        <v>220</v>
      </c>
      <c r="S771" s="14" t="s">
        <v>2013</v>
      </c>
      <c r="T771" s="63">
        <v>906</v>
      </c>
      <c r="U771" s="64" t="str">
        <f>CONCATENATE(LEFT(SP_ACQ_Lib[[#This Row],[Tax Parcel ID]],7),"_",SP_ACQ_Lib[[#This Row],[ACQ Document Type]])</f>
        <v>R026604_CONTACT Negotiator Report</v>
      </c>
      <c r="V771" s="36" t="str">
        <f>INDEX(SP_AcqTract_DB[WCAD Tax Parcel ID],MATCH(SP_ACQ_Lib[[#This Row],[Acquisition Tract No.]],SP_AcqTract_DB[Acquisition Tract No.],0))</f>
        <v>R026604;#213</v>
      </c>
      <c r="W771" s="26" t="e">
        <f>INDEX(#REF!,MATCH(LEFT(SP_ACQ_Lib[[#This Row],[Tax Parcel ID]],7),#REF!,0))</f>
        <v>#REF!</v>
      </c>
      <c r="X7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COW-FRMP_TR-T162 CONTACT Negotiator Report</v>
      </c>
      <c r="Y7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2" spans="1:25" ht="15" x14ac:dyDescent="0.2">
      <c r="A772" s="57" t="str">
        <f>CONCATENATE(SP_ACQ_Lib[[#This Row],[Acquisition Tract No.]],"_",SP_ACQ_Lib[[#This Row],[ACQ Document Type]])</f>
        <v>T162_ENVIRONMENTAL Right-of-Entry Executed</v>
      </c>
      <c r="B772" s="14" t="s">
        <v>2345</v>
      </c>
      <c r="C772" s="128" t="s">
        <v>2057</v>
      </c>
      <c r="D772" s="12" t="s">
        <v>1214</v>
      </c>
      <c r="E772" s="8" t="s">
        <v>1195</v>
      </c>
      <c r="F772" s="8" t="s">
        <v>1196</v>
      </c>
      <c r="G772" s="8" t="s">
        <v>1194</v>
      </c>
      <c r="H772" s="7" t="s">
        <v>218</v>
      </c>
      <c r="I772" s="16">
        <v>43880</v>
      </c>
      <c r="J772" s="16"/>
      <c r="K772" s="17"/>
      <c r="L772" s="3"/>
      <c r="M772" s="8" t="s">
        <v>1483</v>
      </c>
      <c r="N772" s="11">
        <v>43983.568078703705</v>
      </c>
      <c r="O772" s="8" t="s">
        <v>1483</v>
      </c>
      <c r="P772" s="11">
        <v>43971.42015046296</v>
      </c>
      <c r="Q772" s="13">
        <v>1692319</v>
      </c>
      <c r="R772" s="129" t="s">
        <v>220</v>
      </c>
      <c r="S772" s="14" t="s">
        <v>1934</v>
      </c>
      <c r="T772" s="63">
        <v>907</v>
      </c>
      <c r="U772" s="64" t="str">
        <f>CONCATENATE(LEFT(SP_ACQ_Lib[[#This Row],[Tax Parcel ID]],7),"_",SP_ACQ_Lib[[#This Row],[ACQ Document Type]])</f>
        <v>R026604_ENVIRONMENTAL Right-of-Entry Executed</v>
      </c>
      <c r="V772" s="36" t="str">
        <f>INDEX(SP_AcqTract_DB[WCAD Tax Parcel ID],MATCH(SP_ACQ_Lib[[#This Row],[Acquisition Tract No.]],SP_AcqTract_DB[Acquisition Tract No.],0))</f>
        <v>R026604;#213</v>
      </c>
      <c r="W772" s="26" t="e">
        <f>INDEX(#REF!,MATCH(LEFT(SP_ACQ_Lib[[#This Row],[Tax Parcel ID]],7),#REF!,0))</f>
        <v>#REF!</v>
      </c>
      <c r="X7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COW-FRMP_TR-T162 ENVIRONMENTAL Right-of-Entry Executed</v>
      </c>
      <c r="Y7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3" spans="1:25" ht="15" x14ac:dyDescent="0.2">
      <c r="A773" s="57" t="str">
        <f>CONCATENATE(SP_ACQ_Lib[[#This Row],[Acquisition Tract No.]],"_",SP_ACQ_Lib[[#This Row],[ACQ Document Type]])</f>
        <v>T162_ROE Right-of-Entry Executed</v>
      </c>
      <c r="B773" s="14" t="s">
        <v>2873</v>
      </c>
      <c r="C773" s="128" t="s">
        <v>2057</v>
      </c>
      <c r="D773" s="12" t="s">
        <v>1214</v>
      </c>
      <c r="E773" s="8" t="s">
        <v>576</v>
      </c>
      <c r="F773" s="8" t="s">
        <v>1196</v>
      </c>
      <c r="G773" s="8" t="s">
        <v>2431</v>
      </c>
      <c r="H773" s="7" t="s">
        <v>218</v>
      </c>
      <c r="I773" s="16">
        <v>43999</v>
      </c>
      <c r="J773" s="16">
        <v>44182</v>
      </c>
      <c r="K773" s="17"/>
      <c r="L773" s="3"/>
      <c r="M773" s="8" t="s">
        <v>1483</v>
      </c>
      <c r="N773" s="11">
        <v>44005.615104166667</v>
      </c>
      <c r="O773" s="8" t="s">
        <v>1483</v>
      </c>
      <c r="P773" s="11">
        <v>44005.613437499997</v>
      </c>
      <c r="Q773" s="13">
        <v>1963265</v>
      </c>
      <c r="R773" s="129" t="s">
        <v>220</v>
      </c>
      <c r="S773" s="14" t="s">
        <v>2942</v>
      </c>
      <c r="T773" s="63">
        <v>1276</v>
      </c>
      <c r="U773" s="64" t="str">
        <f>CONCATENATE(LEFT(SP_ACQ_Lib[[#This Row],[Tax Parcel ID]],7),"_",SP_ACQ_Lib[[#This Row],[ACQ Document Type]])</f>
        <v>R026604_ROE Right-of-Entry Executed</v>
      </c>
      <c r="V773" s="36" t="str">
        <f>INDEX(SP_AcqTract_DB[WCAD Tax Parcel ID],MATCH(SP_ACQ_Lib[[#This Row],[Acquisition Tract No.]],SP_AcqTract_DB[Acquisition Tract No.],0))</f>
        <v>R026604;#213</v>
      </c>
      <c r="W773" s="26" t="e">
        <f>INDEX(#REF!,MATCH(LEFT(SP_ACQ_Lib[[#This Row],[Tax Parcel ID]],7),#REF!,0))</f>
        <v>#REF!</v>
      </c>
      <c r="X7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COW-FRMP_TR-T162 ROE Right-of-Entry Executed</v>
      </c>
      <c r="Y7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4" spans="1:25" ht="15" x14ac:dyDescent="0.2">
      <c r="A774" s="57" t="str">
        <f>CONCATENATE(SP_ACQ_Lib[[#This Row],[Acquisition Tract No.]],"_",SP_ACQ_Lib[[#This Row],[ACQ Document Type]])</f>
        <v>T162_ROE Right-of-Entry Package</v>
      </c>
      <c r="B774" s="14" t="s">
        <v>2443</v>
      </c>
      <c r="C774" s="128" t="s">
        <v>2057</v>
      </c>
      <c r="D774" s="12" t="s">
        <v>1214</v>
      </c>
      <c r="E774" s="8" t="s">
        <v>576</v>
      </c>
      <c r="F774" s="8" t="s">
        <v>1198</v>
      </c>
      <c r="G774" s="8" t="s">
        <v>2430</v>
      </c>
      <c r="H774" s="7" t="s">
        <v>218</v>
      </c>
      <c r="I774" s="16">
        <v>43984</v>
      </c>
      <c r="J774" s="16"/>
      <c r="K774" s="17"/>
      <c r="L774" s="3"/>
      <c r="M774" s="8" t="s">
        <v>1483</v>
      </c>
      <c r="N774" s="11">
        <v>43985.528912037036</v>
      </c>
      <c r="O774" s="8" t="s">
        <v>1483</v>
      </c>
      <c r="P774" s="11">
        <v>43985.520289351851</v>
      </c>
      <c r="Q774" s="13">
        <v>1244225</v>
      </c>
      <c r="R774" s="129" t="s">
        <v>220</v>
      </c>
      <c r="S774" s="14" t="s">
        <v>2467</v>
      </c>
      <c r="T774" s="63">
        <v>1098</v>
      </c>
      <c r="U774" s="64" t="str">
        <f>CONCATENATE(LEFT(SP_ACQ_Lib[[#This Row],[Tax Parcel ID]],7),"_",SP_ACQ_Lib[[#This Row],[ACQ Document Type]])</f>
        <v>R026604_ROE Right-of-Entry Package</v>
      </c>
      <c r="V774" s="36" t="str">
        <f>INDEX(SP_AcqTract_DB[WCAD Tax Parcel ID],MATCH(SP_ACQ_Lib[[#This Row],[Acquisition Tract No.]],SP_AcqTract_DB[Acquisition Tract No.],0))</f>
        <v>R026604;#213</v>
      </c>
      <c r="W774" s="26" t="e">
        <f>INDEX(#REF!,MATCH(LEFT(SP_ACQ_Lib[[#This Row],[Tax Parcel ID]],7),#REF!,0))</f>
        <v>#REF!</v>
      </c>
      <c r="X7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COW-FRMP_TR-T162 ROE Right-of-Entry Package</v>
      </c>
      <c r="Y7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5" spans="1:25" ht="15" x14ac:dyDescent="0.2">
      <c r="A775" s="57" t="str">
        <f>CONCATENATE(SP_ACQ_Lib[[#This Row],[Acquisition Tract No.]],"_",SP_ACQ_Lib[[#This Row],[ACQ Document Type]])</f>
        <v>T162_TITLE Tax Card</v>
      </c>
      <c r="B775" s="14" t="s">
        <v>2189</v>
      </c>
      <c r="C775" s="128" t="s">
        <v>2057</v>
      </c>
      <c r="D775" s="12" t="s">
        <v>1214</v>
      </c>
      <c r="E775" s="8" t="s">
        <v>485</v>
      </c>
      <c r="F775" s="8" t="s">
        <v>580</v>
      </c>
      <c r="G775" s="8" t="s">
        <v>579</v>
      </c>
      <c r="H775" s="7" t="s">
        <v>218</v>
      </c>
      <c r="I775" s="16"/>
      <c r="J775" s="16"/>
      <c r="K775" s="17"/>
      <c r="L775" s="3"/>
      <c r="M775" s="8" t="s">
        <v>1483</v>
      </c>
      <c r="N775" s="11">
        <v>43979.346145833333</v>
      </c>
      <c r="O775" s="8" t="s">
        <v>1483</v>
      </c>
      <c r="P775" s="11">
        <v>43971.42019675926</v>
      </c>
      <c r="Q775" s="13">
        <v>676713</v>
      </c>
      <c r="R775" s="129" t="s">
        <v>220</v>
      </c>
      <c r="S775" s="14" t="s">
        <v>1935</v>
      </c>
      <c r="T775" s="63">
        <v>908</v>
      </c>
      <c r="U775" s="64" t="str">
        <f>CONCATENATE(LEFT(SP_ACQ_Lib[[#This Row],[Tax Parcel ID]],7),"_",SP_ACQ_Lib[[#This Row],[ACQ Document Type]])</f>
        <v>R026604_TITLE Tax Card</v>
      </c>
      <c r="V775" s="36" t="str">
        <f>INDEX(SP_AcqTract_DB[WCAD Tax Parcel ID],MATCH(SP_ACQ_Lib[[#This Row],[Acquisition Tract No.]],SP_AcqTract_DB[Acquisition Tract No.],0))</f>
        <v>R026604;#213</v>
      </c>
      <c r="W775" s="26" t="e">
        <f>INDEX(#REF!,MATCH(LEFT(SP_ACQ_Lib[[#This Row],[Tax Parcel ID]],7),#REF!,0))</f>
        <v>#REF!</v>
      </c>
      <c r="X7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COW-FRMP_TR-T162 TITLE Tax Card</v>
      </c>
      <c r="Y7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6" spans="1:25" ht="15" x14ac:dyDescent="0.2">
      <c r="A776" s="57" t="str">
        <f>CONCATENATE(SP_ACQ_Lib[[#This Row],[Acquisition Tract No.]],"_",SP_ACQ_Lib[[#This Row],[ACQ Document Type]])</f>
        <v>T163_CONTACT Negotiator Report</v>
      </c>
      <c r="B776" s="14" t="s">
        <v>2190</v>
      </c>
      <c r="C776" s="128" t="s">
        <v>2059</v>
      </c>
      <c r="D776" s="12" t="s">
        <v>1215</v>
      </c>
      <c r="E776" s="8" t="s">
        <v>489</v>
      </c>
      <c r="F776" s="8" t="s">
        <v>517</v>
      </c>
      <c r="G776" s="8" t="s">
        <v>516</v>
      </c>
      <c r="H776" s="7" t="s">
        <v>218</v>
      </c>
      <c r="I776" s="16">
        <v>43873</v>
      </c>
      <c r="J776" s="16"/>
      <c r="K776" s="17"/>
      <c r="L776" s="3"/>
      <c r="M776" s="8" t="s">
        <v>1077</v>
      </c>
      <c r="N776" s="11">
        <v>44011.895115740743</v>
      </c>
      <c r="O776" s="8" t="s">
        <v>1483</v>
      </c>
      <c r="P776" s="11">
        <v>43971.420219907406</v>
      </c>
      <c r="Q776" s="13">
        <v>170747</v>
      </c>
      <c r="R776" s="129" t="s">
        <v>220</v>
      </c>
      <c r="S776" s="14" t="s">
        <v>2014</v>
      </c>
      <c r="T776" s="63">
        <v>909</v>
      </c>
      <c r="U776" s="64" t="str">
        <f>CONCATENATE(LEFT(SP_ACQ_Lib[[#This Row],[Tax Parcel ID]],7),"_",SP_ACQ_Lib[[#This Row],[ACQ Document Type]])</f>
        <v>R026605_CONTACT Negotiator Report</v>
      </c>
      <c r="V776" s="36" t="str">
        <f>INDEX(SP_AcqTract_DB[WCAD Tax Parcel ID],MATCH(SP_ACQ_Lib[[#This Row],[Acquisition Tract No.]],SP_AcqTract_DB[Acquisition Tract No.],0))</f>
        <v>R026605;#214</v>
      </c>
      <c r="W776" s="26" t="e">
        <f>INDEX(#REF!,MATCH(LEFT(SP_ACQ_Lib[[#This Row],[Tax Parcel ID]],7),#REF!,0))</f>
        <v>#REF!</v>
      </c>
      <c r="X7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COW-FRMP_TR-T163 CONTACT Negotiator Report</v>
      </c>
      <c r="Y7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7" spans="1:25" ht="15" x14ac:dyDescent="0.2">
      <c r="A777" s="57" t="str">
        <f>CONCATENATE(SP_ACQ_Lib[[#This Row],[Acquisition Tract No.]],"_",SP_ACQ_Lib[[#This Row],[ACQ Document Type]])</f>
        <v>T163_ENVIRONMENTAL Right-of-Entry Package</v>
      </c>
      <c r="B777" s="14" t="s">
        <v>2346</v>
      </c>
      <c r="C777" s="128" t="s">
        <v>2059</v>
      </c>
      <c r="D777" s="12" t="s">
        <v>1215</v>
      </c>
      <c r="E777" s="8" t="s">
        <v>1195</v>
      </c>
      <c r="F777" s="8" t="s">
        <v>1198</v>
      </c>
      <c r="G777" s="8" t="s">
        <v>1197</v>
      </c>
      <c r="H777" s="7" t="s">
        <v>218</v>
      </c>
      <c r="I777" s="16">
        <v>43850</v>
      </c>
      <c r="J777" s="16">
        <v>43853</v>
      </c>
      <c r="K777" s="17"/>
      <c r="L777" s="3"/>
      <c r="M777" s="8" t="s">
        <v>1483</v>
      </c>
      <c r="N777" s="11">
        <v>43983.597893518519</v>
      </c>
      <c r="O777" s="8" t="s">
        <v>1483</v>
      </c>
      <c r="P777" s="11">
        <v>43971.420231481483</v>
      </c>
      <c r="Q777" s="13">
        <v>949692</v>
      </c>
      <c r="R777" s="129" t="s">
        <v>220</v>
      </c>
      <c r="S777" s="14" t="s">
        <v>1936</v>
      </c>
      <c r="T777" s="63">
        <v>910</v>
      </c>
      <c r="U777" s="64" t="str">
        <f>CONCATENATE(LEFT(SP_ACQ_Lib[[#This Row],[Tax Parcel ID]],7),"_",SP_ACQ_Lib[[#This Row],[ACQ Document Type]])</f>
        <v>R026605_ENVIRONMENTAL Right-of-Entry Package</v>
      </c>
      <c r="V777" s="36" t="str">
        <f>INDEX(SP_AcqTract_DB[WCAD Tax Parcel ID],MATCH(SP_ACQ_Lib[[#This Row],[Acquisition Tract No.]],SP_AcqTract_DB[Acquisition Tract No.],0))</f>
        <v>R026605;#214</v>
      </c>
      <c r="W777" s="26" t="e">
        <f>INDEX(#REF!,MATCH(LEFT(SP_ACQ_Lib[[#This Row],[Tax Parcel ID]],7),#REF!,0))</f>
        <v>#REF!</v>
      </c>
      <c r="X7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COW-FRMP_TR-T163 ENVIRONMENTAL Right-of-Entry Package</v>
      </c>
      <c r="Y7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8" spans="1:25" ht="15" x14ac:dyDescent="0.2">
      <c r="A778" s="57" t="str">
        <f>CONCATENATE(SP_ACQ_Lib[[#This Row],[Acquisition Tract No.]],"_",SP_ACQ_Lib[[#This Row],[ACQ Document Type]])</f>
        <v>T163_ROE Right-of-Entry Package</v>
      </c>
      <c r="B778" s="14" t="s">
        <v>2444</v>
      </c>
      <c r="C778" s="128" t="s">
        <v>2059</v>
      </c>
      <c r="D778" s="12" t="s">
        <v>1215</v>
      </c>
      <c r="E778" s="8" t="s">
        <v>576</v>
      </c>
      <c r="F778" s="8" t="s">
        <v>1198</v>
      </c>
      <c r="G778" s="8" t="s">
        <v>2430</v>
      </c>
      <c r="H778" s="7" t="s">
        <v>218</v>
      </c>
      <c r="I778" s="16">
        <v>43984</v>
      </c>
      <c r="J778" s="16"/>
      <c r="K778" s="17"/>
      <c r="L778" s="3"/>
      <c r="M778" s="8" t="s">
        <v>1483</v>
      </c>
      <c r="N778" s="11">
        <v>43985.529143518521</v>
      </c>
      <c r="O778" s="8" t="s">
        <v>1483</v>
      </c>
      <c r="P778" s="11">
        <v>43985.520312499997</v>
      </c>
      <c r="Q778" s="13">
        <v>1266119</v>
      </c>
      <c r="R778" s="129" t="s">
        <v>220</v>
      </c>
      <c r="S778" s="14" t="s">
        <v>2468</v>
      </c>
      <c r="T778" s="63">
        <v>1099</v>
      </c>
      <c r="U778" s="64" t="str">
        <f>CONCATENATE(LEFT(SP_ACQ_Lib[[#This Row],[Tax Parcel ID]],7),"_",SP_ACQ_Lib[[#This Row],[ACQ Document Type]])</f>
        <v>R026605_ROE Right-of-Entry Package</v>
      </c>
      <c r="V778" s="36" t="str">
        <f>INDEX(SP_AcqTract_DB[WCAD Tax Parcel ID],MATCH(SP_ACQ_Lib[[#This Row],[Acquisition Tract No.]],SP_AcqTract_DB[Acquisition Tract No.],0))</f>
        <v>R026605;#214</v>
      </c>
      <c r="W778" s="26" t="e">
        <f>INDEX(#REF!,MATCH(LEFT(SP_ACQ_Lib[[#This Row],[Tax Parcel ID]],7),#REF!,0))</f>
        <v>#REF!</v>
      </c>
      <c r="X7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COW-FRMP_TR-T163 ROE Right-of-Entry Package</v>
      </c>
      <c r="Y7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79" spans="1:25" ht="15" x14ac:dyDescent="0.2">
      <c r="A779" s="57" t="str">
        <f>CONCATENATE(SP_ACQ_Lib[[#This Row],[Acquisition Tract No.]],"_",SP_ACQ_Lib[[#This Row],[ACQ Document Type]])</f>
        <v>T163_TITLE Tax Card</v>
      </c>
      <c r="B779" s="14" t="s">
        <v>2191</v>
      </c>
      <c r="C779" s="128" t="s">
        <v>2059</v>
      </c>
      <c r="D779" s="12" t="s">
        <v>1215</v>
      </c>
      <c r="E779" s="8" t="s">
        <v>485</v>
      </c>
      <c r="F779" s="8" t="s">
        <v>580</v>
      </c>
      <c r="G779" s="8" t="s">
        <v>579</v>
      </c>
      <c r="H779" s="7" t="s">
        <v>218</v>
      </c>
      <c r="I779" s="16"/>
      <c r="J779" s="16"/>
      <c r="K779" s="17"/>
      <c r="L779" s="3"/>
      <c r="M779" s="8" t="s">
        <v>1483</v>
      </c>
      <c r="N779" s="11">
        <v>43979.346296296295</v>
      </c>
      <c r="O779" s="8" t="s">
        <v>1483</v>
      </c>
      <c r="P779" s="11">
        <v>43971.420243055552</v>
      </c>
      <c r="Q779" s="13">
        <v>763447</v>
      </c>
      <c r="R779" s="129" t="s">
        <v>220</v>
      </c>
      <c r="S779" s="14" t="s">
        <v>1937</v>
      </c>
      <c r="T779" s="63">
        <v>911</v>
      </c>
      <c r="U779" s="64" t="str">
        <f>CONCATENATE(LEFT(SP_ACQ_Lib[[#This Row],[Tax Parcel ID]],7),"_",SP_ACQ_Lib[[#This Row],[ACQ Document Type]])</f>
        <v>R026605_TITLE Tax Card</v>
      </c>
      <c r="V779" s="36" t="str">
        <f>INDEX(SP_AcqTract_DB[WCAD Tax Parcel ID],MATCH(SP_ACQ_Lib[[#This Row],[Acquisition Tract No.]],SP_AcqTract_DB[Acquisition Tract No.],0))</f>
        <v>R026605;#214</v>
      </c>
      <c r="W779" s="26" t="e">
        <f>INDEX(#REF!,MATCH(LEFT(SP_ACQ_Lib[[#This Row],[Tax Parcel ID]],7),#REF!,0))</f>
        <v>#REF!</v>
      </c>
      <c r="X7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COW-FRMP_TR-T163 TITLE Tax Card</v>
      </c>
      <c r="Y7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0" spans="1:25" ht="15" x14ac:dyDescent="0.2">
      <c r="A780" s="57" t="str">
        <f>CONCATENATE(SP_ACQ_Lib[[#This Row],[Acquisition Tract No.]],"_",SP_ACQ_Lib[[#This Row],[ACQ Document Type]])</f>
        <v>T164_CONTACT Negotiator Report</v>
      </c>
      <c r="B780" s="14" t="s">
        <v>2192</v>
      </c>
      <c r="C780" s="128" t="s">
        <v>2061</v>
      </c>
      <c r="D780" s="12" t="s">
        <v>1216</v>
      </c>
      <c r="E780" s="8" t="s">
        <v>489</v>
      </c>
      <c r="F780" s="8" t="s">
        <v>517</v>
      </c>
      <c r="G780" s="8" t="s">
        <v>516</v>
      </c>
      <c r="H780" s="7" t="s">
        <v>218</v>
      </c>
      <c r="I780" s="16">
        <v>43873</v>
      </c>
      <c r="J780" s="16"/>
      <c r="K780" s="17"/>
      <c r="L780" s="3"/>
      <c r="M780" s="8" t="s">
        <v>1077</v>
      </c>
      <c r="N780" s="11">
        <v>44000.915648148148</v>
      </c>
      <c r="O780" s="8" t="s">
        <v>1483</v>
      </c>
      <c r="P780" s="11">
        <v>43971.420266203706</v>
      </c>
      <c r="Q780" s="13">
        <v>63965</v>
      </c>
      <c r="R780" s="129" t="s">
        <v>220</v>
      </c>
      <c r="S780" s="14" t="s">
        <v>2015</v>
      </c>
      <c r="T780" s="63">
        <v>912</v>
      </c>
      <c r="U780" s="64" t="str">
        <f>CONCATENATE(LEFT(SP_ACQ_Lib[[#This Row],[Tax Parcel ID]],7),"_",SP_ACQ_Lib[[#This Row],[ACQ Document Type]])</f>
        <v>R026606_CONTACT Negotiator Report</v>
      </c>
      <c r="V780" s="36" t="str">
        <f>INDEX(SP_AcqTract_DB[WCAD Tax Parcel ID],MATCH(SP_ACQ_Lib[[#This Row],[Acquisition Tract No.]],SP_AcqTract_DB[Acquisition Tract No.],0))</f>
        <v>R026606;#215</v>
      </c>
      <c r="W780" s="26" t="e">
        <f>INDEX(#REF!,MATCH(LEFT(SP_ACQ_Lib[[#This Row],[Tax Parcel ID]],7),#REF!,0))</f>
        <v>#REF!</v>
      </c>
      <c r="X7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COW-FRMP_TR-T164 CONTACT Negotiator Report</v>
      </c>
      <c r="Y7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1" spans="1:25" ht="15" x14ac:dyDescent="0.2">
      <c r="A781" s="57" t="str">
        <f>CONCATENATE(SP_ACQ_Lib[[#This Row],[Acquisition Tract No.]],"_",SP_ACQ_Lib[[#This Row],[ACQ Document Type]])</f>
        <v>T164_ENVIRONMENTAL Right-of-Entry Executed</v>
      </c>
      <c r="B781" s="14" t="s">
        <v>2347</v>
      </c>
      <c r="C781" s="128" t="s">
        <v>2061</v>
      </c>
      <c r="D781" s="12" t="s">
        <v>1216</v>
      </c>
      <c r="E781" s="8" t="s">
        <v>1195</v>
      </c>
      <c r="F781" s="8" t="s">
        <v>1196</v>
      </c>
      <c r="G781" s="8" t="s">
        <v>1194</v>
      </c>
      <c r="H781" s="7" t="s">
        <v>218</v>
      </c>
      <c r="I781" s="16">
        <v>43880</v>
      </c>
      <c r="J781" s="16"/>
      <c r="K781" s="17"/>
      <c r="L781" s="3"/>
      <c r="M781" s="8" t="s">
        <v>1483</v>
      </c>
      <c r="N781" s="11">
        <v>43983.568310185183</v>
      </c>
      <c r="O781" s="8" t="s">
        <v>1483</v>
      </c>
      <c r="P781" s="11">
        <v>43971.420300925929</v>
      </c>
      <c r="Q781" s="13">
        <v>1786377</v>
      </c>
      <c r="R781" s="129" t="s">
        <v>220</v>
      </c>
      <c r="S781" s="14" t="s">
        <v>1939</v>
      </c>
      <c r="T781" s="63">
        <v>914</v>
      </c>
      <c r="U781" s="64" t="str">
        <f>CONCATENATE(LEFT(SP_ACQ_Lib[[#This Row],[Tax Parcel ID]],7),"_",SP_ACQ_Lib[[#This Row],[ACQ Document Type]])</f>
        <v>R026606_ENVIRONMENTAL Right-of-Entry Executed</v>
      </c>
      <c r="V781" s="36" t="str">
        <f>INDEX(SP_AcqTract_DB[WCAD Tax Parcel ID],MATCH(SP_ACQ_Lib[[#This Row],[Acquisition Tract No.]],SP_AcqTract_DB[Acquisition Tract No.],0))</f>
        <v>R026606;#215</v>
      </c>
      <c r="W781" s="26" t="e">
        <f>INDEX(#REF!,MATCH(LEFT(SP_ACQ_Lib[[#This Row],[Tax Parcel ID]],7),#REF!,0))</f>
        <v>#REF!</v>
      </c>
      <c r="X7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COW-FRMP_TR-T164 ENVIRONMENTAL Right-of-Entry Executed</v>
      </c>
      <c r="Y7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2" spans="1:25" ht="15" x14ac:dyDescent="0.2">
      <c r="A782" s="57" t="str">
        <f>CONCATENATE(SP_ACQ_Lib[[#This Row],[Acquisition Tract No.]],"_",SP_ACQ_Lib[[#This Row],[ACQ Document Type]])</f>
        <v>T164_ENVIRONMENTAL Right-of-Entry Package</v>
      </c>
      <c r="B782" s="14" t="s">
        <v>2348</v>
      </c>
      <c r="C782" s="128" t="s">
        <v>2061</v>
      </c>
      <c r="D782" s="12" t="s">
        <v>1216</v>
      </c>
      <c r="E782" s="8" t="s">
        <v>1195</v>
      </c>
      <c r="F782" s="8" t="s">
        <v>1198</v>
      </c>
      <c r="G782" s="8" t="s">
        <v>1197</v>
      </c>
      <c r="H782" s="7" t="s">
        <v>218</v>
      </c>
      <c r="I782" s="16">
        <v>43850</v>
      </c>
      <c r="J782" s="16">
        <v>43852</v>
      </c>
      <c r="K782" s="17"/>
      <c r="L782" s="3"/>
      <c r="M782" s="8" t="s">
        <v>1483</v>
      </c>
      <c r="N782" s="11">
        <v>43983.597893518519</v>
      </c>
      <c r="O782" s="8" t="s">
        <v>1483</v>
      </c>
      <c r="P782" s="11">
        <v>43971.420277777775</v>
      </c>
      <c r="Q782" s="13">
        <v>883254</v>
      </c>
      <c r="R782" s="129" t="s">
        <v>220</v>
      </c>
      <c r="S782" s="14" t="s">
        <v>1938</v>
      </c>
      <c r="T782" s="63">
        <v>913</v>
      </c>
      <c r="U782" s="64" t="str">
        <f>CONCATENATE(LEFT(SP_ACQ_Lib[[#This Row],[Tax Parcel ID]],7),"_",SP_ACQ_Lib[[#This Row],[ACQ Document Type]])</f>
        <v>R026606_ENVIRONMENTAL Right-of-Entry Package</v>
      </c>
      <c r="V782" s="36" t="str">
        <f>INDEX(SP_AcqTract_DB[WCAD Tax Parcel ID],MATCH(SP_ACQ_Lib[[#This Row],[Acquisition Tract No.]],SP_AcqTract_DB[Acquisition Tract No.],0))</f>
        <v>R026606;#215</v>
      </c>
      <c r="W782" s="26" t="e">
        <f>INDEX(#REF!,MATCH(LEFT(SP_ACQ_Lib[[#This Row],[Tax Parcel ID]],7),#REF!,0))</f>
        <v>#REF!</v>
      </c>
      <c r="X7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COW-FRMP_TR-T164 ENVIRONMENTAL Right-of-Entry Package</v>
      </c>
      <c r="Y7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3" spans="1:25" ht="15" x14ac:dyDescent="0.2">
      <c r="A783" s="57" t="str">
        <f>CONCATENATE(SP_ACQ_Lib[[#This Row],[Acquisition Tract No.]],"_",SP_ACQ_Lib[[#This Row],[ACQ Document Type]])</f>
        <v>T164_ROE Right-of-Entry Executed</v>
      </c>
      <c r="B783" s="14" t="s">
        <v>2874</v>
      </c>
      <c r="C783" s="128" t="s">
        <v>2061</v>
      </c>
      <c r="D783" s="12" t="s">
        <v>1216</v>
      </c>
      <c r="E783" s="8" t="s">
        <v>576</v>
      </c>
      <c r="F783" s="8" t="s">
        <v>1196</v>
      </c>
      <c r="G783" s="8" t="s">
        <v>2431</v>
      </c>
      <c r="H783" s="7" t="s">
        <v>218</v>
      </c>
      <c r="I783" s="16">
        <v>43999</v>
      </c>
      <c r="J783" s="16">
        <v>44182</v>
      </c>
      <c r="K783" s="17"/>
      <c r="L783" s="3"/>
      <c r="M783" s="8" t="s">
        <v>1483</v>
      </c>
      <c r="N783" s="11">
        <v>44005.615590277775</v>
      </c>
      <c r="O783" s="8" t="s">
        <v>1483</v>
      </c>
      <c r="P783" s="11">
        <v>44005.61346064815</v>
      </c>
      <c r="Q783" s="13">
        <v>1993790</v>
      </c>
      <c r="R783" s="129" t="s">
        <v>220</v>
      </c>
      <c r="S783" s="14" t="s">
        <v>2943</v>
      </c>
      <c r="T783" s="63">
        <v>1277</v>
      </c>
      <c r="U783" s="64" t="str">
        <f>CONCATENATE(LEFT(SP_ACQ_Lib[[#This Row],[Tax Parcel ID]],7),"_",SP_ACQ_Lib[[#This Row],[ACQ Document Type]])</f>
        <v>R026606_ROE Right-of-Entry Executed</v>
      </c>
      <c r="V783" s="36" t="str">
        <f>INDEX(SP_AcqTract_DB[WCAD Tax Parcel ID],MATCH(SP_ACQ_Lib[[#This Row],[Acquisition Tract No.]],SP_AcqTract_DB[Acquisition Tract No.],0))</f>
        <v>R026606;#215</v>
      </c>
      <c r="W783" s="26" t="e">
        <f>INDEX(#REF!,MATCH(LEFT(SP_ACQ_Lib[[#This Row],[Tax Parcel ID]],7),#REF!,0))</f>
        <v>#REF!</v>
      </c>
      <c r="X7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COW-FRMP_TR-T164 ROE Right-of-Entry Executed</v>
      </c>
      <c r="Y7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4" spans="1:25" ht="15" x14ac:dyDescent="0.2">
      <c r="A784" s="57" t="str">
        <f>CONCATENATE(SP_ACQ_Lib[[#This Row],[Acquisition Tract No.]],"_",SP_ACQ_Lib[[#This Row],[ACQ Document Type]])</f>
        <v>T164_ROE Right-of-Entry Package</v>
      </c>
      <c r="B784" s="14" t="s">
        <v>2445</v>
      </c>
      <c r="C784" s="128" t="s">
        <v>2061</v>
      </c>
      <c r="D784" s="12" t="s">
        <v>1216</v>
      </c>
      <c r="E784" s="8" t="s">
        <v>576</v>
      </c>
      <c r="F784" s="8" t="s">
        <v>1198</v>
      </c>
      <c r="G784" s="8" t="s">
        <v>2430</v>
      </c>
      <c r="H784" s="7" t="s">
        <v>218</v>
      </c>
      <c r="I784" s="16">
        <v>43984</v>
      </c>
      <c r="J784" s="16"/>
      <c r="K784" s="17"/>
      <c r="L784" s="3"/>
      <c r="M784" s="8" t="s">
        <v>1483</v>
      </c>
      <c r="N784" s="11">
        <v>43985.523611111108</v>
      </c>
      <c r="O784" s="8" t="s">
        <v>1483</v>
      </c>
      <c r="P784" s="11">
        <v>43985.520335648151</v>
      </c>
      <c r="Q784" s="13">
        <v>1261327</v>
      </c>
      <c r="R784" s="129" t="s">
        <v>220</v>
      </c>
      <c r="S784" s="14" t="s">
        <v>2469</v>
      </c>
      <c r="T784" s="63">
        <v>1100</v>
      </c>
      <c r="U784" s="64" t="str">
        <f>CONCATENATE(LEFT(SP_ACQ_Lib[[#This Row],[Tax Parcel ID]],7),"_",SP_ACQ_Lib[[#This Row],[ACQ Document Type]])</f>
        <v>R026606_ROE Right-of-Entry Package</v>
      </c>
      <c r="V784" s="36" t="str">
        <f>INDEX(SP_AcqTract_DB[WCAD Tax Parcel ID],MATCH(SP_ACQ_Lib[[#This Row],[Acquisition Tract No.]],SP_AcqTract_DB[Acquisition Tract No.],0))</f>
        <v>R026606;#215</v>
      </c>
      <c r="W784" s="26" t="e">
        <f>INDEX(#REF!,MATCH(LEFT(SP_ACQ_Lib[[#This Row],[Tax Parcel ID]],7),#REF!,0))</f>
        <v>#REF!</v>
      </c>
      <c r="X7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COW-FRMP_TR-T164 ROE Right-of-Entry Package</v>
      </c>
      <c r="Y7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5" spans="1:25" ht="15" x14ac:dyDescent="0.2">
      <c r="A785" s="57" t="str">
        <f>CONCATENATE(SP_ACQ_Lib[[#This Row],[Acquisition Tract No.]],"_",SP_ACQ_Lib[[#This Row],[ACQ Document Type]])</f>
        <v>T164_TITLE Tax Card</v>
      </c>
      <c r="B785" s="14" t="s">
        <v>2193</v>
      </c>
      <c r="C785" s="128" t="s">
        <v>2061</v>
      </c>
      <c r="D785" s="12" t="s">
        <v>1216</v>
      </c>
      <c r="E785" s="8" t="s">
        <v>485</v>
      </c>
      <c r="F785" s="8" t="s">
        <v>580</v>
      </c>
      <c r="G785" s="8" t="s">
        <v>579</v>
      </c>
      <c r="H785" s="7" t="s">
        <v>218</v>
      </c>
      <c r="I785" s="16"/>
      <c r="J785" s="16"/>
      <c r="K785" s="17"/>
      <c r="L785" s="3"/>
      <c r="M785" s="8" t="s">
        <v>1483</v>
      </c>
      <c r="N785" s="11">
        <v>43979.346516203703</v>
      </c>
      <c r="O785" s="8" t="s">
        <v>1483</v>
      </c>
      <c r="P785" s="11">
        <v>43971.420335648145</v>
      </c>
      <c r="Q785" s="13">
        <v>779747</v>
      </c>
      <c r="R785" s="129" t="s">
        <v>220</v>
      </c>
      <c r="S785" s="14" t="s">
        <v>1940</v>
      </c>
      <c r="T785" s="63">
        <v>915</v>
      </c>
      <c r="U785" s="64" t="str">
        <f>CONCATENATE(LEFT(SP_ACQ_Lib[[#This Row],[Tax Parcel ID]],7),"_",SP_ACQ_Lib[[#This Row],[ACQ Document Type]])</f>
        <v>R026606_TITLE Tax Card</v>
      </c>
      <c r="V785" s="36" t="str">
        <f>INDEX(SP_AcqTract_DB[WCAD Tax Parcel ID],MATCH(SP_ACQ_Lib[[#This Row],[Acquisition Tract No.]],SP_AcqTract_DB[Acquisition Tract No.],0))</f>
        <v>R026606;#215</v>
      </c>
      <c r="W785" s="26" t="e">
        <f>INDEX(#REF!,MATCH(LEFT(SP_ACQ_Lib[[#This Row],[Tax Parcel ID]],7),#REF!,0))</f>
        <v>#REF!</v>
      </c>
      <c r="X7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COW-FRMP_TR-T164 TITLE Tax Card</v>
      </c>
      <c r="Y7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6" spans="1:25" ht="15" x14ac:dyDescent="0.2">
      <c r="A786" s="57" t="str">
        <f>CONCATENATE(SP_ACQ_Lib[[#This Row],[Acquisition Tract No.]],"_",SP_ACQ_Lib[[#This Row],[ACQ Document Type]])</f>
        <v>T167_CONTACT Negotiator Report</v>
      </c>
      <c r="B786" s="14" t="s">
        <v>2194</v>
      </c>
      <c r="C786" s="128" t="s">
        <v>2063</v>
      </c>
      <c r="D786" s="12" t="s">
        <v>1217</v>
      </c>
      <c r="E786" s="8" t="s">
        <v>489</v>
      </c>
      <c r="F786" s="8" t="s">
        <v>517</v>
      </c>
      <c r="G786" s="8" t="s">
        <v>516</v>
      </c>
      <c r="H786" s="7" t="s">
        <v>218</v>
      </c>
      <c r="I786" s="16"/>
      <c r="J786" s="16"/>
      <c r="K786" s="17"/>
      <c r="L786" s="3"/>
      <c r="M786" s="8" t="s">
        <v>2420</v>
      </c>
      <c r="N786" s="11">
        <v>43997.354317129626</v>
      </c>
      <c r="O786" s="8" t="s">
        <v>1483</v>
      </c>
      <c r="P786" s="11">
        <v>43971.420347222222</v>
      </c>
      <c r="Q786" s="13">
        <v>66702</v>
      </c>
      <c r="R786" s="129" t="s">
        <v>220</v>
      </c>
      <c r="S786" s="14" t="s">
        <v>2309</v>
      </c>
      <c r="T786" s="63">
        <v>916</v>
      </c>
      <c r="U786" s="64" t="str">
        <f>CONCATENATE(LEFT(SP_ACQ_Lib[[#This Row],[Tax Parcel ID]],7),"_",SP_ACQ_Lib[[#This Row],[ACQ Document Type]])</f>
        <v>R026610_CONTACT Negotiator Report</v>
      </c>
      <c r="V786" s="36" t="str">
        <f>INDEX(SP_AcqTract_DB[WCAD Tax Parcel ID],MATCH(SP_ACQ_Lib[[#This Row],[Acquisition Tract No.]],SP_AcqTract_DB[Acquisition Tract No.],0))</f>
        <v>R026610;#217</v>
      </c>
      <c r="W786" s="26" t="e">
        <f>INDEX(#REF!,MATCH(LEFT(SP_ACQ_Lib[[#This Row],[Tax Parcel ID]],7),#REF!,0))</f>
        <v>#REF!</v>
      </c>
      <c r="X7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COW-FRMP_TR-T167 CONTACT Negotiator Report</v>
      </c>
      <c r="Y7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7" spans="1:25" ht="15" x14ac:dyDescent="0.2">
      <c r="A787" s="57" t="str">
        <f>CONCATENATE(SP_ACQ_Lib[[#This Row],[Acquisition Tract No.]],"_",SP_ACQ_Lib[[#This Row],[ACQ Document Type]])</f>
        <v>T167_ENVIRONMENTAL Right-of-Entry Executed</v>
      </c>
      <c r="B787" s="14" t="s">
        <v>2349</v>
      </c>
      <c r="C787" s="128" t="s">
        <v>2063</v>
      </c>
      <c r="D787" s="12" t="s">
        <v>1217</v>
      </c>
      <c r="E787" s="8" t="s">
        <v>1195</v>
      </c>
      <c r="F787" s="8" t="s">
        <v>1196</v>
      </c>
      <c r="G787" s="8" t="s">
        <v>1194</v>
      </c>
      <c r="H787" s="7" t="s">
        <v>218</v>
      </c>
      <c r="I787" s="16">
        <v>43860</v>
      </c>
      <c r="J787" s="16"/>
      <c r="K787" s="17"/>
      <c r="L787" s="3"/>
      <c r="M787" s="8" t="s">
        <v>1483</v>
      </c>
      <c r="N787" s="11">
        <v>43983.568576388891</v>
      </c>
      <c r="O787" s="8" t="s">
        <v>1483</v>
      </c>
      <c r="P787" s="11">
        <v>43971.420381944445</v>
      </c>
      <c r="Q787" s="13">
        <v>2076417</v>
      </c>
      <c r="R787" s="129" t="s">
        <v>220</v>
      </c>
      <c r="S787" s="14" t="s">
        <v>1942</v>
      </c>
      <c r="T787" s="63">
        <v>918</v>
      </c>
      <c r="U787" s="64" t="str">
        <f>CONCATENATE(LEFT(SP_ACQ_Lib[[#This Row],[Tax Parcel ID]],7),"_",SP_ACQ_Lib[[#This Row],[ACQ Document Type]])</f>
        <v>R026610_ENVIRONMENTAL Right-of-Entry Executed</v>
      </c>
      <c r="V787" s="36" t="str">
        <f>INDEX(SP_AcqTract_DB[WCAD Tax Parcel ID],MATCH(SP_ACQ_Lib[[#This Row],[Acquisition Tract No.]],SP_AcqTract_DB[Acquisition Tract No.],0))</f>
        <v>R026610;#217</v>
      </c>
      <c r="W787" s="26" t="e">
        <f>INDEX(#REF!,MATCH(LEFT(SP_ACQ_Lib[[#This Row],[Tax Parcel ID]],7),#REF!,0))</f>
        <v>#REF!</v>
      </c>
      <c r="X7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COW-FRMP_TR-T167 ENVIRONMENTAL Right-of-Entry Executed</v>
      </c>
      <c r="Y7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8" spans="1:25" ht="15" x14ac:dyDescent="0.2">
      <c r="A788" s="57" t="str">
        <f>CONCATENATE(SP_ACQ_Lib[[#This Row],[Acquisition Tract No.]],"_",SP_ACQ_Lib[[#This Row],[ACQ Document Type]])</f>
        <v>T167_ENVIRONMENTAL Right-of-Entry Package</v>
      </c>
      <c r="B788" s="14" t="s">
        <v>2350</v>
      </c>
      <c r="C788" s="128" t="s">
        <v>2063</v>
      </c>
      <c r="D788" s="12" t="s">
        <v>1217</v>
      </c>
      <c r="E788" s="8" t="s">
        <v>1195</v>
      </c>
      <c r="F788" s="8" t="s">
        <v>1198</v>
      </c>
      <c r="G788" s="8" t="s">
        <v>1197</v>
      </c>
      <c r="H788" s="7" t="s">
        <v>218</v>
      </c>
      <c r="I788" s="16">
        <v>43850</v>
      </c>
      <c r="J788" s="16">
        <v>43854</v>
      </c>
      <c r="K788" s="17"/>
      <c r="L788" s="3"/>
      <c r="M788" s="8" t="s">
        <v>1483</v>
      </c>
      <c r="N788" s="11">
        <v>43983.597893518519</v>
      </c>
      <c r="O788" s="8" t="s">
        <v>1483</v>
      </c>
      <c r="P788" s="11">
        <v>43971.420358796298</v>
      </c>
      <c r="Q788" s="13">
        <v>884718</v>
      </c>
      <c r="R788" s="129" t="s">
        <v>220</v>
      </c>
      <c r="S788" s="14" t="s">
        <v>1941</v>
      </c>
      <c r="T788" s="63">
        <v>917</v>
      </c>
      <c r="U788" s="64" t="str">
        <f>CONCATENATE(LEFT(SP_ACQ_Lib[[#This Row],[Tax Parcel ID]],7),"_",SP_ACQ_Lib[[#This Row],[ACQ Document Type]])</f>
        <v>R026610_ENVIRONMENTAL Right-of-Entry Package</v>
      </c>
      <c r="V788" s="36" t="str">
        <f>INDEX(SP_AcqTract_DB[WCAD Tax Parcel ID],MATCH(SP_ACQ_Lib[[#This Row],[Acquisition Tract No.]],SP_AcqTract_DB[Acquisition Tract No.],0))</f>
        <v>R026610;#217</v>
      </c>
      <c r="W788" s="26" t="e">
        <f>INDEX(#REF!,MATCH(LEFT(SP_ACQ_Lib[[#This Row],[Tax Parcel ID]],7),#REF!,0))</f>
        <v>#REF!</v>
      </c>
      <c r="X7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COW-FRMP_TR-T167 ENVIRONMENTAL Right-of-Entry Package</v>
      </c>
      <c r="Y7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89" spans="1:25" ht="15" x14ac:dyDescent="0.2">
      <c r="A789" s="57" t="str">
        <f>CONCATENATE(SP_ACQ_Lib[[#This Row],[Acquisition Tract No.]],"_",SP_ACQ_Lib[[#This Row],[ACQ Document Type]])</f>
        <v>T167_ROE Right-of-Entry Executed</v>
      </c>
      <c r="B789" s="14" t="s">
        <v>2875</v>
      </c>
      <c r="C789" s="128" t="s">
        <v>2063</v>
      </c>
      <c r="D789" s="12" t="s">
        <v>1217</v>
      </c>
      <c r="E789" s="8" t="s">
        <v>576</v>
      </c>
      <c r="F789" s="8" t="s">
        <v>1196</v>
      </c>
      <c r="G789" s="8" t="s">
        <v>2431</v>
      </c>
      <c r="H789" s="7" t="s">
        <v>218</v>
      </c>
      <c r="I789" s="16">
        <v>43991</v>
      </c>
      <c r="J789" s="16">
        <v>44174</v>
      </c>
      <c r="K789" s="17"/>
      <c r="L789" s="3"/>
      <c r="M789" s="8" t="s">
        <v>1483</v>
      </c>
      <c r="N789" s="11">
        <v>44004.441747685189</v>
      </c>
      <c r="O789" s="8" t="s">
        <v>1483</v>
      </c>
      <c r="P789" s="11">
        <v>44004.430798611109</v>
      </c>
      <c r="Q789" s="13">
        <v>2280959</v>
      </c>
      <c r="R789" s="129" t="s">
        <v>220</v>
      </c>
      <c r="S789" s="14" t="s">
        <v>2944</v>
      </c>
      <c r="T789" s="63">
        <v>1241</v>
      </c>
      <c r="U789" s="64" t="str">
        <f>CONCATENATE(LEFT(SP_ACQ_Lib[[#This Row],[Tax Parcel ID]],7),"_",SP_ACQ_Lib[[#This Row],[ACQ Document Type]])</f>
        <v>R026610_ROE Right-of-Entry Executed</v>
      </c>
      <c r="V789" s="36" t="str">
        <f>INDEX(SP_AcqTract_DB[WCAD Tax Parcel ID],MATCH(SP_ACQ_Lib[[#This Row],[Acquisition Tract No.]],SP_AcqTract_DB[Acquisition Tract No.],0))</f>
        <v>R026610;#217</v>
      </c>
      <c r="W789" s="26" t="e">
        <f>INDEX(#REF!,MATCH(LEFT(SP_ACQ_Lib[[#This Row],[Tax Parcel ID]],7),#REF!,0))</f>
        <v>#REF!</v>
      </c>
      <c r="X7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COW-FRMP_TR-T167 ROE Right-of-Entry Executed</v>
      </c>
      <c r="Y7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0" spans="1:25" ht="15" x14ac:dyDescent="0.2">
      <c r="A790" s="57" t="str">
        <f>CONCATENATE(SP_ACQ_Lib[[#This Row],[Acquisition Tract No.]],"_",SP_ACQ_Lib[[#This Row],[ACQ Document Type]])</f>
        <v>T167_ROE Right-of-Entry Package</v>
      </c>
      <c r="B790" s="14" t="s">
        <v>2446</v>
      </c>
      <c r="C790" s="128" t="s">
        <v>2063</v>
      </c>
      <c r="D790" s="12" t="s">
        <v>1217</v>
      </c>
      <c r="E790" s="8" t="s">
        <v>576</v>
      </c>
      <c r="F790" s="8" t="s">
        <v>1198</v>
      </c>
      <c r="G790" s="8" t="s">
        <v>2430</v>
      </c>
      <c r="H790" s="7" t="s">
        <v>218</v>
      </c>
      <c r="I790" s="16">
        <v>43984</v>
      </c>
      <c r="J790" s="16"/>
      <c r="K790" s="17"/>
      <c r="L790" s="3"/>
      <c r="M790" s="8" t="s">
        <v>1483</v>
      </c>
      <c r="N790" s="11">
        <v>43985.523888888885</v>
      </c>
      <c r="O790" s="8" t="s">
        <v>1483</v>
      </c>
      <c r="P790" s="11">
        <v>43985.52034722222</v>
      </c>
      <c r="Q790" s="13">
        <v>1241441</v>
      </c>
      <c r="R790" s="129" t="s">
        <v>220</v>
      </c>
      <c r="S790" s="14" t="s">
        <v>2470</v>
      </c>
      <c r="T790" s="63">
        <v>1101</v>
      </c>
      <c r="U790" s="64" t="str">
        <f>CONCATENATE(LEFT(SP_ACQ_Lib[[#This Row],[Tax Parcel ID]],7),"_",SP_ACQ_Lib[[#This Row],[ACQ Document Type]])</f>
        <v>R026610_ROE Right-of-Entry Package</v>
      </c>
      <c r="V790" s="36" t="str">
        <f>INDEX(SP_AcqTract_DB[WCAD Tax Parcel ID],MATCH(SP_ACQ_Lib[[#This Row],[Acquisition Tract No.]],SP_AcqTract_DB[Acquisition Tract No.],0))</f>
        <v>R026610;#217</v>
      </c>
      <c r="W790" s="26" t="e">
        <f>INDEX(#REF!,MATCH(LEFT(SP_ACQ_Lib[[#This Row],[Tax Parcel ID]],7),#REF!,0))</f>
        <v>#REF!</v>
      </c>
      <c r="X7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COW-FRMP_TR-T167 ROE Right-of-Entry Package</v>
      </c>
      <c r="Y7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1" spans="1:25" ht="15" x14ac:dyDescent="0.2">
      <c r="A791" s="57" t="str">
        <f>CONCATENATE(SP_ACQ_Lib[[#This Row],[Acquisition Tract No.]],"_",SP_ACQ_Lib[[#This Row],[ACQ Document Type]])</f>
        <v>T168_CONTACT Negotiator Report</v>
      </c>
      <c r="B791" s="14" t="s">
        <v>2195</v>
      </c>
      <c r="C791" s="128" t="s">
        <v>2065</v>
      </c>
      <c r="D791" s="12" t="s">
        <v>1218</v>
      </c>
      <c r="E791" s="8" t="s">
        <v>489</v>
      </c>
      <c r="F791" s="8" t="s">
        <v>517</v>
      </c>
      <c r="G791" s="8" t="s">
        <v>516</v>
      </c>
      <c r="H791" s="7" t="s">
        <v>218</v>
      </c>
      <c r="I791" s="16">
        <v>43873</v>
      </c>
      <c r="J791" s="16"/>
      <c r="K791" s="17"/>
      <c r="L791" s="3"/>
      <c r="M791" s="8" t="s">
        <v>2979</v>
      </c>
      <c r="N791" s="11">
        <v>44019.647638888891</v>
      </c>
      <c r="O791" s="8" t="s">
        <v>1483</v>
      </c>
      <c r="P791" s="11">
        <v>43971.420439814814</v>
      </c>
      <c r="Q791" s="13">
        <v>67848</v>
      </c>
      <c r="R791" s="129" t="s">
        <v>220</v>
      </c>
      <c r="S791" s="14" t="s">
        <v>2309</v>
      </c>
      <c r="T791" s="63">
        <v>919</v>
      </c>
      <c r="U791" s="64" t="str">
        <f>CONCATENATE(LEFT(SP_ACQ_Lib[[#This Row],[Tax Parcel ID]],7),"_",SP_ACQ_Lib[[#This Row],[ACQ Document Type]])</f>
        <v>R026611_CONTACT Negotiator Report</v>
      </c>
      <c r="V791" s="36" t="str">
        <f>INDEX(SP_AcqTract_DB[WCAD Tax Parcel ID],MATCH(SP_ACQ_Lib[[#This Row],[Acquisition Tract No.]],SP_AcqTract_DB[Acquisition Tract No.],0))</f>
        <v>R026611;#218</v>
      </c>
      <c r="W791" s="26" t="e">
        <f>INDEX(#REF!,MATCH(LEFT(SP_ACQ_Lib[[#This Row],[Tax Parcel ID]],7),#REF!,0))</f>
        <v>#REF!</v>
      </c>
      <c r="X7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COW-FRMP_TR-T168 CONTACT Negotiator Report</v>
      </c>
      <c r="Y7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2" spans="1:25" ht="15" x14ac:dyDescent="0.2">
      <c r="A792" s="57" t="str">
        <f>CONCATENATE(SP_ACQ_Lib[[#This Row],[Acquisition Tract No.]],"_",SP_ACQ_Lib[[#This Row],[ACQ Document Type]])</f>
        <v>T168_ENVIRONMENTAL Right-of-Entry Package</v>
      </c>
      <c r="B792" s="14" t="s">
        <v>2351</v>
      </c>
      <c r="C792" s="128" t="s">
        <v>2065</v>
      </c>
      <c r="D792" s="12" t="s">
        <v>1218</v>
      </c>
      <c r="E792" s="8" t="s">
        <v>1195</v>
      </c>
      <c r="F792" s="8" t="s">
        <v>1198</v>
      </c>
      <c r="G792" s="8" t="s">
        <v>1197</v>
      </c>
      <c r="H792" s="7" t="s">
        <v>218</v>
      </c>
      <c r="I792" s="16">
        <v>43850</v>
      </c>
      <c r="J792" s="16">
        <v>43853</v>
      </c>
      <c r="K792" s="17"/>
      <c r="L792" s="3"/>
      <c r="M792" s="8" t="s">
        <v>1483</v>
      </c>
      <c r="N792" s="11">
        <v>43983.597986111112</v>
      </c>
      <c r="O792" s="8" t="s">
        <v>1483</v>
      </c>
      <c r="P792" s="11">
        <v>43971.420439814814</v>
      </c>
      <c r="Q792" s="13">
        <v>765623</v>
      </c>
      <c r="R792" s="129" t="s">
        <v>220</v>
      </c>
      <c r="S792" s="14" t="s">
        <v>1943</v>
      </c>
      <c r="T792" s="63">
        <v>920</v>
      </c>
      <c r="U792" s="64" t="str">
        <f>CONCATENATE(LEFT(SP_ACQ_Lib[[#This Row],[Tax Parcel ID]],7),"_",SP_ACQ_Lib[[#This Row],[ACQ Document Type]])</f>
        <v>R026611_ENVIRONMENTAL Right-of-Entry Package</v>
      </c>
      <c r="V792" s="36" t="str">
        <f>INDEX(SP_AcqTract_DB[WCAD Tax Parcel ID],MATCH(SP_ACQ_Lib[[#This Row],[Acquisition Tract No.]],SP_AcqTract_DB[Acquisition Tract No.],0))</f>
        <v>R026611;#218</v>
      </c>
      <c r="W792" s="26" t="e">
        <f>INDEX(#REF!,MATCH(LEFT(SP_ACQ_Lib[[#This Row],[Tax Parcel ID]],7),#REF!,0))</f>
        <v>#REF!</v>
      </c>
      <c r="X7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COW-FRMP_TR-T168 ENVIRONMENTAL Right-of-Entry Package</v>
      </c>
      <c r="Y7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3" spans="1:25" ht="15" x14ac:dyDescent="0.2">
      <c r="A793" s="57" t="str">
        <f>CONCATENATE(SP_ACQ_Lib[[#This Row],[Acquisition Tract No.]],"_",SP_ACQ_Lib[[#This Row],[ACQ Document Type]])</f>
        <v>T168_ROE Right-of-Entry Package</v>
      </c>
      <c r="B793" s="14" t="s">
        <v>2447</v>
      </c>
      <c r="C793" s="128" t="s">
        <v>2065</v>
      </c>
      <c r="D793" s="12" t="s">
        <v>1218</v>
      </c>
      <c r="E793" s="8" t="s">
        <v>576</v>
      </c>
      <c r="F793" s="8" t="s">
        <v>1198</v>
      </c>
      <c r="G793" s="8" t="s">
        <v>2430</v>
      </c>
      <c r="H793" s="7" t="s">
        <v>218</v>
      </c>
      <c r="I793" s="16">
        <v>43984</v>
      </c>
      <c r="J793" s="16"/>
      <c r="K793" s="17"/>
      <c r="L793" s="3"/>
      <c r="M793" s="8" t="s">
        <v>1483</v>
      </c>
      <c r="N793" s="11">
        <v>43985.524189814816</v>
      </c>
      <c r="O793" s="8" t="s">
        <v>1483</v>
      </c>
      <c r="P793" s="11">
        <v>43985.520370370374</v>
      </c>
      <c r="Q793" s="13">
        <v>1293121</v>
      </c>
      <c r="R793" s="129" t="s">
        <v>220</v>
      </c>
      <c r="S793" s="14" t="s">
        <v>2471</v>
      </c>
      <c r="T793" s="63">
        <v>1102</v>
      </c>
      <c r="U793" s="64" t="str">
        <f>CONCATENATE(LEFT(SP_ACQ_Lib[[#This Row],[Tax Parcel ID]],7),"_",SP_ACQ_Lib[[#This Row],[ACQ Document Type]])</f>
        <v>R026611_ROE Right-of-Entry Package</v>
      </c>
      <c r="V793" s="36" t="str">
        <f>INDEX(SP_AcqTract_DB[WCAD Tax Parcel ID],MATCH(SP_ACQ_Lib[[#This Row],[Acquisition Tract No.]],SP_AcqTract_DB[Acquisition Tract No.],0))</f>
        <v>R026611;#218</v>
      </c>
      <c r="W793" s="26" t="e">
        <f>INDEX(#REF!,MATCH(LEFT(SP_ACQ_Lib[[#This Row],[Tax Parcel ID]],7),#REF!,0))</f>
        <v>#REF!</v>
      </c>
      <c r="X7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COW-FRMP_TR-T168 ROE Right-of-Entry Package</v>
      </c>
      <c r="Y7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4" spans="1:25" ht="15" x14ac:dyDescent="0.2">
      <c r="A794" s="57" t="str">
        <f>CONCATENATE(SP_ACQ_Lib[[#This Row],[Acquisition Tract No.]],"_",SP_ACQ_Lib[[#This Row],[ACQ Document Type]])</f>
        <v>T168_TITLE Tax Card</v>
      </c>
      <c r="B794" s="14" t="s">
        <v>2196</v>
      </c>
      <c r="C794" s="128" t="s">
        <v>2065</v>
      </c>
      <c r="D794" s="12" t="s">
        <v>1218</v>
      </c>
      <c r="E794" s="8" t="s">
        <v>485</v>
      </c>
      <c r="F794" s="8" t="s">
        <v>580</v>
      </c>
      <c r="G794" s="8" t="s">
        <v>579</v>
      </c>
      <c r="H794" s="7" t="s">
        <v>218</v>
      </c>
      <c r="I794" s="16"/>
      <c r="J794" s="16"/>
      <c r="K794" s="17"/>
      <c r="L794" s="3"/>
      <c r="M794" s="8" t="s">
        <v>1483</v>
      </c>
      <c r="N794" s="11">
        <v>43979.346817129626</v>
      </c>
      <c r="O794" s="8" t="s">
        <v>1483</v>
      </c>
      <c r="P794" s="11">
        <v>43971.42046296296</v>
      </c>
      <c r="Q794" s="13">
        <v>652443</v>
      </c>
      <c r="R794" s="129" t="s">
        <v>220</v>
      </c>
      <c r="S794" s="14" t="s">
        <v>1944</v>
      </c>
      <c r="T794" s="63">
        <v>921</v>
      </c>
      <c r="U794" s="64" t="str">
        <f>CONCATENATE(LEFT(SP_ACQ_Lib[[#This Row],[Tax Parcel ID]],7),"_",SP_ACQ_Lib[[#This Row],[ACQ Document Type]])</f>
        <v>R026611_TITLE Tax Card</v>
      </c>
      <c r="V794" s="36" t="str">
        <f>INDEX(SP_AcqTract_DB[WCAD Tax Parcel ID],MATCH(SP_ACQ_Lib[[#This Row],[Acquisition Tract No.]],SP_AcqTract_DB[Acquisition Tract No.],0))</f>
        <v>R026611;#218</v>
      </c>
      <c r="W794" s="26" t="e">
        <f>INDEX(#REF!,MATCH(LEFT(SP_ACQ_Lib[[#This Row],[Tax Parcel ID]],7),#REF!,0))</f>
        <v>#REF!</v>
      </c>
      <c r="X7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COW-FRMP_TR-T168 TITLE Tax Card</v>
      </c>
      <c r="Y7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5" spans="1:25" ht="15" x14ac:dyDescent="0.2">
      <c r="A795" s="57" t="str">
        <f>CONCATENATE(SP_ACQ_Lib[[#This Row],[Acquisition Tract No.]],"_",SP_ACQ_Lib[[#This Row],[ACQ Document Type]])</f>
        <v>T169_CONTACT Negotiator Report</v>
      </c>
      <c r="B795" s="14" t="s">
        <v>2197</v>
      </c>
      <c r="C795" s="128" t="s">
        <v>2067</v>
      </c>
      <c r="D795" s="12" t="s">
        <v>1219</v>
      </c>
      <c r="E795" s="8" t="s">
        <v>489</v>
      </c>
      <c r="F795" s="8" t="s">
        <v>517</v>
      </c>
      <c r="G795" s="8" t="s">
        <v>516</v>
      </c>
      <c r="H795" s="7" t="s">
        <v>218</v>
      </c>
      <c r="I795" s="16">
        <v>43873</v>
      </c>
      <c r="J795" s="16"/>
      <c r="K795" s="17"/>
      <c r="L795" s="3"/>
      <c r="M795" s="8" t="s">
        <v>1483</v>
      </c>
      <c r="N795" s="11">
        <v>43978.543576388889</v>
      </c>
      <c r="O795" s="8" t="s">
        <v>1483</v>
      </c>
      <c r="P795" s="11">
        <v>43971.420474537037</v>
      </c>
      <c r="Q795" s="13">
        <v>70127</v>
      </c>
      <c r="R795" s="129" t="s">
        <v>220</v>
      </c>
      <c r="S795" s="14" t="s">
        <v>2016</v>
      </c>
      <c r="T795" s="63">
        <v>922</v>
      </c>
      <c r="U795" s="64" t="str">
        <f>CONCATENATE(LEFT(SP_ACQ_Lib[[#This Row],[Tax Parcel ID]],7),"_",SP_ACQ_Lib[[#This Row],[ACQ Document Type]])</f>
        <v>R026612_CONTACT Negotiator Report</v>
      </c>
      <c r="V795" s="36" t="str">
        <f>INDEX(SP_AcqTract_DB[WCAD Tax Parcel ID],MATCH(SP_ACQ_Lib[[#This Row],[Acquisition Tract No.]],SP_AcqTract_DB[Acquisition Tract No.],0))</f>
        <v>R026612;#219</v>
      </c>
      <c r="W795" s="26" t="e">
        <f>INDEX(#REF!,MATCH(LEFT(SP_ACQ_Lib[[#This Row],[Tax Parcel ID]],7),#REF!,0))</f>
        <v>#REF!</v>
      </c>
      <c r="X7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COW-FRMP_TR-T169 CONTACT Negotiator Report</v>
      </c>
      <c r="Y7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6" spans="1:25" ht="15" x14ac:dyDescent="0.2">
      <c r="A796" s="57" t="str">
        <f>CONCATENATE(SP_ACQ_Lib[[#This Row],[Acquisition Tract No.]],"_",SP_ACQ_Lib[[#This Row],[ACQ Document Type]])</f>
        <v>T169_ENVIRONMENTAL Right-of-Entry Executed</v>
      </c>
      <c r="B796" s="14" t="s">
        <v>2352</v>
      </c>
      <c r="C796" s="128" t="s">
        <v>2067</v>
      </c>
      <c r="D796" s="12" t="s">
        <v>1219</v>
      </c>
      <c r="E796" s="8" t="s">
        <v>1195</v>
      </c>
      <c r="F796" s="8" t="s">
        <v>1196</v>
      </c>
      <c r="G796" s="8" t="s">
        <v>1194</v>
      </c>
      <c r="H796" s="7" t="s">
        <v>218</v>
      </c>
      <c r="I796" s="16">
        <v>43900</v>
      </c>
      <c r="J796" s="16"/>
      <c r="K796" s="17"/>
      <c r="L796" s="3"/>
      <c r="M796" s="8" t="s">
        <v>1483</v>
      </c>
      <c r="N796" s="11">
        <v>43983.568819444445</v>
      </c>
      <c r="O796" s="8" t="s">
        <v>1483</v>
      </c>
      <c r="P796" s="11">
        <v>43971.420520833337</v>
      </c>
      <c r="Q796" s="13">
        <v>1697764</v>
      </c>
      <c r="R796" s="129" t="s">
        <v>220</v>
      </c>
      <c r="S796" s="14" t="s">
        <v>1946</v>
      </c>
      <c r="T796" s="63">
        <v>924</v>
      </c>
      <c r="U796" s="64" t="str">
        <f>CONCATENATE(LEFT(SP_ACQ_Lib[[#This Row],[Tax Parcel ID]],7),"_",SP_ACQ_Lib[[#This Row],[ACQ Document Type]])</f>
        <v>R026612_ENVIRONMENTAL Right-of-Entry Executed</v>
      </c>
      <c r="V796" s="36" t="str">
        <f>INDEX(SP_AcqTract_DB[WCAD Tax Parcel ID],MATCH(SP_ACQ_Lib[[#This Row],[Acquisition Tract No.]],SP_AcqTract_DB[Acquisition Tract No.],0))</f>
        <v>R026612;#219</v>
      </c>
      <c r="W796" s="26" t="e">
        <f>INDEX(#REF!,MATCH(LEFT(SP_ACQ_Lib[[#This Row],[Tax Parcel ID]],7),#REF!,0))</f>
        <v>#REF!</v>
      </c>
      <c r="X7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COW-FRMP_TR-T169 ENVIRONMENTAL Right-of-Entry Executed</v>
      </c>
      <c r="Y7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7" spans="1:25" ht="15" x14ac:dyDescent="0.2">
      <c r="A797" s="57" t="str">
        <f>CONCATENATE(SP_ACQ_Lib[[#This Row],[Acquisition Tract No.]],"_",SP_ACQ_Lib[[#This Row],[ACQ Document Type]])</f>
        <v>T169_ENVIRONMENTAL Right-of-Entry Package</v>
      </c>
      <c r="B797" s="14" t="s">
        <v>2353</v>
      </c>
      <c r="C797" s="128" t="s">
        <v>2067</v>
      </c>
      <c r="D797" s="12" t="s">
        <v>1219</v>
      </c>
      <c r="E797" s="8" t="s">
        <v>1195</v>
      </c>
      <c r="F797" s="8" t="s">
        <v>1198</v>
      </c>
      <c r="G797" s="8" t="s">
        <v>1197</v>
      </c>
      <c r="H797" s="7" t="s">
        <v>218</v>
      </c>
      <c r="I797" s="16">
        <v>43850</v>
      </c>
      <c r="J797" s="16">
        <v>43857</v>
      </c>
      <c r="K797" s="17"/>
      <c r="L797" s="3"/>
      <c r="M797" s="8" t="s">
        <v>1483</v>
      </c>
      <c r="N797" s="11">
        <v>43983.597986111112</v>
      </c>
      <c r="O797" s="8" t="s">
        <v>1483</v>
      </c>
      <c r="P797" s="11">
        <v>43971.420486111114</v>
      </c>
      <c r="Q797" s="13">
        <v>759086</v>
      </c>
      <c r="R797" s="129" t="s">
        <v>220</v>
      </c>
      <c r="S797" s="14" t="s">
        <v>1945</v>
      </c>
      <c r="T797" s="63">
        <v>923</v>
      </c>
      <c r="U797" s="64" t="str">
        <f>CONCATENATE(LEFT(SP_ACQ_Lib[[#This Row],[Tax Parcel ID]],7),"_",SP_ACQ_Lib[[#This Row],[ACQ Document Type]])</f>
        <v>R026612_ENVIRONMENTAL Right-of-Entry Package</v>
      </c>
      <c r="V797" s="36" t="str">
        <f>INDEX(SP_AcqTract_DB[WCAD Tax Parcel ID],MATCH(SP_ACQ_Lib[[#This Row],[Acquisition Tract No.]],SP_AcqTract_DB[Acquisition Tract No.],0))</f>
        <v>R026612;#219</v>
      </c>
      <c r="W797" s="26" t="e">
        <f>INDEX(#REF!,MATCH(LEFT(SP_ACQ_Lib[[#This Row],[Tax Parcel ID]],7),#REF!,0))</f>
        <v>#REF!</v>
      </c>
      <c r="X7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COW-FRMP_TR-T169 ENVIRONMENTAL Right-of-Entry Package</v>
      </c>
      <c r="Y7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8" spans="1:25" ht="15" x14ac:dyDescent="0.2">
      <c r="A798" s="57" t="str">
        <f>CONCATENATE(SP_ACQ_Lib[[#This Row],[Acquisition Tract No.]],"_",SP_ACQ_Lib[[#This Row],[ACQ Document Type]])</f>
        <v>T169_TITLE Tax Card</v>
      </c>
      <c r="B798" s="14" t="s">
        <v>2198</v>
      </c>
      <c r="C798" s="128" t="s">
        <v>2067</v>
      </c>
      <c r="D798" s="12" t="s">
        <v>1219</v>
      </c>
      <c r="E798" s="8" t="s">
        <v>485</v>
      </c>
      <c r="F798" s="8" t="s">
        <v>580</v>
      </c>
      <c r="G798" s="8" t="s">
        <v>579</v>
      </c>
      <c r="H798" s="7" t="s">
        <v>218</v>
      </c>
      <c r="I798" s="16"/>
      <c r="J798" s="16"/>
      <c r="K798" s="17"/>
      <c r="L798" s="3"/>
      <c r="M798" s="8" t="s">
        <v>1483</v>
      </c>
      <c r="N798" s="11">
        <v>43979.346932870372</v>
      </c>
      <c r="O798" s="8" t="s">
        <v>1483</v>
      </c>
      <c r="P798" s="11">
        <v>43971.420555555553</v>
      </c>
      <c r="Q798" s="13">
        <v>648712</v>
      </c>
      <c r="R798" s="129" t="s">
        <v>220</v>
      </c>
      <c r="S798" s="14" t="s">
        <v>1947</v>
      </c>
      <c r="T798" s="63">
        <v>925</v>
      </c>
      <c r="U798" s="64" t="str">
        <f>CONCATENATE(LEFT(SP_ACQ_Lib[[#This Row],[Tax Parcel ID]],7),"_",SP_ACQ_Lib[[#This Row],[ACQ Document Type]])</f>
        <v>R026612_TITLE Tax Card</v>
      </c>
      <c r="V798" s="36" t="str">
        <f>INDEX(SP_AcqTract_DB[WCAD Tax Parcel ID],MATCH(SP_ACQ_Lib[[#This Row],[Acquisition Tract No.]],SP_AcqTract_DB[Acquisition Tract No.],0))</f>
        <v>R026612;#219</v>
      </c>
      <c r="W798" s="26" t="e">
        <f>INDEX(#REF!,MATCH(LEFT(SP_ACQ_Lib[[#This Row],[Tax Parcel ID]],7),#REF!,0))</f>
        <v>#REF!</v>
      </c>
      <c r="X7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COW-FRMP_TR-T169 TITLE Tax Card</v>
      </c>
      <c r="Y7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799" spans="1:25" ht="15" x14ac:dyDescent="0.2">
      <c r="A799" s="57" t="str">
        <f>CONCATENATE(SP_ACQ_Lib[[#This Row],[Acquisition Tract No.]],"_",SP_ACQ_Lib[[#This Row],[ACQ Document Type]])</f>
        <v>T181_CONTACT Negotiator Report</v>
      </c>
      <c r="B799" s="14" t="s">
        <v>2199</v>
      </c>
      <c r="C799" s="128" t="s">
        <v>2069</v>
      </c>
      <c r="D799" s="12" t="s">
        <v>1220</v>
      </c>
      <c r="E799" s="8" t="s">
        <v>489</v>
      </c>
      <c r="F799" s="8" t="s">
        <v>517</v>
      </c>
      <c r="G799" s="8" t="s">
        <v>516</v>
      </c>
      <c r="H799" s="7" t="s">
        <v>218</v>
      </c>
      <c r="I799" s="16">
        <v>43873</v>
      </c>
      <c r="J799" s="16"/>
      <c r="K799" s="17"/>
      <c r="L799" s="3"/>
      <c r="M799" s="8" t="s">
        <v>2979</v>
      </c>
      <c r="N799" s="11">
        <v>44014.490104166667</v>
      </c>
      <c r="O799" s="8" t="s">
        <v>1483</v>
      </c>
      <c r="P799" s="11">
        <v>43971.420567129629</v>
      </c>
      <c r="Q799" s="13">
        <v>132916</v>
      </c>
      <c r="R799" s="129" t="s">
        <v>220</v>
      </c>
      <c r="S799" s="14" t="s">
        <v>2017</v>
      </c>
      <c r="T799" s="63">
        <v>926</v>
      </c>
      <c r="U799" s="64" t="str">
        <f>CONCATENATE(LEFT(SP_ACQ_Lib[[#This Row],[Tax Parcel ID]],7),"_",SP_ACQ_Lib[[#This Row],[ACQ Document Type]])</f>
        <v>R026931_CONTACT Negotiator Report</v>
      </c>
      <c r="V799" s="36" t="str">
        <f>INDEX(SP_AcqTract_DB[WCAD Tax Parcel ID],MATCH(SP_ACQ_Lib[[#This Row],[Acquisition Tract No.]],SP_AcqTract_DB[Acquisition Tract No.],0))</f>
        <v>R026931;#224</v>
      </c>
      <c r="W799" s="26" t="e">
        <f>INDEX(#REF!,MATCH(LEFT(SP_ACQ_Lib[[#This Row],[Tax Parcel ID]],7),#REF!,0))</f>
        <v>#REF!</v>
      </c>
      <c r="X7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COW-FRMP_TR-T181 CONTACT Negotiator Report</v>
      </c>
      <c r="Y7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0" spans="1:25" ht="15" x14ac:dyDescent="0.2">
      <c r="A800" s="57" t="str">
        <f>CONCATENATE(SP_ACQ_Lib[[#This Row],[Acquisition Tract No.]],"_",SP_ACQ_Lib[[#This Row],[ACQ Document Type]])</f>
        <v>T181_ENVIRONMENTAL Right-of-Entry Executed</v>
      </c>
      <c r="B800" s="14" t="s">
        <v>2354</v>
      </c>
      <c r="C800" s="128" t="s">
        <v>2069</v>
      </c>
      <c r="D800" s="12" t="s">
        <v>1220</v>
      </c>
      <c r="E800" s="8" t="s">
        <v>1195</v>
      </c>
      <c r="F800" s="8" t="s">
        <v>1196</v>
      </c>
      <c r="G800" s="8" t="s">
        <v>1194</v>
      </c>
      <c r="H800" s="7" t="s">
        <v>218</v>
      </c>
      <c r="I800" s="16">
        <v>43949</v>
      </c>
      <c r="J800" s="16"/>
      <c r="K800" s="17"/>
      <c r="L800" s="3"/>
      <c r="M800" s="8" t="s">
        <v>1483</v>
      </c>
      <c r="N800" s="11">
        <v>43983.569039351853</v>
      </c>
      <c r="O800" s="8" t="s">
        <v>1483</v>
      </c>
      <c r="P800" s="11">
        <v>43971.420613425929</v>
      </c>
      <c r="Q800" s="13">
        <v>1874891</v>
      </c>
      <c r="R800" s="129" t="s">
        <v>220</v>
      </c>
      <c r="S800" s="14" t="s">
        <v>1949</v>
      </c>
      <c r="T800" s="63">
        <v>928</v>
      </c>
      <c r="U800" s="64" t="str">
        <f>CONCATENATE(LEFT(SP_ACQ_Lib[[#This Row],[Tax Parcel ID]],7),"_",SP_ACQ_Lib[[#This Row],[ACQ Document Type]])</f>
        <v>R026931_ENVIRONMENTAL Right-of-Entry Executed</v>
      </c>
      <c r="V800" s="36" t="str">
        <f>INDEX(SP_AcqTract_DB[WCAD Tax Parcel ID],MATCH(SP_ACQ_Lib[[#This Row],[Acquisition Tract No.]],SP_AcqTract_DB[Acquisition Tract No.],0))</f>
        <v>R026931;#224</v>
      </c>
      <c r="W800" s="26" t="e">
        <f>INDEX(#REF!,MATCH(LEFT(SP_ACQ_Lib[[#This Row],[Tax Parcel ID]],7),#REF!,0))</f>
        <v>#REF!</v>
      </c>
      <c r="X8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COW-FRMP_TR-T181 ENVIRONMENTAL Right-of-Entry Executed</v>
      </c>
      <c r="Y8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1" spans="1:25" ht="15" x14ac:dyDescent="0.2">
      <c r="A801" s="57" t="str">
        <f>CONCATENATE(SP_ACQ_Lib[[#This Row],[Acquisition Tract No.]],"_",SP_ACQ_Lib[[#This Row],[ACQ Document Type]])</f>
        <v>T181_ENVIRONMENTAL Right-of-Entry Package</v>
      </c>
      <c r="B801" s="14" t="s">
        <v>2355</v>
      </c>
      <c r="C801" s="128" t="s">
        <v>2069</v>
      </c>
      <c r="D801" s="12" t="s">
        <v>1220</v>
      </c>
      <c r="E801" s="8" t="s">
        <v>1195</v>
      </c>
      <c r="F801" s="8" t="s">
        <v>1198</v>
      </c>
      <c r="G801" s="8" t="s">
        <v>1197</v>
      </c>
      <c r="H801" s="7" t="s">
        <v>218</v>
      </c>
      <c r="I801" s="16">
        <v>43850</v>
      </c>
      <c r="J801" s="16">
        <v>43858</v>
      </c>
      <c r="K801" s="17"/>
      <c r="L801" s="3"/>
      <c r="M801" s="8" t="s">
        <v>1483</v>
      </c>
      <c r="N801" s="11">
        <v>43983.597986111112</v>
      </c>
      <c r="O801" s="8" t="s">
        <v>1483</v>
      </c>
      <c r="P801" s="11">
        <v>43971.420578703706</v>
      </c>
      <c r="Q801" s="13">
        <v>1011528</v>
      </c>
      <c r="R801" s="129" t="s">
        <v>220</v>
      </c>
      <c r="S801" s="14" t="s">
        <v>1948</v>
      </c>
      <c r="T801" s="63">
        <v>927</v>
      </c>
      <c r="U801" s="64" t="str">
        <f>CONCATENATE(LEFT(SP_ACQ_Lib[[#This Row],[Tax Parcel ID]],7),"_",SP_ACQ_Lib[[#This Row],[ACQ Document Type]])</f>
        <v>R026931_ENVIRONMENTAL Right-of-Entry Package</v>
      </c>
      <c r="V801" s="36" t="str">
        <f>INDEX(SP_AcqTract_DB[WCAD Tax Parcel ID],MATCH(SP_ACQ_Lib[[#This Row],[Acquisition Tract No.]],SP_AcqTract_DB[Acquisition Tract No.],0))</f>
        <v>R026931;#224</v>
      </c>
      <c r="W801" s="26" t="e">
        <f>INDEX(#REF!,MATCH(LEFT(SP_ACQ_Lib[[#This Row],[Tax Parcel ID]],7),#REF!,0))</f>
        <v>#REF!</v>
      </c>
      <c r="X8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COW-FRMP_TR-T181 ENVIRONMENTAL Right-of-Entry Package</v>
      </c>
      <c r="Y8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2" spans="1:25" ht="15" x14ac:dyDescent="0.2">
      <c r="A802" s="57" t="str">
        <f>CONCATENATE(SP_ACQ_Lib[[#This Row],[Acquisition Tract No.]],"_",SP_ACQ_Lib[[#This Row],[ACQ Document Type]])</f>
        <v>T181_ROE Right-of-Entry Package</v>
      </c>
      <c r="B802" s="14" t="s">
        <v>2448</v>
      </c>
      <c r="C802" s="128" t="s">
        <v>2069</v>
      </c>
      <c r="D802" s="12" t="s">
        <v>1220</v>
      </c>
      <c r="E802" s="8" t="s">
        <v>576</v>
      </c>
      <c r="F802" s="8" t="s">
        <v>1198</v>
      </c>
      <c r="G802" s="8" t="s">
        <v>2430</v>
      </c>
      <c r="H802" s="7" t="s">
        <v>218</v>
      </c>
      <c r="I802" s="16">
        <v>43984</v>
      </c>
      <c r="J802" s="16"/>
      <c r="K802" s="17"/>
      <c r="L802" s="3"/>
      <c r="M802" s="8" t="s">
        <v>1483</v>
      </c>
      <c r="N802" s="11">
        <v>43985.524560185186</v>
      </c>
      <c r="O802" s="8" t="s">
        <v>1483</v>
      </c>
      <c r="P802" s="11">
        <v>43985.520405092589</v>
      </c>
      <c r="Q802" s="13">
        <v>1607510</v>
      </c>
      <c r="R802" s="129" t="s">
        <v>220</v>
      </c>
      <c r="S802" s="14" t="s">
        <v>2472</v>
      </c>
      <c r="T802" s="63">
        <v>1103</v>
      </c>
      <c r="U802" s="64" t="str">
        <f>CONCATENATE(LEFT(SP_ACQ_Lib[[#This Row],[Tax Parcel ID]],7),"_",SP_ACQ_Lib[[#This Row],[ACQ Document Type]])</f>
        <v>R026931_ROE Right-of-Entry Package</v>
      </c>
      <c r="V802" s="36" t="str">
        <f>INDEX(SP_AcqTract_DB[WCAD Tax Parcel ID],MATCH(SP_ACQ_Lib[[#This Row],[Acquisition Tract No.]],SP_AcqTract_DB[Acquisition Tract No.],0))</f>
        <v>R026931;#224</v>
      </c>
      <c r="W802" s="26" t="e">
        <f>INDEX(#REF!,MATCH(LEFT(SP_ACQ_Lib[[#This Row],[Tax Parcel ID]],7),#REF!,0))</f>
        <v>#REF!</v>
      </c>
      <c r="X8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COW-FRMP_TR-T181 ROE Right-of-Entry Package</v>
      </c>
      <c r="Y8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3" spans="1:25" ht="15" x14ac:dyDescent="0.2">
      <c r="A803" s="57" t="str">
        <f>CONCATENATE(SP_ACQ_Lib[[#This Row],[Acquisition Tract No.]],"_",SP_ACQ_Lib[[#This Row],[ACQ Document Type]])</f>
        <v>T181_TITLE Tax Card</v>
      </c>
      <c r="B803" s="14" t="s">
        <v>2200</v>
      </c>
      <c r="C803" s="128" t="s">
        <v>2069</v>
      </c>
      <c r="D803" s="12" t="s">
        <v>1220</v>
      </c>
      <c r="E803" s="8" t="s">
        <v>485</v>
      </c>
      <c r="F803" s="8" t="s">
        <v>580</v>
      </c>
      <c r="G803" s="8" t="s">
        <v>579</v>
      </c>
      <c r="H803" s="7" t="s">
        <v>218</v>
      </c>
      <c r="I803" s="16"/>
      <c r="J803" s="16"/>
      <c r="K803" s="17"/>
      <c r="L803" s="3"/>
      <c r="M803" s="8" t="s">
        <v>1483</v>
      </c>
      <c r="N803" s="11">
        <v>43979.347037037034</v>
      </c>
      <c r="O803" s="8" t="s">
        <v>1483</v>
      </c>
      <c r="P803" s="11">
        <v>43971.420659722222</v>
      </c>
      <c r="Q803" s="13">
        <v>901314</v>
      </c>
      <c r="R803" s="129" t="s">
        <v>220</v>
      </c>
      <c r="S803" s="14" t="s">
        <v>1950</v>
      </c>
      <c r="T803" s="63">
        <v>929</v>
      </c>
      <c r="U803" s="64" t="str">
        <f>CONCATENATE(LEFT(SP_ACQ_Lib[[#This Row],[Tax Parcel ID]],7),"_",SP_ACQ_Lib[[#This Row],[ACQ Document Type]])</f>
        <v>R026931_TITLE Tax Card</v>
      </c>
      <c r="V803" s="36" t="str">
        <f>INDEX(SP_AcqTract_DB[WCAD Tax Parcel ID],MATCH(SP_ACQ_Lib[[#This Row],[Acquisition Tract No.]],SP_AcqTract_DB[Acquisition Tract No.],0))</f>
        <v>R026931;#224</v>
      </c>
      <c r="W803" s="26" t="e">
        <f>INDEX(#REF!,MATCH(LEFT(SP_ACQ_Lib[[#This Row],[Tax Parcel ID]],7),#REF!,0))</f>
        <v>#REF!</v>
      </c>
      <c r="X8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COW-FRMP_TR-T181 TITLE Tax Card</v>
      </c>
      <c r="Y8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4" spans="1:25" ht="15" x14ac:dyDescent="0.2">
      <c r="A804" s="57" t="str">
        <f>CONCATENATE(SP_ACQ_Lib[[#This Row],[Acquisition Tract No.]],"_",SP_ACQ_Lib[[#This Row],[ACQ Document Type]])</f>
        <v>T182_CONTACT Negotiator Report</v>
      </c>
      <c r="B804" s="14" t="s">
        <v>2201</v>
      </c>
      <c r="C804" s="128" t="s">
        <v>2071</v>
      </c>
      <c r="D804" s="12" t="s">
        <v>1221</v>
      </c>
      <c r="E804" s="8" t="s">
        <v>489</v>
      </c>
      <c r="F804" s="8" t="s">
        <v>517</v>
      </c>
      <c r="G804" s="8" t="s">
        <v>516</v>
      </c>
      <c r="H804" s="7" t="s">
        <v>218</v>
      </c>
      <c r="I804" s="16">
        <v>43873</v>
      </c>
      <c r="J804" s="16"/>
      <c r="K804" s="17"/>
      <c r="L804" s="3"/>
      <c r="M804" s="8" t="s">
        <v>1077</v>
      </c>
      <c r="N804" s="11">
        <v>44004.885578703703</v>
      </c>
      <c r="O804" s="8" t="s">
        <v>1483</v>
      </c>
      <c r="P804" s="11">
        <v>43979.392592592594</v>
      </c>
      <c r="Q804" s="13">
        <v>443454</v>
      </c>
      <c r="R804" s="129" t="s">
        <v>220</v>
      </c>
      <c r="S804" s="14" t="s">
        <v>2277</v>
      </c>
      <c r="T804" s="63">
        <v>1061</v>
      </c>
      <c r="U804" s="64" t="str">
        <f>CONCATENATE(LEFT(SP_ACQ_Lib[[#This Row],[Tax Parcel ID]],7),"_",SP_ACQ_Lib[[#This Row],[ACQ Document Type]])</f>
        <v>R026936_CONTACT Negotiator Report</v>
      </c>
      <c r="V804" s="36" t="str">
        <f>INDEX(SP_AcqTract_DB[WCAD Tax Parcel ID],MATCH(SP_ACQ_Lib[[#This Row],[Acquisition Tract No.]],SP_AcqTract_DB[Acquisition Tract No.],0))</f>
        <v>R026936;#225</v>
      </c>
      <c r="W804" s="26" t="e">
        <f>INDEX(#REF!,MATCH(LEFT(SP_ACQ_Lib[[#This Row],[Tax Parcel ID]],7),#REF!,0))</f>
        <v>#REF!</v>
      </c>
      <c r="X8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COW-FRMP_TR-T182 CONTACT Negotiator Report</v>
      </c>
      <c r="Y8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5" spans="1:25" ht="15" x14ac:dyDescent="0.2">
      <c r="A805" s="57" t="str">
        <f>CONCATENATE(SP_ACQ_Lib[[#This Row],[Acquisition Tract No.]],"_",SP_ACQ_Lib[[#This Row],[ACQ Document Type]])</f>
        <v>T182_ENVIRONMENTAL Right-of-Entry Executed</v>
      </c>
      <c r="B805" s="14" t="s">
        <v>2356</v>
      </c>
      <c r="C805" s="128" t="s">
        <v>2071</v>
      </c>
      <c r="D805" s="12" t="s">
        <v>1221</v>
      </c>
      <c r="E805" s="8" t="s">
        <v>1195</v>
      </c>
      <c r="F805" s="8" t="s">
        <v>1196</v>
      </c>
      <c r="G805" s="8" t="s">
        <v>1194</v>
      </c>
      <c r="H805" s="7" t="s">
        <v>218</v>
      </c>
      <c r="I805" s="16">
        <v>43864</v>
      </c>
      <c r="J805" s="16"/>
      <c r="K805" s="17"/>
      <c r="L805" s="3"/>
      <c r="M805" s="8" t="s">
        <v>1483</v>
      </c>
      <c r="N805" s="11">
        <v>43983.569293981483</v>
      </c>
      <c r="O805" s="8" t="s">
        <v>1483</v>
      </c>
      <c r="P805" s="11">
        <v>43979.392604166664</v>
      </c>
      <c r="Q805" s="13">
        <v>1803947</v>
      </c>
      <c r="R805" s="129" t="s">
        <v>220</v>
      </c>
      <c r="S805" s="14" t="s">
        <v>2278</v>
      </c>
      <c r="T805" s="63">
        <v>1062</v>
      </c>
      <c r="U805" s="64" t="str">
        <f>CONCATENATE(LEFT(SP_ACQ_Lib[[#This Row],[Tax Parcel ID]],7),"_",SP_ACQ_Lib[[#This Row],[ACQ Document Type]])</f>
        <v>R026936_ENVIRONMENTAL Right-of-Entry Executed</v>
      </c>
      <c r="V805" s="36" t="str">
        <f>INDEX(SP_AcqTract_DB[WCAD Tax Parcel ID],MATCH(SP_ACQ_Lib[[#This Row],[Acquisition Tract No.]],SP_AcqTract_DB[Acquisition Tract No.],0))</f>
        <v>R026936;#225</v>
      </c>
      <c r="W805" s="26" t="e">
        <f>INDEX(#REF!,MATCH(LEFT(SP_ACQ_Lib[[#This Row],[Tax Parcel ID]],7),#REF!,0))</f>
        <v>#REF!</v>
      </c>
      <c r="X8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COW-FRMP_TR-T182 ENVIRONMENTAL Right-of-Entry Executed</v>
      </c>
      <c r="Y8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6" spans="1:25" ht="15" x14ac:dyDescent="0.2">
      <c r="A806" s="57" t="str">
        <f>CONCATENATE(SP_ACQ_Lib[[#This Row],[Acquisition Tract No.]],"_",SP_ACQ_Lib[[#This Row],[ACQ Document Type]])</f>
        <v>T182_ROE Right-of-Entry Executed</v>
      </c>
      <c r="B806" s="14" t="s">
        <v>2876</v>
      </c>
      <c r="C806" s="128" t="s">
        <v>2071</v>
      </c>
      <c r="D806" s="12" t="s">
        <v>1221</v>
      </c>
      <c r="E806" s="8" t="s">
        <v>576</v>
      </c>
      <c r="F806" s="8" t="s">
        <v>1196</v>
      </c>
      <c r="G806" s="8" t="s">
        <v>2431</v>
      </c>
      <c r="H806" s="7" t="s">
        <v>218</v>
      </c>
      <c r="I806" s="16">
        <v>43999</v>
      </c>
      <c r="J806" s="16">
        <v>44182</v>
      </c>
      <c r="K806" s="17"/>
      <c r="L806" s="3"/>
      <c r="M806" s="8" t="s">
        <v>1483</v>
      </c>
      <c r="N806" s="11">
        <v>44005.61619212963</v>
      </c>
      <c r="O806" s="8" t="s">
        <v>1483</v>
      </c>
      <c r="P806" s="11">
        <v>44005.61346064815</v>
      </c>
      <c r="Q806" s="13">
        <v>1255500</v>
      </c>
      <c r="R806" s="129" t="s">
        <v>220</v>
      </c>
      <c r="S806" s="14" t="s">
        <v>2945</v>
      </c>
      <c r="T806" s="63">
        <v>1278</v>
      </c>
      <c r="U806" s="64" t="str">
        <f>CONCATENATE(LEFT(SP_ACQ_Lib[[#This Row],[Tax Parcel ID]],7),"_",SP_ACQ_Lib[[#This Row],[ACQ Document Type]])</f>
        <v>R026936_ROE Right-of-Entry Executed</v>
      </c>
      <c r="V806" s="36" t="str">
        <f>INDEX(SP_AcqTract_DB[WCAD Tax Parcel ID],MATCH(SP_ACQ_Lib[[#This Row],[Acquisition Tract No.]],SP_AcqTract_DB[Acquisition Tract No.],0))</f>
        <v>R026936;#225</v>
      </c>
      <c r="W806" s="26" t="e">
        <f>INDEX(#REF!,MATCH(LEFT(SP_ACQ_Lib[[#This Row],[Tax Parcel ID]],7),#REF!,0))</f>
        <v>#REF!</v>
      </c>
      <c r="X8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COW-FRMP_TR-T182 ROE Right-of-Entry Executed</v>
      </c>
      <c r="Y8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7" spans="1:25" ht="15" x14ac:dyDescent="0.2">
      <c r="A807" s="57" t="str">
        <f>CONCATENATE(SP_ACQ_Lib[[#This Row],[Acquisition Tract No.]],"_",SP_ACQ_Lib[[#This Row],[ACQ Document Type]])</f>
        <v>T182_ROE Right-of-Entry Package</v>
      </c>
      <c r="B807" s="14" t="s">
        <v>2449</v>
      </c>
      <c r="C807" s="128" t="s">
        <v>2071</v>
      </c>
      <c r="D807" s="12" t="s">
        <v>1221</v>
      </c>
      <c r="E807" s="8" t="s">
        <v>576</v>
      </c>
      <c r="F807" s="8" t="s">
        <v>1198</v>
      </c>
      <c r="G807" s="8" t="s">
        <v>2430</v>
      </c>
      <c r="H807" s="7" t="s">
        <v>218</v>
      </c>
      <c r="I807" s="16">
        <v>43984</v>
      </c>
      <c r="J807" s="16"/>
      <c r="K807" s="17"/>
      <c r="L807" s="3"/>
      <c r="M807" s="8" t="s">
        <v>1483</v>
      </c>
      <c r="N807" s="11">
        <v>43985.526099537034</v>
      </c>
      <c r="O807" s="8" t="s">
        <v>1483</v>
      </c>
      <c r="P807" s="11">
        <v>43985.520439814813</v>
      </c>
      <c r="Q807" s="13">
        <v>1046568</v>
      </c>
      <c r="R807" s="129" t="s">
        <v>220</v>
      </c>
      <c r="S807" s="14" t="s">
        <v>2473</v>
      </c>
      <c r="T807" s="63">
        <v>1104</v>
      </c>
      <c r="U807" s="64" t="str">
        <f>CONCATENATE(LEFT(SP_ACQ_Lib[[#This Row],[Tax Parcel ID]],7),"_",SP_ACQ_Lib[[#This Row],[ACQ Document Type]])</f>
        <v>R026936_ROE Right-of-Entry Package</v>
      </c>
      <c r="V807" s="36" t="str">
        <f>INDEX(SP_AcqTract_DB[WCAD Tax Parcel ID],MATCH(SP_ACQ_Lib[[#This Row],[Acquisition Tract No.]],SP_AcqTract_DB[Acquisition Tract No.],0))</f>
        <v>R026936;#225</v>
      </c>
      <c r="W807" s="26" t="e">
        <f>INDEX(#REF!,MATCH(LEFT(SP_ACQ_Lib[[#This Row],[Tax Parcel ID]],7),#REF!,0))</f>
        <v>#REF!</v>
      </c>
      <c r="X8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COW-FRMP_TR-T182 ROE Right-of-Entry Package</v>
      </c>
      <c r="Y8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8" spans="1:25" ht="15" x14ac:dyDescent="0.2">
      <c r="A808" s="57" t="str">
        <f>CONCATENATE(SP_ACQ_Lib[[#This Row],[Acquisition Tract No.]],"_",SP_ACQ_Lib[[#This Row],[ACQ Document Type]])</f>
        <v>T182_TITLE Tax Card</v>
      </c>
      <c r="B808" s="14" t="s">
        <v>2202</v>
      </c>
      <c r="C808" s="128" t="s">
        <v>2071</v>
      </c>
      <c r="D808" s="12" t="s">
        <v>1221</v>
      </c>
      <c r="E808" s="8" t="s">
        <v>485</v>
      </c>
      <c r="F808" s="8" t="s">
        <v>580</v>
      </c>
      <c r="G808" s="8" t="s">
        <v>579</v>
      </c>
      <c r="H808" s="7" t="s">
        <v>218</v>
      </c>
      <c r="I808" s="16"/>
      <c r="J808" s="16"/>
      <c r="K808" s="17"/>
      <c r="L808" s="3"/>
      <c r="M808" s="8" t="s">
        <v>1483</v>
      </c>
      <c r="N808" s="11">
        <v>43979.413587962961</v>
      </c>
      <c r="O808" s="8" t="s">
        <v>1483</v>
      </c>
      <c r="P808" s="11">
        <v>43979.392650462964</v>
      </c>
      <c r="Q808" s="13">
        <v>712306</v>
      </c>
      <c r="R808" s="129" t="s">
        <v>220</v>
      </c>
      <c r="S808" s="14" t="s">
        <v>2279</v>
      </c>
      <c r="T808" s="63">
        <v>1063</v>
      </c>
      <c r="U808" s="64" t="str">
        <f>CONCATENATE(LEFT(SP_ACQ_Lib[[#This Row],[Tax Parcel ID]],7),"_",SP_ACQ_Lib[[#This Row],[ACQ Document Type]])</f>
        <v>R026936_TITLE Tax Card</v>
      </c>
      <c r="V808" s="36" t="str">
        <f>INDEX(SP_AcqTract_DB[WCAD Tax Parcel ID],MATCH(SP_ACQ_Lib[[#This Row],[Acquisition Tract No.]],SP_AcqTract_DB[Acquisition Tract No.],0))</f>
        <v>R026936;#225</v>
      </c>
      <c r="W808" s="26" t="e">
        <f>INDEX(#REF!,MATCH(LEFT(SP_ACQ_Lib[[#This Row],[Tax Parcel ID]],7),#REF!,0))</f>
        <v>#REF!</v>
      </c>
      <c r="X8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COW-FRMP_TR-T182 TITLE Tax Card</v>
      </c>
      <c r="Y8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09" spans="1:25" ht="15" x14ac:dyDescent="0.2">
      <c r="A809" s="57" t="str">
        <f>CONCATENATE(SP_ACQ_Lib[[#This Row],[Acquisition Tract No.]],"_",SP_ACQ_Lib[[#This Row],[ACQ Document Type]])</f>
        <v>T183_CONTACT Negotiator Report</v>
      </c>
      <c r="B809" s="14" t="s">
        <v>2203</v>
      </c>
      <c r="C809" s="128" t="s">
        <v>2073</v>
      </c>
      <c r="D809" s="12" t="s">
        <v>1222</v>
      </c>
      <c r="E809" s="8" t="s">
        <v>489</v>
      </c>
      <c r="F809" s="8" t="s">
        <v>517</v>
      </c>
      <c r="G809" s="8" t="s">
        <v>516</v>
      </c>
      <c r="H809" s="7" t="s">
        <v>218</v>
      </c>
      <c r="I809" s="16">
        <v>43873</v>
      </c>
      <c r="J809" s="16"/>
      <c r="K809" s="17"/>
      <c r="L809" s="3"/>
      <c r="M809" s="8" t="s">
        <v>2979</v>
      </c>
      <c r="N809" s="11">
        <v>44021.423587962963</v>
      </c>
      <c r="O809" s="8" t="s">
        <v>1483</v>
      </c>
      <c r="P809" s="11">
        <v>43971.420682870368</v>
      </c>
      <c r="Q809" s="13">
        <v>69129</v>
      </c>
      <c r="R809" s="129" t="s">
        <v>220</v>
      </c>
      <c r="S809" s="14" t="s">
        <v>2018</v>
      </c>
      <c r="T809" s="63">
        <v>930</v>
      </c>
      <c r="U809" s="64" t="str">
        <f>CONCATENATE(LEFT(SP_ACQ_Lib[[#This Row],[Tax Parcel ID]],7),"_",SP_ACQ_Lib[[#This Row],[ACQ Document Type]])</f>
        <v>R026940_CONTACT Negotiator Report</v>
      </c>
      <c r="V809" s="36" t="str">
        <f>INDEX(SP_AcqTract_DB[WCAD Tax Parcel ID],MATCH(SP_ACQ_Lib[[#This Row],[Acquisition Tract No.]],SP_AcqTract_DB[Acquisition Tract No.],0))</f>
        <v>R026940;#226</v>
      </c>
      <c r="W809" s="26" t="e">
        <f>INDEX(#REF!,MATCH(LEFT(SP_ACQ_Lib[[#This Row],[Tax Parcel ID]],7),#REF!,0))</f>
        <v>#REF!</v>
      </c>
      <c r="X8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COW-FRMP_TR-T183 CONTACT Negotiator Report</v>
      </c>
      <c r="Y8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0" spans="1:25" ht="15" x14ac:dyDescent="0.2">
      <c r="A810" s="57" t="str">
        <f>CONCATENATE(SP_ACQ_Lib[[#This Row],[Acquisition Tract No.]],"_",SP_ACQ_Lib[[#This Row],[ACQ Document Type]])</f>
        <v>T183_ROE Right-of-Entry Package</v>
      </c>
      <c r="B810" s="14" t="s">
        <v>2450</v>
      </c>
      <c r="C810" s="128" t="s">
        <v>2073</v>
      </c>
      <c r="D810" s="12" t="s">
        <v>1222</v>
      </c>
      <c r="E810" s="8" t="s">
        <v>576</v>
      </c>
      <c r="F810" s="8" t="s">
        <v>1198</v>
      </c>
      <c r="G810" s="8" t="s">
        <v>2430</v>
      </c>
      <c r="H810" s="7" t="s">
        <v>218</v>
      </c>
      <c r="I810" s="16">
        <v>43984</v>
      </c>
      <c r="J810" s="16"/>
      <c r="K810" s="17"/>
      <c r="L810" s="3"/>
      <c r="M810" s="8" t="s">
        <v>1483</v>
      </c>
      <c r="N810" s="11">
        <v>43985.52648148148</v>
      </c>
      <c r="O810" s="8" t="s">
        <v>1483</v>
      </c>
      <c r="P810" s="11">
        <v>43985.520462962966</v>
      </c>
      <c r="Q810" s="13">
        <v>1449276</v>
      </c>
      <c r="R810" s="129" t="s">
        <v>220</v>
      </c>
      <c r="S810" s="14" t="s">
        <v>2474</v>
      </c>
      <c r="T810" s="63">
        <v>1105</v>
      </c>
      <c r="U810" s="64" t="str">
        <f>CONCATENATE(LEFT(SP_ACQ_Lib[[#This Row],[Tax Parcel ID]],7),"_",SP_ACQ_Lib[[#This Row],[ACQ Document Type]])</f>
        <v>R026940_ROE Right-of-Entry Package</v>
      </c>
      <c r="V810" s="36" t="str">
        <f>INDEX(SP_AcqTract_DB[WCAD Tax Parcel ID],MATCH(SP_ACQ_Lib[[#This Row],[Acquisition Tract No.]],SP_AcqTract_DB[Acquisition Tract No.],0))</f>
        <v>R026940;#226</v>
      </c>
      <c r="W810" s="26" t="e">
        <f>INDEX(#REF!,MATCH(LEFT(SP_ACQ_Lib[[#This Row],[Tax Parcel ID]],7),#REF!,0))</f>
        <v>#REF!</v>
      </c>
      <c r="X8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COW-FRMP_TR-T183 ROE Right-of-Entry Package</v>
      </c>
      <c r="Y8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1" spans="1:25" ht="15" x14ac:dyDescent="0.2">
      <c r="A811" s="57" t="str">
        <f>CONCATENATE(SP_ACQ_Lib[[#This Row],[Acquisition Tract No.]],"_",SP_ACQ_Lib[[#This Row],[ACQ Document Type]])</f>
        <v>T183_TITLE Tax Card</v>
      </c>
      <c r="B811" s="14" t="s">
        <v>2204</v>
      </c>
      <c r="C811" s="128" t="s">
        <v>2073</v>
      </c>
      <c r="D811" s="12" t="s">
        <v>1222</v>
      </c>
      <c r="E811" s="8" t="s">
        <v>485</v>
      </c>
      <c r="F811" s="8" t="s">
        <v>580</v>
      </c>
      <c r="G811" s="8" t="s">
        <v>579</v>
      </c>
      <c r="H811" s="7" t="s">
        <v>218</v>
      </c>
      <c r="I811" s="16"/>
      <c r="J811" s="16"/>
      <c r="K811" s="17"/>
      <c r="L811" s="3"/>
      <c r="M811" s="8" t="s">
        <v>1483</v>
      </c>
      <c r="N811" s="11">
        <v>43979.348749999997</v>
      </c>
      <c r="O811" s="8" t="s">
        <v>1483</v>
      </c>
      <c r="P811" s="11">
        <v>43971.420694444445</v>
      </c>
      <c r="Q811" s="13">
        <v>752392</v>
      </c>
      <c r="R811" s="129" t="s">
        <v>220</v>
      </c>
      <c r="S811" s="14" t="s">
        <v>1951</v>
      </c>
      <c r="T811" s="63">
        <v>931</v>
      </c>
      <c r="U811" s="64" t="str">
        <f>CONCATENATE(LEFT(SP_ACQ_Lib[[#This Row],[Tax Parcel ID]],7),"_",SP_ACQ_Lib[[#This Row],[ACQ Document Type]])</f>
        <v>R026940_TITLE Tax Card</v>
      </c>
      <c r="V811" s="36" t="str">
        <f>INDEX(SP_AcqTract_DB[WCAD Tax Parcel ID],MATCH(SP_ACQ_Lib[[#This Row],[Acquisition Tract No.]],SP_AcqTract_DB[Acquisition Tract No.],0))</f>
        <v>R026940;#226</v>
      </c>
      <c r="W811" s="26" t="e">
        <f>INDEX(#REF!,MATCH(LEFT(SP_ACQ_Lib[[#This Row],[Tax Parcel ID]],7),#REF!,0))</f>
        <v>#REF!</v>
      </c>
      <c r="X8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COW-FRMP_TR-T183 TITLE Tax Card</v>
      </c>
      <c r="Y8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2" spans="1:25" ht="15" x14ac:dyDescent="0.2">
      <c r="A812" s="57" t="str">
        <f>CONCATENATE(SP_ACQ_Lib[[#This Row],[Acquisition Tract No.]],"_",SP_ACQ_Lib[[#This Row],[ACQ Document Type]])</f>
        <v>T184_CONTACT Negotiator Report</v>
      </c>
      <c r="B812" s="14" t="s">
        <v>2205</v>
      </c>
      <c r="C812" s="128" t="s">
        <v>2075</v>
      </c>
      <c r="D812" s="12" t="s">
        <v>1223</v>
      </c>
      <c r="E812" s="8" t="s">
        <v>489</v>
      </c>
      <c r="F812" s="8" t="s">
        <v>517</v>
      </c>
      <c r="G812" s="8" t="s">
        <v>516</v>
      </c>
      <c r="H812" s="7" t="s">
        <v>218</v>
      </c>
      <c r="I812" s="16">
        <v>43873</v>
      </c>
      <c r="J812" s="16"/>
      <c r="K812" s="17"/>
      <c r="L812" s="3"/>
      <c r="M812" s="8" t="s">
        <v>1077</v>
      </c>
      <c r="N812" s="11">
        <v>44011.920277777775</v>
      </c>
      <c r="O812" s="8" t="s">
        <v>1483</v>
      </c>
      <c r="P812" s="11">
        <v>43979.39267361111</v>
      </c>
      <c r="Q812" s="13">
        <v>798765</v>
      </c>
      <c r="R812" s="129" t="s">
        <v>220</v>
      </c>
      <c r="S812" s="14" t="s">
        <v>2280</v>
      </c>
      <c r="T812" s="63">
        <v>1064</v>
      </c>
      <c r="U812" s="64" t="str">
        <f>CONCATENATE(LEFT(SP_ACQ_Lib[[#This Row],[Tax Parcel ID]],7),"_",SP_ACQ_Lib[[#This Row],[ACQ Document Type]])</f>
        <v>R026941_CONTACT Negotiator Report</v>
      </c>
      <c r="V812" s="36" t="str">
        <f>INDEX(SP_AcqTract_DB[WCAD Tax Parcel ID],MATCH(SP_ACQ_Lib[[#This Row],[Acquisition Tract No.]],SP_AcqTract_DB[Acquisition Tract No.],0))</f>
        <v>R026941;#227</v>
      </c>
      <c r="W812" s="26" t="e">
        <f>INDEX(#REF!,MATCH(LEFT(SP_ACQ_Lib[[#This Row],[Tax Parcel ID]],7),#REF!,0))</f>
        <v>#REF!</v>
      </c>
      <c r="X8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COW-FRMP_TR-T184 CONTACT Negotiator Report</v>
      </c>
      <c r="Y8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3" spans="1:25" ht="15" x14ac:dyDescent="0.2">
      <c r="A813" s="57" t="str">
        <f>CONCATENATE(SP_ACQ_Lib[[#This Row],[Acquisition Tract No.]],"_",SP_ACQ_Lib[[#This Row],[ACQ Document Type]])</f>
        <v>T184_ENVIRONMENTAL Right-of-Entry Executed</v>
      </c>
      <c r="B813" s="14" t="s">
        <v>2357</v>
      </c>
      <c r="C813" s="128" t="s">
        <v>2075</v>
      </c>
      <c r="D813" s="12" t="s">
        <v>1223</v>
      </c>
      <c r="E813" s="8" t="s">
        <v>1195</v>
      </c>
      <c r="F813" s="8" t="s">
        <v>1196</v>
      </c>
      <c r="G813" s="8" t="s">
        <v>1194</v>
      </c>
      <c r="H813" s="7" t="s">
        <v>218</v>
      </c>
      <c r="I813" s="16">
        <v>43943</v>
      </c>
      <c r="J813" s="16"/>
      <c r="K813" s="17"/>
      <c r="L813" s="3"/>
      <c r="M813" s="8" t="s">
        <v>1483</v>
      </c>
      <c r="N813" s="11">
        <v>43983.569548611114</v>
      </c>
      <c r="O813" s="8" t="s">
        <v>1483</v>
      </c>
      <c r="P813" s="11">
        <v>43979.392685185187</v>
      </c>
      <c r="Q813" s="13">
        <v>1767311</v>
      </c>
      <c r="R813" s="129" t="s">
        <v>220</v>
      </c>
      <c r="S813" s="14" t="s">
        <v>2281</v>
      </c>
      <c r="T813" s="63">
        <v>1065</v>
      </c>
      <c r="U813" s="64" t="str">
        <f>CONCATENATE(LEFT(SP_ACQ_Lib[[#This Row],[Tax Parcel ID]],7),"_",SP_ACQ_Lib[[#This Row],[ACQ Document Type]])</f>
        <v>R026941_ENVIRONMENTAL Right-of-Entry Executed</v>
      </c>
      <c r="V813" s="36" t="str">
        <f>INDEX(SP_AcqTract_DB[WCAD Tax Parcel ID],MATCH(SP_ACQ_Lib[[#This Row],[Acquisition Tract No.]],SP_AcqTract_DB[Acquisition Tract No.],0))</f>
        <v>R026941;#227</v>
      </c>
      <c r="W813" s="26" t="e">
        <f>INDEX(#REF!,MATCH(LEFT(SP_ACQ_Lib[[#This Row],[Tax Parcel ID]],7),#REF!,0))</f>
        <v>#REF!</v>
      </c>
      <c r="X8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COW-FRMP_TR-T184 ENVIRONMENTAL Right-of-Entry Executed</v>
      </c>
      <c r="Y8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4" spans="1:25" ht="15" x14ac:dyDescent="0.2">
      <c r="A814" s="57" t="str">
        <f>CONCATENATE(SP_ACQ_Lib[[#This Row],[Acquisition Tract No.]],"_",SP_ACQ_Lib[[#This Row],[ACQ Document Type]])</f>
        <v>T184_ENVIRONMENTAL Right-of-Entry Package</v>
      </c>
      <c r="B814" s="14" t="s">
        <v>2358</v>
      </c>
      <c r="C814" s="128" t="s">
        <v>2075</v>
      </c>
      <c r="D814" s="12" t="s">
        <v>1223</v>
      </c>
      <c r="E814" s="8" t="s">
        <v>1195</v>
      </c>
      <c r="F814" s="8" t="s">
        <v>1198</v>
      </c>
      <c r="G814" s="8" t="s">
        <v>1197</v>
      </c>
      <c r="H814" s="7" t="s">
        <v>218</v>
      </c>
      <c r="I814" s="16">
        <v>43850</v>
      </c>
      <c r="J814" s="16">
        <v>43853</v>
      </c>
      <c r="K814" s="17"/>
      <c r="L814" s="3"/>
      <c r="M814" s="8" t="s">
        <v>1483</v>
      </c>
      <c r="N814" s="11">
        <v>43983.597997685189</v>
      </c>
      <c r="O814" s="8" t="s">
        <v>1483</v>
      </c>
      <c r="P814" s="11">
        <v>43979.39271990741</v>
      </c>
      <c r="Q814" s="13">
        <v>858772</v>
      </c>
      <c r="R814" s="129" t="s">
        <v>220</v>
      </c>
      <c r="S814" s="14" t="s">
        <v>2282</v>
      </c>
      <c r="T814" s="63">
        <v>1066</v>
      </c>
      <c r="U814" s="64" t="str">
        <f>CONCATENATE(LEFT(SP_ACQ_Lib[[#This Row],[Tax Parcel ID]],7),"_",SP_ACQ_Lib[[#This Row],[ACQ Document Type]])</f>
        <v>R026941_ENVIRONMENTAL Right-of-Entry Package</v>
      </c>
      <c r="V814" s="36" t="str">
        <f>INDEX(SP_AcqTract_DB[WCAD Tax Parcel ID],MATCH(SP_ACQ_Lib[[#This Row],[Acquisition Tract No.]],SP_AcqTract_DB[Acquisition Tract No.],0))</f>
        <v>R026941;#227</v>
      </c>
      <c r="W814" s="26" t="e">
        <f>INDEX(#REF!,MATCH(LEFT(SP_ACQ_Lib[[#This Row],[Tax Parcel ID]],7),#REF!,0))</f>
        <v>#REF!</v>
      </c>
      <c r="X8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COW-FRMP_TR-T184 ENVIRONMENTAL Right-of-Entry Package</v>
      </c>
      <c r="Y8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5" spans="1:25" ht="15" x14ac:dyDescent="0.2">
      <c r="A815" s="57" t="str">
        <f>CONCATENATE(SP_ACQ_Lib[[#This Row],[Acquisition Tract No.]],"_",SP_ACQ_Lib[[#This Row],[ACQ Document Type]])</f>
        <v>T184_ROE Right-of-Entry Package</v>
      </c>
      <c r="B815" s="14" t="s">
        <v>2451</v>
      </c>
      <c r="C815" s="128" t="s">
        <v>2075</v>
      </c>
      <c r="D815" s="12" t="s">
        <v>1223</v>
      </c>
      <c r="E815" s="8" t="s">
        <v>576</v>
      </c>
      <c r="F815" s="8" t="s">
        <v>1198</v>
      </c>
      <c r="G815" s="8" t="s">
        <v>2430</v>
      </c>
      <c r="H815" s="7" t="s">
        <v>218</v>
      </c>
      <c r="I815" s="16">
        <v>43984</v>
      </c>
      <c r="J815" s="16"/>
      <c r="K815" s="17"/>
      <c r="L815" s="3"/>
      <c r="M815" s="8" t="s">
        <v>1483</v>
      </c>
      <c r="N815" s="11">
        <v>43985.526932870373</v>
      </c>
      <c r="O815" s="8" t="s">
        <v>1483</v>
      </c>
      <c r="P815" s="11">
        <v>43985.520486111112</v>
      </c>
      <c r="Q815" s="13">
        <v>1086316</v>
      </c>
      <c r="R815" s="129" t="s">
        <v>220</v>
      </c>
      <c r="S815" s="14" t="s">
        <v>2475</v>
      </c>
      <c r="T815" s="63">
        <v>1106</v>
      </c>
      <c r="U815" s="64" t="str">
        <f>CONCATENATE(LEFT(SP_ACQ_Lib[[#This Row],[Tax Parcel ID]],7),"_",SP_ACQ_Lib[[#This Row],[ACQ Document Type]])</f>
        <v>R026941_ROE Right-of-Entry Package</v>
      </c>
      <c r="V815" s="36" t="str">
        <f>INDEX(SP_AcqTract_DB[WCAD Tax Parcel ID],MATCH(SP_ACQ_Lib[[#This Row],[Acquisition Tract No.]],SP_AcqTract_DB[Acquisition Tract No.],0))</f>
        <v>R026941;#227</v>
      </c>
      <c r="W815" s="26" t="e">
        <f>INDEX(#REF!,MATCH(LEFT(SP_ACQ_Lib[[#This Row],[Tax Parcel ID]],7),#REF!,0))</f>
        <v>#REF!</v>
      </c>
      <c r="X8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COW-FRMP_TR-T184 ROE Right-of-Entry Package</v>
      </c>
      <c r="Y8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6" spans="1:25" ht="15" x14ac:dyDescent="0.2">
      <c r="A816" s="57" t="str">
        <f>CONCATENATE(SP_ACQ_Lib[[#This Row],[Acquisition Tract No.]],"_",SP_ACQ_Lib[[#This Row],[ACQ Document Type]])</f>
        <v>T184_TITLE Tax Card</v>
      </c>
      <c r="B816" s="14" t="s">
        <v>2206</v>
      </c>
      <c r="C816" s="128" t="s">
        <v>2075</v>
      </c>
      <c r="D816" s="12" t="s">
        <v>1223</v>
      </c>
      <c r="E816" s="8" t="s">
        <v>485</v>
      </c>
      <c r="F816" s="8" t="s">
        <v>580</v>
      </c>
      <c r="G816" s="8" t="s">
        <v>579</v>
      </c>
      <c r="H816" s="7" t="s">
        <v>218</v>
      </c>
      <c r="I816" s="16"/>
      <c r="J816" s="16"/>
      <c r="K816" s="17"/>
      <c r="L816" s="3"/>
      <c r="M816" s="8" t="s">
        <v>1483</v>
      </c>
      <c r="N816" s="11">
        <v>43979.413912037038</v>
      </c>
      <c r="O816" s="8" t="s">
        <v>1483</v>
      </c>
      <c r="P816" s="11">
        <v>43979.392743055556</v>
      </c>
      <c r="Q816" s="13">
        <v>751771</v>
      </c>
      <c r="R816" s="129" t="s">
        <v>220</v>
      </c>
      <c r="S816" s="14" t="s">
        <v>2283</v>
      </c>
      <c r="T816" s="63">
        <v>1067</v>
      </c>
      <c r="U816" s="64" t="str">
        <f>CONCATENATE(LEFT(SP_ACQ_Lib[[#This Row],[Tax Parcel ID]],7),"_",SP_ACQ_Lib[[#This Row],[ACQ Document Type]])</f>
        <v>R026941_TITLE Tax Card</v>
      </c>
      <c r="V816" s="36" t="str">
        <f>INDEX(SP_AcqTract_DB[WCAD Tax Parcel ID],MATCH(SP_ACQ_Lib[[#This Row],[Acquisition Tract No.]],SP_AcqTract_DB[Acquisition Tract No.],0))</f>
        <v>R026941;#227</v>
      </c>
      <c r="W816" s="26" t="e">
        <f>INDEX(#REF!,MATCH(LEFT(SP_ACQ_Lib[[#This Row],[Tax Parcel ID]],7),#REF!,0))</f>
        <v>#REF!</v>
      </c>
      <c r="X8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COW-FRMP_TR-T184 TITLE Tax Card</v>
      </c>
      <c r="Y8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7" spans="1:25" ht="15" x14ac:dyDescent="0.2">
      <c r="A817" s="57" t="str">
        <f>CONCATENATE(SP_ACQ_Lib[[#This Row],[Acquisition Tract No.]],"_",SP_ACQ_Lib[[#This Row],[ACQ Document Type]])</f>
        <v>T185_CONTACT Negotiator Report</v>
      </c>
      <c r="B817" s="14" t="s">
        <v>2207</v>
      </c>
      <c r="C817" s="128" t="s">
        <v>2077</v>
      </c>
      <c r="D817" s="12" t="s">
        <v>1224</v>
      </c>
      <c r="E817" s="8" t="s">
        <v>489</v>
      </c>
      <c r="F817" s="8" t="s">
        <v>517</v>
      </c>
      <c r="G817" s="8" t="s">
        <v>516</v>
      </c>
      <c r="H817" s="7" t="s">
        <v>218</v>
      </c>
      <c r="I817" s="16">
        <v>43873</v>
      </c>
      <c r="J817" s="16"/>
      <c r="K817" s="17"/>
      <c r="L817" s="3"/>
      <c r="M817" s="8" t="s">
        <v>2979</v>
      </c>
      <c r="N817" s="11">
        <v>44021.424155092594</v>
      </c>
      <c r="O817" s="8" t="s">
        <v>1483</v>
      </c>
      <c r="P817" s="11">
        <v>43971.420717592591</v>
      </c>
      <c r="Q817" s="13">
        <v>68677</v>
      </c>
      <c r="R817" s="129" t="s">
        <v>220</v>
      </c>
      <c r="S817" s="14" t="s">
        <v>2019</v>
      </c>
      <c r="T817" s="63">
        <v>932</v>
      </c>
      <c r="U817" s="64" t="str">
        <f>CONCATENATE(LEFT(SP_ACQ_Lib[[#This Row],[Tax Parcel ID]],7),"_",SP_ACQ_Lib[[#This Row],[ACQ Document Type]])</f>
        <v>R026942_CONTACT Negotiator Report</v>
      </c>
      <c r="V817" s="36" t="str">
        <f>INDEX(SP_AcqTract_DB[WCAD Tax Parcel ID],MATCH(SP_ACQ_Lib[[#This Row],[Acquisition Tract No.]],SP_AcqTract_DB[Acquisition Tract No.],0))</f>
        <v>R026942;#228</v>
      </c>
      <c r="W817" s="26" t="e">
        <f>INDEX(#REF!,MATCH(LEFT(SP_ACQ_Lib[[#This Row],[Tax Parcel ID]],7),#REF!,0))</f>
        <v>#REF!</v>
      </c>
      <c r="X8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COW-FRMP_TR-T185 CONTACT Negotiator Report</v>
      </c>
      <c r="Y8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8" spans="1:25" ht="15" x14ac:dyDescent="0.2">
      <c r="A818" s="57" t="str">
        <f>CONCATENATE(SP_ACQ_Lib[[#This Row],[Acquisition Tract No.]],"_",SP_ACQ_Lib[[#This Row],[ACQ Document Type]])</f>
        <v>T185_ROE Right-of-Entry Package</v>
      </c>
      <c r="B818" s="14" t="s">
        <v>2452</v>
      </c>
      <c r="C818" s="128" t="s">
        <v>2077</v>
      </c>
      <c r="D818" s="12" t="s">
        <v>1224</v>
      </c>
      <c r="E818" s="8" t="s">
        <v>576</v>
      </c>
      <c r="F818" s="8" t="s">
        <v>1198</v>
      </c>
      <c r="G818" s="8" t="s">
        <v>2430</v>
      </c>
      <c r="H818" s="7" t="s">
        <v>218</v>
      </c>
      <c r="I818" s="16">
        <v>43984</v>
      </c>
      <c r="J818" s="16"/>
      <c r="K818" s="17"/>
      <c r="L818" s="3"/>
      <c r="M818" s="8" t="s">
        <v>1483</v>
      </c>
      <c r="N818" s="11">
        <v>43985.527199074073</v>
      </c>
      <c r="O818" s="8" t="s">
        <v>1483</v>
      </c>
      <c r="P818" s="11">
        <v>43985.520509259259</v>
      </c>
      <c r="Q818" s="13">
        <v>1381366</v>
      </c>
      <c r="R818" s="129" t="s">
        <v>220</v>
      </c>
      <c r="S818" s="14" t="s">
        <v>2476</v>
      </c>
      <c r="T818" s="63">
        <v>1107</v>
      </c>
      <c r="U818" s="64" t="str">
        <f>CONCATENATE(LEFT(SP_ACQ_Lib[[#This Row],[Tax Parcel ID]],7),"_",SP_ACQ_Lib[[#This Row],[ACQ Document Type]])</f>
        <v>R026942_ROE Right-of-Entry Package</v>
      </c>
      <c r="V818" s="36" t="str">
        <f>INDEX(SP_AcqTract_DB[WCAD Tax Parcel ID],MATCH(SP_ACQ_Lib[[#This Row],[Acquisition Tract No.]],SP_AcqTract_DB[Acquisition Tract No.],0))</f>
        <v>R026942;#228</v>
      </c>
      <c r="W818" s="26" t="e">
        <f>INDEX(#REF!,MATCH(LEFT(SP_ACQ_Lib[[#This Row],[Tax Parcel ID]],7),#REF!,0))</f>
        <v>#REF!</v>
      </c>
      <c r="X8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COW-FRMP_TR-T185 ROE Right-of-Entry Package</v>
      </c>
      <c r="Y8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19" spans="1:25" ht="15" x14ac:dyDescent="0.2">
      <c r="A819" s="57" t="str">
        <f>CONCATENATE(SP_ACQ_Lib[[#This Row],[Acquisition Tract No.]],"_",SP_ACQ_Lib[[#This Row],[ACQ Document Type]])</f>
        <v>T185_TITLE Tax Card</v>
      </c>
      <c r="B819" s="14" t="s">
        <v>2208</v>
      </c>
      <c r="C819" s="128" t="s">
        <v>2077</v>
      </c>
      <c r="D819" s="12" t="s">
        <v>1224</v>
      </c>
      <c r="E819" s="8" t="s">
        <v>485</v>
      </c>
      <c r="F819" s="8" t="s">
        <v>580</v>
      </c>
      <c r="G819" s="8" t="s">
        <v>579</v>
      </c>
      <c r="H819" s="7" t="s">
        <v>218</v>
      </c>
      <c r="I819" s="16"/>
      <c r="J819" s="16"/>
      <c r="K819" s="17"/>
      <c r="L819" s="3"/>
      <c r="M819" s="8" t="s">
        <v>1483</v>
      </c>
      <c r="N819" s="11">
        <v>43979.34878472222</v>
      </c>
      <c r="O819" s="8" t="s">
        <v>1483</v>
      </c>
      <c r="P819" s="11">
        <v>43971.420729166668</v>
      </c>
      <c r="Q819" s="13">
        <v>734637</v>
      </c>
      <c r="R819" s="129" t="s">
        <v>220</v>
      </c>
      <c r="S819" s="14" t="s">
        <v>1952</v>
      </c>
      <c r="T819" s="63">
        <v>933</v>
      </c>
      <c r="U819" s="64" t="str">
        <f>CONCATENATE(LEFT(SP_ACQ_Lib[[#This Row],[Tax Parcel ID]],7),"_",SP_ACQ_Lib[[#This Row],[ACQ Document Type]])</f>
        <v>R026942_TITLE Tax Card</v>
      </c>
      <c r="V819" s="36" t="str">
        <f>INDEX(SP_AcqTract_DB[WCAD Tax Parcel ID],MATCH(SP_ACQ_Lib[[#This Row],[Acquisition Tract No.]],SP_AcqTract_DB[Acquisition Tract No.],0))</f>
        <v>R026942;#228</v>
      </c>
      <c r="W819" s="26" t="e">
        <f>INDEX(#REF!,MATCH(LEFT(SP_ACQ_Lib[[#This Row],[Tax Parcel ID]],7),#REF!,0))</f>
        <v>#REF!</v>
      </c>
      <c r="X8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COW-FRMP_TR-T185 TITLE Tax Card</v>
      </c>
      <c r="Y8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0" spans="1:25" ht="15" x14ac:dyDescent="0.2">
      <c r="A820" s="57" t="str">
        <f>CONCATENATE(SP_ACQ_Lib[[#This Row],[Acquisition Tract No.]],"_",SP_ACQ_Lib[[#This Row],[ACQ Document Type]])</f>
        <v>T186_CONTACT Negotiator Report</v>
      </c>
      <c r="B820" s="14" t="s">
        <v>2209</v>
      </c>
      <c r="C820" s="128" t="s">
        <v>2079</v>
      </c>
      <c r="D820" s="12" t="s">
        <v>1225</v>
      </c>
      <c r="E820" s="8" t="s">
        <v>489</v>
      </c>
      <c r="F820" s="8" t="s">
        <v>517</v>
      </c>
      <c r="G820" s="8" t="s">
        <v>516</v>
      </c>
      <c r="H820" s="7" t="s">
        <v>218</v>
      </c>
      <c r="I820" s="16">
        <v>43873</v>
      </c>
      <c r="J820" s="16"/>
      <c r="K820" s="17"/>
      <c r="L820" s="3"/>
      <c r="M820" s="8" t="s">
        <v>1077</v>
      </c>
      <c r="N820" s="11">
        <v>44011.922488425924</v>
      </c>
      <c r="O820" s="8" t="s">
        <v>1483</v>
      </c>
      <c r="P820" s="11">
        <v>43971.420740740738</v>
      </c>
      <c r="Q820" s="13">
        <v>61906</v>
      </c>
      <c r="R820" s="129" t="s">
        <v>220</v>
      </c>
      <c r="S820" s="14" t="s">
        <v>2020</v>
      </c>
      <c r="T820" s="63">
        <v>934</v>
      </c>
      <c r="U820" s="64" t="str">
        <f>CONCATENATE(LEFT(SP_ACQ_Lib[[#This Row],[Tax Parcel ID]],7),"_",SP_ACQ_Lib[[#This Row],[ACQ Document Type]])</f>
        <v>R026943_CONTACT Negotiator Report</v>
      </c>
      <c r="V820" s="36" t="str">
        <f>INDEX(SP_AcqTract_DB[WCAD Tax Parcel ID],MATCH(SP_ACQ_Lib[[#This Row],[Acquisition Tract No.]],SP_AcqTract_DB[Acquisition Tract No.],0))</f>
        <v>R026943;#229</v>
      </c>
      <c r="W820" s="26" t="e">
        <f>INDEX(#REF!,MATCH(LEFT(SP_ACQ_Lib[[#This Row],[Tax Parcel ID]],7),#REF!,0))</f>
        <v>#REF!</v>
      </c>
      <c r="X8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COW-FRMP_TR-T186 CONTACT Negotiator Report</v>
      </c>
      <c r="Y8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1" spans="1:25" ht="15" x14ac:dyDescent="0.2">
      <c r="A821" s="57" t="str">
        <f>CONCATENATE(SP_ACQ_Lib[[#This Row],[Acquisition Tract No.]],"_",SP_ACQ_Lib[[#This Row],[ACQ Document Type]])</f>
        <v>T186_ENVIRONMENTAL Right-of-Entry Executed</v>
      </c>
      <c r="B821" s="14" t="s">
        <v>2359</v>
      </c>
      <c r="C821" s="128" t="s">
        <v>2079</v>
      </c>
      <c r="D821" s="12" t="s">
        <v>1225</v>
      </c>
      <c r="E821" s="8" t="s">
        <v>1195</v>
      </c>
      <c r="F821" s="8" t="s">
        <v>1196</v>
      </c>
      <c r="G821" s="8" t="s">
        <v>1194</v>
      </c>
      <c r="H821" s="7" t="s">
        <v>218</v>
      </c>
      <c r="I821" s="16">
        <v>43920</v>
      </c>
      <c r="J821" s="16"/>
      <c r="K821" s="17"/>
      <c r="L821" s="3"/>
      <c r="M821" s="8" t="s">
        <v>1483</v>
      </c>
      <c r="N821" s="11">
        <v>43983.569710648146</v>
      </c>
      <c r="O821" s="8" t="s">
        <v>1483</v>
      </c>
      <c r="P821" s="11">
        <v>43971.420752314814</v>
      </c>
      <c r="Q821" s="13">
        <v>657072</v>
      </c>
      <c r="R821" s="129" t="s">
        <v>220</v>
      </c>
      <c r="S821" s="14" t="s">
        <v>1953</v>
      </c>
      <c r="T821" s="63">
        <v>935</v>
      </c>
      <c r="U821" s="64" t="str">
        <f>CONCATENATE(LEFT(SP_ACQ_Lib[[#This Row],[Tax Parcel ID]],7),"_",SP_ACQ_Lib[[#This Row],[ACQ Document Type]])</f>
        <v>R026943_ENVIRONMENTAL Right-of-Entry Executed</v>
      </c>
      <c r="V821" s="36" t="str">
        <f>INDEX(SP_AcqTract_DB[WCAD Tax Parcel ID],MATCH(SP_ACQ_Lib[[#This Row],[Acquisition Tract No.]],SP_AcqTract_DB[Acquisition Tract No.],0))</f>
        <v>R026943;#229</v>
      </c>
      <c r="W821" s="26" t="e">
        <f>INDEX(#REF!,MATCH(LEFT(SP_ACQ_Lib[[#This Row],[Tax Parcel ID]],7),#REF!,0))</f>
        <v>#REF!</v>
      </c>
      <c r="X8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COW-FRMP_TR-T186 ENVIRONMENTAL Right-of-Entry Executed</v>
      </c>
      <c r="Y8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2" spans="1:25" ht="15" x14ac:dyDescent="0.2">
      <c r="A822" s="57" t="str">
        <f>CONCATENATE(SP_ACQ_Lib[[#This Row],[Acquisition Tract No.]],"_",SP_ACQ_Lib[[#This Row],[ACQ Document Type]])</f>
        <v>T186_ROE Right-of-Entry Executed</v>
      </c>
      <c r="B822" s="14" t="s">
        <v>2877</v>
      </c>
      <c r="C822" s="128" t="s">
        <v>2079</v>
      </c>
      <c r="D822" s="12" t="s">
        <v>1225</v>
      </c>
      <c r="E822" s="8" t="s">
        <v>576</v>
      </c>
      <c r="F822" s="8" t="s">
        <v>1196</v>
      </c>
      <c r="G822" s="8" t="s">
        <v>2431</v>
      </c>
      <c r="H822" s="7" t="s">
        <v>218</v>
      </c>
      <c r="I822" s="16">
        <v>43994</v>
      </c>
      <c r="J822" s="16">
        <v>44177</v>
      </c>
      <c r="K822" s="17"/>
      <c r="L822" s="3"/>
      <c r="M822" s="8" t="s">
        <v>1483</v>
      </c>
      <c r="N822" s="11">
        <v>44004.441921296297</v>
      </c>
      <c r="O822" s="8" t="s">
        <v>1483</v>
      </c>
      <c r="P822" s="11">
        <v>44004.430833333332</v>
      </c>
      <c r="Q822" s="13">
        <v>2531071</v>
      </c>
      <c r="R822" s="129" t="s">
        <v>220</v>
      </c>
      <c r="S822" s="14" t="s">
        <v>2946</v>
      </c>
      <c r="T822" s="63">
        <v>1242</v>
      </c>
      <c r="U822" s="64" t="str">
        <f>CONCATENATE(LEFT(SP_ACQ_Lib[[#This Row],[Tax Parcel ID]],7),"_",SP_ACQ_Lib[[#This Row],[ACQ Document Type]])</f>
        <v>R026943_ROE Right-of-Entry Executed</v>
      </c>
      <c r="V822" s="36" t="str">
        <f>INDEX(SP_AcqTract_DB[WCAD Tax Parcel ID],MATCH(SP_ACQ_Lib[[#This Row],[Acquisition Tract No.]],SP_AcqTract_DB[Acquisition Tract No.],0))</f>
        <v>R026943;#229</v>
      </c>
      <c r="W822" s="26" t="e">
        <f>INDEX(#REF!,MATCH(LEFT(SP_ACQ_Lib[[#This Row],[Tax Parcel ID]],7),#REF!,0))</f>
        <v>#REF!</v>
      </c>
      <c r="X8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COW-FRMP_TR-T186 ROE Right-of-Entry Executed</v>
      </c>
      <c r="Y8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3" spans="1:25" ht="15" x14ac:dyDescent="0.2">
      <c r="A823" s="57" t="str">
        <f>CONCATENATE(SP_ACQ_Lib[[#This Row],[Acquisition Tract No.]],"_",SP_ACQ_Lib[[#This Row],[ACQ Document Type]])</f>
        <v>T186_ROE Right-of-Entry Package</v>
      </c>
      <c r="B823" s="14" t="s">
        <v>2453</v>
      </c>
      <c r="C823" s="15" t="s">
        <v>2079</v>
      </c>
      <c r="D823" s="12" t="s">
        <v>1225</v>
      </c>
      <c r="E823" s="8" t="s">
        <v>576</v>
      </c>
      <c r="F823" s="8" t="s">
        <v>1198</v>
      </c>
      <c r="G823" s="8" t="s">
        <v>2430</v>
      </c>
      <c r="H823" s="7" t="s">
        <v>218</v>
      </c>
      <c r="I823" s="16">
        <v>43984</v>
      </c>
      <c r="J823" s="16"/>
      <c r="K823" s="17"/>
      <c r="L823" s="3"/>
      <c r="M823" s="8" t="s">
        <v>1483</v>
      </c>
      <c r="N823" s="11">
        <v>43985.445474537039</v>
      </c>
      <c r="O823" s="8" t="s">
        <v>1483</v>
      </c>
      <c r="P823" s="11">
        <v>43984.744409722225</v>
      </c>
      <c r="Q823" s="13">
        <v>1489508</v>
      </c>
      <c r="R823" s="18" t="s">
        <v>220</v>
      </c>
      <c r="S823" s="14" t="s">
        <v>2429</v>
      </c>
      <c r="T823" s="63">
        <v>1084</v>
      </c>
      <c r="U823" s="64" t="str">
        <f>CONCATENATE(LEFT(SP_ACQ_Lib[[#This Row],[Tax Parcel ID]],7),"_",SP_ACQ_Lib[[#This Row],[ACQ Document Type]])</f>
        <v>R026943_ROE Right-of-Entry Package</v>
      </c>
      <c r="V823" s="36" t="str">
        <f>INDEX(SP_AcqTract_DB[WCAD Tax Parcel ID],MATCH(SP_ACQ_Lib[[#This Row],[Acquisition Tract No.]],SP_AcqTract_DB[Acquisition Tract No.],0))</f>
        <v>R026943;#229</v>
      </c>
      <c r="W823" s="26" t="e">
        <f>INDEX(#REF!,MATCH(LEFT(SP_ACQ_Lib[[#This Row],[Tax Parcel ID]],7),#REF!,0))</f>
        <v>#REF!</v>
      </c>
      <c r="X8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COW-FRMP_TR-T186 ROE Right-of-Entry Package</v>
      </c>
      <c r="Y8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4" spans="1:25" ht="15" x14ac:dyDescent="0.2">
      <c r="A824" s="57" t="str">
        <f>CONCATENATE(SP_ACQ_Lib[[#This Row],[Acquisition Tract No.]],"_",SP_ACQ_Lib[[#This Row],[ACQ Document Type]])</f>
        <v>T186_TITLE Tax Card</v>
      </c>
      <c r="B824" s="14" t="s">
        <v>2210</v>
      </c>
      <c r="C824" s="15" t="s">
        <v>2079</v>
      </c>
      <c r="D824" s="12" t="s">
        <v>1225</v>
      </c>
      <c r="E824" s="8" t="s">
        <v>485</v>
      </c>
      <c r="F824" s="8" t="s">
        <v>580</v>
      </c>
      <c r="G824" s="8" t="s">
        <v>579</v>
      </c>
      <c r="H824" s="7" t="s">
        <v>218</v>
      </c>
      <c r="I824" s="16"/>
      <c r="J824" s="16"/>
      <c r="K824" s="17"/>
      <c r="L824" s="3"/>
      <c r="M824" s="8" t="s">
        <v>1483</v>
      </c>
      <c r="N824" s="11">
        <v>43979.348796296297</v>
      </c>
      <c r="O824" s="8" t="s">
        <v>1483</v>
      </c>
      <c r="P824" s="11">
        <v>43971.420763888891</v>
      </c>
      <c r="Q824" s="13">
        <v>741557</v>
      </c>
      <c r="R824" s="18" t="s">
        <v>220</v>
      </c>
      <c r="S824" s="14" t="s">
        <v>1954</v>
      </c>
      <c r="T824" s="63">
        <v>936</v>
      </c>
      <c r="U824" s="64" t="str">
        <f>CONCATENATE(LEFT(SP_ACQ_Lib[[#This Row],[Tax Parcel ID]],7),"_",SP_ACQ_Lib[[#This Row],[ACQ Document Type]])</f>
        <v>R026943_TITLE Tax Card</v>
      </c>
      <c r="V824" s="36" t="str">
        <f>INDEX(SP_AcqTract_DB[WCAD Tax Parcel ID],MATCH(SP_ACQ_Lib[[#This Row],[Acquisition Tract No.]],SP_AcqTract_DB[Acquisition Tract No.],0))</f>
        <v>R026943;#229</v>
      </c>
      <c r="W824" s="26" t="e">
        <f>INDEX(#REF!,MATCH(LEFT(SP_ACQ_Lib[[#This Row],[Tax Parcel ID]],7),#REF!,0))</f>
        <v>#REF!</v>
      </c>
      <c r="X8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COW-FRMP_TR-T186 TITLE Tax Card</v>
      </c>
      <c r="Y8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5" spans="1:25" ht="15" x14ac:dyDescent="0.2">
      <c r="A825" s="57" t="str">
        <f>CONCATENATE(SP_ACQ_Lib[[#This Row],[Acquisition Tract No.]],"_",SP_ACQ_Lib[[#This Row],[ACQ Document Type]])</f>
        <v>T187_CONTACT Negotiator Report</v>
      </c>
      <c r="B825" s="14" t="s">
        <v>2211</v>
      </c>
      <c r="C825" s="15" t="s">
        <v>2081</v>
      </c>
      <c r="D825" s="12" t="s">
        <v>1226</v>
      </c>
      <c r="E825" s="8" t="s">
        <v>489</v>
      </c>
      <c r="F825" s="8" t="s">
        <v>517</v>
      </c>
      <c r="G825" s="8" t="s">
        <v>516</v>
      </c>
      <c r="H825" s="7" t="s">
        <v>218</v>
      </c>
      <c r="I825" s="16">
        <v>43873</v>
      </c>
      <c r="J825" s="16"/>
      <c r="K825" s="17"/>
      <c r="L825" s="3"/>
      <c r="M825" s="8" t="s">
        <v>2979</v>
      </c>
      <c r="N825" s="11">
        <v>44019.6562962963</v>
      </c>
      <c r="O825" s="8" t="s">
        <v>1483</v>
      </c>
      <c r="P825" s="11">
        <v>43971.420787037037</v>
      </c>
      <c r="Q825" s="13">
        <v>64306</v>
      </c>
      <c r="R825" s="18" t="s">
        <v>220</v>
      </c>
      <c r="S825" s="14" t="s">
        <v>2309</v>
      </c>
      <c r="T825" s="63">
        <v>937</v>
      </c>
      <c r="U825" s="64" t="str">
        <f>CONCATENATE(LEFT(SP_ACQ_Lib[[#This Row],[Tax Parcel ID]],7),"_",SP_ACQ_Lib[[#This Row],[ACQ Document Type]])</f>
        <v>R026948_CONTACT Negotiator Report</v>
      </c>
      <c r="V825" s="36" t="str">
        <f>INDEX(SP_AcqTract_DB[WCAD Tax Parcel ID],MATCH(SP_ACQ_Lib[[#This Row],[Acquisition Tract No.]],SP_AcqTract_DB[Acquisition Tract No.],0))</f>
        <v>R026948;#230</v>
      </c>
      <c r="W825" s="26" t="e">
        <f>INDEX(#REF!,MATCH(LEFT(SP_ACQ_Lib[[#This Row],[Tax Parcel ID]],7),#REF!,0))</f>
        <v>#REF!</v>
      </c>
      <c r="X8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COW-FRMP_TR-T187 CONTACT Negotiator Report</v>
      </c>
      <c r="Y8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6" spans="1:25" ht="15" x14ac:dyDescent="0.2">
      <c r="A826" s="57" t="str">
        <f>CONCATENATE(SP_ACQ_Lib[[#This Row],[Acquisition Tract No.]],"_",SP_ACQ_Lib[[#This Row],[ACQ Document Type]])</f>
        <v>T187_ENVIRONMENTAL Right-of-Entry Executed</v>
      </c>
      <c r="B826" s="14" t="s">
        <v>2360</v>
      </c>
      <c r="C826" s="141" t="s">
        <v>2081</v>
      </c>
      <c r="D826" s="12" t="s">
        <v>1226</v>
      </c>
      <c r="E826" s="8" t="s">
        <v>1195</v>
      </c>
      <c r="F826" s="8" t="s">
        <v>1196</v>
      </c>
      <c r="G826" s="8" t="s">
        <v>1194</v>
      </c>
      <c r="H826" s="7" t="s">
        <v>218</v>
      </c>
      <c r="I826" s="16">
        <v>43872</v>
      </c>
      <c r="J826" s="16"/>
      <c r="K826" s="17"/>
      <c r="L826" s="3"/>
      <c r="M826" s="8" t="s">
        <v>1483</v>
      </c>
      <c r="N826" s="11">
        <v>43983.569907407407</v>
      </c>
      <c r="O826" s="8" t="s">
        <v>1483</v>
      </c>
      <c r="P826" s="11">
        <v>43971.42082175926</v>
      </c>
      <c r="Q826" s="13">
        <v>549564</v>
      </c>
      <c r="R826" s="142" t="s">
        <v>220</v>
      </c>
      <c r="S826" s="14" t="s">
        <v>1956</v>
      </c>
      <c r="T826" s="63">
        <v>939</v>
      </c>
      <c r="U826" s="64" t="str">
        <f>CONCATENATE(LEFT(SP_ACQ_Lib[[#This Row],[Tax Parcel ID]],7),"_",SP_ACQ_Lib[[#This Row],[ACQ Document Type]])</f>
        <v>R026948_ENVIRONMENTAL Right-of-Entry Executed</v>
      </c>
      <c r="V826" s="36" t="str">
        <f>INDEX(SP_AcqTract_DB[WCAD Tax Parcel ID],MATCH(SP_ACQ_Lib[[#This Row],[Acquisition Tract No.]],SP_AcqTract_DB[Acquisition Tract No.],0))</f>
        <v>R026948;#230</v>
      </c>
      <c r="W826" s="26" t="e">
        <f>INDEX(#REF!,MATCH(LEFT(SP_ACQ_Lib[[#This Row],[Tax Parcel ID]],7),#REF!,0))</f>
        <v>#REF!</v>
      </c>
      <c r="X8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COW-FRMP_TR-T187 ENVIRONMENTAL Right-of-Entry Executed</v>
      </c>
      <c r="Y8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7" spans="1:25" ht="15" x14ac:dyDescent="0.2">
      <c r="A827" s="57" t="str">
        <f>CONCATENATE(SP_ACQ_Lib[[#This Row],[Acquisition Tract No.]],"_",SP_ACQ_Lib[[#This Row],[ACQ Document Type]])</f>
        <v>T187_ENVIRONMENTAL Right-of-Entry Package</v>
      </c>
      <c r="B827" s="14" t="s">
        <v>2361</v>
      </c>
      <c r="C827" s="141" t="s">
        <v>2081</v>
      </c>
      <c r="D827" s="12" t="s">
        <v>1226</v>
      </c>
      <c r="E827" s="8" t="s">
        <v>1195</v>
      </c>
      <c r="F827" s="8" t="s">
        <v>1198</v>
      </c>
      <c r="G827" s="8" t="s">
        <v>1197</v>
      </c>
      <c r="H827" s="7" t="s">
        <v>218</v>
      </c>
      <c r="I827" s="16">
        <v>43850</v>
      </c>
      <c r="J827" s="16">
        <v>43853</v>
      </c>
      <c r="K827" s="17"/>
      <c r="L827" s="3"/>
      <c r="M827" s="8" t="s">
        <v>1483</v>
      </c>
      <c r="N827" s="11">
        <v>43983.597997685189</v>
      </c>
      <c r="O827" s="8" t="s">
        <v>1483</v>
      </c>
      <c r="P827" s="11">
        <v>43971.420798611114</v>
      </c>
      <c r="Q827" s="13">
        <v>946138</v>
      </c>
      <c r="R827" s="142" t="s">
        <v>220</v>
      </c>
      <c r="S827" s="14" t="s">
        <v>1955</v>
      </c>
      <c r="T827" s="63">
        <v>938</v>
      </c>
      <c r="U827" s="64" t="str">
        <f>CONCATENATE(LEFT(SP_ACQ_Lib[[#This Row],[Tax Parcel ID]],7),"_",SP_ACQ_Lib[[#This Row],[ACQ Document Type]])</f>
        <v>R026948_ENVIRONMENTAL Right-of-Entry Package</v>
      </c>
      <c r="V827" s="36" t="str">
        <f>INDEX(SP_AcqTract_DB[WCAD Tax Parcel ID],MATCH(SP_ACQ_Lib[[#This Row],[Acquisition Tract No.]],SP_AcqTract_DB[Acquisition Tract No.],0))</f>
        <v>R026948;#230</v>
      </c>
      <c r="W827" s="26" t="e">
        <f>INDEX(#REF!,MATCH(LEFT(SP_ACQ_Lib[[#This Row],[Tax Parcel ID]],7),#REF!,0))</f>
        <v>#REF!</v>
      </c>
      <c r="X8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COW-FRMP_TR-T187 ENVIRONMENTAL Right-of-Entry Package</v>
      </c>
      <c r="Y8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8" spans="1:25" ht="15" x14ac:dyDescent="0.2">
      <c r="A828" s="57" t="str">
        <f>CONCATENATE(SP_ACQ_Lib[[#This Row],[Acquisition Tract No.]],"_",SP_ACQ_Lib[[#This Row],[ACQ Document Type]])</f>
        <v>T187_ROE Right-of-Entry Package</v>
      </c>
      <c r="B828" s="14" t="s">
        <v>2514</v>
      </c>
      <c r="C828" s="141" t="s">
        <v>2081</v>
      </c>
      <c r="D828" s="12" t="s">
        <v>1226</v>
      </c>
      <c r="E828" s="8" t="s">
        <v>576</v>
      </c>
      <c r="F828" s="8" t="s">
        <v>1198</v>
      </c>
      <c r="G828" s="8" t="s">
        <v>2430</v>
      </c>
      <c r="H828" s="7" t="s">
        <v>218</v>
      </c>
      <c r="I828" s="16">
        <v>43985</v>
      </c>
      <c r="J828" s="16"/>
      <c r="K828" s="17"/>
      <c r="L828" s="3"/>
      <c r="M828" s="8" t="s">
        <v>1483</v>
      </c>
      <c r="N828" s="11">
        <v>43986.573703703703</v>
      </c>
      <c r="O828" s="8" t="s">
        <v>1483</v>
      </c>
      <c r="P828" s="11">
        <v>43986.569988425923</v>
      </c>
      <c r="Q828" s="13">
        <v>1469220</v>
      </c>
      <c r="R828" s="142" t="s">
        <v>220</v>
      </c>
      <c r="S828" s="14" t="s">
        <v>2546</v>
      </c>
      <c r="T828" s="63">
        <v>1127</v>
      </c>
      <c r="U828" s="64" t="str">
        <f>CONCATENATE(LEFT(SP_ACQ_Lib[[#This Row],[Tax Parcel ID]],7),"_",SP_ACQ_Lib[[#This Row],[ACQ Document Type]])</f>
        <v>R026948_ROE Right-of-Entry Package</v>
      </c>
      <c r="V828" s="36" t="str">
        <f>INDEX(SP_AcqTract_DB[WCAD Tax Parcel ID],MATCH(SP_ACQ_Lib[[#This Row],[Acquisition Tract No.]],SP_AcqTract_DB[Acquisition Tract No.],0))</f>
        <v>R026948;#230</v>
      </c>
      <c r="W828" s="26" t="e">
        <f>INDEX(#REF!,MATCH(LEFT(SP_ACQ_Lib[[#This Row],[Tax Parcel ID]],7),#REF!,0))</f>
        <v>#REF!</v>
      </c>
      <c r="X8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COW-FRMP_TR-T187 ROE Right-of-Entry Package</v>
      </c>
      <c r="Y8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29" spans="1:25" ht="15" x14ac:dyDescent="0.2">
      <c r="A829" s="57" t="str">
        <f>CONCATENATE(SP_ACQ_Lib[[#This Row],[Acquisition Tract No.]],"_",SP_ACQ_Lib[[#This Row],[ACQ Document Type]])</f>
        <v>T187_TITLE Tax Card</v>
      </c>
      <c r="B829" s="14" t="s">
        <v>2212</v>
      </c>
      <c r="C829" s="141" t="s">
        <v>2081</v>
      </c>
      <c r="D829" s="12" t="s">
        <v>1226</v>
      </c>
      <c r="E829" s="8" t="s">
        <v>485</v>
      </c>
      <c r="F829" s="8" t="s">
        <v>580</v>
      </c>
      <c r="G829" s="8" t="s">
        <v>579</v>
      </c>
      <c r="H829" s="7" t="s">
        <v>218</v>
      </c>
      <c r="I829" s="16"/>
      <c r="J829" s="16"/>
      <c r="K829" s="17"/>
      <c r="L829" s="3"/>
      <c r="M829" s="8" t="s">
        <v>1483</v>
      </c>
      <c r="N829" s="11">
        <v>43979.348796296297</v>
      </c>
      <c r="O829" s="8" t="s">
        <v>1483</v>
      </c>
      <c r="P829" s="11">
        <v>43971.42083333333</v>
      </c>
      <c r="Q829" s="13">
        <v>833994</v>
      </c>
      <c r="R829" s="142" t="s">
        <v>220</v>
      </c>
      <c r="S829" s="14" t="s">
        <v>1957</v>
      </c>
      <c r="T829" s="63">
        <v>940</v>
      </c>
      <c r="U829" s="64" t="str">
        <f>CONCATENATE(LEFT(SP_ACQ_Lib[[#This Row],[Tax Parcel ID]],7),"_",SP_ACQ_Lib[[#This Row],[ACQ Document Type]])</f>
        <v>R026948_TITLE Tax Card</v>
      </c>
      <c r="V829" s="36" t="str">
        <f>INDEX(SP_AcqTract_DB[WCAD Tax Parcel ID],MATCH(SP_ACQ_Lib[[#This Row],[Acquisition Tract No.]],SP_AcqTract_DB[Acquisition Tract No.],0))</f>
        <v>R026948;#230</v>
      </c>
      <c r="W829" s="26" t="e">
        <f>INDEX(#REF!,MATCH(LEFT(SP_ACQ_Lib[[#This Row],[Tax Parcel ID]],7),#REF!,0))</f>
        <v>#REF!</v>
      </c>
      <c r="X8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COW-FRMP_TR-T187 TITLE Tax Card</v>
      </c>
      <c r="Y8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0" spans="1:25" ht="15" x14ac:dyDescent="0.2">
      <c r="A830" s="57" t="str">
        <f>CONCATENATE(SP_ACQ_Lib[[#This Row],[Acquisition Tract No.]],"_",SP_ACQ_Lib[[#This Row],[ACQ Document Type]])</f>
        <v>T188_CONTACT Negotiator Report</v>
      </c>
      <c r="B830" s="14" t="s">
        <v>2213</v>
      </c>
      <c r="C830" s="141" t="s">
        <v>2083</v>
      </c>
      <c r="D830" s="12" t="s">
        <v>1227</v>
      </c>
      <c r="E830" s="8" t="s">
        <v>489</v>
      </c>
      <c r="F830" s="8" t="s">
        <v>517</v>
      </c>
      <c r="G830" s="8" t="s">
        <v>516</v>
      </c>
      <c r="H830" s="7" t="s">
        <v>218</v>
      </c>
      <c r="I830" s="16">
        <v>43873</v>
      </c>
      <c r="J830" s="16"/>
      <c r="K830" s="17"/>
      <c r="L830" s="3"/>
      <c r="M830" s="8" t="s">
        <v>1077</v>
      </c>
      <c r="N830" s="11">
        <v>44011.941319444442</v>
      </c>
      <c r="O830" s="8" t="s">
        <v>1483</v>
      </c>
      <c r="P830" s="11">
        <v>43979.392766203702</v>
      </c>
      <c r="Q830" s="13">
        <v>311123</v>
      </c>
      <c r="R830" s="142" t="s">
        <v>220</v>
      </c>
      <c r="S830" s="14" t="s">
        <v>2284</v>
      </c>
      <c r="T830" s="63">
        <v>1068</v>
      </c>
      <c r="U830" s="64" t="str">
        <f>CONCATENATE(LEFT(SP_ACQ_Lib[[#This Row],[Tax Parcel ID]],7),"_",SP_ACQ_Lib[[#This Row],[ACQ Document Type]])</f>
        <v>R026951_CONTACT Negotiator Report</v>
      </c>
      <c r="V830" s="36" t="str">
        <f>INDEX(SP_AcqTract_DB[WCAD Tax Parcel ID],MATCH(SP_ACQ_Lib[[#This Row],[Acquisition Tract No.]],SP_AcqTract_DB[Acquisition Tract No.],0))</f>
        <v>R026951;#231</v>
      </c>
      <c r="W830" s="26" t="e">
        <f>INDEX(#REF!,MATCH(LEFT(SP_ACQ_Lib[[#This Row],[Tax Parcel ID]],7),#REF!,0))</f>
        <v>#REF!</v>
      </c>
      <c r="X8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COW-FRMP_TR-T188 CONTACT Negotiator Report</v>
      </c>
      <c r="Y8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1" spans="1:25" ht="15" x14ac:dyDescent="0.2">
      <c r="A831" s="57" t="str">
        <f>CONCATENATE(SP_ACQ_Lib[[#This Row],[Acquisition Tract No.]],"_",SP_ACQ_Lib[[#This Row],[ACQ Document Type]])</f>
        <v>T188_ENVIRONMENTAL Right-of-Entry Executed</v>
      </c>
      <c r="B831" s="14" t="s">
        <v>2362</v>
      </c>
      <c r="C831" s="141" t="s">
        <v>2083</v>
      </c>
      <c r="D831" s="12" t="s">
        <v>1227</v>
      </c>
      <c r="E831" s="8" t="s">
        <v>1195</v>
      </c>
      <c r="F831" s="8" t="s">
        <v>1196</v>
      </c>
      <c r="G831" s="8" t="s">
        <v>1194</v>
      </c>
      <c r="H831" s="7" t="s">
        <v>218</v>
      </c>
      <c r="I831" s="16">
        <v>43895</v>
      </c>
      <c r="J831" s="16"/>
      <c r="K831" s="17"/>
      <c r="L831" s="3"/>
      <c r="M831" s="8" t="s">
        <v>1483</v>
      </c>
      <c r="N831" s="11">
        <v>43983.570115740738</v>
      </c>
      <c r="O831" s="8" t="s">
        <v>1483</v>
      </c>
      <c r="P831" s="11">
        <v>43979.392777777779</v>
      </c>
      <c r="Q831" s="13">
        <v>2035751</v>
      </c>
      <c r="R831" s="142" t="s">
        <v>220</v>
      </c>
      <c r="S831" s="14" t="s">
        <v>2285</v>
      </c>
      <c r="T831" s="63">
        <v>1069</v>
      </c>
      <c r="U831" s="64" t="str">
        <f>CONCATENATE(LEFT(SP_ACQ_Lib[[#This Row],[Tax Parcel ID]],7),"_",SP_ACQ_Lib[[#This Row],[ACQ Document Type]])</f>
        <v>R026951_ENVIRONMENTAL Right-of-Entry Executed</v>
      </c>
      <c r="V831" s="36" t="str">
        <f>INDEX(SP_AcqTract_DB[WCAD Tax Parcel ID],MATCH(SP_ACQ_Lib[[#This Row],[Acquisition Tract No.]],SP_AcqTract_DB[Acquisition Tract No.],0))</f>
        <v>R026951;#231</v>
      </c>
      <c r="W831" s="26" t="e">
        <f>INDEX(#REF!,MATCH(LEFT(SP_ACQ_Lib[[#This Row],[Tax Parcel ID]],7),#REF!,0))</f>
        <v>#REF!</v>
      </c>
      <c r="X8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COW-FRMP_TR-T188 ENVIRONMENTAL Right-of-Entry Executed</v>
      </c>
      <c r="Y8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2" spans="1:25" ht="15" x14ac:dyDescent="0.2">
      <c r="A832" s="57" t="str">
        <f>CONCATENATE(SP_ACQ_Lib[[#This Row],[Acquisition Tract No.]],"_",SP_ACQ_Lib[[#This Row],[ACQ Document Type]])</f>
        <v>T188_ENVIRONMENTAL Right-of-Entry Package</v>
      </c>
      <c r="B832" s="14" t="s">
        <v>2363</v>
      </c>
      <c r="C832" s="141" t="s">
        <v>2083</v>
      </c>
      <c r="D832" s="12" t="s">
        <v>1227</v>
      </c>
      <c r="E832" s="8" t="s">
        <v>1195</v>
      </c>
      <c r="F832" s="8" t="s">
        <v>1198</v>
      </c>
      <c r="G832" s="8" t="s">
        <v>1197</v>
      </c>
      <c r="H832" s="7" t="s">
        <v>218</v>
      </c>
      <c r="I832" s="16">
        <v>43850</v>
      </c>
      <c r="J832" s="16">
        <v>43853</v>
      </c>
      <c r="K832" s="17"/>
      <c r="L832" s="3"/>
      <c r="M832" s="8" t="s">
        <v>1483</v>
      </c>
      <c r="N832" s="11">
        <v>43983.597997685189</v>
      </c>
      <c r="O832" s="8" t="s">
        <v>1483</v>
      </c>
      <c r="P832" s="11">
        <v>43979.392824074072</v>
      </c>
      <c r="Q832" s="13">
        <v>869216</v>
      </c>
      <c r="R832" s="142" t="s">
        <v>220</v>
      </c>
      <c r="S832" s="14" t="s">
        <v>2286</v>
      </c>
      <c r="T832" s="63">
        <v>1070</v>
      </c>
      <c r="U832" s="64" t="str">
        <f>CONCATENATE(LEFT(SP_ACQ_Lib[[#This Row],[Tax Parcel ID]],7),"_",SP_ACQ_Lib[[#This Row],[ACQ Document Type]])</f>
        <v>R026951_ENVIRONMENTAL Right-of-Entry Package</v>
      </c>
      <c r="V832" s="36" t="str">
        <f>INDEX(SP_AcqTract_DB[WCAD Tax Parcel ID],MATCH(SP_ACQ_Lib[[#This Row],[Acquisition Tract No.]],SP_AcqTract_DB[Acquisition Tract No.],0))</f>
        <v>R026951;#231</v>
      </c>
      <c r="W832" s="26" t="e">
        <f>INDEX(#REF!,MATCH(LEFT(SP_ACQ_Lib[[#This Row],[Tax Parcel ID]],7),#REF!,0))</f>
        <v>#REF!</v>
      </c>
      <c r="X8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COW-FRMP_TR-T188 ENVIRONMENTAL Right-of-Entry Package</v>
      </c>
      <c r="Y8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3" spans="1:25" ht="15" x14ac:dyDescent="0.2">
      <c r="A833" s="57" t="str">
        <f>CONCATENATE(SP_ACQ_Lib[[#This Row],[Acquisition Tract No.]],"_",SP_ACQ_Lib[[#This Row],[ACQ Document Type]])</f>
        <v>T188_ROE Right-of-Entry Package</v>
      </c>
      <c r="B833" s="14" t="s">
        <v>2515</v>
      </c>
      <c r="C833" s="141" t="s">
        <v>2083</v>
      </c>
      <c r="D833" s="12" t="s">
        <v>1227</v>
      </c>
      <c r="E833" s="8" t="s">
        <v>576</v>
      </c>
      <c r="F833" s="8" t="s">
        <v>1198</v>
      </c>
      <c r="G833" s="8" t="s">
        <v>2430</v>
      </c>
      <c r="H833" s="7" t="s">
        <v>218</v>
      </c>
      <c r="I833" s="16">
        <v>43985</v>
      </c>
      <c r="J833" s="16"/>
      <c r="K833" s="17"/>
      <c r="L833" s="3"/>
      <c r="M833" s="8" t="s">
        <v>1483</v>
      </c>
      <c r="N833" s="11">
        <v>43986.574004629627</v>
      </c>
      <c r="O833" s="8" t="s">
        <v>1483</v>
      </c>
      <c r="P833" s="11">
        <v>43986.570023148146</v>
      </c>
      <c r="Q833" s="13">
        <v>1149336</v>
      </c>
      <c r="R833" s="142" t="s">
        <v>220</v>
      </c>
      <c r="S833" s="14" t="s">
        <v>2547</v>
      </c>
      <c r="T833" s="63">
        <v>1128</v>
      </c>
      <c r="U833" s="64" t="str">
        <f>CONCATENATE(LEFT(SP_ACQ_Lib[[#This Row],[Tax Parcel ID]],7),"_",SP_ACQ_Lib[[#This Row],[ACQ Document Type]])</f>
        <v>R026951_ROE Right-of-Entry Package</v>
      </c>
      <c r="V833" s="36" t="str">
        <f>INDEX(SP_AcqTract_DB[WCAD Tax Parcel ID],MATCH(SP_ACQ_Lib[[#This Row],[Acquisition Tract No.]],SP_AcqTract_DB[Acquisition Tract No.],0))</f>
        <v>R026951;#231</v>
      </c>
      <c r="W833" s="26" t="e">
        <f>INDEX(#REF!,MATCH(LEFT(SP_ACQ_Lib[[#This Row],[Tax Parcel ID]],7),#REF!,0))</f>
        <v>#REF!</v>
      </c>
      <c r="X8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COW-FRMP_TR-T188 ROE Right-of-Entry Package</v>
      </c>
      <c r="Y8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4" spans="1:25" ht="15" x14ac:dyDescent="0.2">
      <c r="A834" s="57" t="str">
        <f>CONCATENATE(SP_ACQ_Lib[[#This Row],[Acquisition Tract No.]],"_",SP_ACQ_Lib[[#This Row],[ACQ Document Type]])</f>
        <v>T188_TITLE Tax Card</v>
      </c>
      <c r="B834" s="14" t="s">
        <v>2214</v>
      </c>
      <c r="C834" s="141" t="s">
        <v>2083</v>
      </c>
      <c r="D834" s="12" t="s">
        <v>1227</v>
      </c>
      <c r="E834" s="8" t="s">
        <v>485</v>
      </c>
      <c r="F834" s="8" t="s">
        <v>580</v>
      </c>
      <c r="G834" s="8" t="s">
        <v>579</v>
      </c>
      <c r="H834" s="7" t="s">
        <v>218</v>
      </c>
      <c r="I834" s="16"/>
      <c r="J834" s="16"/>
      <c r="K834" s="17"/>
      <c r="L834" s="3"/>
      <c r="M834" s="8" t="s">
        <v>1483</v>
      </c>
      <c r="N834" s="11">
        <v>43979.41505787037</v>
      </c>
      <c r="O834" s="8" t="s">
        <v>1483</v>
      </c>
      <c r="P834" s="11">
        <v>43979.392847222225</v>
      </c>
      <c r="Q834" s="13">
        <v>755874</v>
      </c>
      <c r="R834" s="142" t="s">
        <v>220</v>
      </c>
      <c r="S834" s="14" t="s">
        <v>2287</v>
      </c>
      <c r="T834" s="63">
        <v>1071</v>
      </c>
      <c r="U834" s="64" t="str">
        <f>CONCATENATE(LEFT(SP_ACQ_Lib[[#This Row],[Tax Parcel ID]],7),"_",SP_ACQ_Lib[[#This Row],[ACQ Document Type]])</f>
        <v>R026951_TITLE Tax Card</v>
      </c>
      <c r="V834" s="36" t="str">
        <f>INDEX(SP_AcqTract_DB[WCAD Tax Parcel ID],MATCH(SP_ACQ_Lib[[#This Row],[Acquisition Tract No.]],SP_AcqTract_DB[Acquisition Tract No.],0))</f>
        <v>R026951;#231</v>
      </c>
      <c r="W834" s="26" t="e">
        <f>INDEX(#REF!,MATCH(LEFT(SP_ACQ_Lib[[#This Row],[Tax Parcel ID]],7),#REF!,0))</f>
        <v>#REF!</v>
      </c>
      <c r="X8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COW-FRMP_TR-T188 TITLE Tax Card</v>
      </c>
      <c r="Y8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5" spans="1:25" ht="15" x14ac:dyDescent="0.2">
      <c r="A835" s="57" t="str">
        <f>CONCATENATE(SP_ACQ_Lib[[#This Row],[Acquisition Tract No.]],"_",SP_ACQ_Lib[[#This Row],[ACQ Document Type]])</f>
        <v>T189_CONTACT Negotiator Report</v>
      </c>
      <c r="B835" s="14" t="s">
        <v>2215</v>
      </c>
      <c r="C835" s="141" t="s">
        <v>2085</v>
      </c>
      <c r="D835" s="12" t="s">
        <v>1228</v>
      </c>
      <c r="E835" s="8" t="s">
        <v>489</v>
      </c>
      <c r="F835" s="8" t="s">
        <v>517</v>
      </c>
      <c r="G835" s="8" t="s">
        <v>516</v>
      </c>
      <c r="H835" s="7" t="s">
        <v>218</v>
      </c>
      <c r="I835" s="16">
        <v>43873</v>
      </c>
      <c r="J835" s="16"/>
      <c r="K835" s="17"/>
      <c r="L835" s="3"/>
      <c r="M835" s="8" t="s">
        <v>1077</v>
      </c>
      <c r="N835" s="11">
        <v>44000.912893518522</v>
      </c>
      <c r="O835" s="8" t="s">
        <v>1483</v>
      </c>
      <c r="P835" s="11">
        <v>43979.392858796295</v>
      </c>
      <c r="Q835" s="13">
        <v>477234</v>
      </c>
      <c r="R835" s="142" t="s">
        <v>220</v>
      </c>
      <c r="S835" s="14" t="s">
        <v>2288</v>
      </c>
      <c r="T835" s="63">
        <v>1072</v>
      </c>
      <c r="U835" s="64" t="str">
        <f>CONCATENATE(LEFT(SP_ACQ_Lib[[#This Row],[Tax Parcel ID]],7),"_",SP_ACQ_Lib[[#This Row],[ACQ Document Type]])</f>
        <v>R026953_CONTACT Negotiator Report</v>
      </c>
      <c r="V835" s="36" t="str">
        <f>INDEX(SP_AcqTract_DB[WCAD Tax Parcel ID],MATCH(SP_ACQ_Lib[[#This Row],[Acquisition Tract No.]],SP_AcqTract_DB[Acquisition Tract No.],0))</f>
        <v>R026953;#232</v>
      </c>
      <c r="W835" s="26" t="e">
        <f>INDEX(#REF!,MATCH(LEFT(SP_ACQ_Lib[[#This Row],[Tax Parcel ID]],7),#REF!,0))</f>
        <v>#REF!</v>
      </c>
      <c r="X8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COW-FRMP_TR-T189 CONTACT Negotiator Report</v>
      </c>
      <c r="Y8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6" spans="1:25" ht="15" x14ac:dyDescent="0.2">
      <c r="A836" s="57" t="str">
        <f>CONCATENATE(SP_ACQ_Lib[[#This Row],[Acquisition Tract No.]],"_",SP_ACQ_Lib[[#This Row],[ACQ Document Type]])</f>
        <v>T189_ENVIRONMENTAL Right-of-Entry Executed</v>
      </c>
      <c r="B836" s="14" t="s">
        <v>2364</v>
      </c>
      <c r="C836" s="141" t="s">
        <v>2085</v>
      </c>
      <c r="D836" s="12" t="s">
        <v>1228</v>
      </c>
      <c r="E836" s="8" t="s">
        <v>1195</v>
      </c>
      <c r="F836" s="8" t="s">
        <v>1196</v>
      </c>
      <c r="G836" s="8" t="s">
        <v>1194</v>
      </c>
      <c r="H836" s="7" t="s">
        <v>218</v>
      </c>
      <c r="I836" s="16">
        <v>43871</v>
      </c>
      <c r="J836" s="16"/>
      <c r="K836" s="17"/>
      <c r="L836" s="3"/>
      <c r="M836" s="8" t="s">
        <v>1483</v>
      </c>
      <c r="N836" s="11">
        <v>43983.570289351854</v>
      </c>
      <c r="O836" s="8" t="s">
        <v>1483</v>
      </c>
      <c r="P836" s="11">
        <v>43979.392881944441</v>
      </c>
      <c r="Q836" s="13">
        <v>1837365</v>
      </c>
      <c r="R836" s="142" t="s">
        <v>220</v>
      </c>
      <c r="S836" s="14" t="s">
        <v>2289</v>
      </c>
      <c r="T836" s="63">
        <v>1073</v>
      </c>
      <c r="U836" s="64" t="str">
        <f>CONCATENATE(LEFT(SP_ACQ_Lib[[#This Row],[Tax Parcel ID]],7),"_",SP_ACQ_Lib[[#This Row],[ACQ Document Type]])</f>
        <v>R026953_ENVIRONMENTAL Right-of-Entry Executed</v>
      </c>
      <c r="V836" s="36" t="str">
        <f>INDEX(SP_AcqTract_DB[WCAD Tax Parcel ID],MATCH(SP_ACQ_Lib[[#This Row],[Acquisition Tract No.]],SP_AcqTract_DB[Acquisition Tract No.],0))</f>
        <v>R026953;#232</v>
      </c>
      <c r="W836" s="26" t="e">
        <f>INDEX(#REF!,MATCH(LEFT(SP_ACQ_Lib[[#This Row],[Tax Parcel ID]],7),#REF!,0))</f>
        <v>#REF!</v>
      </c>
      <c r="X8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COW-FRMP_TR-T189 ENVIRONMENTAL Right-of-Entry Executed</v>
      </c>
      <c r="Y8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7" spans="1:25" ht="15" x14ac:dyDescent="0.2">
      <c r="A837" s="57" t="str">
        <f>CONCATENATE(SP_ACQ_Lib[[#This Row],[Acquisition Tract No.]],"_",SP_ACQ_Lib[[#This Row],[ACQ Document Type]])</f>
        <v>T189_ROE Right-of-Entry Executed</v>
      </c>
      <c r="B837" s="14" t="s">
        <v>2878</v>
      </c>
      <c r="C837" s="141" t="s">
        <v>2085</v>
      </c>
      <c r="D837" s="12" t="s">
        <v>1228</v>
      </c>
      <c r="E837" s="8" t="s">
        <v>576</v>
      </c>
      <c r="F837" s="8" t="s">
        <v>1196</v>
      </c>
      <c r="G837" s="8" t="s">
        <v>2431</v>
      </c>
      <c r="H837" s="7" t="s">
        <v>218</v>
      </c>
      <c r="I837" s="16">
        <v>43994</v>
      </c>
      <c r="J837" s="16">
        <v>44177</v>
      </c>
      <c r="K837" s="17"/>
      <c r="L837" s="3"/>
      <c r="M837" s="8" t="s">
        <v>1483</v>
      </c>
      <c r="N837" s="11">
        <v>44000.642939814818</v>
      </c>
      <c r="O837" s="8" t="s">
        <v>1483</v>
      </c>
      <c r="P837" s="11">
        <v>44000.543240740742</v>
      </c>
      <c r="Q837" s="13">
        <v>1804380</v>
      </c>
      <c r="R837" s="142" t="s">
        <v>220</v>
      </c>
      <c r="S837" s="14" t="s">
        <v>2947</v>
      </c>
      <c r="T837" s="63">
        <v>1231</v>
      </c>
      <c r="U837" s="64" t="str">
        <f>CONCATENATE(LEFT(SP_ACQ_Lib[[#This Row],[Tax Parcel ID]],7),"_",SP_ACQ_Lib[[#This Row],[ACQ Document Type]])</f>
        <v>R026953_ROE Right-of-Entry Executed</v>
      </c>
      <c r="V837" s="36" t="str">
        <f>INDEX(SP_AcqTract_DB[WCAD Tax Parcel ID],MATCH(SP_ACQ_Lib[[#This Row],[Acquisition Tract No.]],SP_AcqTract_DB[Acquisition Tract No.],0))</f>
        <v>R026953;#232</v>
      </c>
      <c r="W837" s="26" t="e">
        <f>INDEX(#REF!,MATCH(LEFT(SP_ACQ_Lib[[#This Row],[Tax Parcel ID]],7),#REF!,0))</f>
        <v>#REF!</v>
      </c>
      <c r="X8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COW-FRMP_TR-T189 ROE Right-of-Entry Executed</v>
      </c>
      <c r="Y8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8" spans="1:25" ht="15" x14ac:dyDescent="0.2">
      <c r="A838" s="57" t="str">
        <f>CONCATENATE(SP_ACQ_Lib[[#This Row],[Acquisition Tract No.]],"_",SP_ACQ_Lib[[#This Row],[ACQ Document Type]])</f>
        <v>T189_ROE Right-of-Entry Package</v>
      </c>
      <c r="B838" s="14" t="s">
        <v>2516</v>
      </c>
      <c r="C838" s="141" t="s">
        <v>2085</v>
      </c>
      <c r="D838" s="12" t="s">
        <v>1228</v>
      </c>
      <c r="E838" s="8" t="s">
        <v>576</v>
      </c>
      <c r="F838" s="8" t="s">
        <v>1198</v>
      </c>
      <c r="G838" s="8" t="s">
        <v>2430</v>
      </c>
      <c r="H838" s="7" t="s">
        <v>218</v>
      </c>
      <c r="I838" s="16">
        <v>43985</v>
      </c>
      <c r="J838" s="16"/>
      <c r="K838" s="17"/>
      <c r="L838" s="3"/>
      <c r="M838" s="8" t="s">
        <v>1483</v>
      </c>
      <c r="N838" s="11">
        <v>43986.574293981481</v>
      </c>
      <c r="O838" s="8" t="s">
        <v>1483</v>
      </c>
      <c r="P838" s="11">
        <v>43986.5700462963</v>
      </c>
      <c r="Q838" s="13">
        <v>1099593</v>
      </c>
      <c r="R838" s="142" t="s">
        <v>220</v>
      </c>
      <c r="S838" s="14" t="s">
        <v>2548</v>
      </c>
      <c r="T838" s="63">
        <v>1129</v>
      </c>
      <c r="U838" s="64" t="str">
        <f>CONCATENATE(LEFT(SP_ACQ_Lib[[#This Row],[Tax Parcel ID]],7),"_",SP_ACQ_Lib[[#This Row],[ACQ Document Type]])</f>
        <v>R026953_ROE Right-of-Entry Package</v>
      </c>
      <c r="V838" s="36" t="str">
        <f>INDEX(SP_AcqTract_DB[WCAD Tax Parcel ID],MATCH(SP_ACQ_Lib[[#This Row],[Acquisition Tract No.]],SP_AcqTract_DB[Acquisition Tract No.],0))</f>
        <v>R026953;#232</v>
      </c>
      <c r="W838" s="26" t="e">
        <f>INDEX(#REF!,MATCH(LEFT(SP_ACQ_Lib[[#This Row],[Tax Parcel ID]],7),#REF!,0))</f>
        <v>#REF!</v>
      </c>
      <c r="X8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COW-FRMP_TR-T189 ROE Right-of-Entry Package</v>
      </c>
      <c r="Y8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39" spans="1:25" ht="15" x14ac:dyDescent="0.2">
      <c r="A839" s="57" t="str">
        <f>CONCATENATE(SP_ACQ_Lib[[#This Row],[Acquisition Tract No.]],"_",SP_ACQ_Lib[[#This Row],[ACQ Document Type]])</f>
        <v>T189_TITLE Tax Card</v>
      </c>
      <c r="B839" s="14" t="s">
        <v>2216</v>
      </c>
      <c r="C839" s="141" t="s">
        <v>2085</v>
      </c>
      <c r="D839" s="12" t="s">
        <v>1228</v>
      </c>
      <c r="E839" s="8" t="s">
        <v>485</v>
      </c>
      <c r="F839" s="8" t="s">
        <v>580</v>
      </c>
      <c r="G839" s="8" t="s">
        <v>579</v>
      </c>
      <c r="H839" s="7" t="s">
        <v>218</v>
      </c>
      <c r="I839" s="16"/>
      <c r="J839" s="16"/>
      <c r="K839" s="17"/>
      <c r="L839" s="3"/>
      <c r="M839" s="8" t="s">
        <v>1483</v>
      </c>
      <c r="N839" s="11">
        <v>43979.415462962963</v>
      </c>
      <c r="O839" s="8" t="s">
        <v>1483</v>
      </c>
      <c r="P839" s="11">
        <v>43979.392916666664</v>
      </c>
      <c r="Q839" s="13">
        <v>747293</v>
      </c>
      <c r="R839" s="142" t="s">
        <v>220</v>
      </c>
      <c r="S839" s="14" t="s">
        <v>2290</v>
      </c>
      <c r="T839" s="63">
        <v>1074</v>
      </c>
      <c r="U839" s="64" t="str">
        <f>CONCATENATE(LEFT(SP_ACQ_Lib[[#This Row],[Tax Parcel ID]],7),"_",SP_ACQ_Lib[[#This Row],[ACQ Document Type]])</f>
        <v>R026953_TITLE Tax Card</v>
      </c>
      <c r="V839" s="36" t="str">
        <f>INDEX(SP_AcqTract_DB[WCAD Tax Parcel ID],MATCH(SP_ACQ_Lib[[#This Row],[Acquisition Tract No.]],SP_AcqTract_DB[Acquisition Tract No.],0))</f>
        <v>R026953;#232</v>
      </c>
      <c r="W839" s="26" t="e">
        <f>INDEX(#REF!,MATCH(LEFT(SP_ACQ_Lib[[#This Row],[Tax Parcel ID]],7),#REF!,0))</f>
        <v>#REF!</v>
      </c>
      <c r="X8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COW-FRMP_TR-T189 TITLE Tax Card</v>
      </c>
      <c r="Y8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0" spans="1:25" ht="15" x14ac:dyDescent="0.2">
      <c r="A840" s="57" t="str">
        <f>CONCATENATE(SP_ACQ_Lib[[#This Row],[Acquisition Tract No.]],"_",SP_ACQ_Lib[[#This Row],[ACQ Document Type]])</f>
        <v>T190_CONTACT Negotiator Report</v>
      </c>
      <c r="B840" s="14" t="s">
        <v>2217</v>
      </c>
      <c r="C840" s="141" t="s">
        <v>2087</v>
      </c>
      <c r="D840" s="12" t="s">
        <v>1229</v>
      </c>
      <c r="E840" s="8" t="s">
        <v>489</v>
      </c>
      <c r="F840" s="8" t="s">
        <v>517</v>
      </c>
      <c r="G840" s="8" t="s">
        <v>516</v>
      </c>
      <c r="H840" s="7" t="s">
        <v>218</v>
      </c>
      <c r="I840" s="16">
        <v>43873</v>
      </c>
      <c r="J840" s="16"/>
      <c r="K840" s="17"/>
      <c r="L840" s="3"/>
      <c r="M840" s="8" t="s">
        <v>2979</v>
      </c>
      <c r="N840" s="11">
        <v>44018.394803240742</v>
      </c>
      <c r="O840" s="8" t="s">
        <v>1483</v>
      </c>
      <c r="P840" s="11">
        <v>43979.392939814818</v>
      </c>
      <c r="Q840" s="13">
        <v>67041</v>
      </c>
      <c r="R840" s="142" t="s">
        <v>220</v>
      </c>
      <c r="S840" s="14" t="s">
        <v>2291</v>
      </c>
      <c r="T840" s="63">
        <v>1075</v>
      </c>
      <c r="U840" s="64" t="str">
        <f>CONCATENATE(LEFT(SP_ACQ_Lib[[#This Row],[Tax Parcel ID]],7),"_",SP_ACQ_Lib[[#This Row],[ACQ Document Type]])</f>
        <v>R026954_CONTACT Negotiator Report</v>
      </c>
      <c r="V840" s="36" t="str">
        <f>INDEX(SP_AcqTract_DB[WCAD Tax Parcel ID],MATCH(SP_ACQ_Lib[[#This Row],[Acquisition Tract No.]],SP_AcqTract_DB[Acquisition Tract No.],0))</f>
        <v>R026954;#233</v>
      </c>
      <c r="W840" s="26" t="e">
        <f>INDEX(#REF!,MATCH(LEFT(SP_ACQ_Lib[[#This Row],[Tax Parcel ID]],7),#REF!,0))</f>
        <v>#REF!</v>
      </c>
      <c r="X8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COW-FRMP_TR-T190 CONTACT Negotiator Report</v>
      </c>
      <c r="Y8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1" spans="1:25" ht="15" x14ac:dyDescent="0.2">
      <c r="A841" s="57" t="str">
        <f>CONCATENATE(SP_ACQ_Lib[[#This Row],[Acquisition Tract No.]],"_",SP_ACQ_Lib[[#This Row],[ACQ Document Type]])</f>
        <v>T190_ENVIRONMENTAL Right-of-Entry Package</v>
      </c>
      <c r="B841" s="14" t="s">
        <v>2365</v>
      </c>
      <c r="C841" s="141" t="s">
        <v>2087</v>
      </c>
      <c r="D841" s="12" t="s">
        <v>1229</v>
      </c>
      <c r="E841" s="8" t="s">
        <v>1195</v>
      </c>
      <c r="F841" s="8" t="s">
        <v>1198</v>
      </c>
      <c r="G841" s="8" t="s">
        <v>1197</v>
      </c>
      <c r="H841" s="7" t="s">
        <v>218</v>
      </c>
      <c r="I841" s="16">
        <v>43850</v>
      </c>
      <c r="J841" s="16">
        <v>43853</v>
      </c>
      <c r="K841" s="17"/>
      <c r="L841" s="3"/>
      <c r="M841" s="8" t="s">
        <v>1483</v>
      </c>
      <c r="N841" s="11">
        <v>43983.597997685189</v>
      </c>
      <c r="O841" s="8" t="s">
        <v>1483</v>
      </c>
      <c r="P841" s="11">
        <v>43979.391701388886</v>
      </c>
      <c r="Q841" s="13">
        <v>876026</v>
      </c>
      <c r="R841" s="142" t="s">
        <v>220</v>
      </c>
      <c r="S841" s="14" t="s">
        <v>2292</v>
      </c>
      <c r="T841" s="63">
        <v>1023</v>
      </c>
      <c r="U841" s="64" t="str">
        <f>CONCATENATE(LEFT(SP_ACQ_Lib[[#This Row],[Tax Parcel ID]],7),"_",SP_ACQ_Lib[[#This Row],[ACQ Document Type]])</f>
        <v>R026954_ENVIRONMENTAL Right-of-Entry Package</v>
      </c>
      <c r="V841" s="36" t="str">
        <f>INDEX(SP_AcqTract_DB[WCAD Tax Parcel ID],MATCH(SP_ACQ_Lib[[#This Row],[Acquisition Tract No.]],SP_AcqTract_DB[Acquisition Tract No.],0))</f>
        <v>R026954;#233</v>
      </c>
      <c r="W841" s="26" t="e">
        <f>INDEX(#REF!,MATCH(LEFT(SP_ACQ_Lib[[#This Row],[Tax Parcel ID]],7),#REF!,0))</f>
        <v>#REF!</v>
      </c>
      <c r="X8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COW-FRMP_TR-T190 ENVIRONMENTAL Right-of-Entry Package</v>
      </c>
      <c r="Y8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2" spans="1:25" ht="15" x14ac:dyDescent="0.2">
      <c r="A842" s="57" t="str">
        <f>CONCATENATE(SP_ACQ_Lib[[#This Row],[Acquisition Tract No.]],"_",SP_ACQ_Lib[[#This Row],[ACQ Document Type]])</f>
        <v>T190_ROE Right-of-Entry Executed</v>
      </c>
      <c r="B842" s="14" t="s">
        <v>3133</v>
      </c>
      <c r="C842" s="141" t="s">
        <v>2087</v>
      </c>
      <c r="D842" s="12" t="s">
        <v>1229</v>
      </c>
      <c r="E842" s="8" t="s">
        <v>576</v>
      </c>
      <c r="F842" s="8" t="s">
        <v>1196</v>
      </c>
      <c r="G842" s="8" t="s">
        <v>2431</v>
      </c>
      <c r="H842" s="7" t="s">
        <v>218</v>
      </c>
      <c r="I842" s="16">
        <v>44017</v>
      </c>
      <c r="J842" s="16"/>
      <c r="K842" s="17"/>
      <c r="L842" s="3"/>
      <c r="M842" s="8" t="s">
        <v>1483</v>
      </c>
      <c r="N842" s="11">
        <v>44021.633252314816</v>
      </c>
      <c r="O842" s="8" t="s">
        <v>1483</v>
      </c>
      <c r="P842" s="11">
        <v>44021.632824074077</v>
      </c>
      <c r="Q842" s="13">
        <v>1925286</v>
      </c>
      <c r="R842" s="142" t="s">
        <v>220</v>
      </c>
      <c r="S842" s="14" t="s">
        <v>3143</v>
      </c>
      <c r="T842" s="63">
        <v>1368</v>
      </c>
      <c r="U842" s="64" t="str">
        <f>CONCATENATE(LEFT(SP_ACQ_Lib[[#This Row],[Tax Parcel ID]],7),"_",SP_ACQ_Lib[[#This Row],[ACQ Document Type]])</f>
        <v>R026954_ROE Right-of-Entry Executed</v>
      </c>
      <c r="V842" s="36" t="str">
        <f>INDEX(SP_AcqTract_DB[WCAD Tax Parcel ID],MATCH(SP_ACQ_Lib[[#This Row],[Acquisition Tract No.]],SP_AcqTract_DB[Acquisition Tract No.],0))</f>
        <v>R026954;#233</v>
      </c>
      <c r="W842" s="26" t="e">
        <f>INDEX(#REF!,MATCH(LEFT(SP_ACQ_Lib[[#This Row],[Tax Parcel ID]],7),#REF!,0))</f>
        <v>#REF!</v>
      </c>
      <c r="X8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COW-FRMP_TR-T190 ROE Right-of-Entry Executed</v>
      </c>
      <c r="Y8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3" spans="1:25" ht="15" x14ac:dyDescent="0.2">
      <c r="A843" s="57" t="str">
        <f>CONCATENATE(SP_ACQ_Lib[[#This Row],[Acquisition Tract No.]],"_",SP_ACQ_Lib[[#This Row],[ACQ Document Type]])</f>
        <v>T190_ROE Right-of-Entry Package</v>
      </c>
      <c r="B843" s="14" t="s">
        <v>2517</v>
      </c>
      <c r="C843" s="141" t="s">
        <v>2087</v>
      </c>
      <c r="D843" s="12" t="s">
        <v>1229</v>
      </c>
      <c r="E843" s="8" t="s">
        <v>576</v>
      </c>
      <c r="F843" s="8" t="s">
        <v>1198</v>
      </c>
      <c r="G843" s="8" t="s">
        <v>2430</v>
      </c>
      <c r="H843" s="7" t="s">
        <v>218</v>
      </c>
      <c r="I843" s="16">
        <v>43985</v>
      </c>
      <c r="J843" s="16"/>
      <c r="K843" s="17"/>
      <c r="L843" s="3"/>
      <c r="M843" s="8" t="s">
        <v>1483</v>
      </c>
      <c r="N843" s="11">
        <v>43986.574618055558</v>
      </c>
      <c r="O843" s="8" t="s">
        <v>1483</v>
      </c>
      <c r="P843" s="11">
        <v>43986.570069444446</v>
      </c>
      <c r="Q843" s="13">
        <v>1117031</v>
      </c>
      <c r="R843" s="142" t="s">
        <v>220</v>
      </c>
      <c r="S843" s="14" t="s">
        <v>2549</v>
      </c>
      <c r="T843" s="63">
        <v>1130</v>
      </c>
      <c r="U843" s="64" t="str">
        <f>CONCATENATE(LEFT(SP_ACQ_Lib[[#This Row],[Tax Parcel ID]],7),"_",SP_ACQ_Lib[[#This Row],[ACQ Document Type]])</f>
        <v>R026954_ROE Right-of-Entry Package</v>
      </c>
      <c r="V843" s="36" t="str">
        <f>INDEX(SP_AcqTract_DB[WCAD Tax Parcel ID],MATCH(SP_ACQ_Lib[[#This Row],[Acquisition Tract No.]],SP_AcqTract_DB[Acquisition Tract No.],0))</f>
        <v>R026954;#233</v>
      </c>
      <c r="W843" s="26" t="e">
        <f>INDEX(#REF!,MATCH(LEFT(SP_ACQ_Lib[[#This Row],[Tax Parcel ID]],7),#REF!,0))</f>
        <v>#REF!</v>
      </c>
      <c r="X8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COW-FRMP_TR-T190 ROE Right-of-Entry Package</v>
      </c>
      <c r="Y8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4" spans="1:25" ht="15" x14ac:dyDescent="0.2">
      <c r="A844" s="57" t="str">
        <f>CONCATENATE(SP_ACQ_Lib[[#This Row],[Acquisition Tract No.]],"_",SP_ACQ_Lib[[#This Row],[ACQ Document Type]])</f>
        <v>T190_TITLE Tax Card</v>
      </c>
      <c r="B844" s="14" t="s">
        <v>2218</v>
      </c>
      <c r="C844" s="141" t="s">
        <v>2087</v>
      </c>
      <c r="D844" s="12" t="s">
        <v>1229</v>
      </c>
      <c r="E844" s="8" t="s">
        <v>485</v>
      </c>
      <c r="F844" s="8" t="s">
        <v>580</v>
      </c>
      <c r="G844" s="8" t="s">
        <v>579</v>
      </c>
      <c r="H844" s="7" t="s">
        <v>218</v>
      </c>
      <c r="I844" s="16"/>
      <c r="J844" s="16"/>
      <c r="K844" s="17"/>
      <c r="L844" s="3"/>
      <c r="M844" s="8" t="s">
        <v>1483</v>
      </c>
      <c r="N844" s="11">
        <v>43979.41578703704</v>
      </c>
      <c r="O844" s="8" t="s">
        <v>1483</v>
      </c>
      <c r="P844" s="11">
        <v>43979.391736111109</v>
      </c>
      <c r="Q844" s="13">
        <v>763596</v>
      </c>
      <c r="R844" s="142" t="s">
        <v>220</v>
      </c>
      <c r="S844" s="14" t="s">
        <v>2293</v>
      </c>
      <c r="T844" s="63">
        <v>1024</v>
      </c>
      <c r="U844" s="64" t="str">
        <f>CONCATENATE(LEFT(SP_ACQ_Lib[[#This Row],[Tax Parcel ID]],7),"_",SP_ACQ_Lib[[#This Row],[ACQ Document Type]])</f>
        <v>R026954_TITLE Tax Card</v>
      </c>
      <c r="V844" s="36" t="str">
        <f>INDEX(SP_AcqTract_DB[WCAD Tax Parcel ID],MATCH(SP_ACQ_Lib[[#This Row],[Acquisition Tract No.]],SP_AcqTract_DB[Acquisition Tract No.],0))</f>
        <v>R026954;#233</v>
      </c>
      <c r="W844" s="26" t="e">
        <f>INDEX(#REF!,MATCH(LEFT(SP_ACQ_Lib[[#This Row],[Tax Parcel ID]],7),#REF!,0))</f>
        <v>#REF!</v>
      </c>
      <c r="X8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COW-FRMP_TR-T190 TITLE Tax Card</v>
      </c>
      <c r="Y8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5" spans="1:25" ht="15" x14ac:dyDescent="0.2">
      <c r="A845" s="57" t="str">
        <f>CONCATENATE(SP_ACQ_Lib[[#This Row],[Acquisition Tract No.]],"_",SP_ACQ_Lib[[#This Row],[ACQ Document Type]])</f>
        <v>T191_CONTACT Negotiator Report</v>
      </c>
      <c r="B845" s="14" t="s">
        <v>2219</v>
      </c>
      <c r="C845" s="141" t="s">
        <v>2089</v>
      </c>
      <c r="D845" s="12" t="s">
        <v>1230</v>
      </c>
      <c r="E845" s="8" t="s">
        <v>489</v>
      </c>
      <c r="F845" s="8" t="s">
        <v>517</v>
      </c>
      <c r="G845" s="8" t="s">
        <v>516</v>
      </c>
      <c r="H845" s="7" t="s">
        <v>218</v>
      </c>
      <c r="I845" s="16">
        <v>43873</v>
      </c>
      <c r="J845" s="16"/>
      <c r="K845" s="17"/>
      <c r="L845" s="3"/>
      <c r="M845" s="8" t="s">
        <v>1077</v>
      </c>
      <c r="N845" s="11">
        <v>44000.909641203703</v>
      </c>
      <c r="O845" s="8" t="s">
        <v>1483</v>
      </c>
      <c r="P845" s="11">
        <v>43979.391759259262</v>
      </c>
      <c r="Q845" s="13">
        <v>466559</v>
      </c>
      <c r="R845" s="142" t="s">
        <v>220</v>
      </c>
      <c r="S845" s="14" t="s">
        <v>2294</v>
      </c>
      <c r="T845" s="63">
        <v>1025</v>
      </c>
      <c r="U845" s="64" t="str">
        <f>CONCATENATE(LEFT(SP_ACQ_Lib[[#This Row],[Tax Parcel ID]],7),"_",SP_ACQ_Lib[[#This Row],[ACQ Document Type]])</f>
        <v>R026956_CONTACT Negotiator Report</v>
      </c>
      <c r="V845" s="36" t="str">
        <f>INDEX(SP_AcqTract_DB[WCAD Tax Parcel ID],MATCH(SP_ACQ_Lib[[#This Row],[Acquisition Tract No.]],SP_AcqTract_DB[Acquisition Tract No.],0))</f>
        <v>R026956;#234</v>
      </c>
      <c r="W845" s="26" t="e">
        <f>INDEX(#REF!,MATCH(LEFT(SP_ACQ_Lib[[#This Row],[Tax Parcel ID]],7),#REF!,0))</f>
        <v>#REF!</v>
      </c>
      <c r="X8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COW-FRMP_TR-T191 CONTACT Negotiator Report</v>
      </c>
      <c r="Y8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6" spans="1:25" ht="15" x14ac:dyDescent="0.2">
      <c r="A846" s="57" t="str">
        <f>CONCATENATE(SP_ACQ_Lib[[#This Row],[Acquisition Tract No.]],"_",SP_ACQ_Lib[[#This Row],[ACQ Document Type]])</f>
        <v>T191_ENVIRONMENTAL Right-of-Entry Executed</v>
      </c>
      <c r="B846" s="14" t="s">
        <v>2366</v>
      </c>
      <c r="C846" s="141" t="s">
        <v>2089</v>
      </c>
      <c r="D846" s="12" t="s">
        <v>1230</v>
      </c>
      <c r="E846" s="8" t="s">
        <v>1195</v>
      </c>
      <c r="F846" s="8" t="s">
        <v>1196</v>
      </c>
      <c r="G846" s="8" t="s">
        <v>1194</v>
      </c>
      <c r="H846" s="7" t="s">
        <v>218</v>
      </c>
      <c r="I846" s="16">
        <v>43871</v>
      </c>
      <c r="J846" s="16"/>
      <c r="K846" s="17"/>
      <c r="L846" s="3"/>
      <c r="M846" s="8" t="s">
        <v>1483</v>
      </c>
      <c r="N846" s="11">
        <v>43983.570497685185</v>
      </c>
      <c r="O846" s="8" t="s">
        <v>1483</v>
      </c>
      <c r="P846" s="11">
        <v>43979.391770833332</v>
      </c>
      <c r="Q846" s="13">
        <v>2084132</v>
      </c>
      <c r="R846" s="142" t="s">
        <v>220</v>
      </c>
      <c r="S846" s="14" t="s">
        <v>2295</v>
      </c>
      <c r="T846" s="63">
        <v>1026</v>
      </c>
      <c r="U846" s="64" t="str">
        <f>CONCATENATE(LEFT(SP_ACQ_Lib[[#This Row],[Tax Parcel ID]],7),"_",SP_ACQ_Lib[[#This Row],[ACQ Document Type]])</f>
        <v>R026956_ENVIRONMENTAL Right-of-Entry Executed</v>
      </c>
      <c r="V846" s="36" t="str">
        <f>INDEX(SP_AcqTract_DB[WCAD Tax Parcel ID],MATCH(SP_ACQ_Lib[[#This Row],[Acquisition Tract No.]],SP_AcqTract_DB[Acquisition Tract No.],0))</f>
        <v>R026956;#234</v>
      </c>
      <c r="W846" s="26" t="e">
        <f>INDEX(#REF!,MATCH(LEFT(SP_ACQ_Lib[[#This Row],[Tax Parcel ID]],7),#REF!,0))</f>
        <v>#REF!</v>
      </c>
      <c r="X8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COW-FRMP_TR-T191 ENVIRONMENTAL Right-of-Entry Executed</v>
      </c>
      <c r="Y8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7" spans="1:25" ht="15" x14ac:dyDescent="0.2">
      <c r="A847" s="57" t="str">
        <f>CONCATENATE(SP_ACQ_Lib[[#This Row],[Acquisition Tract No.]],"_",SP_ACQ_Lib[[#This Row],[ACQ Document Type]])</f>
        <v>T191_ROE Right-of-Entry Executed</v>
      </c>
      <c r="B847" s="14" t="s">
        <v>2879</v>
      </c>
      <c r="C847" s="141" t="s">
        <v>2089</v>
      </c>
      <c r="D847" s="12" t="s">
        <v>1230</v>
      </c>
      <c r="E847" s="8" t="s">
        <v>576</v>
      </c>
      <c r="F847" s="8" t="s">
        <v>1196</v>
      </c>
      <c r="G847" s="8" t="s">
        <v>2431</v>
      </c>
      <c r="H847" s="7" t="s">
        <v>218</v>
      </c>
      <c r="I847" s="16">
        <v>43994</v>
      </c>
      <c r="J847" s="16">
        <v>44177</v>
      </c>
      <c r="K847" s="17"/>
      <c r="L847" s="3"/>
      <c r="M847" s="8" t="s">
        <v>1483</v>
      </c>
      <c r="N847" s="11">
        <v>44000.548726851855</v>
      </c>
      <c r="O847" s="8" t="s">
        <v>1483</v>
      </c>
      <c r="P847" s="11">
        <v>44000.543252314812</v>
      </c>
      <c r="Q847" s="13">
        <v>2064426</v>
      </c>
      <c r="R847" s="142" t="s">
        <v>220</v>
      </c>
      <c r="S847" s="14" t="s">
        <v>2948</v>
      </c>
      <c r="T847" s="63">
        <v>1232</v>
      </c>
      <c r="U847" s="64" t="str">
        <f>CONCATENATE(LEFT(SP_ACQ_Lib[[#This Row],[Tax Parcel ID]],7),"_",SP_ACQ_Lib[[#This Row],[ACQ Document Type]])</f>
        <v>R026956_ROE Right-of-Entry Executed</v>
      </c>
      <c r="V847" s="36" t="str">
        <f>INDEX(SP_AcqTract_DB[WCAD Tax Parcel ID],MATCH(SP_ACQ_Lib[[#This Row],[Acquisition Tract No.]],SP_AcqTract_DB[Acquisition Tract No.],0))</f>
        <v>R026956;#234</v>
      </c>
      <c r="W847" s="26" t="e">
        <f>INDEX(#REF!,MATCH(LEFT(SP_ACQ_Lib[[#This Row],[Tax Parcel ID]],7),#REF!,0))</f>
        <v>#REF!</v>
      </c>
      <c r="X8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COW-FRMP_TR-T191 ROE Right-of-Entry Executed</v>
      </c>
      <c r="Y8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8" spans="1:25" ht="15" x14ac:dyDescent="0.2">
      <c r="A848" s="57" t="str">
        <f>CONCATENATE(SP_ACQ_Lib[[#This Row],[Acquisition Tract No.]],"_",SP_ACQ_Lib[[#This Row],[ACQ Document Type]])</f>
        <v>T191_ROE Right-of-Entry Package</v>
      </c>
      <c r="B848" s="14" t="s">
        <v>2518</v>
      </c>
      <c r="C848" s="141" t="s">
        <v>2089</v>
      </c>
      <c r="D848" s="12" t="s">
        <v>1230</v>
      </c>
      <c r="E848" s="8" t="s">
        <v>576</v>
      </c>
      <c r="F848" s="8" t="s">
        <v>1198</v>
      </c>
      <c r="G848" s="8" t="s">
        <v>2430</v>
      </c>
      <c r="H848" s="7" t="s">
        <v>218</v>
      </c>
      <c r="I848" s="16">
        <v>43985</v>
      </c>
      <c r="J848" s="16"/>
      <c r="K848" s="17"/>
      <c r="L848" s="3"/>
      <c r="M848" s="8" t="s">
        <v>1483</v>
      </c>
      <c r="N848" s="11">
        <v>43986.574861111112</v>
      </c>
      <c r="O848" s="8" t="s">
        <v>1483</v>
      </c>
      <c r="P848" s="11">
        <v>43986.570104166669</v>
      </c>
      <c r="Q848" s="13">
        <v>1098645</v>
      </c>
      <c r="R848" s="142" t="s">
        <v>220</v>
      </c>
      <c r="S848" s="14" t="s">
        <v>2550</v>
      </c>
      <c r="T848" s="63">
        <v>1131</v>
      </c>
      <c r="U848" s="64" t="str">
        <f>CONCATENATE(LEFT(SP_ACQ_Lib[[#This Row],[Tax Parcel ID]],7),"_",SP_ACQ_Lib[[#This Row],[ACQ Document Type]])</f>
        <v>R026956_ROE Right-of-Entry Package</v>
      </c>
      <c r="V848" s="36" t="str">
        <f>INDEX(SP_AcqTract_DB[WCAD Tax Parcel ID],MATCH(SP_ACQ_Lib[[#This Row],[Acquisition Tract No.]],SP_AcqTract_DB[Acquisition Tract No.],0))</f>
        <v>R026956;#234</v>
      </c>
      <c r="W848" s="26" t="e">
        <f>INDEX(#REF!,MATCH(LEFT(SP_ACQ_Lib[[#This Row],[Tax Parcel ID]],7),#REF!,0))</f>
        <v>#REF!</v>
      </c>
      <c r="X8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COW-FRMP_TR-T191 ROE Right-of-Entry Package</v>
      </c>
      <c r="Y8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49" spans="1:25" ht="15" x14ac:dyDescent="0.2">
      <c r="A849" s="57" t="str">
        <f>CONCATENATE(SP_ACQ_Lib[[#This Row],[Acquisition Tract No.]],"_",SP_ACQ_Lib[[#This Row],[ACQ Document Type]])</f>
        <v>T191_TITLE Tax Card</v>
      </c>
      <c r="B849" s="14" t="s">
        <v>2220</v>
      </c>
      <c r="C849" s="141" t="s">
        <v>2089</v>
      </c>
      <c r="D849" s="12" t="s">
        <v>1230</v>
      </c>
      <c r="E849" s="8" t="s">
        <v>485</v>
      </c>
      <c r="F849" s="8" t="s">
        <v>580</v>
      </c>
      <c r="G849" s="8" t="s">
        <v>579</v>
      </c>
      <c r="H849" s="7" t="s">
        <v>218</v>
      </c>
      <c r="I849" s="16"/>
      <c r="J849" s="16"/>
      <c r="K849" s="17"/>
      <c r="L849" s="3"/>
      <c r="M849" s="8" t="s">
        <v>1483</v>
      </c>
      <c r="N849" s="11">
        <v>43979.416296296295</v>
      </c>
      <c r="O849" s="8" t="s">
        <v>1483</v>
      </c>
      <c r="P849" s="11">
        <v>43979.391817129632</v>
      </c>
      <c r="Q849" s="13">
        <v>748033</v>
      </c>
      <c r="R849" s="142" t="s">
        <v>220</v>
      </c>
      <c r="S849" s="14" t="s">
        <v>2296</v>
      </c>
      <c r="T849" s="63">
        <v>1027</v>
      </c>
      <c r="U849" s="64" t="str">
        <f>CONCATENATE(LEFT(SP_ACQ_Lib[[#This Row],[Tax Parcel ID]],7),"_",SP_ACQ_Lib[[#This Row],[ACQ Document Type]])</f>
        <v>R026956_TITLE Tax Card</v>
      </c>
      <c r="V849" s="36" t="str">
        <f>INDEX(SP_AcqTract_DB[WCAD Tax Parcel ID],MATCH(SP_ACQ_Lib[[#This Row],[Acquisition Tract No.]],SP_AcqTract_DB[Acquisition Tract No.],0))</f>
        <v>R026956;#234</v>
      </c>
      <c r="W849" s="26" t="e">
        <f>INDEX(#REF!,MATCH(LEFT(SP_ACQ_Lib[[#This Row],[Tax Parcel ID]],7),#REF!,0))</f>
        <v>#REF!</v>
      </c>
      <c r="X8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COW-FRMP_TR-T191 TITLE Tax Card</v>
      </c>
      <c r="Y8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0" spans="1:25" ht="15" x14ac:dyDescent="0.2">
      <c r="A850" s="57" t="str">
        <f>CONCATENATE(SP_ACQ_Lib[[#This Row],[Acquisition Tract No.]],"_",SP_ACQ_Lib[[#This Row],[ACQ Document Type]])</f>
        <v>T192_CONTACT Negotiator Report</v>
      </c>
      <c r="B850" s="14" t="s">
        <v>2221</v>
      </c>
      <c r="C850" s="141" t="s">
        <v>2091</v>
      </c>
      <c r="D850" s="12" t="s">
        <v>1231</v>
      </c>
      <c r="E850" s="8" t="s">
        <v>489</v>
      </c>
      <c r="F850" s="8" t="s">
        <v>517</v>
      </c>
      <c r="G850" s="8" t="s">
        <v>516</v>
      </c>
      <c r="H850" s="7" t="s">
        <v>218</v>
      </c>
      <c r="I850" s="16">
        <v>43895</v>
      </c>
      <c r="J850" s="16"/>
      <c r="K850" s="17"/>
      <c r="L850" s="3"/>
      <c r="M850" s="8" t="s">
        <v>1483</v>
      </c>
      <c r="N850" s="11">
        <v>43978.565358796295</v>
      </c>
      <c r="O850" s="8" t="s">
        <v>1483</v>
      </c>
      <c r="P850" s="11">
        <v>43971.420868055553</v>
      </c>
      <c r="Q850" s="13">
        <v>70413</v>
      </c>
      <c r="R850" s="142" t="s">
        <v>220</v>
      </c>
      <c r="S850" s="14" t="s">
        <v>2021</v>
      </c>
      <c r="T850" s="63">
        <v>941</v>
      </c>
      <c r="U850" s="64" t="str">
        <f>CONCATENATE(LEFT(SP_ACQ_Lib[[#This Row],[Tax Parcel ID]],7),"_",SP_ACQ_Lib[[#This Row],[ACQ Document Type]])</f>
        <v>R026957_CONTACT Negotiator Report</v>
      </c>
      <c r="V850" s="36" t="str">
        <f>INDEX(SP_AcqTract_DB[WCAD Tax Parcel ID],MATCH(SP_ACQ_Lib[[#This Row],[Acquisition Tract No.]],SP_AcqTract_DB[Acquisition Tract No.],0))</f>
        <v>R026957;#235</v>
      </c>
      <c r="W850" s="26" t="e">
        <f>INDEX(#REF!,MATCH(LEFT(SP_ACQ_Lib[[#This Row],[Tax Parcel ID]],7),#REF!,0))</f>
        <v>#REF!</v>
      </c>
      <c r="X8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COW-FRMP_TR-T192 CONTACT Negotiator Report</v>
      </c>
      <c r="Y8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1" spans="1:25" ht="15" x14ac:dyDescent="0.2">
      <c r="A851" s="57" t="str">
        <f>CONCATENATE(SP_ACQ_Lib[[#This Row],[Acquisition Tract No.]],"_",SP_ACQ_Lib[[#This Row],[ACQ Document Type]])</f>
        <v>T192_ENVIRONMENTAL Right-of-Entry Package</v>
      </c>
      <c r="B851" s="14" t="s">
        <v>2367</v>
      </c>
      <c r="C851" s="141" t="s">
        <v>2091</v>
      </c>
      <c r="D851" s="12" t="s">
        <v>1231</v>
      </c>
      <c r="E851" s="8" t="s">
        <v>1195</v>
      </c>
      <c r="F851" s="8" t="s">
        <v>1198</v>
      </c>
      <c r="G851" s="8" t="s">
        <v>1197</v>
      </c>
      <c r="H851" s="7" t="s">
        <v>218</v>
      </c>
      <c r="I851" s="16">
        <v>43850</v>
      </c>
      <c r="J851" s="16">
        <v>43853</v>
      </c>
      <c r="K851" s="17"/>
      <c r="L851" s="3"/>
      <c r="M851" s="8" t="s">
        <v>1483</v>
      </c>
      <c r="N851" s="11">
        <v>43983.597997685189</v>
      </c>
      <c r="O851" s="8" t="s">
        <v>1483</v>
      </c>
      <c r="P851" s="11">
        <v>43971.42087962963</v>
      </c>
      <c r="Q851" s="13">
        <v>841370</v>
      </c>
      <c r="R851" s="142" t="s">
        <v>220</v>
      </c>
      <c r="S851" s="14" t="s">
        <v>1958</v>
      </c>
      <c r="T851" s="63">
        <v>942</v>
      </c>
      <c r="U851" s="64" t="str">
        <f>CONCATENATE(LEFT(SP_ACQ_Lib[[#This Row],[Tax Parcel ID]],7),"_",SP_ACQ_Lib[[#This Row],[ACQ Document Type]])</f>
        <v>R026957_ENVIRONMENTAL Right-of-Entry Package</v>
      </c>
      <c r="V851" s="36" t="str">
        <f>INDEX(SP_AcqTract_DB[WCAD Tax Parcel ID],MATCH(SP_ACQ_Lib[[#This Row],[Acquisition Tract No.]],SP_AcqTract_DB[Acquisition Tract No.],0))</f>
        <v>R026957;#235</v>
      </c>
      <c r="W851" s="26" t="e">
        <f>INDEX(#REF!,MATCH(LEFT(SP_ACQ_Lib[[#This Row],[Tax Parcel ID]],7),#REF!,0))</f>
        <v>#REF!</v>
      </c>
      <c r="X8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COW-FRMP_TR-T192 ENVIRONMENTAL Right-of-Entry Package</v>
      </c>
      <c r="Y8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2" spans="1:25" ht="15" x14ac:dyDescent="0.2">
      <c r="A852" s="57" t="str">
        <f>CONCATENATE(SP_ACQ_Lib[[#This Row],[Acquisition Tract No.]],"_",SP_ACQ_Lib[[#This Row],[ACQ Document Type]])</f>
        <v>T192_TITLE Tax Card</v>
      </c>
      <c r="B852" s="14" t="s">
        <v>2222</v>
      </c>
      <c r="C852" s="141" t="s">
        <v>2091</v>
      </c>
      <c r="D852" s="12" t="s">
        <v>1231</v>
      </c>
      <c r="E852" s="8" t="s">
        <v>485</v>
      </c>
      <c r="F852" s="8" t="s">
        <v>580</v>
      </c>
      <c r="G852" s="8" t="s">
        <v>579</v>
      </c>
      <c r="H852" s="7" t="s">
        <v>218</v>
      </c>
      <c r="I852" s="16"/>
      <c r="J852" s="16"/>
      <c r="K852" s="17"/>
      <c r="L852" s="3"/>
      <c r="M852" s="8" t="s">
        <v>1483</v>
      </c>
      <c r="N852" s="11">
        <v>43979.348796296297</v>
      </c>
      <c r="O852" s="8" t="s">
        <v>1483</v>
      </c>
      <c r="P852" s="11">
        <v>43971.420902777776</v>
      </c>
      <c r="Q852" s="13">
        <v>730559</v>
      </c>
      <c r="R852" s="142" t="s">
        <v>220</v>
      </c>
      <c r="S852" s="14" t="s">
        <v>1959</v>
      </c>
      <c r="T852" s="63">
        <v>943</v>
      </c>
      <c r="U852" s="64" t="str">
        <f>CONCATENATE(LEFT(SP_ACQ_Lib[[#This Row],[Tax Parcel ID]],7),"_",SP_ACQ_Lib[[#This Row],[ACQ Document Type]])</f>
        <v>R026957_TITLE Tax Card</v>
      </c>
      <c r="V852" s="36" t="str">
        <f>INDEX(SP_AcqTract_DB[WCAD Tax Parcel ID],MATCH(SP_ACQ_Lib[[#This Row],[Acquisition Tract No.]],SP_AcqTract_DB[Acquisition Tract No.],0))</f>
        <v>R026957;#235</v>
      </c>
      <c r="W852" s="26" t="e">
        <f>INDEX(#REF!,MATCH(LEFT(SP_ACQ_Lib[[#This Row],[Tax Parcel ID]],7),#REF!,0))</f>
        <v>#REF!</v>
      </c>
      <c r="X8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COW-FRMP_TR-T192 TITLE Tax Card</v>
      </c>
      <c r="Y8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3" spans="1:25" ht="15" x14ac:dyDescent="0.2">
      <c r="A853" s="57" t="str">
        <f>CONCATENATE(SP_ACQ_Lib[[#This Row],[Acquisition Tract No.]],"_",SP_ACQ_Lib[[#This Row],[ACQ Document Type]])</f>
        <v>T193_CONTACT Negotiator Report</v>
      </c>
      <c r="B853" s="14" t="s">
        <v>2368</v>
      </c>
      <c r="C853" s="141" t="s">
        <v>2093</v>
      </c>
      <c r="D853" s="12" t="s">
        <v>1232</v>
      </c>
      <c r="E853" s="8" t="s">
        <v>489</v>
      </c>
      <c r="F853" s="8" t="s">
        <v>517</v>
      </c>
      <c r="G853" s="8" t="s">
        <v>516</v>
      </c>
      <c r="H853" s="7" t="s">
        <v>218</v>
      </c>
      <c r="I853" s="16">
        <v>43873</v>
      </c>
      <c r="J853" s="16"/>
      <c r="K853" s="17"/>
      <c r="L853" s="3"/>
      <c r="M853" s="8" t="s">
        <v>2979</v>
      </c>
      <c r="N853" s="11">
        <v>44019.662303240744</v>
      </c>
      <c r="O853" s="8" t="s">
        <v>1483</v>
      </c>
      <c r="P853" s="11">
        <v>43971.420925925922</v>
      </c>
      <c r="Q853" s="13">
        <v>180833</v>
      </c>
      <c r="R853" s="142" t="s">
        <v>220</v>
      </c>
      <c r="S853" s="14" t="s">
        <v>2022</v>
      </c>
      <c r="T853" s="63">
        <v>944</v>
      </c>
      <c r="U853" s="64" t="str">
        <f>CONCATENATE(LEFT(SP_ACQ_Lib[[#This Row],[Tax Parcel ID]],7),"_",SP_ACQ_Lib[[#This Row],[ACQ Document Type]])</f>
        <v>R026965_CONTACT Negotiator Report</v>
      </c>
      <c r="V853" s="36" t="str">
        <f>INDEX(SP_AcqTract_DB[WCAD Tax Parcel ID],MATCH(SP_ACQ_Lib[[#This Row],[Acquisition Tract No.]],SP_AcqTract_DB[Acquisition Tract No.],0))</f>
        <v>R026965;#236</v>
      </c>
      <c r="W853" s="26" t="e">
        <f>INDEX(#REF!,MATCH(LEFT(SP_ACQ_Lib[[#This Row],[Tax Parcel ID]],7),#REF!,0))</f>
        <v>#REF!</v>
      </c>
      <c r="X8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COW-FRMP_TR-T193 CONTACT Negotiator Report</v>
      </c>
      <c r="Y8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4" spans="1:25" ht="15" x14ac:dyDescent="0.2">
      <c r="A854" s="57" t="str">
        <f>CONCATENATE(SP_ACQ_Lib[[#This Row],[Acquisition Tract No.]],"_",SP_ACQ_Lib[[#This Row],[ACQ Document Type]])</f>
        <v>T193_ROE Right-of-Entry Package</v>
      </c>
      <c r="B854" s="14" t="s">
        <v>2519</v>
      </c>
      <c r="C854" s="141" t="s">
        <v>2093</v>
      </c>
      <c r="D854" s="12" t="s">
        <v>1232</v>
      </c>
      <c r="E854" s="8" t="s">
        <v>576</v>
      </c>
      <c r="F854" s="8" t="s">
        <v>1198</v>
      </c>
      <c r="G854" s="8" t="s">
        <v>2430</v>
      </c>
      <c r="H854" s="7" t="s">
        <v>218</v>
      </c>
      <c r="I854" s="16">
        <v>43985</v>
      </c>
      <c r="J854" s="16"/>
      <c r="K854" s="17"/>
      <c r="L854" s="3"/>
      <c r="M854" s="8" t="s">
        <v>1483</v>
      </c>
      <c r="N854" s="11">
        <v>43986.575277777774</v>
      </c>
      <c r="O854" s="8" t="s">
        <v>1483</v>
      </c>
      <c r="P854" s="11">
        <v>43986.570127314815</v>
      </c>
      <c r="Q854" s="13">
        <v>1391072</v>
      </c>
      <c r="R854" s="142" t="s">
        <v>220</v>
      </c>
      <c r="S854" s="14" t="s">
        <v>2551</v>
      </c>
      <c r="T854" s="63">
        <v>1132</v>
      </c>
      <c r="U854" s="64" t="str">
        <f>CONCATENATE(LEFT(SP_ACQ_Lib[[#This Row],[Tax Parcel ID]],7),"_",SP_ACQ_Lib[[#This Row],[ACQ Document Type]])</f>
        <v>R026965_ROE Right-of-Entry Package</v>
      </c>
      <c r="V854" s="36" t="str">
        <f>INDEX(SP_AcqTract_DB[WCAD Tax Parcel ID],MATCH(SP_ACQ_Lib[[#This Row],[Acquisition Tract No.]],SP_AcqTract_DB[Acquisition Tract No.],0))</f>
        <v>R026965;#236</v>
      </c>
      <c r="W854" s="26" t="e">
        <f>INDEX(#REF!,MATCH(LEFT(SP_ACQ_Lib[[#This Row],[Tax Parcel ID]],7),#REF!,0))</f>
        <v>#REF!</v>
      </c>
      <c r="X8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COW-FRMP_TR-T193 ROE Right-of-Entry Package</v>
      </c>
      <c r="Y8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5" spans="1:25" ht="15" x14ac:dyDescent="0.2">
      <c r="A855" s="57" t="str">
        <f>CONCATENATE(SP_ACQ_Lib[[#This Row],[Acquisition Tract No.]],"_",SP_ACQ_Lib[[#This Row],[ACQ Document Type]])</f>
        <v>T193_TITLE Tax Card</v>
      </c>
      <c r="B855" s="14" t="s">
        <v>2223</v>
      </c>
      <c r="C855" s="141" t="s">
        <v>2093</v>
      </c>
      <c r="D855" s="12" t="s">
        <v>1232</v>
      </c>
      <c r="E855" s="8" t="s">
        <v>485</v>
      </c>
      <c r="F855" s="8" t="s">
        <v>580</v>
      </c>
      <c r="G855" s="8" t="s">
        <v>579</v>
      </c>
      <c r="H855" s="7" t="s">
        <v>218</v>
      </c>
      <c r="I855" s="16"/>
      <c r="J855" s="16"/>
      <c r="K855" s="17"/>
      <c r="L855" s="3"/>
      <c r="M855" s="8" t="s">
        <v>1483</v>
      </c>
      <c r="N855" s="11">
        <v>43979.348796296297</v>
      </c>
      <c r="O855" s="8" t="s">
        <v>1483</v>
      </c>
      <c r="P855" s="11">
        <v>43971.420937499999</v>
      </c>
      <c r="Q855" s="13">
        <v>704784</v>
      </c>
      <c r="R855" s="142" t="s">
        <v>220</v>
      </c>
      <c r="S855" s="14" t="s">
        <v>1960</v>
      </c>
      <c r="T855" s="63">
        <v>945</v>
      </c>
      <c r="U855" s="64" t="str">
        <f>CONCATENATE(LEFT(SP_ACQ_Lib[[#This Row],[Tax Parcel ID]],7),"_",SP_ACQ_Lib[[#This Row],[ACQ Document Type]])</f>
        <v>R026965_TITLE Tax Card</v>
      </c>
      <c r="V855" s="36" t="str">
        <f>INDEX(SP_AcqTract_DB[WCAD Tax Parcel ID],MATCH(SP_ACQ_Lib[[#This Row],[Acquisition Tract No.]],SP_AcqTract_DB[Acquisition Tract No.],0))</f>
        <v>R026965;#236</v>
      </c>
      <c r="W855" s="26" t="e">
        <f>INDEX(#REF!,MATCH(LEFT(SP_ACQ_Lib[[#This Row],[Tax Parcel ID]],7),#REF!,0))</f>
        <v>#REF!</v>
      </c>
      <c r="X8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COW-FRMP_TR-T193 TITLE Tax Card</v>
      </c>
      <c r="Y8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6" spans="1:25" ht="15" x14ac:dyDescent="0.2">
      <c r="A856" s="57" t="str">
        <f>CONCATENATE(SP_ACQ_Lib[[#This Row],[Acquisition Tract No.]],"_",SP_ACQ_Lib[[#This Row],[ACQ Document Type]])</f>
        <v>T194_CONTACT Negotiator Report</v>
      </c>
      <c r="B856" s="14" t="s">
        <v>3036</v>
      </c>
      <c r="C856" s="141" t="s">
        <v>2980</v>
      </c>
      <c r="D856" s="12" t="s">
        <v>1233</v>
      </c>
      <c r="E856" s="8" t="s">
        <v>489</v>
      </c>
      <c r="F856" s="8" t="s">
        <v>517</v>
      </c>
      <c r="G856" s="8" t="s">
        <v>516</v>
      </c>
      <c r="H856" s="7" t="s">
        <v>218</v>
      </c>
      <c r="I856" s="16">
        <v>43873</v>
      </c>
      <c r="J856" s="16"/>
      <c r="K856" s="17"/>
      <c r="L856" s="3"/>
      <c r="M856" s="8" t="s">
        <v>1483</v>
      </c>
      <c r="N856" s="11">
        <v>44020.501354166663</v>
      </c>
      <c r="O856" s="8" t="s">
        <v>1483</v>
      </c>
      <c r="P856" s="11">
        <v>44020.498726851853</v>
      </c>
      <c r="Q856" s="13">
        <v>70693</v>
      </c>
      <c r="R856" s="142" t="s">
        <v>220</v>
      </c>
      <c r="S856" s="14" t="s">
        <v>3100</v>
      </c>
      <c r="T856" s="63">
        <v>1362</v>
      </c>
      <c r="U856" s="64" t="str">
        <f>CONCATENATE(LEFT(SP_ACQ_Lib[[#This Row],[Tax Parcel ID]],7),"_",SP_ACQ_Lib[[#This Row],[ACQ Document Type]])</f>
        <v>R026968_CONTACT Negotiator Report</v>
      </c>
      <c r="V856" s="36" t="str">
        <f>INDEX(SP_AcqTract_DB[WCAD Tax Parcel ID],MATCH(SP_ACQ_Lib[[#This Row],[Acquisition Tract No.]],SP_AcqTract_DB[Acquisition Tract No.],0))</f>
        <v>R026968;#237</v>
      </c>
      <c r="W856" s="26" t="e">
        <f>INDEX(#REF!,MATCH(LEFT(SP_ACQ_Lib[[#This Row],[Tax Parcel ID]],7),#REF!,0))</f>
        <v>#REF!</v>
      </c>
      <c r="X8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COW-FRMP_TR-T194 CONTACT Negotiator Report</v>
      </c>
      <c r="Y8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7" spans="1:25" ht="15" x14ac:dyDescent="0.2">
      <c r="A857" s="57" t="str">
        <f>CONCATENATE(SP_ACQ_Lib[[#This Row],[Acquisition Tract No.]],"_",SP_ACQ_Lib[[#This Row],[ACQ Document Type]])</f>
        <v>T194_ENVIRONMENTAL Right-of-Entry Package</v>
      </c>
      <c r="B857" s="14" t="s">
        <v>3037</v>
      </c>
      <c r="C857" s="141" t="s">
        <v>2980</v>
      </c>
      <c r="D857" s="12" t="s">
        <v>1233</v>
      </c>
      <c r="E857" s="8" t="s">
        <v>1195</v>
      </c>
      <c r="F857" s="8" t="s">
        <v>1198</v>
      </c>
      <c r="G857" s="8" t="s">
        <v>1197</v>
      </c>
      <c r="H857" s="7" t="s">
        <v>218</v>
      </c>
      <c r="I857" s="16">
        <v>43851</v>
      </c>
      <c r="J857" s="16"/>
      <c r="K857" s="17"/>
      <c r="L857" s="3"/>
      <c r="M857" s="8" t="s">
        <v>1483</v>
      </c>
      <c r="N857" s="11">
        <v>44020.500358796293</v>
      </c>
      <c r="O857" s="8" t="s">
        <v>1483</v>
      </c>
      <c r="P857" s="11">
        <v>44020.498738425929</v>
      </c>
      <c r="Q857" s="13">
        <v>856574</v>
      </c>
      <c r="R857" s="142" t="s">
        <v>220</v>
      </c>
      <c r="S857" s="14" t="s">
        <v>3101</v>
      </c>
      <c r="T857" s="63">
        <v>1363</v>
      </c>
      <c r="U857" s="64" t="str">
        <f>CONCATENATE(LEFT(SP_ACQ_Lib[[#This Row],[Tax Parcel ID]],7),"_",SP_ACQ_Lib[[#This Row],[ACQ Document Type]])</f>
        <v>R026968_ENVIRONMENTAL Right-of-Entry Package</v>
      </c>
      <c r="V857" s="36" t="str">
        <f>INDEX(SP_AcqTract_DB[WCAD Tax Parcel ID],MATCH(SP_ACQ_Lib[[#This Row],[Acquisition Tract No.]],SP_AcqTract_DB[Acquisition Tract No.],0))</f>
        <v>R026968;#237</v>
      </c>
      <c r="W857" s="26" t="e">
        <f>INDEX(#REF!,MATCH(LEFT(SP_ACQ_Lib[[#This Row],[Tax Parcel ID]],7),#REF!,0))</f>
        <v>#REF!</v>
      </c>
      <c r="X8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COW-FRMP_TR-T194 ENVIRONMENTAL Right-of-Entry Package</v>
      </c>
      <c r="Y8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8" spans="1:25" ht="15" x14ac:dyDescent="0.2">
      <c r="A858" s="57" t="str">
        <f>CONCATENATE(SP_ACQ_Lib[[#This Row],[Acquisition Tract No.]],"_",SP_ACQ_Lib[[#This Row],[ACQ Document Type]])</f>
        <v>T194_TITLE Tax Card</v>
      </c>
      <c r="B858" s="14" t="s">
        <v>3038</v>
      </c>
      <c r="C858" s="141" t="s">
        <v>2980</v>
      </c>
      <c r="D858" s="12" t="s">
        <v>1233</v>
      </c>
      <c r="E858" s="8" t="s">
        <v>485</v>
      </c>
      <c r="F858" s="8" t="s">
        <v>580</v>
      </c>
      <c r="G858" s="8" t="s">
        <v>579</v>
      </c>
      <c r="H858" s="7" t="s">
        <v>218</v>
      </c>
      <c r="I858" s="16"/>
      <c r="J858" s="16"/>
      <c r="K858" s="17"/>
      <c r="L858" s="3"/>
      <c r="M858" s="8" t="s">
        <v>1483</v>
      </c>
      <c r="N858" s="11">
        <v>44020.500972222224</v>
      </c>
      <c r="O858" s="8" t="s">
        <v>1483</v>
      </c>
      <c r="P858" s="11">
        <v>44020.498738425929</v>
      </c>
      <c r="Q858" s="13">
        <v>743899</v>
      </c>
      <c r="R858" s="142" t="s">
        <v>220</v>
      </c>
      <c r="S858" s="14" t="s">
        <v>3102</v>
      </c>
      <c r="T858" s="63">
        <v>1364</v>
      </c>
      <c r="U858" s="64" t="str">
        <f>CONCATENATE(LEFT(SP_ACQ_Lib[[#This Row],[Tax Parcel ID]],7),"_",SP_ACQ_Lib[[#This Row],[ACQ Document Type]])</f>
        <v>R026968_TITLE Tax Card</v>
      </c>
      <c r="V858" s="36" t="str">
        <f>INDEX(SP_AcqTract_DB[WCAD Tax Parcel ID],MATCH(SP_ACQ_Lib[[#This Row],[Acquisition Tract No.]],SP_AcqTract_DB[Acquisition Tract No.],0))</f>
        <v>R026968;#237</v>
      </c>
      <c r="W858" s="26" t="e">
        <f>INDEX(#REF!,MATCH(LEFT(SP_ACQ_Lib[[#This Row],[Tax Parcel ID]],7),#REF!,0))</f>
        <v>#REF!</v>
      </c>
      <c r="X8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COW-FRMP_TR-T194 TITLE Tax Card</v>
      </c>
      <c r="Y8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59" spans="1:25" ht="15" x14ac:dyDescent="0.2">
      <c r="A859" s="57" t="str">
        <f>CONCATENATE(SP_ACQ_Lib[[#This Row],[Acquisition Tract No.]],"_",SP_ACQ_Lib[[#This Row],[ACQ Document Type]])</f>
        <v>T195_CONTACT Negotiator Report</v>
      </c>
      <c r="B859" s="14" t="s">
        <v>2224</v>
      </c>
      <c r="C859" s="141" t="s">
        <v>2095</v>
      </c>
      <c r="D859" s="12" t="s">
        <v>1234</v>
      </c>
      <c r="E859" s="8" t="s">
        <v>489</v>
      </c>
      <c r="F859" s="8" t="s">
        <v>517</v>
      </c>
      <c r="G859" s="8" t="s">
        <v>516</v>
      </c>
      <c r="H859" s="7" t="s">
        <v>218</v>
      </c>
      <c r="I859" s="16">
        <v>43874</v>
      </c>
      <c r="J859" s="16"/>
      <c r="K859" s="17"/>
      <c r="L859" s="3"/>
      <c r="M859" s="8" t="s">
        <v>2420</v>
      </c>
      <c r="N859" s="11">
        <v>43998.675428240742</v>
      </c>
      <c r="O859" s="8" t="s">
        <v>1483</v>
      </c>
      <c r="P859" s="11">
        <v>43979.391840277778</v>
      </c>
      <c r="Q859" s="13">
        <v>472989</v>
      </c>
      <c r="R859" s="142" t="s">
        <v>220</v>
      </c>
      <c r="S859" s="14" t="s">
        <v>2309</v>
      </c>
      <c r="T859" s="63">
        <v>1028</v>
      </c>
      <c r="U859" s="64" t="str">
        <f>CONCATENATE(LEFT(SP_ACQ_Lib[[#This Row],[Tax Parcel ID]],7),"_",SP_ACQ_Lib[[#This Row],[ACQ Document Type]])</f>
        <v>R027013_CONTACT Negotiator Report</v>
      </c>
      <c r="V859" s="36" t="str">
        <f>INDEX(SP_AcqTract_DB[WCAD Tax Parcel ID],MATCH(SP_ACQ_Lib[[#This Row],[Acquisition Tract No.]],SP_AcqTract_DB[Acquisition Tract No.],0))</f>
        <v>R027013;#238</v>
      </c>
      <c r="W859" s="26" t="e">
        <f>INDEX(#REF!,MATCH(LEFT(SP_ACQ_Lib[[#This Row],[Tax Parcel ID]],7),#REF!,0))</f>
        <v>#REF!</v>
      </c>
      <c r="X8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COW-FRMP_TR-T195 CONTACT Negotiator Report</v>
      </c>
      <c r="Y8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0" spans="1:25" ht="15" x14ac:dyDescent="0.2">
      <c r="A860" s="57" t="str">
        <f>CONCATENATE(SP_ACQ_Lib[[#This Row],[Acquisition Tract No.]],"_",SP_ACQ_Lib[[#This Row],[ACQ Document Type]])</f>
        <v>T195_ENVIRONMENTAL Right-of-Entry Executed</v>
      </c>
      <c r="B860" s="14" t="s">
        <v>2369</v>
      </c>
      <c r="C860" s="141" t="s">
        <v>2095</v>
      </c>
      <c r="D860" s="12" t="s">
        <v>1234</v>
      </c>
      <c r="E860" s="8" t="s">
        <v>1195</v>
      </c>
      <c r="F860" s="8" t="s">
        <v>1196</v>
      </c>
      <c r="G860" s="8" t="s">
        <v>1194</v>
      </c>
      <c r="H860" s="7" t="s">
        <v>218</v>
      </c>
      <c r="I860" s="16">
        <v>43871</v>
      </c>
      <c r="J860" s="16"/>
      <c r="K860" s="17"/>
      <c r="L860" s="3"/>
      <c r="M860" s="8" t="s">
        <v>1483</v>
      </c>
      <c r="N860" s="11">
        <v>43983.57068287037</v>
      </c>
      <c r="O860" s="8" t="s">
        <v>1483</v>
      </c>
      <c r="P860" s="11">
        <v>43979.391851851855</v>
      </c>
      <c r="Q860" s="13">
        <v>1963973</v>
      </c>
      <c r="R860" s="142" t="s">
        <v>220</v>
      </c>
      <c r="S860" s="14" t="s">
        <v>2297</v>
      </c>
      <c r="T860" s="63">
        <v>1029</v>
      </c>
      <c r="U860" s="64" t="str">
        <f>CONCATENATE(LEFT(SP_ACQ_Lib[[#This Row],[Tax Parcel ID]],7),"_",SP_ACQ_Lib[[#This Row],[ACQ Document Type]])</f>
        <v>R027013_ENVIRONMENTAL Right-of-Entry Executed</v>
      </c>
      <c r="V860" s="36" t="str">
        <f>INDEX(SP_AcqTract_DB[WCAD Tax Parcel ID],MATCH(SP_ACQ_Lib[[#This Row],[Acquisition Tract No.]],SP_AcqTract_DB[Acquisition Tract No.],0))</f>
        <v>R027013;#238</v>
      </c>
      <c r="W860" s="26" t="e">
        <f>INDEX(#REF!,MATCH(LEFT(SP_ACQ_Lib[[#This Row],[Tax Parcel ID]],7),#REF!,0))</f>
        <v>#REF!</v>
      </c>
      <c r="X8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COW-FRMP_TR-T195 ENVIRONMENTAL Right-of-Entry Executed</v>
      </c>
      <c r="Y8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1" spans="1:25" ht="15" x14ac:dyDescent="0.2">
      <c r="A861" s="57" t="str">
        <f>CONCATENATE(SP_ACQ_Lib[[#This Row],[Acquisition Tract No.]],"_",SP_ACQ_Lib[[#This Row],[ACQ Document Type]])</f>
        <v>T195_ENVIRONMENTAL Right-of-Entry Package</v>
      </c>
      <c r="B861" s="14" t="s">
        <v>2370</v>
      </c>
      <c r="C861" s="141" t="s">
        <v>2095</v>
      </c>
      <c r="D861" s="12" t="s">
        <v>1234</v>
      </c>
      <c r="E861" s="8" t="s">
        <v>1195</v>
      </c>
      <c r="F861" s="8" t="s">
        <v>1198</v>
      </c>
      <c r="G861" s="8" t="s">
        <v>1197</v>
      </c>
      <c r="H861" s="7" t="s">
        <v>218</v>
      </c>
      <c r="I861" s="16">
        <v>43850</v>
      </c>
      <c r="J861" s="16">
        <v>43853</v>
      </c>
      <c r="K861" s="17"/>
      <c r="L861" s="3"/>
      <c r="M861" s="8" t="s">
        <v>1483</v>
      </c>
      <c r="N861" s="11">
        <v>43983.597997685189</v>
      </c>
      <c r="O861" s="8" t="s">
        <v>1483</v>
      </c>
      <c r="P861" s="11">
        <v>43979.391898148147</v>
      </c>
      <c r="Q861" s="13">
        <v>971266</v>
      </c>
      <c r="R861" s="142" t="s">
        <v>220</v>
      </c>
      <c r="S861" s="14" t="s">
        <v>2298</v>
      </c>
      <c r="T861" s="63">
        <v>1030</v>
      </c>
      <c r="U861" s="64" t="str">
        <f>CONCATENATE(LEFT(SP_ACQ_Lib[[#This Row],[Tax Parcel ID]],7),"_",SP_ACQ_Lib[[#This Row],[ACQ Document Type]])</f>
        <v>R027013_ENVIRONMENTAL Right-of-Entry Package</v>
      </c>
      <c r="V861" s="36" t="str">
        <f>INDEX(SP_AcqTract_DB[WCAD Tax Parcel ID],MATCH(SP_ACQ_Lib[[#This Row],[Acquisition Tract No.]],SP_AcqTract_DB[Acquisition Tract No.],0))</f>
        <v>R027013;#238</v>
      </c>
      <c r="W861" s="26" t="e">
        <f>INDEX(#REF!,MATCH(LEFT(SP_ACQ_Lib[[#This Row],[Tax Parcel ID]],7),#REF!,0))</f>
        <v>#REF!</v>
      </c>
      <c r="X8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COW-FRMP_TR-T195 ENVIRONMENTAL Right-of-Entry Package</v>
      </c>
      <c r="Y8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2" spans="1:25" ht="15" x14ac:dyDescent="0.2">
      <c r="A862" s="57" t="str">
        <f>CONCATENATE(SP_ACQ_Lib[[#This Row],[Acquisition Tract No.]],"_",SP_ACQ_Lib[[#This Row],[ACQ Document Type]])</f>
        <v>T195_ROE Right-of-Entry Executed</v>
      </c>
      <c r="B862" s="14" t="s">
        <v>2880</v>
      </c>
      <c r="C862" s="141" t="s">
        <v>2095</v>
      </c>
      <c r="D862" s="12" t="s">
        <v>1234</v>
      </c>
      <c r="E862" s="8" t="s">
        <v>576</v>
      </c>
      <c r="F862" s="8" t="s">
        <v>1196</v>
      </c>
      <c r="G862" s="8" t="s">
        <v>2431</v>
      </c>
      <c r="H862" s="7" t="s">
        <v>218</v>
      </c>
      <c r="I862" s="16">
        <v>43990</v>
      </c>
      <c r="J862" s="16">
        <v>44173</v>
      </c>
      <c r="K862" s="17"/>
      <c r="L862" s="3"/>
      <c r="M862" s="8" t="s">
        <v>1483</v>
      </c>
      <c r="N862" s="11">
        <v>44004.442048611112</v>
      </c>
      <c r="O862" s="8" t="s">
        <v>1483</v>
      </c>
      <c r="P862" s="11">
        <v>44004.430868055555</v>
      </c>
      <c r="Q862" s="13">
        <v>1868740</v>
      </c>
      <c r="R862" s="142" t="s">
        <v>220</v>
      </c>
      <c r="S862" s="14" t="s">
        <v>2949</v>
      </c>
      <c r="T862" s="63">
        <v>1243</v>
      </c>
      <c r="U862" s="64" t="str">
        <f>CONCATENATE(LEFT(SP_ACQ_Lib[[#This Row],[Tax Parcel ID]],7),"_",SP_ACQ_Lib[[#This Row],[ACQ Document Type]])</f>
        <v>R027013_ROE Right-of-Entry Executed</v>
      </c>
      <c r="V862" s="36" t="str">
        <f>INDEX(SP_AcqTract_DB[WCAD Tax Parcel ID],MATCH(SP_ACQ_Lib[[#This Row],[Acquisition Tract No.]],SP_AcqTract_DB[Acquisition Tract No.],0))</f>
        <v>R027013;#238</v>
      </c>
      <c r="W862" s="26" t="e">
        <f>INDEX(#REF!,MATCH(LEFT(SP_ACQ_Lib[[#This Row],[Tax Parcel ID]],7),#REF!,0))</f>
        <v>#REF!</v>
      </c>
      <c r="X8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COW-FRMP_TR-T195 ROE Right-of-Entry Executed</v>
      </c>
      <c r="Y8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3" spans="1:25" ht="15" x14ac:dyDescent="0.2">
      <c r="A863" s="57" t="str">
        <f>CONCATENATE(SP_ACQ_Lib[[#This Row],[Acquisition Tract No.]],"_",SP_ACQ_Lib[[#This Row],[ACQ Document Type]])</f>
        <v>T195_ROE Right-of-Entry Package</v>
      </c>
      <c r="B863" s="14" t="s">
        <v>2520</v>
      </c>
      <c r="C863" s="141" t="s">
        <v>2095</v>
      </c>
      <c r="D863" s="12" t="s">
        <v>1234</v>
      </c>
      <c r="E863" s="8" t="s">
        <v>576</v>
      </c>
      <c r="F863" s="8" t="s">
        <v>1198</v>
      </c>
      <c r="G863" s="8" t="s">
        <v>2430</v>
      </c>
      <c r="H863" s="7" t="s">
        <v>218</v>
      </c>
      <c r="I863" s="16">
        <v>43985</v>
      </c>
      <c r="J863" s="16"/>
      <c r="K863" s="17"/>
      <c r="L863" s="3"/>
      <c r="M863" s="8" t="s">
        <v>1483</v>
      </c>
      <c r="N863" s="11">
        <v>43986.575613425928</v>
      </c>
      <c r="O863" s="8" t="s">
        <v>1483</v>
      </c>
      <c r="P863" s="11">
        <v>43986.570150462961</v>
      </c>
      <c r="Q863" s="13">
        <v>1211676</v>
      </c>
      <c r="R863" s="142" t="s">
        <v>220</v>
      </c>
      <c r="S863" s="14" t="s">
        <v>2552</v>
      </c>
      <c r="T863" s="63">
        <v>1133</v>
      </c>
      <c r="U863" s="64" t="str">
        <f>CONCATENATE(LEFT(SP_ACQ_Lib[[#This Row],[Tax Parcel ID]],7),"_",SP_ACQ_Lib[[#This Row],[ACQ Document Type]])</f>
        <v>R027013_ROE Right-of-Entry Package</v>
      </c>
      <c r="V863" s="36" t="str">
        <f>INDEX(SP_AcqTract_DB[WCAD Tax Parcel ID],MATCH(SP_ACQ_Lib[[#This Row],[Acquisition Tract No.]],SP_AcqTract_DB[Acquisition Tract No.],0))</f>
        <v>R027013;#238</v>
      </c>
      <c r="W863" s="26" t="e">
        <f>INDEX(#REF!,MATCH(LEFT(SP_ACQ_Lib[[#This Row],[Tax Parcel ID]],7),#REF!,0))</f>
        <v>#REF!</v>
      </c>
      <c r="X8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COW-FRMP_TR-T195 ROE Right-of-Entry Package</v>
      </c>
      <c r="Y8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4" spans="1:25" ht="15" x14ac:dyDescent="0.2">
      <c r="A864" s="57" t="str">
        <f>CONCATENATE(SP_ACQ_Lib[[#This Row],[Acquisition Tract No.]],"_",SP_ACQ_Lib[[#This Row],[ACQ Document Type]])</f>
        <v>T195_TITLE Tax Card</v>
      </c>
      <c r="B864" s="14" t="s">
        <v>2225</v>
      </c>
      <c r="C864" s="141" t="s">
        <v>2095</v>
      </c>
      <c r="D864" s="12" t="s">
        <v>1234</v>
      </c>
      <c r="E864" s="8" t="s">
        <v>485</v>
      </c>
      <c r="F864" s="8" t="s">
        <v>580</v>
      </c>
      <c r="G864" s="8" t="s">
        <v>579</v>
      </c>
      <c r="H864" s="7" t="s">
        <v>218</v>
      </c>
      <c r="I864" s="16"/>
      <c r="J864" s="16"/>
      <c r="K864" s="17"/>
      <c r="L864" s="3"/>
      <c r="M864" s="8" t="s">
        <v>1483</v>
      </c>
      <c r="N864" s="11">
        <v>43979.416817129626</v>
      </c>
      <c r="O864" s="8" t="s">
        <v>1483</v>
      </c>
      <c r="P864" s="11">
        <v>43979.391921296294</v>
      </c>
      <c r="Q864" s="13">
        <v>859088</v>
      </c>
      <c r="R864" s="142" t="s">
        <v>220</v>
      </c>
      <c r="S864" s="14" t="s">
        <v>2299</v>
      </c>
      <c r="T864" s="63">
        <v>1031</v>
      </c>
      <c r="U864" s="64" t="str">
        <f>CONCATENATE(LEFT(SP_ACQ_Lib[[#This Row],[Tax Parcel ID]],7),"_",SP_ACQ_Lib[[#This Row],[ACQ Document Type]])</f>
        <v>R027013_TITLE Tax Card</v>
      </c>
      <c r="V864" s="36" t="str">
        <f>INDEX(SP_AcqTract_DB[WCAD Tax Parcel ID],MATCH(SP_ACQ_Lib[[#This Row],[Acquisition Tract No.]],SP_AcqTract_DB[Acquisition Tract No.],0))</f>
        <v>R027013;#238</v>
      </c>
      <c r="W864" s="26" t="e">
        <f>INDEX(#REF!,MATCH(LEFT(SP_ACQ_Lib[[#This Row],[Tax Parcel ID]],7),#REF!,0))</f>
        <v>#REF!</v>
      </c>
      <c r="X8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COW-FRMP_TR-T195 TITLE Tax Card</v>
      </c>
      <c r="Y8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5" spans="1:25" ht="15" x14ac:dyDescent="0.2">
      <c r="A865" s="57" t="str">
        <f>CONCATENATE(SP_ACQ_Lib[[#This Row],[Acquisition Tract No.]],"_",SP_ACQ_Lib[[#This Row],[ACQ Document Type]])</f>
        <v>T198_CONTACT Negotiator Report</v>
      </c>
      <c r="B865" s="14" t="s">
        <v>2226</v>
      </c>
      <c r="C865" s="141" t="s">
        <v>2033</v>
      </c>
      <c r="D865" s="12" t="s">
        <v>231</v>
      </c>
      <c r="E865" s="8" t="s">
        <v>489</v>
      </c>
      <c r="F865" s="8" t="s">
        <v>517</v>
      </c>
      <c r="G865" s="8" t="s">
        <v>516</v>
      </c>
      <c r="H865" s="7" t="s">
        <v>218</v>
      </c>
      <c r="I865" s="16">
        <v>43895</v>
      </c>
      <c r="J865" s="16"/>
      <c r="K865" s="17"/>
      <c r="L865" s="3"/>
      <c r="M865" s="8" t="s">
        <v>1483</v>
      </c>
      <c r="N865" s="11">
        <v>43978.546261574076</v>
      </c>
      <c r="O865" s="8" t="s">
        <v>1483</v>
      </c>
      <c r="P865" s="11">
        <v>43971.420949074076</v>
      </c>
      <c r="Q865" s="13">
        <v>252772</v>
      </c>
      <c r="R865" s="142" t="s">
        <v>220</v>
      </c>
      <c r="S865" s="14" t="s">
        <v>2023</v>
      </c>
      <c r="T865" s="63">
        <v>946</v>
      </c>
      <c r="U865" s="64" t="str">
        <f>CONCATENATE(LEFT(SP_ACQ_Lib[[#This Row],[Tax Parcel ID]],7),"_",SP_ACQ_Lib[[#This Row],[ACQ Document Type]])</f>
        <v>R027668_CONTACT Negotiator Report</v>
      </c>
      <c r="V865" s="36" t="str">
        <f>INDEX(SP_AcqTract_DB[WCAD Tax Parcel ID],MATCH(SP_ACQ_Lib[[#This Row],[Acquisition Tract No.]],SP_AcqTract_DB[Acquisition Tract No.],0))</f>
        <v>R027668;#67</v>
      </c>
      <c r="W865" s="26" t="e">
        <f>INDEX(#REF!,MATCH(LEFT(SP_ACQ_Lib[[#This Row],[Tax Parcel ID]],7),#REF!,0))</f>
        <v>#REF!</v>
      </c>
      <c r="X8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COW-FRMP_TR-T198 CONTACT Negotiator Report</v>
      </c>
      <c r="Y8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6" spans="1:25" ht="15" x14ac:dyDescent="0.2">
      <c r="A866" s="57" t="str">
        <f>CONCATENATE(SP_ACQ_Lib[[#This Row],[Acquisition Tract No.]],"_",SP_ACQ_Lib[[#This Row],[ACQ Document Type]])</f>
        <v>T198_ENVIRONMENTAL Right-of-Entry Executed</v>
      </c>
      <c r="B866" s="14" t="s">
        <v>2371</v>
      </c>
      <c r="C866" s="141" t="s">
        <v>2033</v>
      </c>
      <c r="D866" s="12" t="s">
        <v>231</v>
      </c>
      <c r="E866" s="8" t="s">
        <v>1195</v>
      </c>
      <c r="F866" s="8" t="s">
        <v>1196</v>
      </c>
      <c r="G866" s="8" t="s">
        <v>1194</v>
      </c>
      <c r="H866" s="7" t="s">
        <v>218</v>
      </c>
      <c r="I866" s="16">
        <v>43934</v>
      </c>
      <c r="J866" s="16"/>
      <c r="K866" s="17"/>
      <c r="L866" s="3"/>
      <c r="M866" s="8" t="s">
        <v>1483</v>
      </c>
      <c r="N866" s="11">
        <v>43983.570868055554</v>
      </c>
      <c r="O866" s="8" t="s">
        <v>1483</v>
      </c>
      <c r="P866" s="11">
        <v>43971.420972222222</v>
      </c>
      <c r="Q866" s="13">
        <v>3903346</v>
      </c>
      <c r="R866" s="142" t="s">
        <v>220</v>
      </c>
      <c r="S866" s="14" t="s">
        <v>1962</v>
      </c>
      <c r="T866" s="63">
        <v>948</v>
      </c>
      <c r="U866" s="64" t="str">
        <f>CONCATENATE(LEFT(SP_ACQ_Lib[[#This Row],[Tax Parcel ID]],7),"_",SP_ACQ_Lib[[#This Row],[ACQ Document Type]])</f>
        <v>R027668_ENVIRONMENTAL Right-of-Entry Executed</v>
      </c>
      <c r="V866" s="36" t="str">
        <f>INDEX(SP_AcqTract_DB[WCAD Tax Parcel ID],MATCH(SP_ACQ_Lib[[#This Row],[Acquisition Tract No.]],SP_AcqTract_DB[Acquisition Tract No.],0))</f>
        <v>R027668;#67</v>
      </c>
      <c r="W866" s="26" t="e">
        <f>INDEX(#REF!,MATCH(LEFT(SP_ACQ_Lib[[#This Row],[Tax Parcel ID]],7),#REF!,0))</f>
        <v>#REF!</v>
      </c>
      <c r="X8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COW-FRMP_TR-T198 ENVIRONMENTAL Right-of-Entry Executed</v>
      </c>
      <c r="Y8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7" spans="1:25" ht="15" x14ac:dyDescent="0.2">
      <c r="A867" s="57" t="str">
        <f>CONCATENATE(SP_ACQ_Lib[[#This Row],[Acquisition Tract No.]],"_",SP_ACQ_Lib[[#This Row],[ACQ Document Type]])</f>
        <v>T198_ENVIRONMENTAL Right-of-Entry Package</v>
      </c>
      <c r="B867" s="14" t="s">
        <v>2372</v>
      </c>
      <c r="C867" s="141" t="s">
        <v>2033</v>
      </c>
      <c r="D867" s="12" t="s">
        <v>231</v>
      </c>
      <c r="E867" s="8" t="s">
        <v>1195</v>
      </c>
      <c r="F867" s="8" t="s">
        <v>1198</v>
      </c>
      <c r="G867" s="8" t="s">
        <v>1197</v>
      </c>
      <c r="H867" s="7" t="s">
        <v>218</v>
      </c>
      <c r="I867" s="16">
        <v>43697</v>
      </c>
      <c r="J867" s="16">
        <v>43701</v>
      </c>
      <c r="K867" s="17"/>
      <c r="L867" s="3" t="s">
        <v>1423</v>
      </c>
      <c r="M867" s="8" t="s">
        <v>1483</v>
      </c>
      <c r="N867" s="11">
        <v>43983.597997685189</v>
      </c>
      <c r="O867" s="8" t="s">
        <v>1485</v>
      </c>
      <c r="P867" s="11">
        <v>43699.472511574073</v>
      </c>
      <c r="Q867" s="13">
        <v>1153860</v>
      </c>
      <c r="R867" s="142" t="s">
        <v>220</v>
      </c>
      <c r="S867" s="14" t="s">
        <v>314</v>
      </c>
      <c r="T867" s="63">
        <v>134</v>
      </c>
      <c r="U867" s="64" t="str">
        <f>CONCATENATE(LEFT(SP_ACQ_Lib[[#This Row],[Tax Parcel ID]],7),"_",SP_ACQ_Lib[[#This Row],[ACQ Document Type]])</f>
        <v>R027668_ENVIRONMENTAL Right-of-Entry Package</v>
      </c>
      <c r="V867" s="36" t="str">
        <f>INDEX(SP_AcqTract_DB[WCAD Tax Parcel ID],MATCH(SP_ACQ_Lib[[#This Row],[Acquisition Tract No.]],SP_AcqTract_DB[Acquisition Tract No.],0))</f>
        <v>R027668;#67</v>
      </c>
      <c r="W867" s="26" t="e">
        <f>INDEX(#REF!,MATCH(LEFT(SP_ACQ_Lib[[#This Row],[Tax Parcel ID]],7),#REF!,0))</f>
        <v>#REF!</v>
      </c>
      <c r="X8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COW-FRMP_TR-T198 ENVIRONMENTAL Right-of-Entry Package</v>
      </c>
      <c r="Y8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8" spans="1:25" ht="15" x14ac:dyDescent="0.2">
      <c r="A868" s="57" t="str">
        <f>CONCATENATE(SP_ACQ_Lib[[#This Row],[Acquisition Tract No.]],"_",SP_ACQ_Lib[[#This Row],[ACQ Document Type]])</f>
        <v>T198_NEGOTIATION Owner Representation Letter</v>
      </c>
      <c r="B868" s="14" t="s">
        <v>2227</v>
      </c>
      <c r="C868" s="141" t="s">
        <v>2033</v>
      </c>
      <c r="D868" s="12" t="s">
        <v>231</v>
      </c>
      <c r="E868" s="8" t="s">
        <v>573</v>
      </c>
      <c r="F868" s="8" t="s">
        <v>763</v>
      </c>
      <c r="G868" s="8" t="s">
        <v>762</v>
      </c>
      <c r="H868" s="7" t="s">
        <v>218</v>
      </c>
      <c r="I868" s="16">
        <v>43483</v>
      </c>
      <c r="J868" s="16"/>
      <c r="K868" s="17"/>
      <c r="L868" s="3" t="s">
        <v>1474</v>
      </c>
      <c r="M868" s="8" t="s">
        <v>1483</v>
      </c>
      <c r="N868" s="11">
        <v>43979.362928240742</v>
      </c>
      <c r="O868" s="8" t="s">
        <v>1483</v>
      </c>
      <c r="P868" s="11">
        <v>43971.420960648145</v>
      </c>
      <c r="Q868" s="13">
        <v>118362</v>
      </c>
      <c r="R868" s="142" t="s">
        <v>220</v>
      </c>
      <c r="S868" s="14" t="s">
        <v>1961</v>
      </c>
      <c r="T868" s="63">
        <v>947</v>
      </c>
      <c r="U868" s="64" t="str">
        <f>CONCATENATE(LEFT(SP_ACQ_Lib[[#This Row],[Tax Parcel ID]],7),"_",SP_ACQ_Lib[[#This Row],[ACQ Document Type]])</f>
        <v>R027668_NEGOTIATION Owner Representation Letter</v>
      </c>
      <c r="V868" s="36" t="str">
        <f>INDEX(SP_AcqTract_DB[WCAD Tax Parcel ID],MATCH(SP_ACQ_Lib[[#This Row],[Acquisition Tract No.]],SP_AcqTract_DB[Acquisition Tract No.],0))</f>
        <v>R027668;#67</v>
      </c>
      <c r="W868" s="26" t="e">
        <f>INDEX(#REF!,MATCH(LEFT(SP_ACQ_Lib[[#This Row],[Tax Parcel ID]],7),#REF!,0))</f>
        <v>#REF!</v>
      </c>
      <c r="X8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COW-FRMP_TR-T198 NEGOTIATION Owner Representation Letter</v>
      </c>
      <c r="Y8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69" spans="1:25" ht="15" x14ac:dyDescent="0.2">
      <c r="A869" s="57" t="str">
        <f>CONCATENATE(SP_ACQ_Lib[[#This Row],[Acquisition Tract No.]],"_",SP_ACQ_Lib[[#This Row],[ACQ Document Type]])</f>
        <v>T198_TITLE Tax Card</v>
      </c>
      <c r="B869" s="14" t="s">
        <v>2228</v>
      </c>
      <c r="C869" s="141" t="s">
        <v>2033</v>
      </c>
      <c r="D869" s="12" t="s">
        <v>231</v>
      </c>
      <c r="E869" s="8" t="s">
        <v>485</v>
      </c>
      <c r="F869" s="8" t="s">
        <v>580</v>
      </c>
      <c r="G869" s="8" t="s">
        <v>579</v>
      </c>
      <c r="H869" s="7" t="s">
        <v>218</v>
      </c>
      <c r="I869" s="16"/>
      <c r="J869" s="16"/>
      <c r="K869" s="17"/>
      <c r="L869" s="3"/>
      <c r="M869" s="8" t="s">
        <v>1483</v>
      </c>
      <c r="N869" s="11">
        <v>43979.348981481482</v>
      </c>
      <c r="O869" s="8" t="s">
        <v>1483</v>
      </c>
      <c r="P869" s="11">
        <v>43971.421064814815</v>
      </c>
      <c r="Q869" s="13">
        <v>861788</v>
      </c>
      <c r="R869" s="142" t="s">
        <v>220</v>
      </c>
      <c r="S869" s="14" t="s">
        <v>1963</v>
      </c>
      <c r="T869" s="63">
        <v>949</v>
      </c>
      <c r="U869" s="64" t="str">
        <f>CONCATENATE(LEFT(SP_ACQ_Lib[[#This Row],[Tax Parcel ID]],7),"_",SP_ACQ_Lib[[#This Row],[ACQ Document Type]])</f>
        <v>R027668_TITLE Tax Card</v>
      </c>
      <c r="V869" s="36" t="str">
        <f>INDEX(SP_AcqTract_DB[WCAD Tax Parcel ID],MATCH(SP_ACQ_Lib[[#This Row],[Acquisition Tract No.]],SP_AcqTract_DB[Acquisition Tract No.],0))</f>
        <v>R027668;#67</v>
      </c>
      <c r="W869" s="26" t="e">
        <f>INDEX(#REF!,MATCH(LEFT(SP_ACQ_Lib[[#This Row],[Tax Parcel ID]],7),#REF!,0))</f>
        <v>#REF!</v>
      </c>
      <c r="X8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COW-FRMP_TR-T198 TITLE Tax Card</v>
      </c>
      <c r="Y8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0" spans="1:25" ht="15" x14ac:dyDescent="0.2">
      <c r="A870" s="57" t="str">
        <f>CONCATENATE(SP_ACQ_Lib[[#This Row],[Acquisition Tract No.]],"_",SP_ACQ_Lib[[#This Row],[ACQ Document Type]])</f>
        <v>T200_ENVIRONMENTAL Right-of-Entry Executed</v>
      </c>
      <c r="B870" s="14" t="s">
        <v>2373</v>
      </c>
      <c r="C870" s="141" t="s">
        <v>2098</v>
      </c>
      <c r="D870" s="12" t="s">
        <v>236</v>
      </c>
      <c r="E870" s="8" t="s">
        <v>1195</v>
      </c>
      <c r="F870" s="8" t="s">
        <v>1196</v>
      </c>
      <c r="G870" s="8" t="s">
        <v>1194</v>
      </c>
      <c r="H870" s="7" t="s">
        <v>218</v>
      </c>
      <c r="I870" s="16">
        <v>43886</v>
      </c>
      <c r="J870" s="16">
        <v>44168</v>
      </c>
      <c r="K870" s="17"/>
      <c r="L870" s="3" t="s">
        <v>2657</v>
      </c>
      <c r="M870" s="8" t="s">
        <v>1482</v>
      </c>
      <c r="N870" s="11">
        <v>43992.633958333332</v>
      </c>
      <c r="O870" s="8" t="s">
        <v>1483</v>
      </c>
      <c r="P870" s="11">
        <v>43971.421099537038</v>
      </c>
      <c r="Q870" s="13">
        <v>3174959</v>
      </c>
      <c r="R870" s="142" t="s">
        <v>220</v>
      </c>
      <c r="S870" s="14" t="s">
        <v>1965</v>
      </c>
      <c r="T870" s="63">
        <v>951</v>
      </c>
      <c r="U870" s="64" t="str">
        <f>CONCATENATE(LEFT(SP_ACQ_Lib[[#This Row],[Tax Parcel ID]],7),"_",SP_ACQ_Lib[[#This Row],[ACQ Document Type]])</f>
        <v>R027694_ENVIRONMENTAL Right-of-Entry Executed</v>
      </c>
      <c r="V870" s="36" t="str">
        <f>INDEX(SP_AcqTract_DB[WCAD Tax Parcel ID],MATCH(SP_ACQ_Lib[[#This Row],[Acquisition Tract No.]],SP_AcqTract_DB[Acquisition Tract No.],0))</f>
        <v>R027694;#75</v>
      </c>
      <c r="W870" s="26" t="e">
        <f>INDEX(#REF!,MATCH(LEFT(SP_ACQ_Lib[[#This Row],[Tax Parcel ID]],7),#REF!,0))</f>
        <v>#REF!</v>
      </c>
      <c r="X8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COW-FRMP_TR-T200 ENVIRONMENTAL Right-of-Entry Executed</v>
      </c>
      <c r="Y8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1" spans="1:25" ht="15" x14ac:dyDescent="0.2">
      <c r="A871" s="57" t="str">
        <f>CONCATENATE(SP_ACQ_Lib[[#This Row],[Acquisition Tract No.]],"_",SP_ACQ_Lib[[#This Row],[ACQ Document Type]])</f>
        <v>T200_ENVIRONMENTAL Right-of-Entry Package</v>
      </c>
      <c r="B871" s="14" t="s">
        <v>2374</v>
      </c>
      <c r="C871" s="141" t="s">
        <v>2098</v>
      </c>
      <c r="D871" s="12" t="s">
        <v>236</v>
      </c>
      <c r="E871" s="8" t="s">
        <v>1195</v>
      </c>
      <c r="F871" s="8" t="s">
        <v>1198</v>
      </c>
      <c r="G871" s="8" t="s">
        <v>1197</v>
      </c>
      <c r="H871" s="7" t="s">
        <v>218</v>
      </c>
      <c r="I871" s="16">
        <v>43697</v>
      </c>
      <c r="J871" s="16">
        <v>43701</v>
      </c>
      <c r="K871" s="17"/>
      <c r="L871" s="3" t="s">
        <v>1506</v>
      </c>
      <c r="M871" s="8" t="s">
        <v>1483</v>
      </c>
      <c r="N871" s="11">
        <v>43983.598043981481</v>
      </c>
      <c r="O871" s="8" t="s">
        <v>1483</v>
      </c>
      <c r="P871" s="11">
        <v>43971.421087962961</v>
      </c>
      <c r="Q871" s="13">
        <v>615697</v>
      </c>
      <c r="R871" s="142" t="s">
        <v>220</v>
      </c>
      <c r="S871" s="14" t="s">
        <v>1964</v>
      </c>
      <c r="T871" s="63">
        <v>950</v>
      </c>
      <c r="U871" s="64" t="str">
        <f>CONCATENATE(LEFT(SP_ACQ_Lib[[#This Row],[Tax Parcel ID]],7),"_",SP_ACQ_Lib[[#This Row],[ACQ Document Type]])</f>
        <v>R027694_ENVIRONMENTAL Right-of-Entry Package</v>
      </c>
      <c r="V871" s="36" t="str">
        <f>INDEX(SP_AcqTract_DB[WCAD Tax Parcel ID],MATCH(SP_ACQ_Lib[[#This Row],[Acquisition Tract No.]],SP_AcqTract_DB[Acquisition Tract No.],0))</f>
        <v>R027694;#75</v>
      </c>
      <c r="W871" s="26" t="e">
        <f>INDEX(#REF!,MATCH(LEFT(SP_ACQ_Lib[[#This Row],[Tax Parcel ID]],7),#REF!,0))</f>
        <v>#REF!</v>
      </c>
      <c r="X8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COW-FRMP_TR-T200 ENVIRONMENTAL Right-of-Entry Package</v>
      </c>
      <c r="Y8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2" spans="1:25" ht="15" x14ac:dyDescent="0.2">
      <c r="A872" s="57" t="str">
        <f>CONCATENATE(SP_ACQ_Lib[[#This Row],[Acquisition Tract No.]],"_",SP_ACQ_Lib[[#This Row],[ACQ Document Type]])</f>
        <v>T200_ROE Right-of-Entry Executed</v>
      </c>
      <c r="B872" s="14" t="s">
        <v>2499</v>
      </c>
      <c r="C872" s="141" t="s">
        <v>2098</v>
      </c>
      <c r="D872" s="12" t="s">
        <v>236</v>
      </c>
      <c r="E872" s="8" t="s">
        <v>576</v>
      </c>
      <c r="F872" s="8" t="s">
        <v>1196</v>
      </c>
      <c r="G872" s="8" t="s">
        <v>2431</v>
      </c>
      <c r="H872" s="7" t="s">
        <v>218</v>
      </c>
      <c r="I872" s="16">
        <v>43741</v>
      </c>
      <c r="J872" s="16">
        <v>43924</v>
      </c>
      <c r="K872" s="17"/>
      <c r="L872" s="3"/>
      <c r="M872" s="8" t="s">
        <v>1483</v>
      </c>
      <c r="N872" s="11">
        <v>43986.619641203702</v>
      </c>
      <c r="O872" s="8" t="s">
        <v>1483</v>
      </c>
      <c r="P872" s="11">
        <v>43986.386666666665</v>
      </c>
      <c r="Q872" s="13">
        <v>4951755</v>
      </c>
      <c r="R872" s="142" t="s">
        <v>220</v>
      </c>
      <c r="S872" s="14" t="s">
        <v>2506</v>
      </c>
      <c r="T872" s="63">
        <v>1108</v>
      </c>
      <c r="U872" s="64" t="str">
        <f>CONCATENATE(LEFT(SP_ACQ_Lib[[#This Row],[Tax Parcel ID]],7),"_",SP_ACQ_Lib[[#This Row],[ACQ Document Type]])</f>
        <v>R027694_ROE Right-of-Entry Executed</v>
      </c>
      <c r="V872" s="36" t="str">
        <f>INDEX(SP_AcqTract_DB[WCAD Tax Parcel ID],MATCH(SP_ACQ_Lib[[#This Row],[Acquisition Tract No.]],SP_AcqTract_DB[Acquisition Tract No.],0))</f>
        <v>R027694;#75</v>
      </c>
      <c r="W872" s="26" t="e">
        <f>INDEX(#REF!,MATCH(LEFT(SP_ACQ_Lib[[#This Row],[Tax Parcel ID]],7),#REF!,0))</f>
        <v>#REF!</v>
      </c>
      <c r="X8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COW-FRMP_TR-T200 ROE Right-of-Entry Executed</v>
      </c>
      <c r="Y8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3" spans="1:25" ht="15" x14ac:dyDescent="0.2">
      <c r="A873" s="57" t="str">
        <f>CONCATENATE(SP_ACQ_Lib[[#This Row],[Acquisition Tract No.]],"_",SP_ACQ_Lib[[#This Row],[ACQ Document Type]])</f>
        <v>T200_TITLE Tax Card</v>
      </c>
      <c r="B873" s="14" t="s">
        <v>2229</v>
      </c>
      <c r="C873" s="141" t="s">
        <v>2098</v>
      </c>
      <c r="D873" s="12" t="s">
        <v>236</v>
      </c>
      <c r="E873" s="8" t="s">
        <v>485</v>
      </c>
      <c r="F873" s="8" t="s">
        <v>580</v>
      </c>
      <c r="G873" s="8" t="s">
        <v>579</v>
      </c>
      <c r="H873" s="7" t="s">
        <v>218</v>
      </c>
      <c r="I873" s="16"/>
      <c r="J873" s="16"/>
      <c r="K873" s="17"/>
      <c r="L873" s="3"/>
      <c r="M873" s="8" t="s">
        <v>1483</v>
      </c>
      <c r="N873" s="11">
        <v>43979.349027777775</v>
      </c>
      <c r="O873" s="8" t="s">
        <v>1483</v>
      </c>
      <c r="P873" s="11">
        <v>43971.421168981484</v>
      </c>
      <c r="Q873" s="13">
        <v>726018</v>
      </c>
      <c r="R873" s="142" t="s">
        <v>220</v>
      </c>
      <c r="S873" s="14" t="s">
        <v>1966</v>
      </c>
      <c r="T873" s="63">
        <v>952</v>
      </c>
      <c r="U873" s="64" t="str">
        <f>CONCATENATE(LEFT(SP_ACQ_Lib[[#This Row],[Tax Parcel ID]],7),"_",SP_ACQ_Lib[[#This Row],[ACQ Document Type]])</f>
        <v>R027694_TITLE Tax Card</v>
      </c>
      <c r="V873" s="36" t="str">
        <f>INDEX(SP_AcqTract_DB[WCAD Tax Parcel ID],MATCH(SP_ACQ_Lib[[#This Row],[Acquisition Tract No.]],SP_AcqTract_DB[Acquisition Tract No.],0))</f>
        <v>R027694;#75</v>
      </c>
      <c r="W873" s="26" t="e">
        <f>INDEX(#REF!,MATCH(LEFT(SP_ACQ_Lib[[#This Row],[Tax Parcel ID]],7),#REF!,0))</f>
        <v>#REF!</v>
      </c>
      <c r="X8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COW-FRMP_TR-T200 TITLE Tax Card</v>
      </c>
      <c r="Y8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4" spans="1:25" ht="15" x14ac:dyDescent="0.2">
      <c r="A874" s="57" t="str">
        <f>CONCATENATE(SP_ACQ_Lib[[#This Row],[Acquisition Tract No.]],"_",SP_ACQ_Lib[[#This Row],[ACQ Document Type]])</f>
        <v>T205_CONTACT Negotiator Report</v>
      </c>
      <c r="B874" s="14" t="s">
        <v>2230</v>
      </c>
      <c r="C874" s="141" t="s">
        <v>2100</v>
      </c>
      <c r="D874" s="12" t="s">
        <v>1235</v>
      </c>
      <c r="E874" s="8" t="s">
        <v>489</v>
      </c>
      <c r="F874" s="8" t="s">
        <v>517</v>
      </c>
      <c r="G874" s="8" t="s">
        <v>516</v>
      </c>
      <c r="H874" s="7" t="s">
        <v>218</v>
      </c>
      <c r="I874" s="16">
        <v>43895</v>
      </c>
      <c r="J874" s="16"/>
      <c r="K874" s="17"/>
      <c r="L874" s="3"/>
      <c r="M874" s="8" t="s">
        <v>1077</v>
      </c>
      <c r="N874" s="11">
        <v>44012.66510416667</v>
      </c>
      <c r="O874" s="8" t="s">
        <v>1483</v>
      </c>
      <c r="P874" s="11">
        <v>43971.421180555553</v>
      </c>
      <c r="Q874" s="13">
        <v>481331</v>
      </c>
      <c r="R874" s="142" t="s">
        <v>220</v>
      </c>
      <c r="S874" s="14" t="s">
        <v>2024</v>
      </c>
      <c r="T874" s="63">
        <v>953</v>
      </c>
      <c r="U874" s="64" t="str">
        <f>CONCATENATE(LEFT(SP_ACQ_Lib[[#This Row],[Tax Parcel ID]],7),"_",SP_ACQ_Lib[[#This Row],[ACQ Document Type]])</f>
        <v>R032037_CONTACT Negotiator Report</v>
      </c>
      <c r="V874" s="36" t="str">
        <f>INDEX(SP_AcqTract_DB[WCAD Tax Parcel ID],MATCH(SP_ACQ_Lib[[#This Row],[Acquisition Tract No.]],SP_AcqTract_DB[Acquisition Tract No.],0))</f>
        <v>R032037;#244</v>
      </c>
      <c r="W874" s="26" t="e">
        <f>INDEX(#REF!,MATCH(LEFT(SP_ACQ_Lib[[#This Row],[Tax Parcel ID]],7),#REF!,0))</f>
        <v>#REF!</v>
      </c>
      <c r="X8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COW-FRMP_TR-T205 CONTACT Negotiator Report</v>
      </c>
      <c r="Y8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5" spans="1:25" ht="15" x14ac:dyDescent="0.2">
      <c r="A875" s="57" t="str">
        <f>CONCATENATE(SP_ACQ_Lib[[#This Row],[Acquisition Tract No.]],"_",SP_ACQ_Lib[[#This Row],[ACQ Document Type]])</f>
        <v>T205_ENVIRONMENTAL Right-of-Entry Executed</v>
      </c>
      <c r="B875" s="14" t="s">
        <v>2375</v>
      </c>
      <c r="C875" s="141" t="s">
        <v>2100</v>
      </c>
      <c r="D875" s="12" t="s">
        <v>1235</v>
      </c>
      <c r="E875" s="8" t="s">
        <v>1195</v>
      </c>
      <c r="F875" s="8" t="s">
        <v>1196</v>
      </c>
      <c r="G875" s="8" t="s">
        <v>1194</v>
      </c>
      <c r="H875" s="7" t="s">
        <v>218</v>
      </c>
      <c r="I875" s="16">
        <v>43900</v>
      </c>
      <c r="J875" s="16"/>
      <c r="K875" s="17"/>
      <c r="L875" s="3"/>
      <c r="M875" s="8" t="s">
        <v>1483</v>
      </c>
      <c r="N875" s="11">
        <v>43983.571250000001</v>
      </c>
      <c r="O875" s="8" t="s">
        <v>1483</v>
      </c>
      <c r="P875" s="11">
        <v>43971.421226851853</v>
      </c>
      <c r="Q875" s="13">
        <v>1855451</v>
      </c>
      <c r="R875" s="142" t="s">
        <v>220</v>
      </c>
      <c r="S875" s="14" t="s">
        <v>1968</v>
      </c>
      <c r="T875" s="63">
        <v>955</v>
      </c>
      <c r="U875" s="64" t="str">
        <f>CONCATENATE(LEFT(SP_ACQ_Lib[[#This Row],[Tax Parcel ID]],7),"_",SP_ACQ_Lib[[#This Row],[ACQ Document Type]])</f>
        <v>R032037_ENVIRONMENTAL Right-of-Entry Executed</v>
      </c>
      <c r="V875" s="36" t="str">
        <f>INDEX(SP_AcqTract_DB[WCAD Tax Parcel ID],MATCH(SP_ACQ_Lib[[#This Row],[Acquisition Tract No.]],SP_AcqTract_DB[Acquisition Tract No.],0))</f>
        <v>R032037;#244</v>
      </c>
      <c r="W875" s="26" t="e">
        <f>INDEX(#REF!,MATCH(LEFT(SP_ACQ_Lib[[#This Row],[Tax Parcel ID]],7),#REF!,0))</f>
        <v>#REF!</v>
      </c>
      <c r="X8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COW-FRMP_TR-T205 ENVIRONMENTAL Right-of-Entry Executed</v>
      </c>
      <c r="Y8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6" spans="1:25" ht="15" x14ac:dyDescent="0.2">
      <c r="A876" s="57" t="str">
        <f>CONCATENATE(SP_ACQ_Lib[[#This Row],[Acquisition Tract No.]],"_",SP_ACQ_Lib[[#This Row],[ACQ Document Type]])</f>
        <v>T205_ENVIRONMENTAL Right-of-Entry Package</v>
      </c>
      <c r="B876" s="14" t="s">
        <v>2376</v>
      </c>
      <c r="C876" s="141" t="s">
        <v>2100</v>
      </c>
      <c r="D876" s="12" t="s">
        <v>1235</v>
      </c>
      <c r="E876" s="8" t="s">
        <v>1195</v>
      </c>
      <c r="F876" s="8" t="s">
        <v>1198</v>
      </c>
      <c r="G876" s="8" t="s">
        <v>1197</v>
      </c>
      <c r="H876" s="7" t="s">
        <v>218</v>
      </c>
      <c r="I876" s="16">
        <v>43850</v>
      </c>
      <c r="J876" s="16">
        <v>43858</v>
      </c>
      <c r="K876" s="17"/>
      <c r="L876" s="3"/>
      <c r="M876" s="8" t="s">
        <v>1483</v>
      </c>
      <c r="N876" s="11">
        <v>43983.598043981481</v>
      </c>
      <c r="O876" s="8" t="s">
        <v>1483</v>
      </c>
      <c r="P876" s="11">
        <v>43971.421203703707</v>
      </c>
      <c r="Q876" s="13">
        <v>823462</v>
      </c>
      <c r="R876" s="142" t="s">
        <v>220</v>
      </c>
      <c r="S876" s="14" t="s">
        <v>1967</v>
      </c>
      <c r="T876" s="63">
        <v>954</v>
      </c>
      <c r="U876" s="64" t="str">
        <f>CONCATENATE(LEFT(SP_ACQ_Lib[[#This Row],[Tax Parcel ID]],7),"_",SP_ACQ_Lib[[#This Row],[ACQ Document Type]])</f>
        <v>R032037_ENVIRONMENTAL Right-of-Entry Package</v>
      </c>
      <c r="V876" s="36" t="str">
        <f>INDEX(SP_AcqTract_DB[WCAD Tax Parcel ID],MATCH(SP_ACQ_Lib[[#This Row],[Acquisition Tract No.]],SP_AcqTract_DB[Acquisition Tract No.],0))</f>
        <v>R032037;#244</v>
      </c>
      <c r="W876" s="26" t="e">
        <f>INDEX(#REF!,MATCH(LEFT(SP_ACQ_Lib[[#This Row],[Tax Parcel ID]],7),#REF!,0))</f>
        <v>#REF!</v>
      </c>
      <c r="X8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COW-FRMP_TR-T205 ENVIRONMENTAL Right-of-Entry Package</v>
      </c>
      <c r="Y8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7" spans="1:25" ht="15" x14ac:dyDescent="0.2">
      <c r="A877" s="57" t="str">
        <f>CONCATENATE(SP_ACQ_Lib[[#This Row],[Acquisition Tract No.]],"_",SP_ACQ_Lib[[#This Row],[ACQ Document Type]])</f>
        <v>T205_ROE Right-of-Entry Package</v>
      </c>
      <c r="B877" s="14" t="s">
        <v>2521</v>
      </c>
      <c r="C877" s="141" t="s">
        <v>2100</v>
      </c>
      <c r="D877" s="12" t="s">
        <v>1235</v>
      </c>
      <c r="E877" s="8" t="s">
        <v>576</v>
      </c>
      <c r="F877" s="8" t="s">
        <v>1198</v>
      </c>
      <c r="G877" s="8" t="s">
        <v>2430</v>
      </c>
      <c r="H877" s="7" t="s">
        <v>218</v>
      </c>
      <c r="I877" s="16">
        <v>43985</v>
      </c>
      <c r="J877" s="16"/>
      <c r="K877" s="17"/>
      <c r="L877" s="3"/>
      <c r="M877" s="8" t="s">
        <v>1483</v>
      </c>
      <c r="N877" s="11">
        <v>43986.576157407406</v>
      </c>
      <c r="O877" s="8" t="s">
        <v>1483</v>
      </c>
      <c r="P877" s="11">
        <v>43986.570185185185</v>
      </c>
      <c r="Q877" s="13">
        <v>1472238</v>
      </c>
      <c r="R877" s="142" t="s">
        <v>220</v>
      </c>
      <c r="S877" s="14" t="s">
        <v>2553</v>
      </c>
      <c r="T877" s="63">
        <v>1134</v>
      </c>
      <c r="U877" s="64" t="str">
        <f>CONCATENATE(LEFT(SP_ACQ_Lib[[#This Row],[Tax Parcel ID]],7),"_",SP_ACQ_Lib[[#This Row],[ACQ Document Type]])</f>
        <v>R032037_ROE Right-of-Entry Package</v>
      </c>
      <c r="V877" s="36" t="str">
        <f>INDEX(SP_AcqTract_DB[WCAD Tax Parcel ID],MATCH(SP_ACQ_Lib[[#This Row],[Acquisition Tract No.]],SP_AcqTract_DB[Acquisition Tract No.],0))</f>
        <v>R032037;#244</v>
      </c>
      <c r="W877" s="26" t="e">
        <f>INDEX(#REF!,MATCH(LEFT(SP_ACQ_Lib[[#This Row],[Tax Parcel ID]],7),#REF!,0))</f>
        <v>#REF!</v>
      </c>
      <c r="X8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COW-FRMP_TR-T205 ROE Right-of-Entry Package</v>
      </c>
      <c r="Y8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8" spans="1:25" ht="15" x14ac:dyDescent="0.2">
      <c r="A878" s="57" t="str">
        <f>CONCATENATE(SP_ACQ_Lib[[#This Row],[Acquisition Tract No.]],"_",SP_ACQ_Lib[[#This Row],[ACQ Document Type]])</f>
        <v>T205_TITLE Tax Card</v>
      </c>
      <c r="B878" s="14" t="s">
        <v>2231</v>
      </c>
      <c r="C878" s="141" t="s">
        <v>2100</v>
      </c>
      <c r="D878" s="12" t="s">
        <v>1235</v>
      </c>
      <c r="E878" s="8" t="s">
        <v>485</v>
      </c>
      <c r="F878" s="8" t="s">
        <v>580</v>
      </c>
      <c r="G878" s="8" t="s">
        <v>579</v>
      </c>
      <c r="H878" s="7" t="s">
        <v>218</v>
      </c>
      <c r="I878" s="16"/>
      <c r="J878" s="16"/>
      <c r="K878" s="17"/>
      <c r="L878" s="3"/>
      <c r="M878" s="8" t="s">
        <v>1483</v>
      </c>
      <c r="N878" s="11">
        <v>43979.349027777775</v>
      </c>
      <c r="O878" s="8" t="s">
        <v>1483</v>
      </c>
      <c r="P878" s="11">
        <v>43971.421273148146</v>
      </c>
      <c r="Q878" s="13">
        <v>714184</v>
      </c>
      <c r="R878" s="142" t="s">
        <v>220</v>
      </c>
      <c r="S878" s="14" t="s">
        <v>1969</v>
      </c>
      <c r="T878" s="63">
        <v>956</v>
      </c>
      <c r="U878" s="64" t="str">
        <f>CONCATENATE(LEFT(SP_ACQ_Lib[[#This Row],[Tax Parcel ID]],7),"_",SP_ACQ_Lib[[#This Row],[ACQ Document Type]])</f>
        <v>R032037_TITLE Tax Card</v>
      </c>
      <c r="V878" s="36" t="str">
        <f>INDEX(SP_AcqTract_DB[WCAD Tax Parcel ID],MATCH(SP_ACQ_Lib[[#This Row],[Acquisition Tract No.]],SP_AcqTract_DB[Acquisition Tract No.],0))</f>
        <v>R032037;#244</v>
      </c>
      <c r="W878" s="26" t="e">
        <f>INDEX(#REF!,MATCH(LEFT(SP_ACQ_Lib[[#This Row],[Tax Parcel ID]],7),#REF!,0))</f>
        <v>#REF!</v>
      </c>
      <c r="X8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COW-FRMP_TR-T205 TITLE Tax Card</v>
      </c>
      <c r="Y8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79" spans="1:25" ht="15" x14ac:dyDescent="0.2">
      <c r="A879" s="57" t="str">
        <f>CONCATENATE(SP_ACQ_Lib[[#This Row],[Acquisition Tract No.]],"_",SP_ACQ_Lib[[#This Row],[ACQ Document Type]])</f>
        <v>T206_CONTACT Negotiator Report</v>
      </c>
      <c r="B879" s="14" t="s">
        <v>2232</v>
      </c>
      <c r="C879" s="141" t="s">
        <v>2102</v>
      </c>
      <c r="D879" s="12" t="s">
        <v>1236</v>
      </c>
      <c r="E879" s="8" t="s">
        <v>489</v>
      </c>
      <c r="F879" s="8" t="s">
        <v>517</v>
      </c>
      <c r="G879" s="8" t="s">
        <v>516</v>
      </c>
      <c r="H879" s="7" t="s">
        <v>218</v>
      </c>
      <c r="I879" s="16">
        <v>43895</v>
      </c>
      <c r="J879" s="16"/>
      <c r="K879" s="17"/>
      <c r="L879" s="3"/>
      <c r="M879" s="8" t="s">
        <v>1077</v>
      </c>
      <c r="N879" s="11">
        <v>44012.670231481483</v>
      </c>
      <c r="O879" s="8" t="s">
        <v>1483</v>
      </c>
      <c r="P879" s="11">
        <v>43971.421284722222</v>
      </c>
      <c r="Q879" s="13">
        <v>81867</v>
      </c>
      <c r="R879" s="142" t="s">
        <v>220</v>
      </c>
      <c r="S879" s="14" t="s">
        <v>2025</v>
      </c>
      <c r="T879" s="63">
        <v>957</v>
      </c>
      <c r="U879" s="64" t="str">
        <f>CONCATENATE(LEFT(SP_ACQ_Lib[[#This Row],[Tax Parcel ID]],7),"_",SP_ACQ_Lib[[#This Row],[ACQ Document Type]])</f>
        <v>R032053_CONTACT Negotiator Report</v>
      </c>
      <c r="V879" s="36" t="str">
        <f>INDEX(SP_AcqTract_DB[WCAD Tax Parcel ID],MATCH(SP_ACQ_Lib[[#This Row],[Acquisition Tract No.]],SP_AcqTract_DB[Acquisition Tract No.],0))</f>
        <v>R032053;#245</v>
      </c>
      <c r="W879" s="26" t="e">
        <f>INDEX(#REF!,MATCH(LEFT(SP_ACQ_Lib[[#This Row],[Tax Parcel ID]],7),#REF!,0))</f>
        <v>#REF!</v>
      </c>
      <c r="X8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COW-FRMP_TR-T206 CONTACT Negotiator Report</v>
      </c>
      <c r="Y8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0" spans="1:25" ht="15" x14ac:dyDescent="0.2">
      <c r="A880" s="57" t="str">
        <f>CONCATENATE(SP_ACQ_Lib[[#This Row],[Acquisition Tract No.]],"_",SP_ACQ_Lib[[#This Row],[ACQ Document Type]])</f>
        <v>T206_ENVIRONMENTAL Right-of-Entry Executed</v>
      </c>
      <c r="B880" s="14" t="s">
        <v>2377</v>
      </c>
      <c r="C880" s="141" t="s">
        <v>2102</v>
      </c>
      <c r="D880" s="12" t="s">
        <v>1236</v>
      </c>
      <c r="E880" s="8" t="s">
        <v>1195</v>
      </c>
      <c r="F880" s="8" t="s">
        <v>1196</v>
      </c>
      <c r="G880" s="8" t="s">
        <v>1194</v>
      </c>
      <c r="H880" s="7" t="s">
        <v>218</v>
      </c>
      <c r="I880" s="16">
        <v>43928</v>
      </c>
      <c r="J880" s="16"/>
      <c r="K880" s="17"/>
      <c r="L880" s="3"/>
      <c r="M880" s="8" t="s">
        <v>1483</v>
      </c>
      <c r="N880" s="11">
        <v>43983.571423611109</v>
      </c>
      <c r="O880" s="8" t="s">
        <v>1483</v>
      </c>
      <c r="P880" s="11">
        <v>43971.421319444446</v>
      </c>
      <c r="Q880" s="13">
        <v>1859491</v>
      </c>
      <c r="R880" s="142" t="s">
        <v>220</v>
      </c>
      <c r="S880" s="14" t="s">
        <v>1971</v>
      </c>
      <c r="T880" s="63">
        <v>959</v>
      </c>
      <c r="U880" s="64" t="str">
        <f>CONCATENATE(LEFT(SP_ACQ_Lib[[#This Row],[Tax Parcel ID]],7),"_",SP_ACQ_Lib[[#This Row],[ACQ Document Type]])</f>
        <v>R032053_ENVIRONMENTAL Right-of-Entry Executed</v>
      </c>
      <c r="V880" s="36" t="str">
        <f>INDEX(SP_AcqTract_DB[WCAD Tax Parcel ID],MATCH(SP_ACQ_Lib[[#This Row],[Acquisition Tract No.]],SP_AcqTract_DB[Acquisition Tract No.],0))</f>
        <v>R032053;#245</v>
      </c>
      <c r="W880" s="26" t="e">
        <f>INDEX(#REF!,MATCH(LEFT(SP_ACQ_Lib[[#This Row],[Tax Parcel ID]],7),#REF!,0))</f>
        <v>#REF!</v>
      </c>
      <c r="X8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COW-FRMP_TR-T206 ENVIRONMENTAL Right-of-Entry Executed</v>
      </c>
      <c r="Y8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1" spans="1:25" ht="15" x14ac:dyDescent="0.2">
      <c r="A881" s="57" t="str">
        <f>CONCATENATE(SP_ACQ_Lib[[#This Row],[Acquisition Tract No.]],"_",SP_ACQ_Lib[[#This Row],[ACQ Document Type]])</f>
        <v>T206_ENVIRONMENTAL Right-of-Entry Package</v>
      </c>
      <c r="B881" s="14" t="s">
        <v>2378</v>
      </c>
      <c r="C881" s="141" t="s">
        <v>2102</v>
      </c>
      <c r="D881" s="12" t="s">
        <v>1236</v>
      </c>
      <c r="E881" s="8" t="s">
        <v>1195</v>
      </c>
      <c r="F881" s="8" t="s">
        <v>1198</v>
      </c>
      <c r="G881" s="8" t="s">
        <v>1197</v>
      </c>
      <c r="H881" s="7" t="s">
        <v>218</v>
      </c>
      <c r="I881" s="16">
        <v>43851</v>
      </c>
      <c r="J881" s="16">
        <v>43872</v>
      </c>
      <c r="K881" s="17"/>
      <c r="L881" s="3" t="s">
        <v>1505</v>
      </c>
      <c r="M881" s="8" t="s">
        <v>1483</v>
      </c>
      <c r="N881" s="11">
        <v>43983.598043981481</v>
      </c>
      <c r="O881" s="8" t="s">
        <v>1483</v>
      </c>
      <c r="P881" s="11">
        <v>43971.421296296299</v>
      </c>
      <c r="Q881" s="13">
        <v>1084985</v>
      </c>
      <c r="R881" s="142" t="s">
        <v>220</v>
      </c>
      <c r="S881" s="14" t="s">
        <v>1970</v>
      </c>
      <c r="T881" s="63">
        <v>958</v>
      </c>
      <c r="U881" s="64" t="str">
        <f>CONCATENATE(LEFT(SP_ACQ_Lib[[#This Row],[Tax Parcel ID]],7),"_",SP_ACQ_Lib[[#This Row],[ACQ Document Type]])</f>
        <v>R032053_ENVIRONMENTAL Right-of-Entry Package</v>
      </c>
      <c r="V881" s="36" t="str">
        <f>INDEX(SP_AcqTract_DB[WCAD Tax Parcel ID],MATCH(SP_ACQ_Lib[[#This Row],[Acquisition Tract No.]],SP_AcqTract_DB[Acquisition Tract No.],0))</f>
        <v>R032053;#245</v>
      </c>
      <c r="W881" s="26" t="e">
        <f>INDEX(#REF!,MATCH(LEFT(SP_ACQ_Lib[[#This Row],[Tax Parcel ID]],7),#REF!,0))</f>
        <v>#REF!</v>
      </c>
      <c r="X8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COW-FRMP_TR-T206 ENVIRONMENTAL Right-of-Entry Package</v>
      </c>
      <c r="Y8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2" spans="1:25" ht="15" x14ac:dyDescent="0.2">
      <c r="A882" s="57" t="str">
        <f>CONCATENATE(SP_ACQ_Lib[[#This Row],[Acquisition Tract No.]],"_",SP_ACQ_Lib[[#This Row],[ACQ Document Type]])</f>
        <v>T206_ROE Right-of-Entry Package</v>
      </c>
      <c r="B882" s="14" t="s">
        <v>2522</v>
      </c>
      <c r="C882" s="141" t="s">
        <v>2102</v>
      </c>
      <c r="D882" s="12" t="s">
        <v>1236</v>
      </c>
      <c r="E882" s="8" t="s">
        <v>576</v>
      </c>
      <c r="F882" s="8" t="s">
        <v>1198</v>
      </c>
      <c r="G882" s="8" t="s">
        <v>2430</v>
      </c>
      <c r="H882" s="7" t="s">
        <v>218</v>
      </c>
      <c r="I882" s="16">
        <v>43985</v>
      </c>
      <c r="J882" s="16"/>
      <c r="K882" s="17"/>
      <c r="L882" s="3"/>
      <c r="M882" s="8" t="s">
        <v>1483</v>
      </c>
      <c r="N882" s="11">
        <v>43986.576423611114</v>
      </c>
      <c r="O882" s="8" t="s">
        <v>1483</v>
      </c>
      <c r="P882" s="11">
        <v>43986.570219907408</v>
      </c>
      <c r="Q882" s="13">
        <v>1461356</v>
      </c>
      <c r="R882" s="142" t="s">
        <v>220</v>
      </c>
      <c r="S882" s="14" t="s">
        <v>2554</v>
      </c>
      <c r="T882" s="63">
        <v>1135</v>
      </c>
      <c r="U882" s="64" t="str">
        <f>CONCATENATE(LEFT(SP_ACQ_Lib[[#This Row],[Tax Parcel ID]],7),"_",SP_ACQ_Lib[[#This Row],[ACQ Document Type]])</f>
        <v>R032053_ROE Right-of-Entry Package</v>
      </c>
      <c r="V882" s="36" t="str">
        <f>INDEX(SP_AcqTract_DB[WCAD Tax Parcel ID],MATCH(SP_ACQ_Lib[[#This Row],[Acquisition Tract No.]],SP_AcqTract_DB[Acquisition Tract No.],0))</f>
        <v>R032053;#245</v>
      </c>
      <c r="W882" s="26" t="e">
        <f>INDEX(#REF!,MATCH(LEFT(SP_ACQ_Lib[[#This Row],[Tax Parcel ID]],7),#REF!,0))</f>
        <v>#REF!</v>
      </c>
      <c r="X8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COW-FRMP_TR-T206 ROE Right-of-Entry Package</v>
      </c>
      <c r="Y8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3" spans="1:25" ht="15" x14ac:dyDescent="0.2">
      <c r="A883" s="57" t="str">
        <f>CONCATENATE(SP_ACQ_Lib[[#This Row],[Acquisition Tract No.]],"_",SP_ACQ_Lib[[#This Row],[ACQ Document Type]])</f>
        <v>T206_TITLE Tax Card</v>
      </c>
      <c r="B883" s="14" t="s">
        <v>2233</v>
      </c>
      <c r="C883" s="141" t="s">
        <v>2102</v>
      </c>
      <c r="D883" s="12" t="s">
        <v>1236</v>
      </c>
      <c r="E883" s="8" t="s">
        <v>485</v>
      </c>
      <c r="F883" s="8" t="s">
        <v>580</v>
      </c>
      <c r="G883" s="8" t="s">
        <v>579</v>
      </c>
      <c r="H883" s="7" t="s">
        <v>218</v>
      </c>
      <c r="I883" s="16"/>
      <c r="J883" s="16"/>
      <c r="K883" s="17"/>
      <c r="L883" s="3"/>
      <c r="M883" s="8" t="s">
        <v>1483</v>
      </c>
      <c r="N883" s="11">
        <v>43979.349027777775</v>
      </c>
      <c r="O883" s="8" t="s">
        <v>1483</v>
      </c>
      <c r="P883" s="11">
        <v>43971.421365740738</v>
      </c>
      <c r="Q883" s="13">
        <v>775980</v>
      </c>
      <c r="R883" s="142" t="s">
        <v>220</v>
      </c>
      <c r="S883" s="14" t="s">
        <v>1972</v>
      </c>
      <c r="T883" s="63">
        <v>960</v>
      </c>
      <c r="U883" s="64" t="str">
        <f>CONCATENATE(LEFT(SP_ACQ_Lib[[#This Row],[Tax Parcel ID]],7),"_",SP_ACQ_Lib[[#This Row],[ACQ Document Type]])</f>
        <v>R032053_TITLE Tax Card</v>
      </c>
      <c r="V883" s="36" t="str">
        <f>INDEX(SP_AcqTract_DB[WCAD Tax Parcel ID],MATCH(SP_ACQ_Lib[[#This Row],[Acquisition Tract No.]],SP_AcqTract_DB[Acquisition Tract No.],0))</f>
        <v>R032053;#245</v>
      </c>
      <c r="W883" s="26" t="e">
        <f>INDEX(#REF!,MATCH(LEFT(SP_ACQ_Lib[[#This Row],[Tax Parcel ID]],7),#REF!,0))</f>
        <v>#REF!</v>
      </c>
      <c r="X8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COW-FRMP_TR-T206 TITLE Tax Card</v>
      </c>
      <c r="Y8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4" spans="1:25" ht="15" x14ac:dyDescent="0.2">
      <c r="A884" s="57" t="str">
        <f>CONCATENATE(SP_ACQ_Lib[[#This Row],[Acquisition Tract No.]],"_",SP_ACQ_Lib[[#This Row],[ACQ Document Type]])</f>
        <v>T207_CONTACT Negotiator Report</v>
      </c>
      <c r="B884" s="14" t="s">
        <v>2234</v>
      </c>
      <c r="C884" s="141" t="s">
        <v>2104</v>
      </c>
      <c r="D884" s="12" t="s">
        <v>1237</v>
      </c>
      <c r="E884" s="8" t="s">
        <v>489</v>
      </c>
      <c r="F884" s="8" t="s">
        <v>517</v>
      </c>
      <c r="G884" s="8" t="s">
        <v>516</v>
      </c>
      <c r="H884" s="7" t="s">
        <v>218</v>
      </c>
      <c r="I884" s="16">
        <v>43840</v>
      </c>
      <c r="J884" s="16"/>
      <c r="K884" s="17"/>
      <c r="L884" s="3"/>
      <c r="M884" s="8" t="s">
        <v>1483</v>
      </c>
      <c r="N884" s="11">
        <v>43978.547256944446</v>
      </c>
      <c r="O884" s="8" t="s">
        <v>1483</v>
      </c>
      <c r="P884" s="11">
        <v>43971.421388888892</v>
      </c>
      <c r="Q884" s="13">
        <v>31297</v>
      </c>
      <c r="R884" s="142" t="s">
        <v>220</v>
      </c>
      <c r="S884" s="14" t="s">
        <v>2026</v>
      </c>
      <c r="T884" s="63">
        <v>961</v>
      </c>
      <c r="U884" s="64" t="str">
        <f>CONCATENATE(LEFT(SP_ACQ_Lib[[#This Row],[Tax Parcel ID]],7),"_",SP_ACQ_Lib[[#This Row],[ACQ Document Type]])</f>
        <v>R032127_CONTACT Negotiator Report</v>
      </c>
      <c r="V884" s="36" t="str">
        <f>INDEX(SP_AcqTract_DB[WCAD Tax Parcel ID],MATCH(SP_ACQ_Lib[[#This Row],[Acquisition Tract No.]],SP_AcqTract_DB[Acquisition Tract No.],0))</f>
        <v>R032127;#246</v>
      </c>
      <c r="W884" s="26" t="e">
        <f>INDEX(#REF!,MATCH(LEFT(SP_ACQ_Lib[[#This Row],[Tax Parcel ID]],7),#REF!,0))</f>
        <v>#REF!</v>
      </c>
      <c r="X8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COW-FRMP_TR-T207 CONTACT Negotiator Report</v>
      </c>
      <c r="Y8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5" spans="1:25" ht="15" x14ac:dyDescent="0.2">
      <c r="A885" s="57" t="str">
        <f>CONCATENATE(SP_ACQ_Lib[[#This Row],[Acquisition Tract No.]],"_",SP_ACQ_Lib[[#This Row],[ACQ Document Type]])</f>
        <v>T207_ENVIRONMENTAL Right-of-Entry Package</v>
      </c>
      <c r="B885" s="14" t="s">
        <v>2379</v>
      </c>
      <c r="C885" s="141" t="s">
        <v>2104</v>
      </c>
      <c r="D885" s="12" t="s">
        <v>1237</v>
      </c>
      <c r="E885" s="8" t="s">
        <v>1195</v>
      </c>
      <c r="F885" s="8" t="s">
        <v>1198</v>
      </c>
      <c r="G885" s="8" t="s">
        <v>1197</v>
      </c>
      <c r="H885" s="7" t="s">
        <v>218</v>
      </c>
      <c r="I885" s="16">
        <v>43850</v>
      </c>
      <c r="J885" s="16">
        <v>43860</v>
      </c>
      <c r="K885" s="17"/>
      <c r="L885" s="3"/>
      <c r="M885" s="8" t="s">
        <v>1483</v>
      </c>
      <c r="N885" s="11">
        <v>43983.582638888889</v>
      </c>
      <c r="O885" s="8" t="s">
        <v>1483</v>
      </c>
      <c r="P885" s="11">
        <v>43971.421400462961</v>
      </c>
      <c r="Q885" s="13">
        <v>817803</v>
      </c>
      <c r="R885" s="142" t="s">
        <v>220</v>
      </c>
      <c r="S885" s="14" t="s">
        <v>1973</v>
      </c>
      <c r="T885" s="63">
        <v>962</v>
      </c>
      <c r="U885" s="64" t="str">
        <f>CONCATENATE(LEFT(SP_ACQ_Lib[[#This Row],[Tax Parcel ID]],7),"_",SP_ACQ_Lib[[#This Row],[ACQ Document Type]])</f>
        <v>R032127_ENVIRONMENTAL Right-of-Entry Package</v>
      </c>
      <c r="V885" s="36" t="str">
        <f>INDEX(SP_AcqTract_DB[WCAD Tax Parcel ID],MATCH(SP_ACQ_Lib[[#This Row],[Acquisition Tract No.]],SP_AcqTract_DB[Acquisition Tract No.],0))</f>
        <v>R032127;#246</v>
      </c>
      <c r="W885" s="26" t="e">
        <f>INDEX(#REF!,MATCH(LEFT(SP_ACQ_Lib[[#This Row],[Tax Parcel ID]],7),#REF!,0))</f>
        <v>#REF!</v>
      </c>
      <c r="X8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COW-FRMP_TR-T207 ENVIRONMENTAL Right-of-Entry Package</v>
      </c>
      <c r="Y8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6" spans="1:25" ht="15" x14ac:dyDescent="0.2">
      <c r="A886" s="57" t="str">
        <f>CONCATENATE(SP_ACQ_Lib[[#This Row],[Acquisition Tract No.]],"_",SP_ACQ_Lib[[#This Row],[ACQ Document Type]])</f>
        <v>T207_TITLE Tax Card</v>
      </c>
      <c r="B886" s="14" t="s">
        <v>2235</v>
      </c>
      <c r="C886" s="141" t="s">
        <v>2104</v>
      </c>
      <c r="D886" s="12" t="s">
        <v>1237</v>
      </c>
      <c r="E886" s="8" t="s">
        <v>485</v>
      </c>
      <c r="F886" s="8" t="s">
        <v>580</v>
      </c>
      <c r="G886" s="8" t="s">
        <v>579</v>
      </c>
      <c r="H886" s="7" t="s">
        <v>218</v>
      </c>
      <c r="I886" s="16"/>
      <c r="J886" s="16"/>
      <c r="K886" s="17"/>
      <c r="L886" s="3"/>
      <c r="M886" s="8" t="s">
        <v>1483</v>
      </c>
      <c r="N886" s="11">
        <v>43979.349027777775</v>
      </c>
      <c r="O886" s="8" t="s">
        <v>1483</v>
      </c>
      <c r="P886" s="11">
        <v>43971.421435185184</v>
      </c>
      <c r="Q886" s="13">
        <v>706979</v>
      </c>
      <c r="R886" s="142" t="s">
        <v>220</v>
      </c>
      <c r="S886" s="14" t="s">
        <v>1974</v>
      </c>
      <c r="T886" s="63">
        <v>963</v>
      </c>
      <c r="U886" s="64" t="str">
        <f>CONCATENATE(LEFT(SP_ACQ_Lib[[#This Row],[Tax Parcel ID]],7),"_",SP_ACQ_Lib[[#This Row],[ACQ Document Type]])</f>
        <v>R032127_TITLE Tax Card</v>
      </c>
      <c r="V886" s="36" t="str">
        <f>INDEX(SP_AcqTract_DB[WCAD Tax Parcel ID],MATCH(SP_ACQ_Lib[[#This Row],[Acquisition Tract No.]],SP_AcqTract_DB[Acquisition Tract No.],0))</f>
        <v>R032127;#246</v>
      </c>
      <c r="W886" s="26" t="e">
        <f>INDEX(#REF!,MATCH(LEFT(SP_ACQ_Lib[[#This Row],[Tax Parcel ID]],7),#REF!,0))</f>
        <v>#REF!</v>
      </c>
      <c r="X8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COW-FRMP_TR-T207 TITLE Tax Card</v>
      </c>
      <c r="Y8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7" spans="1:25" ht="15" x14ac:dyDescent="0.2">
      <c r="A887" s="57" t="str">
        <f>CONCATENATE(SP_ACQ_Lib[[#This Row],[Acquisition Tract No.]],"_",SP_ACQ_Lib[[#This Row],[ACQ Document Type]])</f>
        <v>T210_CONTACT Negotiator Report</v>
      </c>
      <c r="B887" s="14" t="s">
        <v>2236</v>
      </c>
      <c r="C887" s="141" t="s">
        <v>2106</v>
      </c>
      <c r="D887" s="12" t="s">
        <v>1238</v>
      </c>
      <c r="E887" s="8" t="s">
        <v>489</v>
      </c>
      <c r="F887" s="8" t="s">
        <v>517</v>
      </c>
      <c r="G887" s="8" t="s">
        <v>516</v>
      </c>
      <c r="H887" s="7" t="s">
        <v>218</v>
      </c>
      <c r="I887" s="16">
        <v>43840</v>
      </c>
      <c r="J887" s="16"/>
      <c r="K887" s="17"/>
      <c r="L887" s="3"/>
      <c r="M887" s="8" t="s">
        <v>2420</v>
      </c>
      <c r="N887" s="11">
        <v>44022.726377314815</v>
      </c>
      <c r="O887" s="8" t="s">
        <v>1483</v>
      </c>
      <c r="P887" s="11">
        <v>43971.421446759261</v>
      </c>
      <c r="Q887" s="13">
        <v>35423</v>
      </c>
      <c r="R887" s="142" t="s">
        <v>220</v>
      </c>
      <c r="S887" s="14" t="s">
        <v>2027</v>
      </c>
      <c r="T887" s="63">
        <v>964</v>
      </c>
      <c r="U887" s="64" t="str">
        <f>CONCATENATE(LEFT(SP_ACQ_Lib[[#This Row],[Tax Parcel ID]],7),"_",SP_ACQ_Lib[[#This Row],[ACQ Document Type]])</f>
        <v>R032139_CONTACT Negotiator Report</v>
      </c>
      <c r="V887" s="36" t="str">
        <f>INDEX(SP_AcqTract_DB[WCAD Tax Parcel ID],MATCH(SP_ACQ_Lib[[#This Row],[Acquisition Tract No.]],SP_AcqTract_DB[Acquisition Tract No.],0))</f>
        <v>R032139;#248</v>
      </c>
      <c r="W887" s="26" t="e">
        <f>INDEX(#REF!,MATCH(LEFT(SP_ACQ_Lib[[#This Row],[Tax Parcel ID]],7),#REF!,0))</f>
        <v>#REF!</v>
      </c>
      <c r="X8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COW-FRMP_TR-T210 CONTACT Negotiator Report</v>
      </c>
      <c r="Y8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8" spans="1:25" ht="15" x14ac:dyDescent="0.2">
      <c r="A888" s="57" t="str">
        <f>CONCATENATE(SP_ACQ_Lib[[#This Row],[Acquisition Tract No.]],"_",SP_ACQ_Lib[[#This Row],[ACQ Document Type]])</f>
        <v>T210_ENVIRONMENTAL Right-of-Entry Package</v>
      </c>
      <c r="B888" s="14" t="s">
        <v>2380</v>
      </c>
      <c r="C888" s="141" t="s">
        <v>2106</v>
      </c>
      <c r="D888" s="12" t="s">
        <v>1238</v>
      </c>
      <c r="E888" s="8" t="s">
        <v>1195</v>
      </c>
      <c r="F888" s="8" t="s">
        <v>1198</v>
      </c>
      <c r="G888" s="8" t="s">
        <v>1197</v>
      </c>
      <c r="H888" s="7" t="s">
        <v>218</v>
      </c>
      <c r="I888" s="16">
        <v>43851</v>
      </c>
      <c r="J888" s="16">
        <v>43879</v>
      </c>
      <c r="K888" s="17"/>
      <c r="L888" s="3" t="s">
        <v>1505</v>
      </c>
      <c r="M888" s="8" t="s">
        <v>1483</v>
      </c>
      <c r="N888" s="11">
        <v>43983.582673611112</v>
      </c>
      <c r="O888" s="8" t="s">
        <v>1483</v>
      </c>
      <c r="P888" s="11">
        <v>43971.421458333331</v>
      </c>
      <c r="Q888" s="13">
        <v>981795</v>
      </c>
      <c r="R888" s="142" t="s">
        <v>220</v>
      </c>
      <c r="S888" s="14" t="s">
        <v>1975</v>
      </c>
      <c r="T888" s="63">
        <v>965</v>
      </c>
      <c r="U888" s="64" t="str">
        <f>CONCATENATE(LEFT(SP_ACQ_Lib[[#This Row],[Tax Parcel ID]],7),"_",SP_ACQ_Lib[[#This Row],[ACQ Document Type]])</f>
        <v>R032139_ENVIRONMENTAL Right-of-Entry Package</v>
      </c>
      <c r="V888" s="36" t="str">
        <f>INDEX(SP_AcqTract_DB[WCAD Tax Parcel ID],MATCH(SP_ACQ_Lib[[#This Row],[Acquisition Tract No.]],SP_AcqTract_DB[Acquisition Tract No.],0))</f>
        <v>R032139;#248</v>
      </c>
      <c r="W888" s="26" t="e">
        <f>INDEX(#REF!,MATCH(LEFT(SP_ACQ_Lib[[#This Row],[Tax Parcel ID]],7),#REF!,0))</f>
        <v>#REF!</v>
      </c>
      <c r="X8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COW-FRMP_TR-T210 ENVIRONMENTAL Right-of-Entry Package</v>
      </c>
      <c r="Y8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89" spans="1:25" ht="15" x14ac:dyDescent="0.2">
      <c r="A889" s="57" t="str">
        <f>CONCATENATE(SP_ACQ_Lib[[#This Row],[Acquisition Tract No.]],"_",SP_ACQ_Lib[[#This Row],[ACQ Document Type]])</f>
        <v>T210_ROE Right-of-Entry Package</v>
      </c>
      <c r="B889" s="14" t="s">
        <v>2523</v>
      </c>
      <c r="C889" s="141" t="s">
        <v>2106</v>
      </c>
      <c r="D889" s="12" t="s">
        <v>1238</v>
      </c>
      <c r="E889" s="8" t="s">
        <v>576</v>
      </c>
      <c r="F889" s="8" t="s">
        <v>1198</v>
      </c>
      <c r="G889" s="8" t="s">
        <v>2430</v>
      </c>
      <c r="H889" s="7" t="s">
        <v>218</v>
      </c>
      <c r="I889" s="16">
        <v>43985</v>
      </c>
      <c r="J889" s="16"/>
      <c r="K889" s="17"/>
      <c r="L889" s="3"/>
      <c r="M889" s="8" t="s">
        <v>1483</v>
      </c>
      <c r="N889" s="11">
        <v>43986.576886574076</v>
      </c>
      <c r="O889" s="8" t="s">
        <v>1483</v>
      </c>
      <c r="P889" s="11">
        <v>43986.570254629631</v>
      </c>
      <c r="Q889" s="13">
        <v>1352148</v>
      </c>
      <c r="R889" s="142" t="s">
        <v>220</v>
      </c>
      <c r="S889" s="14" t="s">
        <v>2555</v>
      </c>
      <c r="T889" s="63">
        <v>1136</v>
      </c>
      <c r="U889" s="64" t="str">
        <f>CONCATENATE(LEFT(SP_ACQ_Lib[[#This Row],[Tax Parcel ID]],7),"_",SP_ACQ_Lib[[#This Row],[ACQ Document Type]])</f>
        <v>R032139_ROE Right-of-Entry Package</v>
      </c>
      <c r="V889" s="36" t="str">
        <f>INDEX(SP_AcqTract_DB[WCAD Tax Parcel ID],MATCH(SP_ACQ_Lib[[#This Row],[Acquisition Tract No.]],SP_AcqTract_DB[Acquisition Tract No.],0))</f>
        <v>R032139;#248</v>
      </c>
      <c r="W889" s="26" t="e">
        <f>INDEX(#REF!,MATCH(LEFT(SP_ACQ_Lib[[#This Row],[Tax Parcel ID]],7),#REF!,0))</f>
        <v>#REF!</v>
      </c>
      <c r="X8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COW-FRMP_TR-T210 ROE Right-of-Entry Package</v>
      </c>
      <c r="Y8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0" spans="1:25" ht="15" x14ac:dyDescent="0.2">
      <c r="A890" s="57" t="str">
        <f>CONCATENATE(SP_ACQ_Lib[[#This Row],[Acquisition Tract No.]],"_",SP_ACQ_Lib[[#This Row],[ACQ Document Type]])</f>
        <v>T210_TITLE Tax Card</v>
      </c>
      <c r="B890" s="14" t="s">
        <v>2237</v>
      </c>
      <c r="C890" s="141" t="s">
        <v>2106</v>
      </c>
      <c r="D890" s="12" t="s">
        <v>1238</v>
      </c>
      <c r="E890" s="8" t="s">
        <v>485</v>
      </c>
      <c r="F890" s="8" t="s">
        <v>580</v>
      </c>
      <c r="G890" s="8" t="s">
        <v>579</v>
      </c>
      <c r="H890" s="7" t="s">
        <v>218</v>
      </c>
      <c r="I890" s="16"/>
      <c r="J890" s="16"/>
      <c r="K890" s="17"/>
      <c r="L890" s="3"/>
      <c r="M890" s="8" t="s">
        <v>1483</v>
      </c>
      <c r="N890" s="11">
        <v>43979.349027777775</v>
      </c>
      <c r="O890" s="8" t="s">
        <v>1483</v>
      </c>
      <c r="P890" s="11">
        <v>43971.421481481484</v>
      </c>
      <c r="Q890" s="13">
        <v>810488</v>
      </c>
      <c r="R890" s="142" t="s">
        <v>220</v>
      </c>
      <c r="S890" s="14" t="s">
        <v>1976</v>
      </c>
      <c r="T890" s="63">
        <v>966</v>
      </c>
      <c r="U890" s="64" t="str">
        <f>CONCATENATE(LEFT(SP_ACQ_Lib[[#This Row],[Tax Parcel ID]],7),"_",SP_ACQ_Lib[[#This Row],[ACQ Document Type]])</f>
        <v>R032139_TITLE Tax Card</v>
      </c>
      <c r="V890" s="36" t="str">
        <f>INDEX(SP_AcqTract_DB[WCAD Tax Parcel ID],MATCH(SP_ACQ_Lib[[#This Row],[Acquisition Tract No.]],SP_AcqTract_DB[Acquisition Tract No.],0))</f>
        <v>R032139;#248</v>
      </c>
      <c r="W890" s="26" t="e">
        <f>INDEX(#REF!,MATCH(LEFT(SP_ACQ_Lib[[#This Row],[Tax Parcel ID]],7),#REF!,0))</f>
        <v>#REF!</v>
      </c>
      <c r="X8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COW-FRMP_TR-T210 TITLE Tax Card</v>
      </c>
      <c r="Y8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1" spans="1:25" ht="15" x14ac:dyDescent="0.2">
      <c r="A891" s="57" t="str">
        <f>CONCATENATE(SP_ACQ_Lib[[#This Row],[Acquisition Tract No.]],"_",SP_ACQ_Lib[[#This Row],[ACQ Document Type]])</f>
        <v>T211_CONTACT Negotiator Report</v>
      </c>
      <c r="B891" s="14" t="s">
        <v>2578</v>
      </c>
      <c r="C891" s="141" t="s">
        <v>2108</v>
      </c>
      <c r="D891" s="12" t="s">
        <v>1239</v>
      </c>
      <c r="E891" s="8" t="s">
        <v>489</v>
      </c>
      <c r="F891" s="8" t="s">
        <v>517</v>
      </c>
      <c r="G891" s="8" t="s">
        <v>516</v>
      </c>
      <c r="H891" s="7" t="s">
        <v>218</v>
      </c>
      <c r="I891" s="16"/>
      <c r="J891" s="16"/>
      <c r="K891" s="17"/>
      <c r="L891" s="3"/>
      <c r="M891" s="8" t="s">
        <v>2420</v>
      </c>
      <c r="N891" s="11">
        <v>44022.726770833331</v>
      </c>
      <c r="O891" s="8" t="s">
        <v>2420</v>
      </c>
      <c r="P891" s="11">
        <v>43990.326018518521</v>
      </c>
      <c r="Q891" s="13">
        <v>35619</v>
      </c>
      <c r="R891" s="142" t="s">
        <v>220</v>
      </c>
      <c r="S891" s="14" t="s">
        <v>2587</v>
      </c>
      <c r="T891" s="63">
        <v>1147</v>
      </c>
      <c r="U891" s="64" t="str">
        <f>CONCATENATE(LEFT(SP_ACQ_Lib[[#This Row],[Tax Parcel ID]],7),"_",SP_ACQ_Lib[[#This Row],[ACQ Document Type]])</f>
        <v>R032141_CONTACT Negotiator Report</v>
      </c>
      <c r="V891" s="36" t="str">
        <f>INDEX(SP_AcqTract_DB[WCAD Tax Parcel ID],MATCH(SP_ACQ_Lib[[#This Row],[Acquisition Tract No.]],SP_AcqTract_DB[Acquisition Tract No.],0))</f>
        <v>R032141;#249</v>
      </c>
      <c r="W891" s="26" t="e">
        <f>INDEX(#REF!,MATCH(LEFT(SP_ACQ_Lib[[#This Row],[Tax Parcel ID]],7),#REF!,0))</f>
        <v>#REF!</v>
      </c>
      <c r="X8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COW-FRMP_TR-T211 CONTACT Negotiator Report</v>
      </c>
      <c r="Y8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2" spans="1:25" ht="15" x14ac:dyDescent="0.2">
      <c r="A892" s="57" t="str">
        <f>CONCATENATE(SP_ACQ_Lib[[#This Row],[Acquisition Tract No.]],"_",SP_ACQ_Lib[[#This Row],[ACQ Document Type]])</f>
        <v>T211_ENVIRONMENTAL Right-of-Entry Package</v>
      </c>
      <c r="B892" s="14" t="s">
        <v>2381</v>
      </c>
      <c r="C892" s="141" t="s">
        <v>2108</v>
      </c>
      <c r="D892" s="12" t="s">
        <v>1239</v>
      </c>
      <c r="E892" s="8" t="s">
        <v>1195</v>
      </c>
      <c r="F892" s="8" t="s">
        <v>1198</v>
      </c>
      <c r="G892" s="8" t="s">
        <v>1197</v>
      </c>
      <c r="H892" s="7" t="s">
        <v>218</v>
      </c>
      <c r="I892" s="16">
        <v>43851</v>
      </c>
      <c r="J892" s="16">
        <v>43879</v>
      </c>
      <c r="K892" s="17"/>
      <c r="L892" s="3" t="s">
        <v>1505</v>
      </c>
      <c r="M892" s="8" t="s">
        <v>1483</v>
      </c>
      <c r="N892" s="11">
        <v>43983.582685185182</v>
      </c>
      <c r="O892" s="8" t="s">
        <v>1483</v>
      </c>
      <c r="P892" s="11">
        <v>43971.42150462963</v>
      </c>
      <c r="Q892" s="13">
        <v>975651</v>
      </c>
      <c r="R892" s="142" t="s">
        <v>220</v>
      </c>
      <c r="S892" s="14" t="s">
        <v>1977</v>
      </c>
      <c r="T892" s="63">
        <v>967</v>
      </c>
      <c r="U892" s="64" t="str">
        <f>CONCATENATE(LEFT(SP_ACQ_Lib[[#This Row],[Tax Parcel ID]],7),"_",SP_ACQ_Lib[[#This Row],[ACQ Document Type]])</f>
        <v>R032141_ENVIRONMENTAL Right-of-Entry Package</v>
      </c>
      <c r="V892" s="36" t="str">
        <f>INDEX(SP_AcqTract_DB[WCAD Tax Parcel ID],MATCH(SP_ACQ_Lib[[#This Row],[Acquisition Tract No.]],SP_AcqTract_DB[Acquisition Tract No.],0))</f>
        <v>R032141;#249</v>
      </c>
      <c r="W892" s="26" t="e">
        <f>INDEX(#REF!,MATCH(LEFT(SP_ACQ_Lib[[#This Row],[Tax Parcel ID]],7),#REF!,0))</f>
        <v>#REF!</v>
      </c>
      <c r="X8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COW-FRMP_TR-T211 ENVIRONMENTAL Right-of-Entry Package</v>
      </c>
      <c r="Y8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3" spans="1:25" ht="15" x14ac:dyDescent="0.2">
      <c r="A893" s="57" t="str">
        <f>CONCATENATE(SP_ACQ_Lib[[#This Row],[Acquisition Tract No.]],"_",SP_ACQ_Lib[[#This Row],[ACQ Document Type]])</f>
        <v>T211_ROE Right-of-Entry Package</v>
      </c>
      <c r="B893" s="14" t="s">
        <v>2524</v>
      </c>
      <c r="C893" s="141" t="s">
        <v>2108</v>
      </c>
      <c r="D893" s="12" t="s">
        <v>1239</v>
      </c>
      <c r="E893" s="8" t="s">
        <v>576</v>
      </c>
      <c r="F893" s="8" t="s">
        <v>1198</v>
      </c>
      <c r="G893" s="8" t="s">
        <v>2430</v>
      </c>
      <c r="H893" s="7" t="s">
        <v>218</v>
      </c>
      <c r="I893" s="16">
        <v>43985</v>
      </c>
      <c r="J893" s="16"/>
      <c r="K893" s="17"/>
      <c r="L893" s="3"/>
      <c r="M893" s="8" t="s">
        <v>1483</v>
      </c>
      <c r="N893" s="11">
        <v>43986.577731481484</v>
      </c>
      <c r="O893" s="8" t="s">
        <v>1483</v>
      </c>
      <c r="P893" s="11">
        <v>43986.570277777777</v>
      </c>
      <c r="Q893" s="13">
        <v>1349434</v>
      </c>
      <c r="R893" s="142" t="s">
        <v>220</v>
      </c>
      <c r="S893" s="14" t="s">
        <v>2556</v>
      </c>
      <c r="T893" s="63">
        <v>1137</v>
      </c>
      <c r="U893" s="64" t="str">
        <f>CONCATENATE(LEFT(SP_ACQ_Lib[[#This Row],[Tax Parcel ID]],7),"_",SP_ACQ_Lib[[#This Row],[ACQ Document Type]])</f>
        <v>R032141_ROE Right-of-Entry Package</v>
      </c>
      <c r="V893" s="36" t="str">
        <f>INDEX(SP_AcqTract_DB[WCAD Tax Parcel ID],MATCH(SP_ACQ_Lib[[#This Row],[Acquisition Tract No.]],SP_AcqTract_DB[Acquisition Tract No.],0))</f>
        <v>R032141;#249</v>
      </c>
      <c r="W893" s="26" t="e">
        <f>INDEX(#REF!,MATCH(LEFT(SP_ACQ_Lib[[#This Row],[Tax Parcel ID]],7),#REF!,0))</f>
        <v>#REF!</v>
      </c>
      <c r="X8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COW-FRMP_TR-T211 ROE Right-of-Entry Package</v>
      </c>
      <c r="Y8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4" spans="1:25" ht="15" x14ac:dyDescent="0.2">
      <c r="A894" s="57" t="str">
        <f>CONCATENATE(SP_ACQ_Lib[[#This Row],[Acquisition Tract No.]],"_",SP_ACQ_Lib[[#This Row],[ACQ Document Type]])</f>
        <v>T211_TITLE Tax Card</v>
      </c>
      <c r="B894" s="14" t="s">
        <v>2238</v>
      </c>
      <c r="C894" s="141" t="s">
        <v>2108</v>
      </c>
      <c r="D894" s="12" t="s">
        <v>1239</v>
      </c>
      <c r="E894" s="8" t="s">
        <v>485</v>
      </c>
      <c r="F894" s="8" t="s">
        <v>580</v>
      </c>
      <c r="G894" s="8" t="s">
        <v>579</v>
      </c>
      <c r="H894" s="7" t="s">
        <v>218</v>
      </c>
      <c r="I894" s="16"/>
      <c r="J894" s="16"/>
      <c r="K894" s="17"/>
      <c r="L894" s="3"/>
      <c r="M894" s="8" t="s">
        <v>1483</v>
      </c>
      <c r="N894" s="11">
        <v>43979.349027777775</v>
      </c>
      <c r="O894" s="8" t="s">
        <v>1483</v>
      </c>
      <c r="P894" s="11">
        <v>43971.421539351853</v>
      </c>
      <c r="Q894" s="13">
        <v>807324</v>
      </c>
      <c r="R894" s="142" t="s">
        <v>220</v>
      </c>
      <c r="S894" s="14" t="s">
        <v>1978</v>
      </c>
      <c r="T894" s="63">
        <v>968</v>
      </c>
      <c r="U894" s="64" t="str">
        <f>CONCATENATE(LEFT(SP_ACQ_Lib[[#This Row],[Tax Parcel ID]],7),"_",SP_ACQ_Lib[[#This Row],[ACQ Document Type]])</f>
        <v>R032141_TITLE Tax Card</v>
      </c>
      <c r="V894" s="36" t="str">
        <f>INDEX(SP_AcqTract_DB[WCAD Tax Parcel ID],MATCH(SP_ACQ_Lib[[#This Row],[Acquisition Tract No.]],SP_AcqTract_DB[Acquisition Tract No.],0))</f>
        <v>R032141;#249</v>
      </c>
      <c r="W894" s="26" t="e">
        <f>INDEX(#REF!,MATCH(LEFT(SP_ACQ_Lib[[#This Row],[Tax Parcel ID]],7),#REF!,0))</f>
        <v>#REF!</v>
      </c>
      <c r="X8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COW-FRMP_TR-T211 TITLE Tax Card</v>
      </c>
      <c r="Y8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5" spans="1:25" ht="15" x14ac:dyDescent="0.2">
      <c r="A895" s="57" t="str">
        <f>CONCATENATE(SP_ACQ_Lib[[#This Row],[Acquisition Tract No.]],"_",SP_ACQ_Lib[[#This Row],[ACQ Document Type]])</f>
        <v>T212_CONTACT Negotiator Report</v>
      </c>
      <c r="B895" s="14" t="s">
        <v>2239</v>
      </c>
      <c r="C895" s="141" t="s">
        <v>2110</v>
      </c>
      <c r="D895" s="12" t="s">
        <v>1240</v>
      </c>
      <c r="E895" s="8" t="s">
        <v>489</v>
      </c>
      <c r="F895" s="8" t="s">
        <v>517</v>
      </c>
      <c r="G895" s="8" t="s">
        <v>516</v>
      </c>
      <c r="H895" s="7" t="s">
        <v>218</v>
      </c>
      <c r="I895" s="16">
        <v>43895</v>
      </c>
      <c r="J895" s="16"/>
      <c r="K895" s="17"/>
      <c r="L895" s="3"/>
      <c r="M895" s="8" t="s">
        <v>2420</v>
      </c>
      <c r="N895" s="11">
        <v>44022.588136574072</v>
      </c>
      <c r="O895" s="8" t="s">
        <v>1483</v>
      </c>
      <c r="P895" s="11">
        <v>43971.421574074076</v>
      </c>
      <c r="Q895" s="13">
        <v>465799</v>
      </c>
      <c r="R895" s="142" t="s">
        <v>220</v>
      </c>
      <c r="S895" s="14" t="s">
        <v>2309</v>
      </c>
      <c r="T895" s="63">
        <v>969</v>
      </c>
      <c r="U895" s="64" t="str">
        <f>CONCATENATE(LEFT(SP_ACQ_Lib[[#This Row],[Tax Parcel ID]],7),"_",SP_ACQ_Lib[[#This Row],[ACQ Document Type]])</f>
        <v>R032142_CONTACT Negotiator Report</v>
      </c>
      <c r="V895" s="36" t="str">
        <f>INDEX(SP_AcqTract_DB[WCAD Tax Parcel ID],MATCH(SP_ACQ_Lib[[#This Row],[Acquisition Tract No.]],SP_AcqTract_DB[Acquisition Tract No.],0))</f>
        <v>R032142;#250</v>
      </c>
      <c r="W895" s="26" t="e">
        <f>INDEX(#REF!,MATCH(LEFT(SP_ACQ_Lib[[#This Row],[Tax Parcel ID]],7),#REF!,0))</f>
        <v>#REF!</v>
      </c>
      <c r="X8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COW-FRMP_TR-T212 CONTACT Negotiator Report</v>
      </c>
      <c r="Y8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6" spans="1:25" ht="15" x14ac:dyDescent="0.2">
      <c r="A896" s="57" t="str">
        <f>CONCATENATE(SP_ACQ_Lib[[#This Row],[Acquisition Tract No.]],"_",SP_ACQ_Lib[[#This Row],[ACQ Document Type]])</f>
        <v>T212_ENVIRONMENTAL Right-of-Entry Executed</v>
      </c>
      <c r="B896" s="14" t="s">
        <v>2382</v>
      </c>
      <c r="C896" s="141" t="s">
        <v>2110</v>
      </c>
      <c r="D896" s="12" t="s">
        <v>1240</v>
      </c>
      <c r="E896" s="8" t="s">
        <v>1195</v>
      </c>
      <c r="F896" s="8" t="s">
        <v>1196</v>
      </c>
      <c r="G896" s="8" t="s">
        <v>1194</v>
      </c>
      <c r="H896" s="7" t="s">
        <v>218</v>
      </c>
      <c r="I896" s="16">
        <v>43859</v>
      </c>
      <c r="J896" s="16"/>
      <c r="K896" s="17"/>
      <c r="L896" s="3"/>
      <c r="M896" s="8" t="s">
        <v>1483</v>
      </c>
      <c r="N896" s="11">
        <v>43983.571620370371</v>
      </c>
      <c r="O896" s="8" t="s">
        <v>1483</v>
      </c>
      <c r="P896" s="11">
        <v>43971.421631944446</v>
      </c>
      <c r="Q896" s="13">
        <v>557938</v>
      </c>
      <c r="R896" s="142" t="s">
        <v>220</v>
      </c>
      <c r="S896" s="14" t="s">
        <v>1980</v>
      </c>
      <c r="T896" s="63">
        <v>971</v>
      </c>
      <c r="U896" s="64" t="str">
        <f>CONCATENATE(LEFT(SP_ACQ_Lib[[#This Row],[Tax Parcel ID]],7),"_",SP_ACQ_Lib[[#This Row],[ACQ Document Type]])</f>
        <v>R032142_ENVIRONMENTAL Right-of-Entry Executed</v>
      </c>
      <c r="V896" s="36" t="str">
        <f>INDEX(SP_AcqTract_DB[WCAD Tax Parcel ID],MATCH(SP_ACQ_Lib[[#This Row],[Acquisition Tract No.]],SP_AcqTract_DB[Acquisition Tract No.],0))</f>
        <v>R032142;#250</v>
      </c>
      <c r="W896" s="26" t="e">
        <f>INDEX(#REF!,MATCH(LEFT(SP_ACQ_Lib[[#This Row],[Tax Parcel ID]],7),#REF!,0))</f>
        <v>#REF!</v>
      </c>
      <c r="X8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COW-FRMP_TR-T212 ENVIRONMENTAL Right-of-Entry Executed</v>
      </c>
      <c r="Y8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7" spans="1:25" ht="15" x14ac:dyDescent="0.2">
      <c r="A897" s="57" t="str">
        <f>CONCATENATE(SP_ACQ_Lib[[#This Row],[Acquisition Tract No.]],"_",SP_ACQ_Lib[[#This Row],[ACQ Document Type]])</f>
        <v>T212_ENVIRONMENTAL Right-of-Entry Package</v>
      </c>
      <c r="B897" s="14" t="s">
        <v>2383</v>
      </c>
      <c r="C897" s="141" t="s">
        <v>2110</v>
      </c>
      <c r="D897" s="12" t="s">
        <v>1240</v>
      </c>
      <c r="E897" s="8" t="s">
        <v>1195</v>
      </c>
      <c r="F897" s="8" t="s">
        <v>1198</v>
      </c>
      <c r="G897" s="8" t="s">
        <v>1197</v>
      </c>
      <c r="H897" s="7" t="s">
        <v>218</v>
      </c>
      <c r="I897" s="16">
        <v>43850</v>
      </c>
      <c r="J897" s="16">
        <v>43853</v>
      </c>
      <c r="K897" s="17"/>
      <c r="L897" s="3"/>
      <c r="M897" s="8" t="s">
        <v>1483</v>
      </c>
      <c r="N897" s="11">
        <v>43983.582685185182</v>
      </c>
      <c r="O897" s="8" t="s">
        <v>1483</v>
      </c>
      <c r="P897" s="11">
        <v>43971.421597222223</v>
      </c>
      <c r="Q897" s="13">
        <v>910236</v>
      </c>
      <c r="R897" s="142" t="s">
        <v>220</v>
      </c>
      <c r="S897" s="14" t="s">
        <v>1979</v>
      </c>
      <c r="T897" s="63">
        <v>970</v>
      </c>
      <c r="U897" s="64" t="str">
        <f>CONCATENATE(LEFT(SP_ACQ_Lib[[#This Row],[Tax Parcel ID]],7),"_",SP_ACQ_Lib[[#This Row],[ACQ Document Type]])</f>
        <v>R032142_ENVIRONMENTAL Right-of-Entry Package</v>
      </c>
      <c r="V897" s="36" t="str">
        <f>INDEX(SP_AcqTract_DB[WCAD Tax Parcel ID],MATCH(SP_ACQ_Lib[[#This Row],[Acquisition Tract No.]],SP_AcqTract_DB[Acquisition Tract No.],0))</f>
        <v>R032142;#250</v>
      </c>
      <c r="W897" s="26" t="e">
        <f>INDEX(#REF!,MATCH(LEFT(SP_ACQ_Lib[[#This Row],[Tax Parcel ID]],7),#REF!,0))</f>
        <v>#REF!</v>
      </c>
      <c r="X8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COW-FRMP_TR-T212 ENVIRONMENTAL Right-of-Entry Package</v>
      </c>
      <c r="Y8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8" spans="1:25" ht="15" x14ac:dyDescent="0.2">
      <c r="A898" s="57" t="str">
        <f>CONCATENATE(SP_ACQ_Lib[[#This Row],[Acquisition Tract No.]],"_",SP_ACQ_Lib[[#This Row],[ACQ Document Type]])</f>
        <v>T212_ROE Right-of-Entry Executed</v>
      </c>
      <c r="B898" s="14" t="s">
        <v>3039</v>
      </c>
      <c r="C898" s="141" t="s">
        <v>2110</v>
      </c>
      <c r="D898" s="12" t="s">
        <v>1240</v>
      </c>
      <c r="E898" s="8" t="s">
        <v>576</v>
      </c>
      <c r="F898" s="8" t="s">
        <v>1196</v>
      </c>
      <c r="G898" s="8" t="s">
        <v>2431</v>
      </c>
      <c r="H898" s="7" t="s">
        <v>218</v>
      </c>
      <c r="I898" s="16">
        <v>44014</v>
      </c>
      <c r="J898" s="16">
        <v>44198</v>
      </c>
      <c r="K898" s="17"/>
      <c r="L898" s="3"/>
      <c r="M898" s="8" t="s">
        <v>1483</v>
      </c>
      <c r="N898" s="11">
        <v>44018.430625000001</v>
      </c>
      <c r="O898" s="8" t="s">
        <v>1483</v>
      </c>
      <c r="P898" s="11">
        <v>44018.426782407405</v>
      </c>
      <c r="Q898" s="13">
        <v>2029156</v>
      </c>
      <c r="R898" s="142" t="s">
        <v>220</v>
      </c>
      <c r="S898" s="14" t="s">
        <v>3103</v>
      </c>
      <c r="T898" s="63">
        <v>1333</v>
      </c>
      <c r="U898" s="64" t="str">
        <f>CONCATENATE(LEFT(SP_ACQ_Lib[[#This Row],[Tax Parcel ID]],7),"_",SP_ACQ_Lib[[#This Row],[ACQ Document Type]])</f>
        <v>R032142_ROE Right-of-Entry Executed</v>
      </c>
      <c r="V898" s="36" t="str">
        <f>INDEX(SP_AcqTract_DB[WCAD Tax Parcel ID],MATCH(SP_ACQ_Lib[[#This Row],[Acquisition Tract No.]],SP_AcqTract_DB[Acquisition Tract No.],0))</f>
        <v>R032142;#250</v>
      </c>
      <c r="W898" s="26" t="e">
        <f>INDEX(#REF!,MATCH(LEFT(SP_ACQ_Lib[[#This Row],[Tax Parcel ID]],7),#REF!,0))</f>
        <v>#REF!</v>
      </c>
      <c r="X8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COW-FRMP_TR-T212 ROE Right-of-Entry Executed</v>
      </c>
      <c r="Y8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899" spans="1:25" ht="15" x14ac:dyDescent="0.2">
      <c r="A899" s="57" t="str">
        <f>CONCATENATE(SP_ACQ_Lib[[#This Row],[Acquisition Tract No.]],"_",SP_ACQ_Lib[[#This Row],[ACQ Document Type]])</f>
        <v>T212_ROE Right-of-Entry Package</v>
      </c>
      <c r="B899" s="14" t="s">
        <v>2525</v>
      </c>
      <c r="C899" s="141" t="s">
        <v>2110</v>
      </c>
      <c r="D899" s="12" t="s">
        <v>1240</v>
      </c>
      <c r="E899" s="8" t="s">
        <v>576</v>
      </c>
      <c r="F899" s="8" t="s">
        <v>1198</v>
      </c>
      <c r="G899" s="8" t="s">
        <v>2430</v>
      </c>
      <c r="H899" s="7" t="s">
        <v>218</v>
      </c>
      <c r="I899" s="16">
        <v>43985</v>
      </c>
      <c r="J899" s="16"/>
      <c r="K899" s="17"/>
      <c r="L899" s="3"/>
      <c r="M899" s="8" t="s">
        <v>1483</v>
      </c>
      <c r="N899" s="11">
        <v>43986.578009259261</v>
      </c>
      <c r="O899" s="8" t="s">
        <v>1483</v>
      </c>
      <c r="P899" s="11">
        <v>43986.5703125</v>
      </c>
      <c r="Q899" s="13">
        <v>1381412</v>
      </c>
      <c r="R899" s="142" t="s">
        <v>220</v>
      </c>
      <c r="S899" s="14" t="s">
        <v>2557</v>
      </c>
      <c r="T899" s="63">
        <v>1138</v>
      </c>
      <c r="U899" s="64" t="str">
        <f>CONCATENATE(LEFT(SP_ACQ_Lib[[#This Row],[Tax Parcel ID]],7),"_",SP_ACQ_Lib[[#This Row],[ACQ Document Type]])</f>
        <v>R032142_ROE Right-of-Entry Package</v>
      </c>
      <c r="V899" s="36" t="str">
        <f>INDEX(SP_AcqTract_DB[WCAD Tax Parcel ID],MATCH(SP_ACQ_Lib[[#This Row],[Acquisition Tract No.]],SP_AcqTract_DB[Acquisition Tract No.],0))</f>
        <v>R032142;#250</v>
      </c>
      <c r="W899" s="26" t="e">
        <f>INDEX(#REF!,MATCH(LEFT(SP_ACQ_Lib[[#This Row],[Tax Parcel ID]],7),#REF!,0))</f>
        <v>#REF!</v>
      </c>
      <c r="X8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COW-FRMP_TR-T212 ROE Right-of-Entry Package</v>
      </c>
      <c r="Y8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0" spans="1:25" ht="15" x14ac:dyDescent="0.2">
      <c r="A900" s="57" t="str">
        <f>CONCATENATE(SP_ACQ_Lib[[#This Row],[Acquisition Tract No.]],"_",SP_ACQ_Lib[[#This Row],[ACQ Document Type]])</f>
        <v>T212_TITLE Tax Card</v>
      </c>
      <c r="B900" s="14" t="s">
        <v>2240</v>
      </c>
      <c r="C900" s="141" t="s">
        <v>2110</v>
      </c>
      <c r="D900" s="12" t="s">
        <v>1240</v>
      </c>
      <c r="E900" s="8" t="s">
        <v>485</v>
      </c>
      <c r="F900" s="8" t="s">
        <v>580</v>
      </c>
      <c r="G900" s="8" t="s">
        <v>579</v>
      </c>
      <c r="H900" s="7" t="s">
        <v>218</v>
      </c>
      <c r="I900" s="16"/>
      <c r="J900" s="16"/>
      <c r="K900" s="17"/>
      <c r="L900" s="3"/>
      <c r="M900" s="8" t="s">
        <v>1483</v>
      </c>
      <c r="N900" s="11">
        <v>43979.349027777775</v>
      </c>
      <c r="O900" s="8" t="s">
        <v>1483</v>
      </c>
      <c r="P900" s="11">
        <v>43971.421643518515</v>
      </c>
      <c r="Q900" s="13">
        <v>797641</v>
      </c>
      <c r="R900" s="142" t="s">
        <v>220</v>
      </c>
      <c r="S900" s="14" t="s">
        <v>1981</v>
      </c>
      <c r="T900" s="63">
        <v>972</v>
      </c>
      <c r="U900" s="64" t="str">
        <f>CONCATENATE(LEFT(SP_ACQ_Lib[[#This Row],[Tax Parcel ID]],7),"_",SP_ACQ_Lib[[#This Row],[ACQ Document Type]])</f>
        <v>R032142_TITLE Tax Card</v>
      </c>
      <c r="V900" s="36" t="str">
        <f>INDEX(SP_AcqTract_DB[WCAD Tax Parcel ID],MATCH(SP_ACQ_Lib[[#This Row],[Acquisition Tract No.]],SP_AcqTract_DB[Acquisition Tract No.],0))</f>
        <v>R032142;#250</v>
      </c>
      <c r="W900" s="26" t="e">
        <f>INDEX(#REF!,MATCH(LEFT(SP_ACQ_Lib[[#This Row],[Tax Parcel ID]],7),#REF!,0))</f>
        <v>#REF!</v>
      </c>
      <c r="X9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COW-FRMP_TR-T212 TITLE Tax Card</v>
      </c>
      <c r="Y9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1" spans="1:25" ht="15" x14ac:dyDescent="0.2">
      <c r="A901" s="57" t="str">
        <f>CONCATENATE(SP_ACQ_Lib[[#This Row],[Acquisition Tract No.]],"_",SP_ACQ_Lib[[#This Row],[ACQ Document Type]])</f>
        <v>T213_CONTACT Negotiator Report</v>
      </c>
      <c r="B901" s="14" t="s">
        <v>2241</v>
      </c>
      <c r="C901" s="141" t="s">
        <v>2112</v>
      </c>
      <c r="D901" s="12" t="s">
        <v>1241</v>
      </c>
      <c r="E901" s="8" t="s">
        <v>489</v>
      </c>
      <c r="F901" s="8" t="s">
        <v>517</v>
      </c>
      <c r="G901" s="8" t="s">
        <v>516</v>
      </c>
      <c r="H901" s="7" t="s">
        <v>218</v>
      </c>
      <c r="I901" s="16">
        <v>43896</v>
      </c>
      <c r="J901" s="16"/>
      <c r="K901" s="17"/>
      <c r="L901" s="3"/>
      <c r="M901" s="8" t="s">
        <v>2420</v>
      </c>
      <c r="N901" s="11">
        <v>44007.870833333334</v>
      </c>
      <c r="O901" s="8" t="s">
        <v>1483</v>
      </c>
      <c r="P901" s="11">
        <v>43971.421666666669</v>
      </c>
      <c r="Q901" s="13">
        <v>445383</v>
      </c>
      <c r="R901" s="142" t="s">
        <v>220</v>
      </c>
      <c r="S901" s="14" t="s">
        <v>2309</v>
      </c>
      <c r="T901" s="63">
        <v>973</v>
      </c>
      <c r="U901" s="64" t="str">
        <f>CONCATENATE(LEFT(SP_ACQ_Lib[[#This Row],[Tax Parcel ID]],7),"_",SP_ACQ_Lib[[#This Row],[ACQ Document Type]])</f>
        <v>R032145_CONTACT Negotiator Report</v>
      </c>
      <c r="V901" s="36" t="str">
        <f>INDEX(SP_AcqTract_DB[WCAD Tax Parcel ID],MATCH(SP_ACQ_Lib[[#This Row],[Acquisition Tract No.]],SP_AcqTract_DB[Acquisition Tract No.],0))</f>
        <v>R032145;#251</v>
      </c>
      <c r="W901" s="26" t="e">
        <f>INDEX(#REF!,MATCH(LEFT(SP_ACQ_Lib[[#This Row],[Tax Parcel ID]],7),#REF!,0))</f>
        <v>#REF!</v>
      </c>
      <c r="X9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COW-FRMP_TR-T213 CONTACT Negotiator Report</v>
      </c>
      <c r="Y9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2" spans="1:25" ht="15" x14ac:dyDescent="0.2">
      <c r="A902" s="57" t="str">
        <f>CONCATENATE(SP_ACQ_Lib[[#This Row],[Acquisition Tract No.]],"_",SP_ACQ_Lib[[#This Row],[ACQ Document Type]])</f>
        <v>T213_ENVIRONMENTAL Right-of-Entry Executed</v>
      </c>
      <c r="B902" s="14" t="s">
        <v>2384</v>
      </c>
      <c r="C902" s="141" t="s">
        <v>2112</v>
      </c>
      <c r="D902" s="12" t="s">
        <v>1241</v>
      </c>
      <c r="E902" s="8" t="s">
        <v>1195</v>
      </c>
      <c r="F902" s="8" t="s">
        <v>1196</v>
      </c>
      <c r="G902" s="8" t="s">
        <v>1194</v>
      </c>
      <c r="H902" s="7" t="s">
        <v>218</v>
      </c>
      <c r="I902" s="16">
        <v>43864</v>
      </c>
      <c r="J902" s="16"/>
      <c r="K902" s="17"/>
      <c r="L902" s="3"/>
      <c r="M902" s="8" t="s">
        <v>1483</v>
      </c>
      <c r="N902" s="11">
        <v>43983.571817129632</v>
      </c>
      <c r="O902" s="8" t="s">
        <v>1483</v>
      </c>
      <c r="P902" s="11">
        <v>43971.421701388892</v>
      </c>
      <c r="Q902" s="13">
        <v>1856708</v>
      </c>
      <c r="R902" s="142" t="s">
        <v>220</v>
      </c>
      <c r="S902" s="14" t="s">
        <v>1983</v>
      </c>
      <c r="T902" s="63">
        <v>975</v>
      </c>
      <c r="U902" s="64" t="str">
        <f>CONCATENATE(LEFT(SP_ACQ_Lib[[#This Row],[Tax Parcel ID]],7),"_",SP_ACQ_Lib[[#This Row],[ACQ Document Type]])</f>
        <v>R032145_ENVIRONMENTAL Right-of-Entry Executed</v>
      </c>
      <c r="V902" s="36" t="str">
        <f>INDEX(SP_AcqTract_DB[WCAD Tax Parcel ID],MATCH(SP_ACQ_Lib[[#This Row],[Acquisition Tract No.]],SP_AcqTract_DB[Acquisition Tract No.],0))</f>
        <v>R032145;#251</v>
      </c>
      <c r="W902" s="26" t="e">
        <f>INDEX(#REF!,MATCH(LEFT(SP_ACQ_Lib[[#This Row],[Tax Parcel ID]],7),#REF!,0))</f>
        <v>#REF!</v>
      </c>
      <c r="X9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COW-FRMP_TR-T213 ENVIRONMENTAL Right-of-Entry Executed</v>
      </c>
      <c r="Y9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3" spans="1:25" ht="15" x14ac:dyDescent="0.2">
      <c r="A903" s="57" t="str">
        <f>CONCATENATE(SP_ACQ_Lib[[#This Row],[Acquisition Tract No.]],"_",SP_ACQ_Lib[[#This Row],[ACQ Document Type]])</f>
        <v>T213_ENVIRONMENTAL Right-of-Entry Package</v>
      </c>
      <c r="B903" s="14" t="s">
        <v>2385</v>
      </c>
      <c r="C903" s="141" t="s">
        <v>2112</v>
      </c>
      <c r="D903" s="12" t="s">
        <v>1241</v>
      </c>
      <c r="E903" s="8" t="s">
        <v>1195</v>
      </c>
      <c r="F903" s="8" t="s">
        <v>1198</v>
      </c>
      <c r="G903" s="8" t="s">
        <v>1197</v>
      </c>
      <c r="H903" s="7" t="s">
        <v>218</v>
      </c>
      <c r="I903" s="16">
        <v>43850</v>
      </c>
      <c r="J903" s="16">
        <v>43860</v>
      </c>
      <c r="K903" s="17"/>
      <c r="L903" s="3"/>
      <c r="M903" s="8" t="s">
        <v>1483</v>
      </c>
      <c r="N903" s="11">
        <v>43983.582685185182</v>
      </c>
      <c r="O903" s="8" t="s">
        <v>1483</v>
      </c>
      <c r="P903" s="11">
        <v>43971.421678240738</v>
      </c>
      <c r="Q903" s="13">
        <v>916378</v>
      </c>
      <c r="R903" s="142" t="s">
        <v>220</v>
      </c>
      <c r="S903" s="14" t="s">
        <v>1982</v>
      </c>
      <c r="T903" s="63">
        <v>974</v>
      </c>
      <c r="U903" s="64" t="str">
        <f>CONCATENATE(LEFT(SP_ACQ_Lib[[#This Row],[Tax Parcel ID]],7),"_",SP_ACQ_Lib[[#This Row],[ACQ Document Type]])</f>
        <v>R032145_ENVIRONMENTAL Right-of-Entry Package</v>
      </c>
      <c r="V903" s="36" t="str">
        <f>INDEX(SP_AcqTract_DB[WCAD Tax Parcel ID],MATCH(SP_ACQ_Lib[[#This Row],[Acquisition Tract No.]],SP_AcqTract_DB[Acquisition Tract No.],0))</f>
        <v>R032145;#251</v>
      </c>
      <c r="W903" s="26" t="e">
        <f>INDEX(#REF!,MATCH(LEFT(SP_ACQ_Lib[[#This Row],[Tax Parcel ID]],7),#REF!,0))</f>
        <v>#REF!</v>
      </c>
      <c r="X9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COW-FRMP_TR-T213 ENVIRONMENTAL Right-of-Entry Package</v>
      </c>
      <c r="Y9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4" spans="1:25" ht="15" x14ac:dyDescent="0.2">
      <c r="A904" s="57" t="str">
        <f>CONCATENATE(SP_ACQ_Lib[[#This Row],[Acquisition Tract No.]],"_",SP_ACQ_Lib[[#This Row],[ACQ Document Type]])</f>
        <v>T213_ROE Right-of-Entry Executed</v>
      </c>
      <c r="B904" s="14" t="s">
        <v>2881</v>
      </c>
      <c r="C904" s="141" t="s">
        <v>2112</v>
      </c>
      <c r="D904" s="12" t="s">
        <v>1241</v>
      </c>
      <c r="E904" s="8" t="s">
        <v>576</v>
      </c>
      <c r="F904" s="8" t="s">
        <v>1196</v>
      </c>
      <c r="G904" s="8" t="s">
        <v>2431</v>
      </c>
      <c r="H904" s="7" t="s">
        <v>218</v>
      </c>
      <c r="I904" s="16">
        <v>44004</v>
      </c>
      <c r="J904" s="16">
        <v>44187</v>
      </c>
      <c r="K904" s="17"/>
      <c r="L904" s="3"/>
      <c r="M904" s="8" t="s">
        <v>1483</v>
      </c>
      <c r="N904" s="11">
        <v>44005.616747685184</v>
      </c>
      <c r="O904" s="8" t="s">
        <v>1483</v>
      </c>
      <c r="P904" s="11">
        <v>44005.61346064815</v>
      </c>
      <c r="Q904" s="13">
        <v>1561197</v>
      </c>
      <c r="R904" s="142" t="s">
        <v>220</v>
      </c>
      <c r="S904" s="14" t="s">
        <v>2950</v>
      </c>
      <c r="T904" s="63">
        <v>1279</v>
      </c>
      <c r="U904" s="64" t="str">
        <f>CONCATENATE(LEFT(SP_ACQ_Lib[[#This Row],[Tax Parcel ID]],7),"_",SP_ACQ_Lib[[#This Row],[ACQ Document Type]])</f>
        <v>R032145_ROE Right-of-Entry Executed</v>
      </c>
      <c r="V904" s="36" t="str">
        <f>INDEX(SP_AcqTract_DB[WCAD Tax Parcel ID],MATCH(SP_ACQ_Lib[[#This Row],[Acquisition Tract No.]],SP_AcqTract_DB[Acquisition Tract No.],0))</f>
        <v>R032145;#251</v>
      </c>
      <c r="W904" s="26" t="e">
        <f>INDEX(#REF!,MATCH(LEFT(SP_ACQ_Lib[[#This Row],[Tax Parcel ID]],7),#REF!,0))</f>
        <v>#REF!</v>
      </c>
      <c r="X9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COW-FRMP_TR-T213 ROE Right-of-Entry Executed</v>
      </c>
      <c r="Y9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5" spans="1:25" ht="15" x14ac:dyDescent="0.2">
      <c r="A905" s="57" t="str">
        <f>CONCATENATE(SP_ACQ_Lib[[#This Row],[Acquisition Tract No.]],"_",SP_ACQ_Lib[[#This Row],[ACQ Document Type]])</f>
        <v>T213_ROE Right-of-Entry Package</v>
      </c>
      <c r="B905" s="14" t="s">
        <v>2526</v>
      </c>
      <c r="C905" s="141" t="s">
        <v>2112</v>
      </c>
      <c r="D905" s="12" t="s">
        <v>1241</v>
      </c>
      <c r="E905" s="8" t="s">
        <v>576</v>
      </c>
      <c r="F905" s="8" t="s">
        <v>1198</v>
      </c>
      <c r="G905" s="8" t="s">
        <v>2430</v>
      </c>
      <c r="H905" s="7" t="s">
        <v>218</v>
      </c>
      <c r="I905" s="16">
        <v>43985</v>
      </c>
      <c r="J905" s="16"/>
      <c r="K905" s="17"/>
      <c r="L905" s="3"/>
      <c r="M905" s="8" t="s">
        <v>1483</v>
      </c>
      <c r="N905" s="11">
        <v>43986.578344907408</v>
      </c>
      <c r="O905" s="8" t="s">
        <v>1483</v>
      </c>
      <c r="P905" s="11">
        <v>43986.570335648146</v>
      </c>
      <c r="Q905" s="13">
        <v>1356226</v>
      </c>
      <c r="R905" s="142" t="s">
        <v>220</v>
      </c>
      <c r="S905" s="14" t="s">
        <v>2558</v>
      </c>
      <c r="T905" s="63">
        <v>1139</v>
      </c>
      <c r="U905" s="64" t="str">
        <f>CONCATENATE(LEFT(SP_ACQ_Lib[[#This Row],[Tax Parcel ID]],7),"_",SP_ACQ_Lib[[#This Row],[ACQ Document Type]])</f>
        <v>R032145_ROE Right-of-Entry Package</v>
      </c>
      <c r="V905" s="36" t="str">
        <f>INDEX(SP_AcqTract_DB[WCAD Tax Parcel ID],MATCH(SP_ACQ_Lib[[#This Row],[Acquisition Tract No.]],SP_AcqTract_DB[Acquisition Tract No.],0))</f>
        <v>R032145;#251</v>
      </c>
      <c r="W905" s="26" t="e">
        <f>INDEX(#REF!,MATCH(LEFT(SP_ACQ_Lib[[#This Row],[Tax Parcel ID]],7),#REF!,0))</f>
        <v>#REF!</v>
      </c>
      <c r="X9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COW-FRMP_TR-T213 ROE Right-of-Entry Package</v>
      </c>
      <c r="Y9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6" spans="1:25" ht="15" x14ac:dyDescent="0.2">
      <c r="A906" s="57" t="str">
        <f>CONCATENATE(SP_ACQ_Lib[[#This Row],[Acquisition Tract No.]],"_",SP_ACQ_Lib[[#This Row],[ACQ Document Type]])</f>
        <v>T213_TITLE Tax Card</v>
      </c>
      <c r="B906" s="14" t="s">
        <v>2242</v>
      </c>
      <c r="C906" s="141" t="s">
        <v>2112</v>
      </c>
      <c r="D906" s="12" t="s">
        <v>1241</v>
      </c>
      <c r="E906" s="8" t="s">
        <v>485</v>
      </c>
      <c r="F906" s="8" t="s">
        <v>580</v>
      </c>
      <c r="G906" s="8" t="s">
        <v>579</v>
      </c>
      <c r="H906" s="7" t="s">
        <v>218</v>
      </c>
      <c r="I906" s="16"/>
      <c r="J906" s="16"/>
      <c r="K906" s="17"/>
      <c r="L906" s="3"/>
      <c r="M906" s="8" t="s">
        <v>1483</v>
      </c>
      <c r="N906" s="11">
        <v>43979.349027777775</v>
      </c>
      <c r="O906" s="8" t="s">
        <v>1483</v>
      </c>
      <c r="P906" s="11">
        <v>43971.421747685185</v>
      </c>
      <c r="Q906" s="13">
        <v>801323</v>
      </c>
      <c r="R906" s="142" t="s">
        <v>220</v>
      </c>
      <c r="S906" s="14" t="s">
        <v>1984</v>
      </c>
      <c r="T906" s="63">
        <v>976</v>
      </c>
      <c r="U906" s="64" t="str">
        <f>CONCATENATE(LEFT(SP_ACQ_Lib[[#This Row],[Tax Parcel ID]],7),"_",SP_ACQ_Lib[[#This Row],[ACQ Document Type]])</f>
        <v>R032145_TITLE Tax Card</v>
      </c>
      <c r="V906" s="36" t="str">
        <f>INDEX(SP_AcqTract_DB[WCAD Tax Parcel ID],MATCH(SP_ACQ_Lib[[#This Row],[Acquisition Tract No.]],SP_AcqTract_DB[Acquisition Tract No.],0))</f>
        <v>R032145;#251</v>
      </c>
      <c r="W906" s="26" t="e">
        <f>INDEX(#REF!,MATCH(LEFT(SP_ACQ_Lib[[#This Row],[Tax Parcel ID]],7),#REF!,0))</f>
        <v>#REF!</v>
      </c>
      <c r="X9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COW-FRMP_TR-T213 TITLE Tax Card</v>
      </c>
      <c r="Y9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7" spans="1:25" ht="15" x14ac:dyDescent="0.2">
      <c r="A907" s="57" t="str">
        <f>CONCATENATE(SP_ACQ_Lib[[#This Row],[Acquisition Tract No.]],"_",SP_ACQ_Lib[[#This Row],[ACQ Document Type]])</f>
        <v>T215_CONTACT Negotiator Report</v>
      </c>
      <c r="B907" s="14" t="s">
        <v>2243</v>
      </c>
      <c r="C907" s="141" t="s">
        <v>2114</v>
      </c>
      <c r="D907" s="12" t="s">
        <v>1242</v>
      </c>
      <c r="E907" s="8" t="s">
        <v>489</v>
      </c>
      <c r="F907" s="8" t="s">
        <v>517</v>
      </c>
      <c r="G907" s="8" t="s">
        <v>516</v>
      </c>
      <c r="H907" s="7" t="s">
        <v>218</v>
      </c>
      <c r="I907" s="16">
        <v>43896</v>
      </c>
      <c r="J907" s="16"/>
      <c r="K907" s="17"/>
      <c r="L907" s="3"/>
      <c r="M907" s="8" t="s">
        <v>1077</v>
      </c>
      <c r="N907" s="11">
        <v>44012.324965277781</v>
      </c>
      <c r="O907" s="8" t="s">
        <v>1483</v>
      </c>
      <c r="P907" s="11">
        <v>43971.421759259261</v>
      </c>
      <c r="Q907" s="13">
        <v>424341</v>
      </c>
      <c r="R907" s="142" t="s">
        <v>220</v>
      </c>
      <c r="S907" s="14" t="s">
        <v>2028</v>
      </c>
      <c r="T907" s="63">
        <v>977</v>
      </c>
      <c r="U907" s="64" t="str">
        <f>CONCATENATE(LEFT(SP_ACQ_Lib[[#This Row],[Tax Parcel ID]],7),"_",SP_ACQ_Lib[[#This Row],[ACQ Document Type]])</f>
        <v>R050108_CONTACT Negotiator Report</v>
      </c>
      <c r="V907" s="36" t="str">
        <f>INDEX(SP_AcqTract_DB[WCAD Tax Parcel ID],MATCH(SP_ACQ_Lib[[#This Row],[Acquisition Tract No.]],SP_AcqTract_DB[Acquisition Tract No.],0))</f>
        <v>R050108;#253</v>
      </c>
      <c r="W907" s="26" t="e">
        <f>INDEX(#REF!,MATCH(LEFT(SP_ACQ_Lib[[#This Row],[Tax Parcel ID]],7),#REF!,0))</f>
        <v>#REF!</v>
      </c>
      <c r="X9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COW-FRMP_TR-T215 CONTACT Negotiator Report</v>
      </c>
      <c r="Y9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8" spans="1:25" ht="15" x14ac:dyDescent="0.2">
      <c r="A908" s="57" t="str">
        <f>CONCATENATE(SP_ACQ_Lib[[#This Row],[Acquisition Tract No.]],"_",SP_ACQ_Lib[[#This Row],[ACQ Document Type]])</f>
        <v>T215_ENVIRONMENTAL Right-of-Entry Package</v>
      </c>
      <c r="B908" s="14" t="s">
        <v>2386</v>
      </c>
      <c r="C908" s="141" t="s">
        <v>2114</v>
      </c>
      <c r="D908" s="12" t="s">
        <v>1242</v>
      </c>
      <c r="E908" s="8" t="s">
        <v>1195</v>
      </c>
      <c r="F908" s="8" t="s">
        <v>1198</v>
      </c>
      <c r="G908" s="8" t="s">
        <v>1197</v>
      </c>
      <c r="H908" s="7" t="s">
        <v>218</v>
      </c>
      <c r="I908" s="16">
        <v>43851</v>
      </c>
      <c r="J908" s="16">
        <v>43872</v>
      </c>
      <c r="K908" s="17"/>
      <c r="L908" s="3" t="s">
        <v>1505</v>
      </c>
      <c r="M908" s="8" t="s">
        <v>1483</v>
      </c>
      <c r="N908" s="11">
        <v>43983.582685185182</v>
      </c>
      <c r="O908" s="8" t="s">
        <v>1483</v>
      </c>
      <c r="P908" s="11">
        <v>43971.421782407408</v>
      </c>
      <c r="Q908" s="13">
        <v>878705</v>
      </c>
      <c r="R908" s="142" t="s">
        <v>220</v>
      </c>
      <c r="S908" s="14" t="s">
        <v>1985</v>
      </c>
      <c r="T908" s="63">
        <v>978</v>
      </c>
      <c r="U908" s="64" t="str">
        <f>CONCATENATE(LEFT(SP_ACQ_Lib[[#This Row],[Tax Parcel ID]],7),"_",SP_ACQ_Lib[[#This Row],[ACQ Document Type]])</f>
        <v>R050108_ENVIRONMENTAL Right-of-Entry Package</v>
      </c>
      <c r="V908" s="36" t="str">
        <f>INDEX(SP_AcqTract_DB[WCAD Tax Parcel ID],MATCH(SP_ACQ_Lib[[#This Row],[Acquisition Tract No.]],SP_AcqTract_DB[Acquisition Tract No.],0))</f>
        <v>R050108;#253</v>
      </c>
      <c r="W908" s="26" t="e">
        <f>INDEX(#REF!,MATCH(LEFT(SP_ACQ_Lib[[#This Row],[Tax Parcel ID]],7),#REF!,0))</f>
        <v>#REF!</v>
      </c>
      <c r="X9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COW-FRMP_TR-T215 ENVIRONMENTAL Right-of-Entry Package</v>
      </c>
      <c r="Y9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09" spans="1:25" ht="15" x14ac:dyDescent="0.2">
      <c r="A909" s="57" t="str">
        <f>CONCATENATE(SP_ACQ_Lib[[#This Row],[Acquisition Tract No.]],"_",SP_ACQ_Lib[[#This Row],[ACQ Document Type]])</f>
        <v>T215_ROE Right-of-Entry Executed</v>
      </c>
      <c r="B909" s="14" t="s">
        <v>3040</v>
      </c>
      <c r="C909" s="141" t="s">
        <v>2114</v>
      </c>
      <c r="D909" s="12" t="s">
        <v>1242</v>
      </c>
      <c r="E909" s="8" t="s">
        <v>576</v>
      </c>
      <c r="F909" s="8" t="s">
        <v>1196</v>
      </c>
      <c r="G909" s="8" t="s">
        <v>2431</v>
      </c>
      <c r="H909" s="7" t="s">
        <v>218</v>
      </c>
      <c r="I909" s="16">
        <v>44001</v>
      </c>
      <c r="J909" s="16">
        <v>44184</v>
      </c>
      <c r="K909" s="17"/>
      <c r="L909" s="3"/>
      <c r="M909" s="8" t="s">
        <v>1483</v>
      </c>
      <c r="N909" s="11">
        <v>44019.399502314816</v>
      </c>
      <c r="O909" s="8" t="s">
        <v>1483</v>
      </c>
      <c r="P909" s="11">
        <v>44018.450648148151</v>
      </c>
      <c r="Q909" s="13">
        <v>2262093</v>
      </c>
      <c r="R909" s="142" t="s">
        <v>220</v>
      </c>
      <c r="S909" s="14" t="s">
        <v>3104</v>
      </c>
      <c r="T909" s="63">
        <v>1336</v>
      </c>
      <c r="U909" s="64" t="str">
        <f>CONCATENATE(LEFT(SP_ACQ_Lib[[#This Row],[Tax Parcel ID]],7),"_",SP_ACQ_Lib[[#This Row],[ACQ Document Type]])</f>
        <v>R050108_ROE Right-of-Entry Executed</v>
      </c>
      <c r="V909" s="36" t="str">
        <f>INDEX(SP_AcqTract_DB[WCAD Tax Parcel ID],MATCH(SP_ACQ_Lib[[#This Row],[Acquisition Tract No.]],SP_AcqTract_DB[Acquisition Tract No.],0))</f>
        <v>R050108;#253</v>
      </c>
      <c r="W909" s="26" t="e">
        <f>INDEX(#REF!,MATCH(LEFT(SP_ACQ_Lib[[#This Row],[Tax Parcel ID]],7),#REF!,0))</f>
        <v>#REF!</v>
      </c>
      <c r="X9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COW-FRMP_TR-T215 ROE Right-of-Entry Executed</v>
      </c>
      <c r="Y9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0" spans="1:25" ht="15" x14ac:dyDescent="0.2">
      <c r="A910" s="57" t="str">
        <f>CONCATENATE(SP_ACQ_Lib[[#This Row],[Acquisition Tract No.]],"_",SP_ACQ_Lib[[#This Row],[ACQ Document Type]])</f>
        <v>T215_ROE Right-of-Entry Package</v>
      </c>
      <c r="B910" s="14" t="s">
        <v>2527</v>
      </c>
      <c r="C910" s="141" t="s">
        <v>2114</v>
      </c>
      <c r="D910" s="12" t="s">
        <v>1242</v>
      </c>
      <c r="E910" s="8" t="s">
        <v>576</v>
      </c>
      <c r="F910" s="8" t="s">
        <v>1198</v>
      </c>
      <c r="G910" s="8" t="s">
        <v>2430</v>
      </c>
      <c r="H910" s="7" t="s">
        <v>218</v>
      </c>
      <c r="I910" s="16">
        <v>43985</v>
      </c>
      <c r="J910" s="16"/>
      <c r="K910" s="17"/>
      <c r="L910" s="3"/>
      <c r="M910" s="8" t="s">
        <v>1483</v>
      </c>
      <c r="N910" s="11">
        <v>43986.578738425924</v>
      </c>
      <c r="O910" s="8" t="s">
        <v>1483</v>
      </c>
      <c r="P910" s="11">
        <v>43986.569837962961</v>
      </c>
      <c r="Q910" s="13">
        <v>1272238</v>
      </c>
      <c r="R910" s="142" t="s">
        <v>220</v>
      </c>
      <c r="S910" s="14" t="s">
        <v>2559</v>
      </c>
      <c r="T910" s="63">
        <v>1122</v>
      </c>
      <c r="U910" s="64" t="str">
        <f>CONCATENATE(LEFT(SP_ACQ_Lib[[#This Row],[Tax Parcel ID]],7),"_",SP_ACQ_Lib[[#This Row],[ACQ Document Type]])</f>
        <v>R050108_ROE Right-of-Entry Package</v>
      </c>
      <c r="V910" s="36" t="str">
        <f>INDEX(SP_AcqTract_DB[WCAD Tax Parcel ID],MATCH(SP_ACQ_Lib[[#This Row],[Acquisition Tract No.]],SP_AcqTract_DB[Acquisition Tract No.],0))</f>
        <v>R050108;#253</v>
      </c>
      <c r="W910" s="26" t="e">
        <f>INDEX(#REF!,MATCH(LEFT(SP_ACQ_Lib[[#This Row],[Tax Parcel ID]],7),#REF!,0))</f>
        <v>#REF!</v>
      </c>
      <c r="X9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COW-FRMP_TR-T215 ROE Right-of-Entry Package</v>
      </c>
      <c r="Y9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1" spans="1:25" ht="15" x14ac:dyDescent="0.2">
      <c r="A911" s="57" t="str">
        <f>CONCATENATE(SP_ACQ_Lib[[#This Row],[Acquisition Tract No.]],"_",SP_ACQ_Lib[[#This Row],[ACQ Document Type]])</f>
        <v>T215_TITLE Tax Card</v>
      </c>
      <c r="B911" s="14" t="s">
        <v>2244</v>
      </c>
      <c r="C911" s="141" t="s">
        <v>2114</v>
      </c>
      <c r="D911" s="12" t="s">
        <v>1242</v>
      </c>
      <c r="E911" s="8" t="s">
        <v>485</v>
      </c>
      <c r="F911" s="8" t="s">
        <v>580</v>
      </c>
      <c r="G911" s="8" t="s">
        <v>579</v>
      </c>
      <c r="H911" s="7" t="s">
        <v>218</v>
      </c>
      <c r="I911" s="16"/>
      <c r="J911" s="16"/>
      <c r="K911" s="17"/>
      <c r="L911" s="3"/>
      <c r="M911" s="8" t="s">
        <v>1483</v>
      </c>
      <c r="N911" s="11">
        <v>43979.349027777775</v>
      </c>
      <c r="O911" s="8" t="s">
        <v>1483</v>
      </c>
      <c r="P911" s="11">
        <v>43971.421793981484</v>
      </c>
      <c r="Q911" s="13">
        <v>705198</v>
      </c>
      <c r="R911" s="142" t="s">
        <v>220</v>
      </c>
      <c r="S911" s="14" t="s">
        <v>1986</v>
      </c>
      <c r="T911" s="63">
        <v>979</v>
      </c>
      <c r="U911" s="64" t="str">
        <f>CONCATENATE(LEFT(SP_ACQ_Lib[[#This Row],[Tax Parcel ID]],7),"_",SP_ACQ_Lib[[#This Row],[ACQ Document Type]])</f>
        <v>R050108_TITLE Tax Card</v>
      </c>
      <c r="V911" s="36" t="str">
        <f>INDEX(SP_AcqTract_DB[WCAD Tax Parcel ID],MATCH(SP_ACQ_Lib[[#This Row],[Acquisition Tract No.]],SP_AcqTract_DB[Acquisition Tract No.],0))</f>
        <v>R050108;#253</v>
      </c>
      <c r="W911" s="26" t="e">
        <f>INDEX(#REF!,MATCH(LEFT(SP_ACQ_Lib[[#This Row],[Tax Parcel ID]],7),#REF!,0))</f>
        <v>#REF!</v>
      </c>
      <c r="X9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COW-FRMP_TR-T215 TITLE Tax Card</v>
      </c>
      <c r="Y9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2" spans="1:25" ht="15" x14ac:dyDescent="0.2">
      <c r="A912" s="57" t="str">
        <f>CONCATENATE(SP_ACQ_Lib[[#This Row],[Acquisition Tract No.]],"_",SP_ACQ_Lib[[#This Row],[ACQ Document Type]])</f>
        <v>T227_CONTACT Negotiator Report</v>
      </c>
      <c r="B912" s="14" t="s">
        <v>2677</v>
      </c>
      <c r="C912" s="141" t="s">
        <v>2116</v>
      </c>
      <c r="D912" s="12" t="s">
        <v>1249</v>
      </c>
      <c r="E912" s="8" t="s">
        <v>489</v>
      </c>
      <c r="F912" s="8" t="s">
        <v>517</v>
      </c>
      <c r="G912" s="8" t="s">
        <v>516</v>
      </c>
      <c r="H912" s="7" t="s">
        <v>218</v>
      </c>
      <c r="I912" s="16"/>
      <c r="J912" s="16"/>
      <c r="K912" s="17"/>
      <c r="L912" s="3"/>
      <c r="M912" s="8" t="s">
        <v>1077</v>
      </c>
      <c r="N912" s="11">
        <v>44011.959085648145</v>
      </c>
      <c r="O912" s="8" t="s">
        <v>1077</v>
      </c>
      <c r="P912" s="11">
        <v>43993.657430555555</v>
      </c>
      <c r="Q912" s="13">
        <v>1502336</v>
      </c>
      <c r="R912" s="142" t="s">
        <v>220</v>
      </c>
      <c r="S912" s="14" t="s">
        <v>2698</v>
      </c>
      <c r="T912" s="63">
        <v>1180</v>
      </c>
      <c r="U912" s="64" t="str">
        <f>CONCATENATE(LEFT(SP_ACQ_Lib[[#This Row],[Tax Parcel ID]],7),"_",SP_ACQ_Lib[[#This Row],[ACQ Document Type]])</f>
        <v>R053788_CONTACT Negotiator Report</v>
      </c>
      <c r="V912" s="36" t="str">
        <f>INDEX(SP_AcqTract_DB[WCAD Tax Parcel ID],MATCH(SP_ACQ_Lib[[#This Row],[Acquisition Tract No.]],SP_AcqTract_DB[Acquisition Tract No.],0))</f>
        <v>R053788;#259</v>
      </c>
      <c r="W912" s="26" t="e">
        <f>INDEX(#REF!,MATCH(LEFT(SP_ACQ_Lib[[#This Row],[Tax Parcel ID]],7),#REF!,0))</f>
        <v>#REF!</v>
      </c>
      <c r="X9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COW-FRMP_TR-T227 CONTACT Negotiator Report</v>
      </c>
      <c r="Y9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3" spans="1:25" ht="15" x14ac:dyDescent="0.2">
      <c r="A913" s="57" t="str">
        <f>CONCATENATE(SP_ACQ_Lib[[#This Row],[Acquisition Tract No.]],"_",SP_ACQ_Lib[[#This Row],[ACQ Document Type]])</f>
        <v>T227_ENVIRONMENTAL Right-of-Entry Executed</v>
      </c>
      <c r="B913" s="14" t="s">
        <v>2387</v>
      </c>
      <c r="C913" s="141" t="s">
        <v>2116</v>
      </c>
      <c r="D913" s="12" t="s">
        <v>1249</v>
      </c>
      <c r="E913" s="8" t="s">
        <v>1195</v>
      </c>
      <c r="F913" s="8" t="s">
        <v>1196</v>
      </c>
      <c r="G913" s="8" t="s">
        <v>1194</v>
      </c>
      <c r="H913" s="7" t="s">
        <v>218</v>
      </c>
      <c r="I913" s="16">
        <v>43887</v>
      </c>
      <c r="J913" s="16"/>
      <c r="K913" s="17"/>
      <c r="L913" s="3"/>
      <c r="M913" s="8" t="s">
        <v>1483</v>
      </c>
      <c r="N913" s="11">
        <v>43983.572256944448</v>
      </c>
      <c r="O913" s="8" t="s">
        <v>1483</v>
      </c>
      <c r="P913" s="11">
        <v>43971.421909722223</v>
      </c>
      <c r="Q913" s="13">
        <v>1712134</v>
      </c>
      <c r="R913" s="142" t="s">
        <v>220</v>
      </c>
      <c r="S913" s="14" t="s">
        <v>1990</v>
      </c>
      <c r="T913" s="63">
        <v>983</v>
      </c>
      <c r="U913" s="64" t="str">
        <f>CONCATENATE(LEFT(SP_ACQ_Lib[[#This Row],[Tax Parcel ID]],7),"_",SP_ACQ_Lib[[#This Row],[ACQ Document Type]])</f>
        <v>R053788_ENVIRONMENTAL Right-of-Entry Executed</v>
      </c>
      <c r="V913" s="36" t="str">
        <f>INDEX(SP_AcqTract_DB[WCAD Tax Parcel ID],MATCH(SP_ACQ_Lib[[#This Row],[Acquisition Tract No.]],SP_AcqTract_DB[Acquisition Tract No.],0))</f>
        <v>R053788;#259</v>
      </c>
      <c r="W913" s="26" t="e">
        <f>INDEX(#REF!,MATCH(LEFT(SP_ACQ_Lib[[#This Row],[Tax Parcel ID]],7),#REF!,0))</f>
        <v>#REF!</v>
      </c>
      <c r="X9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COW-FRMP_TR-T227 ENVIRONMENTAL Right-of-Entry Executed</v>
      </c>
      <c r="Y9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4" spans="1:25" ht="15" x14ac:dyDescent="0.2">
      <c r="A914" s="57" t="str">
        <f>CONCATENATE(SP_ACQ_Lib[[#This Row],[Acquisition Tract No.]],"_",SP_ACQ_Lib[[#This Row],[ACQ Document Type]])</f>
        <v>T227_ENVIRONMENTAL Right-of-Entry Package</v>
      </c>
      <c r="B914" s="14" t="s">
        <v>2388</v>
      </c>
      <c r="C914" s="141" t="s">
        <v>2116</v>
      </c>
      <c r="D914" s="12" t="s">
        <v>1249</v>
      </c>
      <c r="E914" s="8" t="s">
        <v>1195</v>
      </c>
      <c r="F914" s="8" t="s">
        <v>1198</v>
      </c>
      <c r="G914" s="8" t="s">
        <v>1197</v>
      </c>
      <c r="H914" s="7" t="s">
        <v>218</v>
      </c>
      <c r="I914" s="16">
        <v>43850</v>
      </c>
      <c r="J914" s="16">
        <v>43854</v>
      </c>
      <c r="K914" s="17"/>
      <c r="L914" s="3"/>
      <c r="M914" s="8" t="s">
        <v>1483</v>
      </c>
      <c r="N914" s="11">
        <v>43983.582743055558</v>
      </c>
      <c r="O914" s="8" t="s">
        <v>1483</v>
      </c>
      <c r="P914" s="11">
        <v>43971.421875</v>
      </c>
      <c r="Q914" s="13">
        <v>844633</v>
      </c>
      <c r="R914" s="142" t="s">
        <v>220</v>
      </c>
      <c r="S914" s="14" t="s">
        <v>1989</v>
      </c>
      <c r="T914" s="63">
        <v>982</v>
      </c>
      <c r="U914" s="64" t="str">
        <f>CONCATENATE(LEFT(SP_ACQ_Lib[[#This Row],[Tax Parcel ID]],7),"_",SP_ACQ_Lib[[#This Row],[ACQ Document Type]])</f>
        <v>R053788_ENVIRONMENTAL Right-of-Entry Package</v>
      </c>
      <c r="V914" s="36" t="str">
        <f>INDEX(SP_AcqTract_DB[WCAD Tax Parcel ID],MATCH(SP_ACQ_Lib[[#This Row],[Acquisition Tract No.]],SP_AcqTract_DB[Acquisition Tract No.],0))</f>
        <v>R053788;#259</v>
      </c>
      <c r="W914" s="26" t="e">
        <f>INDEX(#REF!,MATCH(LEFT(SP_ACQ_Lib[[#This Row],[Tax Parcel ID]],7),#REF!,0))</f>
        <v>#REF!</v>
      </c>
      <c r="X9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COW-FRMP_TR-T227 ENVIRONMENTAL Right-of-Entry Package</v>
      </c>
      <c r="Y9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5" spans="1:25" ht="15" x14ac:dyDescent="0.2">
      <c r="A915" s="57" t="str">
        <f>CONCATENATE(SP_ACQ_Lib[[#This Row],[Acquisition Tract No.]],"_",SP_ACQ_Lib[[#This Row],[ACQ Document Type]])</f>
        <v>T227_ROE Right-of-Entry Executed</v>
      </c>
      <c r="B915" s="14" t="s">
        <v>2882</v>
      </c>
      <c r="C915" s="141" t="s">
        <v>2116</v>
      </c>
      <c r="D915" s="12" t="s">
        <v>1249</v>
      </c>
      <c r="E915" s="8" t="s">
        <v>576</v>
      </c>
      <c r="F915" s="8" t="s">
        <v>1196</v>
      </c>
      <c r="G915" s="8" t="s">
        <v>2431</v>
      </c>
      <c r="H915" s="7" t="s">
        <v>218</v>
      </c>
      <c r="I915" s="16">
        <v>44004</v>
      </c>
      <c r="J915" s="16">
        <v>44187</v>
      </c>
      <c r="K915" s="17"/>
      <c r="L915" s="3"/>
      <c r="M915" s="8" t="s">
        <v>1483</v>
      </c>
      <c r="N915" s="11">
        <v>44005.617291666669</v>
      </c>
      <c r="O915" s="8" t="s">
        <v>1483</v>
      </c>
      <c r="P915" s="11">
        <v>44005.613483796296</v>
      </c>
      <c r="Q915" s="13">
        <v>2002742</v>
      </c>
      <c r="R915" s="142" t="s">
        <v>220</v>
      </c>
      <c r="S915" s="14" t="s">
        <v>2951</v>
      </c>
      <c r="T915" s="63">
        <v>1280</v>
      </c>
      <c r="U915" s="64" t="str">
        <f>CONCATENATE(LEFT(SP_ACQ_Lib[[#This Row],[Tax Parcel ID]],7),"_",SP_ACQ_Lib[[#This Row],[ACQ Document Type]])</f>
        <v>R053788_ROE Right-of-Entry Executed</v>
      </c>
      <c r="V915" s="36" t="str">
        <f>INDEX(SP_AcqTract_DB[WCAD Tax Parcel ID],MATCH(SP_ACQ_Lib[[#This Row],[Acquisition Tract No.]],SP_AcqTract_DB[Acquisition Tract No.],0))</f>
        <v>R053788;#259</v>
      </c>
      <c r="W915" s="26" t="e">
        <f>INDEX(#REF!,MATCH(LEFT(SP_ACQ_Lib[[#This Row],[Tax Parcel ID]],7),#REF!,0))</f>
        <v>#REF!</v>
      </c>
      <c r="X91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COW-FRMP_TR-T227 ROE Right-of-Entry Executed</v>
      </c>
      <c r="Y91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6" spans="1:25" ht="15" x14ac:dyDescent="0.2">
      <c r="A916" s="57" t="str">
        <f>CONCATENATE(SP_ACQ_Lib[[#This Row],[Acquisition Tract No.]],"_",SP_ACQ_Lib[[#This Row],[ACQ Document Type]])</f>
        <v>T227_ROE Right-of-Entry Package</v>
      </c>
      <c r="B916" s="14" t="s">
        <v>2528</v>
      </c>
      <c r="C916" s="141" t="s">
        <v>2116</v>
      </c>
      <c r="D916" s="12" t="s">
        <v>1249</v>
      </c>
      <c r="E916" s="8" t="s">
        <v>576</v>
      </c>
      <c r="F916" s="8" t="s">
        <v>1198</v>
      </c>
      <c r="G916" s="8" t="s">
        <v>2430</v>
      </c>
      <c r="H916" s="7" t="s">
        <v>218</v>
      </c>
      <c r="I916" s="16">
        <v>43985</v>
      </c>
      <c r="J916" s="16"/>
      <c r="K916" s="17"/>
      <c r="L916" s="3"/>
      <c r="M916" s="8" t="s">
        <v>1483</v>
      </c>
      <c r="N916" s="11">
        <v>43986.579074074078</v>
      </c>
      <c r="O916" s="8" t="s">
        <v>1483</v>
      </c>
      <c r="P916" s="11">
        <v>43986.569861111115</v>
      </c>
      <c r="Q916" s="13">
        <v>1261461</v>
      </c>
      <c r="R916" s="142" t="s">
        <v>220</v>
      </c>
      <c r="S916" s="14" t="s">
        <v>2560</v>
      </c>
      <c r="T916" s="63">
        <v>1123</v>
      </c>
      <c r="U916" s="64" t="str">
        <f>CONCATENATE(LEFT(SP_ACQ_Lib[[#This Row],[Tax Parcel ID]],7),"_",SP_ACQ_Lib[[#This Row],[ACQ Document Type]])</f>
        <v>R053788_ROE Right-of-Entry Package</v>
      </c>
      <c r="V916" s="36" t="str">
        <f>INDEX(SP_AcqTract_DB[WCAD Tax Parcel ID],MATCH(SP_ACQ_Lib[[#This Row],[Acquisition Tract No.]],SP_AcqTract_DB[Acquisition Tract No.],0))</f>
        <v>R053788;#259</v>
      </c>
      <c r="W916" s="26" t="e">
        <f>INDEX(#REF!,MATCH(LEFT(SP_ACQ_Lib[[#This Row],[Tax Parcel ID]],7),#REF!,0))</f>
        <v>#REF!</v>
      </c>
      <c r="X91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COW-FRMP_TR-T227 ROE Right-of-Entry Package</v>
      </c>
      <c r="Y91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7" spans="1:25" ht="15" x14ac:dyDescent="0.2">
      <c r="A917" s="57" t="str">
        <f>CONCATENATE(SP_ACQ_Lib[[#This Row],[Acquisition Tract No.]],"_",SP_ACQ_Lib[[#This Row],[ACQ Document Type]])</f>
        <v>T227_TITLE Tax Card</v>
      </c>
      <c r="B917" s="14" t="s">
        <v>2245</v>
      </c>
      <c r="C917" s="141" t="s">
        <v>2116</v>
      </c>
      <c r="D917" s="12" t="s">
        <v>1249</v>
      </c>
      <c r="E917" s="8" t="s">
        <v>485</v>
      </c>
      <c r="F917" s="8" t="s">
        <v>580</v>
      </c>
      <c r="G917" s="8" t="s">
        <v>579</v>
      </c>
      <c r="H917" s="7" t="s">
        <v>218</v>
      </c>
      <c r="I917" s="16"/>
      <c r="J917" s="16"/>
      <c r="K917" s="17"/>
      <c r="L917" s="3"/>
      <c r="M917" s="8" t="s">
        <v>1483</v>
      </c>
      <c r="N917" s="11">
        <v>43999.412314814814</v>
      </c>
      <c r="O917" s="8" t="s">
        <v>1483</v>
      </c>
      <c r="P917" s="11">
        <v>43971.421956018516</v>
      </c>
      <c r="Q917" s="13">
        <v>921144</v>
      </c>
      <c r="R917" s="142" t="s">
        <v>220</v>
      </c>
      <c r="S917" s="14" t="s">
        <v>1991</v>
      </c>
      <c r="T917" s="63">
        <v>984</v>
      </c>
      <c r="U917" s="64" t="str">
        <f>CONCATENATE(LEFT(SP_ACQ_Lib[[#This Row],[Tax Parcel ID]],7),"_",SP_ACQ_Lib[[#This Row],[ACQ Document Type]])</f>
        <v>R053788_TITLE Tax Card</v>
      </c>
      <c r="V917" s="36" t="str">
        <f>INDEX(SP_AcqTract_DB[WCAD Tax Parcel ID],MATCH(SP_ACQ_Lib[[#This Row],[Acquisition Tract No.]],SP_AcqTract_DB[Acquisition Tract No.],0))</f>
        <v>R053788;#259</v>
      </c>
      <c r="W917" s="26" t="e">
        <f>INDEX(#REF!,MATCH(LEFT(SP_ACQ_Lib[[#This Row],[Tax Parcel ID]],7),#REF!,0))</f>
        <v>#REF!</v>
      </c>
      <c r="X91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COW-FRMP_TR-T227 TITLE Tax Card</v>
      </c>
      <c r="Y91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8" spans="1:25" ht="15" x14ac:dyDescent="0.2">
      <c r="A918" s="57" t="str">
        <f>CONCATENATE(SP_ACQ_Lib[[#This Row],[Acquisition Tract No.]],"_",SP_ACQ_Lib[[#This Row],[ACQ Document Type]])</f>
        <v>T228_CONTACT Negotiator Report</v>
      </c>
      <c r="B918" s="14" t="s">
        <v>2246</v>
      </c>
      <c r="C918" s="141" t="s">
        <v>2118</v>
      </c>
      <c r="D918" s="12" t="s">
        <v>1252</v>
      </c>
      <c r="E918" s="8" t="s">
        <v>489</v>
      </c>
      <c r="F918" s="8" t="s">
        <v>517</v>
      </c>
      <c r="G918" s="8" t="s">
        <v>516</v>
      </c>
      <c r="H918" s="7" t="s">
        <v>218</v>
      </c>
      <c r="I918" s="16"/>
      <c r="J918" s="16"/>
      <c r="K918" s="17"/>
      <c r="L918" s="3"/>
      <c r="M918" s="8" t="s">
        <v>1077</v>
      </c>
      <c r="N918" s="11">
        <v>43998.705277777779</v>
      </c>
      <c r="O918" s="8" t="s">
        <v>1483</v>
      </c>
      <c r="P918" s="11">
        <v>43971.421979166669</v>
      </c>
      <c r="Q918" s="13">
        <v>1642289</v>
      </c>
      <c r="R918" s="142" t="s">
        <v>220</v>
      </c>
      <c r="S918" s="14" t="s">
        <v>2029</v>
      </c>
      <c r="T918" s="63">
        <v>985</v>
      </c>
      <c r="U918" s="64" t="str">
        <f>CONCATENATE(LEFT(SP_ACQ_Lib[[#This Row],[Tax Parcel ID]],7),"_",SP_ACQ_Lib[[#This Row],[ACQ Document Type]])</f>
        <v>R053789_CONTACT Negotiator Report</v>
      </c>
      <c r="V918" s="36" t="str">
        <f>INDEX(SP_AcqTract_DB[WCAD Tax Parcel ID],MATCH(SP_ACQ_Lib[[#This Row],[Acquisition Tract No.]],SP_AcqTract_DB[Acquisition Tract No.],0))</f>
        <v>R053789;#260</v>
      </c>
      <c r="W918" s="26" t="e">
        <f>INDEX(#REF!,MATCH(LEFT(SP_ACQ_Lib[[#This Row],[Tax Parcel ID]],7),#REF!,0))</f>
        <v>#REF!</v>
      </c>
      <c r="X91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COW-FRMP_TR-T228 CONTACT Negotiator Report</v>
      </c>
      <c r="Y91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19" spans="1:25" ht="15" x14ac:dyDescent="0.2">
      <c r="A919" s="57" t="str">
        <f>CONCATENATE(SP_ACQ_Lib[[#This Row],[Acquisition Tract No.]],"_",SP_ACQ_Lib[[#This Row],[ACQ Document Type]])</f>
        <v>T228_ENVIRONMENTAL Right-of-Entry Executed</v>
      </c>
      <c r="B919" s="14" t="s">
        <v>2389</v>
      </c>
      <c r="C919" s="141" t="s">
        <v>2118</v>
      </c>
      <c r="D919" s="12" t="s">
        <v>1252</v>
      </c>
      <c r="E919" s="8" t="s">
        <v>1195</v>
      </c>
      <c r="F919" s="8" t="s">
        <v>1196</v>
      </c>
      <c r="G919" s="8" t="s">
        <v>1194</v>
      </c>
      <c r="H919" s="7" t="s">
        <v>218</v>
      </c>
      <c r="I919" s="16">
        <v>43928</v>
      </c>
      <c r="J919" s="16"/>
      <c r="K919" s="17"/>
      <c r="L919" s="3"/>
      <c r="M919" s="8" t="s">
        <v>1483</v>
      </c>
      <c r="N919" s="11">
        <v>43983.572488425925</v>
      </c>
      <c r="O919" s="8" t="s">
        <v>1483</v>
      </c>
      <c r="P919" s="11">
        <v>43971.422002314815</v>
      </c>
      <c r="Q919" s="13">
        <v>1767885</v>
      </c>
      <c r="R919" s="142" t="s">
        <v>220</v>
      </c>
      <c r="S919" s="14" t="s">
        <v>1993</v>
      </c>
      <c r="T919" s="63">
        <v>987</v>
      </c>
      <c r="U919" s="64" t="str">
        <f>CONCATENATE(LEFT(SP_ACQ_Lib[[#This Row],[Tax Parcel ID]],7),"_",SP_ACQ_Lib[[#This Row],[ACQ Document Type]])</f>
        <v>R053789_ENVIRONMENTAL Right-of-Entry Executed</v>
      </c>
      <c r="V919" s="36" t="str">
        <f>INDEX(SP_AcqTract_DB[WCAD Tax Parcel ID],MATCH(SP_ACQ_Lib[[#This Row],[Acquisition Tract No.]],SP_AcqTract_DB[Acquisition Tract No.],0))</f>
        <v>R053789;#260</v>
      </c>
      <c r="W919" s="26" t="e">
        <f>INDEX(#REF!,MATCH(LEFT(SP_ACQ_Lib[[#This Row],[Tax Parcel ID]],7),#REF!,0))</f>
        <v>#REF!</v>
      </c>
      <c r="X91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COW-FRMP_TR-T228 ENVIRONMENTAL Right-of-Entry Executed</v>
      </c>
      <c r="Y91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0" spans="1:25" ht="15" x14ac:dyDescent="0.2">
      <c r="A920" s="57" t="str">
        <f>CONCATENATE(SP_ACQ_Lib[[#This Row],[Acquisition Tract No.]],"_",SP_ACQ_Lib[[#This Row],[ACQ Document Type]])</f>
        <v>T228_ENVIRONMENTAL Right-of-Entry Package</v>
      </c>
      <c r="B920" s="14" t="s">
        <v>2390</v>
      </c>
      <c r="C920" s="141" t="s">
        <v>2118</v>
      </c>
      <c r="D920" s="12" t="s">
        <v>1252</v>
      </c>
      <c r="E920" s="8" t="s">
        <v>1195</v>
      </c>
      <c r="F920" s="8" t="s">
        <v>1198</v>
      </c>
      <c r="G920" s="8" t="s">
        <v>1197</v>
      </c>
      <c r="H920" s="7" t="s">
        <v>218</v>
      </c>
      <c r="I920" s="16">
        <v>43850</v>
      </c>
      <c r="J920" s="16">
        <v>43854</v>
      </c>
      <c r="K920" s="17"/>
      <c r="L920" s="3"/>
      <c r="M920" s="8" t="s">
        <v>1483</v>
      </c>
      <c r="N920" s="11">
        <v>43983.582731481481</v>
      </c>
      <c r="O920" s="8" t="s">
        <v>1483</v>
      </c>
      <c r="P920" s="11">
        <v>43971.421990740739</v>
      </c>
      <c r="Q920" s="13">
        <v>841104</v>
      </c>
      <c r="R920" s="142" t="s">
        <v>220</v>
      </c>
      <c r="S920" s="14" t="s">
        <v>1992</v>
      </c>
      <c r="T920" s="63">
        <v>986</v>
      </c>
      <c r="U920" s="64" t="str">
        <f>CONCATENATE(LEFT(SP_ACQ_Lib[[#This Row],[Tax Parcel ID]],7),"_",SP_ACQ_Lib[[#This Row],[ACQ Document Type]])</f>
        <v>R053789_ENVIRONMENTAL Right-of-Entry Package</v>
      </c>
      <c r="V920" s="36" t="str">
        <f>INDEX(SP_AcqTract_DB[WCAD Tax Parcel ID],MATCH(SP_ACQ_Lib[[#This Row],[Acquisition Tract No.]],SP_AcqTract_DB[Acquisition Tract No.],0))</f>
        <v>R053789;#260</v>
      </c>
      <c r="W920" s="26" t="e">
        <f>INDEX(#REF!,MATCH(LEFT(SP_ACQ_Lib[[#This Row],[Tax Parcel ID]],7),#REF!,0))</f>
        <v>#REF!</v>
      </c>
      <c r="X92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COW-FRMP_TR-T228 ENVIRONMENTAL Right-of-Entry Package</v>
      </c>
      <c r="Y92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1" spans="1:25" ht="15" x14ac:dyDescent="0.2">
      <c r="A921" s="57" t="str">
        <f>CONCATENATE(SP_ACQ_Lib[[#This Row],[Acquisition Tract No.]],"_",SP_ACQ_Lib[[#This Row],[ACQ Document Type]])</f>
        <v>T228_ROE Right-of-Entry Executed</v>
      </c>
      <c r="B921" s="14" t="s">
        <v>2883</v>
      </c>
      <c r="C921" s="141" t="s">
        <v>2118</v>
      </c>
      <c r="D921" s="12" t="s">
        <v>1252</v>
      </c>
      <c r="E921" s="8" t="s">
        <v>576</v>
      </c>
      <c r="F921" s="8" t="s">
        <v>1196</v>
      </c>
      <c r="G921" s="8" t="s">
        <v>2431</v>
      </c>
      <c r="H921" s="7" t="s">
        <v>218</v>
      </c>
      <c r="I921" s="16">
        <v>44004</v>
      </c>
      <c r="J921" s="16">
        <v>44187</v>
      </c>
      <c r="K921" s="17"/>
      <c r="L921" s="3"/>
      <c r="M921" s="8" t="s">
        <v>1483</v>
      </c>
      <c r="N921" s="11">
        <v>44005.617812500001</v>
      </c>
      <c r="O921" s="8" t="s">
        <v>1483</v>
      </c>
      <c r="P921" s="11">
        <v>44005.613483796296</v>
      </c>
      <c r="Q921" s="13">
        <v>1985306</v>
      </c>
      <c r="R921" s="142" t="s">
        <v>220</v>
      </c>
      <c r="S921" s="14" t="s">
        <v>2952</v>
      </c>
      <c r="T921" s="63">
        <v>1281</v>
      </c>
      <c r="U921" s="64" t="str">
        <f>CONCATENATE(LEFT(SP_ACQ_Lib[[#This Row],[Tax Parcel ID]],7),"_",SP_ACQ_Lib[[#This Row],[ACQ Document Type]])</f>
        <v>R053789_ROE Right-of-Entry Executed</v>
      </c>
      <c r="V921" s="36" t="str">
        <f>INDEX(SP_AcqTract_DB[WCAD Tax Parcel ID],MATCH(SP_ACQ_Lib[[#This Row],[Acquisition Tract No.]],SP_AcqTract_DB[Acquisition Tract No.],0))</f>
        <v>R053789;#260</v>
      </c>
      <c r="W921" s="26" t="e">
        <f>INDEX(#REF!,MATCH(LEFT(SP_ACQ_Lib[[#This Row],[Tax Parcel ID]],7),#REF!,0))</f>
        <v>#REF!</v>
      </c>
      <c r="X92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COW-FRMP_TR-T228 ROE Right-of-Entry Executed</v>
      </c>
      <c r="Y92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2" spans="1:25" ht="15" x14ac:dyDescent="0.2">
      <c r="A922" s="57" t="str">
        <f>CONCATENATE(SP_ACQ_Lib[[#This Row],[Acquisition Tract No.]],"_",SP_ACQ_Lib[[#This Row],[ACQ Document Type]])</f>
        <v>T228_ROE Right-of-Entry Package</v>
      </c>
      <c r="B922" s="14" t="s">
        <v>2529</v>
      </c>
      <c r="C922" s="141" t="s">
        <v>2118</v>
      </c>
      <c r="D922" s="12" t="s">
        <v>1252</v>
      </c>
      <c r="E922" s="8" t="s">
        <v>576</v>
      </c>
      <c r="F922" s="8" t="s">
        <v>1198</v>
      </c>
      <c r="G922" s="8" t="s">
        <v>2430</v>
      </c>
      <c r="H922" s="7" t="s">
        <v>218</v>
      </c>
      <c r="I922" s="16">
        <v>43985</v>
      </c>
      <c r="J922" s="16"/>
      <c r="K922" s="17"/>
      <c r="L922" s="3"/>
      <c r="M922" s="8" t="s">
        <v>1483</v>
      </c>
      <c r="N922" s="11">
        <v>43986.579351851855</v>
      </c>
      <c r="O922" s="8" t="s">
        <v>1483</v>
      </c>
      <c r="P922" s="11">
        <v>43986.569895833331</v>
      </c>
      <c r="Q922" s="13">
        <v>1256490</v>
      </c>
      <c r="R922" s="142" t="s">
        <v>220</v>
      </c>
      <c r="S922" s="14" t="s">
        <v>2561</v>
      </c>
      <c r="T922" s="63">
        <v>1124</v>
      </c>
      <c r="U922" s="64" t="str">
        <f>CONCATENATE(LEFT(SP_ACQ_Lib[[#This Row],[Tax Parcel ID]],7),"_",SP_ACQ_Lib[[#This Row],[ACQ Document Type]])</f>
        <v>R053789_ROE Right-of-Entry Package</v>
      </c>
      <c r="V922" s="36" t="str">
        <f>INDEX(SP_AcqTract_DB[WCAD Tax Parcel ID],MATCH(SP_ACQ_Lib[[#This Row],[Acquisition Tract No.]],SP_AcqTract_DB[Acquisition Tract No.],0))</f>
        <v>R053789;#260</v>
      </c>
      <c r="W922" s="26" t="e">
        <f>INDEX(#REF!,MATCH(LEFT(SP_ACQ_Lib[[#This Row],[Tax Parcel ID]],7),#REF!,0))</f>
        <v>#REF!</v>
      </c>
      <c r="X92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COW-FRMP_TR-T228 ROE Right-of-Entry Package</v>
      </c>
      <c r="Y92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3" spans="1:25" ht="15" x14ac:dyDescent="0.2">
      <c r="A923" s="57" t="str">
        <f>CONCATENATE(SP_ACQ_Lib[[#This Row],[Acquisition Tract No.]],"_",SP_ACQ_Lib[[#This Row],[ACQ Document Type]])</f>
        <v>T228_TITLE Tax Card</v>
      </c>
      <c r="B923" s="14" t="s">
        <v>2247</v>
      </c>
      <c r="C923" s="141" t="s">
        <v>2118</v>
      </c>
      <c r="D923" s="12" t="s">
        <v>1252</v>
      </c>
      <c r="E923" s="8" t="s">
        <v>485</v>
      </c>
      <c r="F923" s="8" t="s">
        <v>580</v>
      </c>
      <c r="G923" s="8" t="s">
        <v>579</v>
      </c>
      <c r="H923" s="7" t="s">
        <v>218</v>
      </c>
      <c r="I923" s="16"/>
      <c r="J923" s="16"/>
      <c r="K923" s="17"/>
      <c r="L923" s="3"/>
      <c r="M923" s="8" t="s">
        <v>1483</v>
      </c>
      <c r="N923" s="11">
        <v>43999.412314814814</v>
      </c>
      <c r="O923" s="8" t="s">
        <v>1483</v>
      </c>
      <c r="P923" s="11">
        <v>43971.422048611108</v>
      </c>
      <c r="Q923" s="13">
        <v>913248</v>
      </c>
      <c r="R923" s="142" t="s">
        <v>220</v>
      </c>
      <c r="S923" s="14" t="s">
        <v>1994</v>
      </c>
      <c r="T923" s="63">
        <v>988</v>
      </c>
      <c r="U923" s="64" t="str">
        <f>CONCATENATE(LEFT(SP_ACQ_Lib[[#This Row],[Tax Parcel ID]],7),"_",SP_ACQ_Lib[[#This Row],[ACQ Document Type]])</f>
        <v>R053789_TITLE Tax Card</v>
      </c>
      <c r="V923" s="36" t="str">
        <f>INDEX(SP_AcqTract_DB[WCAD Tax Parcel ID],MATCH(SP_ACQ_Lib[[#This Row],[Acquisition Tract No.]],SP_AcqTract_DB[Acquisition Tract No.],0))</f>
        <v>R053789;#260</v>
      </c>
      <c r="W923" s="26" t="e">
        <f>INDEX(#REF!,MATCH(LEFT(SP_ACQ_Lib[[#This Row],[Tax Parcel ID]],7),#REF!,0))</f>
        <v>#REF!</v>
      </c>
      <c r="X92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COW-FRMP_TR-T228 TITLE Tax Card</v>
      </c>
      <c r="Y92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4" spans="1:25" ht="15" x14ac:dyDescent="0.2">
      <c r="A924" s="57" t="str">
        <f>CONCATENATE(SP_ACQ_Lib[[#This Row],[Acquisition Tract No.]],"_",SP_ACQ_Lib[[#This Row],[ACQ Document Type]])</f>
        <v>T234_CONTACT Negotiator Report</v>
      </c>
      <c r="B924" s="14" t="s">
        <v>2579</v>
      </c>
      <c r="C924" s="141" t="s">
        <v>2120</v>
      </c>
      <c r="D924" s="12" t="s">
        <v>1260</v>
      </c>
      <c r="E924" s="8" t="s">
        <v>489</v>
      </c>
      <c r="F924" s="8" t="s">
        <v>517</v>
      </c>
      <c r="G924" s="8" t="s">
        <v>516</v>
      </c>
      <c r="H924" s="7" t="s">
        <v>218</v>
      </c>
      <c r="I924" s="16"/>
      <c r="J924" s="16"/>
      <c r="K924" s="17"/>
      <c r="L924" s="3"/>
      <c r="M924" s="8" t="s">
        <v>2420</v>
      </c>
      <c r="N924" s="11">
        <v>44022.590486111112</v>
      </c>
      <c r="O924" s="8" t="s">
        <v>2420</v>
      </c>
      <c r="P924" s="11">
        <v>43990.326041666667</v>
      </c>
      <c r="Q924" s="13">
        <v>40441</v>
      </c>
      <c r="R924" s="142" t="s">
        <v>220</v>
      </c>
      <c r="S924" s="14" t="s">
        <v>2588</v>
      </c>
      <c r="T924" s="63">
        <v>1148</v>
      </c>
      <c r="U924" s="64" t="str">
        <f>CONCATENATE(LEFT(SP_ACQ_Lib[[#This Row],[Tax Parcel ID]],7),"_",SP_ACQ_Lib[[#This Row],[ACQ Document Type]])</f>
        <v>R055173_CONTACT Negotiator Report</v>
      </c>
      <c r="V924" s="36" t="str">
        <f>INDEX(SP_AcqTract_DB[WCAD Tax Parcel ID],MATCH(SP_ACQ_Lib[[#This Row],[Acquisition Tract No.]],SP_AcqTract_DB[Acquisition Tract No.],0))</f>
        <v>R055173;#266</v>
      </c>
      <c r="W924" s="26" t="e">
        <f>INDEX(#REF!,MATCH(LEFT(SP_ACQ_Lib[[#This Row],[Tax Parcel ID]],7),#REF!,0))</f>
        <v>#REF!</v>
      </c>
      <c r="X92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COW-FRMP_TR-T234 CONTACT Negotiator Report</v>
      </c>
      <c r="Y92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5" spans="1:25" ht="15" x14ac:dyDescent="0.2">
      <c r="A925" s="57" t="str">
        <f>CONCATENATE(SP_ACQ_Lib[[#This Row],[Acquisition Tract No.]],"_",SP_ACQ_Lib[[#This Row],[ACQ Document Type]])</f>
        <v>T234_ENVIRONMENTAL Right-of-Entry Executed</v>
      </c>
      <c r="B925" s="14" t="s">
        <v>2391</v>
      </c>
      <c r="C925" s="141" t="s">
        <v>2120</v>
      </c>
      <c r="D925" s="12" t="s">
        <v>1260</v>
      </c>
      <c r="E925" s="8" t="s">
        <v>1195</v>
      </c>
      <c r="F925" s="8" t="s">
        <v>1196</v>
      </c>
      <c r="G925" s="8" t="s">
        <v>1194</v>
      </c>
      <c r="H925" s="7" t="s">
        <v>218</v>
      </c>
      <c r="I925" s="16">
        <v>43864</v>
      </c>
      <c r="J925" s="16"/>
      <c r="K925" s="17"/>
      <c r="L925" s="3"/>
      <c r="M925" s="8" t="s">
        <v>1483</v>
      </c>
      <c r="N925" s="11">
        <v>43983.572708333333</v>
      </c>
      <c r="O925" s="8" t="s">
        <v>1483</v>
      </c>
      <c r="P925" s="11">
        <v>43971.422094907408</v>
      </c>
      <c r="Q925" s="13">
        <v>1426996</v>
      </c>
      <c r="R925" s="142" t="s">
        <v>220</v>
      </c>
      <c r="S925" s="14" t="s">
        <v>1996</v>
      </c>
      <c r="T925" s="63">
        <v>990</v>
      </c>
      <c r="U925" s="64" t="str">
        <f>CONCATENATE(LEFT(SP_ACQ_Lib[[#This Row],[Tax Parcel ID]],7),"_",SP_ACQ_Lib[[#This Row],[ACQ Document Type]])</f>
        <v>R055173_ENVIRONMENTAL Right-of-Entry Executed</v>
      </c>
      <c r="V925" s="36" t="str">
        <f>INDEX(SP_AcqTract_DB[WCAD Tax Parcel ID],MATCH(SP_ACQ_Lib[[#This Row],[Acquisition Tract No.]],SP_AcqTract_DB[Acquisition Tract No.],0))</f>
        <v>R055173;#266</v>
      </c>
      <c r="W925" s="26" t="e">
        <f>INDEX(#REF!,MATCH(LEFT(SP_ACQ_Lib[[#This Row],[Tax Parcel ID]],7),#REF!,0))</f>
        <v>#REF!</v>
      </c>
      <c r="X92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COW-FRMP_TR-T234 ENVIRONMENTAL Right-of-Entry Executed</v>
      </c>
      <c r="Y92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6" spans="1:25" ht="15" x14ac:dyDescent="0.2">
      <c r="A926" s="57" t="str">
        <f>CONCATENATE(SP_ACQ_Lib[[#This Row],[Acquisition Tract No.]],"_",SP_ACQ_Lib[[#This Row],[ACQ Document Type]])</f>
        <v>T234_ENVIRONMENTAL Right-of-Entry Package</v>
      </c>
      <c r="B926" s="14" t="s">
        <v>2392</v>
      </c>
      <c r="C926" s="141" t="s">
        <v>2120</v>
      </c>
      <c r="D926" s="12" t="s">
        <v>1260</v>
      </c>
      <c r="E926" s="8" t="s">
        <v>1195</v>
      </c>
      <c r="F926" s="8" t="s">
        <v>1198</v>
      </c>
      <c r="G926" s="8" t="s">
        <v>1197</v>
      </c>
      <c r="H926" s="7" t="s">
        <v>218</v>
      </c>
      <c r="I926" s="16">
        <v>43850</v>
      </c>
      <c r="J926" s="16">
        <v>43854</v>
      </c>
      <c r="K926" s="17"/>
      <c r="L926" s="3"/>
      <c r="M926" s="8" t="s">
        <v>1483</v>
      </c>
      <c r="N926" s="11">
        <v>43983.582731481481</v>
      </c>
      <c r="O926" s="8" t="s">
        <v>1483</v>
      </c>
      <c r="P926" s="11">
        <v>43971.422071759262</v>
      </c>
      <c r="Q926" s="13">
        <v>1037600</v>
      </c>
      <c r="R926" s="142" t="s">
        <v>220</v>
      </c>
      <c r="S926" s="14" t="s">
        <v>1995</v>
      </c>
      <c r="T926" s="63">
        <v>989</v>
      </c>
      <c r="U926" s="64" t="str">
        <f>CONCATENATE(LEFT(SP_ACQ_Lib[[#This Row],[Tax Parcel ID]],7),"_",SP_ACQ_Lib[[#This Row],[ACQ Document Type]])</f>
        <v>R055173_ENVIRONMENTAL Right-of-Entry Package</v>
      </c>
      <c r="V926" s="36" t="str">
        <f>INDEX(SP_AcqTract_DB[WCAD Tax Parcel ID],MATCH(SP_ACQ_Lib[[#This Row],[Acquisition Tract No.]],SP_AcqTract_DB[Acquisition Tract No.],0))</f>
        <v>R055173;#266</v>
      </c>
      <c r="W926" s="26" t="e">
        <f>INDEX(#REF!,MATCH(LEFT(SP_ACQ_Lib[[#This Row],[Tax Parcel ID]],7),#REF!,0))</f>
        <v>#REF!</v>
      </c>
      <c r="X92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COW-FRMP_TR-T234 ENVIRONMENTAL Right-of-Entry Package</v>
      </c>
      <c r="Y92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7" spans="1:25" ht="15" x14ac:dyDescent="0.2">
      <c r="A927" s="57" t="str">
        <f>CONCATENATE(SP_ACQ_Lib[[#This Row],[Acquisition Tract No.]],"_",SP_ACQ_Lib[[#This Row],[ACQ Document Type]])</f>
        <v>T234_ROE Right-of-Entry Package</v>
      </c>
      <c r="B927" s="14" t="s">
        <v>2530</v>
      </c>
      <c r="C927" s="141" t="s">
        <v>2120</v>
      </c>
      <c r="D927" s="12" t="s">
        <v>1260</v>
      </c>
      <c r="E927" s="8" t="s">
        <v>576</v>
      </c>
      <c r="F927" s="8" t="s">
        <v>1198</v>
      </c>
      <c r="G927" s="8" t="s">
        <v>2430</v>
      </c>
      <c r="H927" s="7" t="s">
        <v>218</v>
      </c>
      <c r="I927" s="16">
        <v>43985</v>
      </c>
      <c r="J927" s="16"/>
      <c r="K927" s="17"/>
      <c r="L927" s="3"/>
      <c r="M927" s="8" t="s">
        <v>1483</v>
      </c>
      <c r="N927" s="11">
        <v>43986.579780092594</v>
      </c>
      <c r="O927" s="8" t="s">
        <v>1483</v>
      </c>
      <c r="P927" s="11">
        <v>43986.569918981484</v>
      </c>
      <c r="Q927" s="13">
        <v>1661248</v>
      </c>
      <c r="R927" s="142" t="s">
        <v>220</v>
      </c>
      <c r="S927" s="14" t="s">
        <v>2562</v>
      </c>
      <c r="T927" s="63">
        <v>1125</v>
      </c>
      <c r="U927" s="64" t="str">
        <f>CONCATENATE(LEFT(SP_ACQ_Lib[[#This Row],[Tax Parcel ID]],7),"_",SP_ACQ_Lib[[#This Row],[ACQ Document Type]])</f>
        <v>R055173_ROE Right-of-Entry Package</v>
      </c>
      <c r="V927" s="36" t="str">
        <f>INDEX(SP_AcqTract_DB[WCAD Tax Parcel ID],MATCH(SP_ACQ_Lib[[#This Row],[Acquisition Tract No.]],SP_AcqTract_DB[Acquisition Tract No.],0))</f>
        <v>R055173;#266</v>
      </c>
      <c r="W927" s="26" t="e">
        <f>INDEX(#REF!,MATCH(LEFT(SP_ACQ_Lib[[#This Row],[Tax Parcel ID]],7),#REF!,0))</f>
        <v>#REF!</v>
      </c>
      <c r="X92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COW-FRMP_TR-T234 ROE Right-of-Entry Package</v>
      </c>
      <c r="Y92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8" spans="1:25" ht="15" x14ac:dyDescent="0.2">
      <c r="A928" s="57" t="str">
        <f>CONCATENATE(SP_ACQ_Lib[[#This Row],[Acquisition Tract No.]],"_",SP_ACQ_Lib[[#This Row],[ACQ Document Type]])</f>
        <v>T234_TITLE Tax Card</v>
      </c>
      <c r="B928" s="14" t="s">
        <v>2248</v>
      </c>
      <c r="C928" s="141" t="s">
        <v>2120</v>
      </c>
      <c r="D928" s="12" t="s">
        <v>1260</v>
      </c>
      <c r="E928" s="8" t="s">
        <v>485</v>
      </c>
      <c r="F928" s="8" t="s">
        <v>580</v>
      </c>
      <c r="G928" s="8" t="s">
        <v>579</v>
      </c>
      <c r="H928" s="7" t="s">
        <v>218</v>
      </c>
      <c r="I928" s="16"/>
      <c r="J928" s="16"/>
      <c r="K928" s="17"/>
      <c r="L928" s="3"/>
      <c r="M928" s="8" t="s">
        <v>1483</v>
      </c>
      <c r="N928" s="11">
        <v>43979.349120370367</v>
      </c>
      <c r="O928" s="8" t="s">
        <v>1483</v>
      </c>
      <c r="P928" s="11">
        <v>43971.422118055554</v>
      </c>
      <c r="Q928" s="13">
        <v>876703</v>
      </c>
      <c r="R928" s="142" t="s">
        <v>220</v>
      </c>
      <c r="S928" s="14" t="s">
        <v>1997</v>
      </c>
      <c r="T928" s="63">
        <v>991</v>
      </c>
      <c r="U928" s="64" t="str">
        <f>CONCATENATE(LEFT(SP_ACQ_Lib[[#This Row],[Tax Parcel ID]],7),"_",SP_ACQ_Lib[[#This Row],[ACQ Document Type]])</f>
        <v>R055173_TITLE Tax Card</v>
      </c>
      <c r="V928" s="36" t="str">
        <f>INDEX(SP_AcqTract_DB[WCAD Tax Parcel ID],MATCH(SP_ACQ_Lib[[#This Row],[Acquisition Tract No.]],SP_AcqTract_DB[Acquisition Tract No.],0))</f>
        <v>R055173;#266</v>
      </c>
      <c r="W928" s="26" t="e">
        <f>INDEX(#REF!,MATCH(LEFT(SP_ACQ_Lib[[#This Row],[Tax Parcel ID]],7),#REF!,0))</f>
        <v>#REF!</v>
      </c>
      <c r="X92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COW-FRMP_TR-T234 TITLE Tax Card</v>
      </c>
      <c r="Y92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29" spans="1:25" ht="15" x14ac:dyDescent="0.2">
      <c r="A929" s="57" t="str">
        <f>CONCATENATE(SP_ACQ_Lib[[#This Row],[Acquisition Tract No.]],"_",SP_ACQ_Lib[[#This Row],[ACQ Document Type]])</f>
        <v>T236_ENVIRONMENTAL Right-of-Entry Executed</v>
      </c>
      <c r="B929" s="14" t="s">
        <v>2393</v>
      </c>
      <c r="C929" s="141" t="s">
        <v>2122</v>
      </c>
      <c r="D929" s="12" t="s">
        <v>1261</v>
      </c>
      <c r="E929" s="8" t="s">
        <v>1195</v>
      </c>
      <c r="F929" s="8" t="s">
        <v>1196</v>
      </c>
      <c r="G929" s="8" t="s">
        <v>1194</v>
      </c>
      <c r="H929" s="7" t="s">
        <v>218</v>
      </c>
      <c r="I929" s="16">
        <v>43902</v>
      </c>
      <c r="J929" s="16">
        <v>44168</v>
      </c>
      <c r="K929" s="17"/>
      <c r="L929" s="3" t="s">
        <v>2658</v>
      </c>
      <c r="M929" s="8" t="s">
        <v>1482</v>
      </c>
      <c r="N929" s="11">
        <v>43992.633622685185</v>
      </c>
      <c r="O929" s="8" t="s">
        <v>1483</v>
      </c>
      <c r="P929" s="11">
        <v>43979.391944444447</v>
      </c>
      <c r="Q929" s="13">
        <v>4951969</v>
      </c>
      <c r="R929" s="142" t="s">
        <v>220</v>
      </c>
      <c r="S929" s="14" t="s">
        <v>2300</v>
      </c>
      <c r="T929" s="63">
        <v>1032</v>
      </c>
      <c r="U929" s="64" t="str">
        <f>CONCATENATE(LEFT(SP_ACQ_Lib[[#This Row],[Tax Parcel ID]],7),"_",SP_ACQ_Lib[[#This Row],[ACQ Document Type]])</f>
        <v>R056464_ENVIRONMENTAL Right-of-Entry Executed</v>
      </c>
      <c r="V929" s="36" t="str">
        <f>INDEX(SP_AcqTract_DB[WCAD Tax Parcel ID],MATCH(SP_ACQ_Lib[[#This Row],[Acquisition Tract No.]],SP_AcqTract_DB[Acquisition Tract No.],0))</f>
        <v>R056464;#267</v>
      </c>
      <c r="W929" s="26" t="e">
        <f>INDEX(#REF!,MATCH(LEFT(SP_ACQ_Lib[[#This Row],[Tax Parcel ID]],7),#REF!,0))</f>
        <v>#REF!</v>
      </c>
      <c r="X92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COW-FRMP_TR-T236 ENVIRONMENTAL Right-of-Entry Executed</v>
      </c>
      <c r="Y92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0" spans="1:25" ht="15" x14ac:dyDescent="0.2">
      <c r="A930" s="57" t="str">
        <f>CONCATENATE(SP_ACQ_Lib[[#This Row],[Acquisition Tract No.]],"_",SP_ACQ_Lib[[#This Row],[ACQ Document Type]])</f>
        <v>T236_ENVIRONMENTAL Right-of-Entry Package</v>
      </c>
      <c r="B930" s="14" t="s">
        <v>2394</v>
      </c>
      <c r="C930" s="141" t="s">
        <v>2122</v>
      </c>
      <c r="D930" s="12" t="s">
        <v>1261</v>
      </c>
      <c r="E930" s="8" t="s">
        <v>1195</v>
      </c>
      <c r="F930" s="8" t="s">
        <v>1198</v>
      </c>
      <c r="G930" s="8" t="s">
        <v>1197</v>
      </c>
      <c r="H930" s="7" t="s">
        <v>218</v>
      </c>
      <c r="I930" s="16">
        <v>43851</v>
      </c>
      <c r="J930" s="16">
        <v>43854</v>
      </c>
      <c r="K930" s="17"/>
      <c r="L930" s="3" t="s">
        <v>1505</v>
      </c>
      <c r="M930" s="8" t="s">
        <v>1483</v>
      </c>
      <c r="N930" s="11">
        <v>43983.582731481481</v>
      </c>
      <c r="O930" s="8" t="s">
        <v>1483</v>
      </c>
      <c r="P930" s="11">
        <v>43979.39203703704</v>
      </c>
      <c r="Q930" s="13">
        <v>915869</v>
      </c>
      <c r="R930" s="142" t="s">
        <v>220</v>
      </c>
      <c r="S930" s="14" t="s">
        <v>2301</v>
      </c>
      <c r="T930" s="63">
        <v>1033</v>
      </c>
      <c r="U930" s="64" t="str">
        <f>CONCATENATE(LEFT(SP_ACQ_Lib[[#This Row],[Tax Parcel ID]],7),"_",SP_ACQ_Lib[[#This Row],[ACQ Document Type]])</f>
        <v>R056464_ENVIRONMENTAL Right-of-Entry Package</v>
      </c>
      <c r="V930" s="36" t="str">
        <f>INDEX(SP_AcqTract_DB[WCAD Tax Parcel ID],MATCH(SP_ACQ_Lib[[#This Row],[Acquisition Tract No.]],SP_AcqTract_DB[Acquisition Tract No.],0))</f>
        <v>R056464;#267</v>
      </c>
      <c r="W930" s="26" t="e">
        <f>INDEX(#REF!,MATCH(LEFT(SP_ACQ_Lib[[#This Row],[Tax Parcel ID]],7),#REF!,0))</f>
        <v>#REF!</v>
      </c>
      <c r="X93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COW-FRMP_TR-T236 ENVIRONMENTAL Right-of-Entry Package</v>
      </c>
      <c r="Y93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1" spans="1:25" ht="15" x14ac:dyDescent="0.2">
      <c r="A931" s="57" t="str">
        <f>CONCATENATE(SP_ACQ_Lib[[#This Row],[Acquisition Tract No.]],"_",SP_ACQ_Lib[[#This Row],[ACQ Document Type]])</f>
        <v>T236_ROE Right-of-Entry Executed</v>
      </c>
      <c r="B931" s="14" t="s">
        <v>2500</v>
      </c>
      <c r="C931" s="141" t="s">
        <v>2122</v>
      </c>
      <c r="D931" s="12" t="s">
        <v>1261</v>
      </c>
      <c r="E931" s="8" t="s">
        <v>576</v>
      </c>
      <c r="F931" s="8" t="s">
        <v>1196</v>
      </c>
      <c r="G931" s="8" t="s">
        <v>2431</v>
      </c>
      <c r="H931" s="7" t="s">
        <v>218</v>
      </c>
      <c r="I931" s="16">
        <v>43741</v>
      </c>
      <c r="J931" s="16">
        <v>43924</v>
      </c>
      <c r="K931" s="17"/>
      <c r="L931" s="3"/>
      <c r="M931" s="8" t="s">
        <v>1483</v>
      </c>
      <c r="N931" s="11">
        <v>43986.619710648149</v>
      </c>
      <c r="O931" s="8" t="s">
        <v>1483</v>
      </c>
      <c r="P931" s="11">
        <v>43986.386770833335</v>
      </c>
      <c r="Q931" s="13">
        <v>4951755</v>
      </c>
      <c r="R931" s="142" t="s">
        <v>220</v>
      </c>
      <c r="S931" s="14" t="s">
        <v>2507</v>
      </c>
      <c r="T931" s="63">
        <v>1109</v>
      </c>
      <c r="U931" s="64" t="str">
        <f>CONCATENATE(LEFT(SP_ACQ_Lib[[#This Row],[Tax Parcel ID]],7),"_",SP_ACQ_Lib[[#This Row],[ACQ Document Type]])</f>
        <v>R056464_ROE Right-of-Entry Executed</v>
      </c>
      <c r="V931" s="36" t="str">
        <f>INDEX(SP_AcqTract_DB[WCAD Tax Parcel ID],MATCH(SP_ACQ_Lib[[#This Row],[Acquisition Tract No.]],SP_AcqTract_DB[Acquisition Tract No.],0))</f>
        <v>R056464;#267</v>
      </c>
      <c r="W931" s="26" t="e">
        <f>INDEX(#REF!,MATCH(LEFT(SP_ACQ_Lib[[#This Row],[Tax Parcel ID]],7),#REF!,0))</f>
        <v>#REF!</v>
      </c>
      <c r="X93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COW-FRMP_TR-T236 ROE Right-of-Entry Executed</v>
      </c>
      <c r="Y93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2" spans="1:25" ht="15" x14ac:dyDescent="0.2">
      <c r="A932" s="57" t="str">
        <f>CONCATENATE(SP_ACQ_Lib[[#This Row],[Acquisition Tract No.]],"_",SP_ACQ_Lib[[#This Row],[ACQ Document Type]])</f>
        <v>T236_TITLE Tax Card</v>
      </c>
      <c r="B932" s="14" t="s">
        <v>2249</v>
      </c>
      <c r="C932" s="141" t="s">
        <v>2122</v>
      </c>
      <c r="D932" s="12" t="s">
        <v>1261</v>
      </c>
      <c r="E932" s="8" t="s">
        <v>485</v>
      </c>
      <c r="F932" s="8" t="s">
        <v>580</v>
      </c>
      <c r="G932" s="8" t="s">
        <v>579</v>
      </c>
      <c r="H932" s="7" t="s">
        <v>218</v>
      </c>
      <c r="I932" s="16"/>
      <c r="J932" s="16"/>
      <c r="K932" s="17"/>
      <c r="L932" s="3"/>
      <c r="M932" s="8" t="s">
        <v>1483</v>
      </c>
      <c r="N932" s="11">
        <v>43979.417326388888</v>
      </c>
      <c r="O932" s="8" t="s">
        <v>1483</v>
      </c>
      <c r="P932" s="11">
        <v>43979.392060185186</v>
      </c>
      <c r="Q932" s="13">
        <v>738012</v>
      </c>
      <c r="R932" s="142" t="s">
        <v>220</v>
      </c>
      <c r="S932" s="14" t="s">
        <v>2302</v>
      </c>
      <c r="T932" s="63">
        <v>1034</v>
      </c>
      <c r="U932" s="64" t="str">
        <f>CONCATENATE(LEFT(SP_ACQ_Lib[[#This Row],[Tax Parcel ID]],7),"_",SP_ACQ_Lib[[#This Row],[ACQ Document Type]])</f>
        <v>R056464_TITLE Tax Card</v>
      </c>
      <c r="V932" s="36" t="str">
        <f>INDEX(SP_AcqTract_DB[WCAD Tax Parcel ID],MATCH(SP_ACQ_Lib[[#This Row],[Acquisition Tract No.]],SP_AcqTract_DB[Acquisition Tract No.],0))</f>
        <v>R056464;#267</v>
      </c>
      <c r="W932" s="26" t="e">
        <f>INDEX(#REF!,MATCH(LEFT(SP_ACQ_Lib[[#This Row],[Tax Parcel ID]],7),#REF!,0))</f>
        <v>#REF!</v>
      </c>
      <c r="X93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COW-FRMP_TR-T236 TITLE Tax Card</v>
      </c>
      <c r="Y93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3" spans="1:25" ht="15" x14ac:dyDescent="0.2">
      <c r="A933" s="57" t="str">
        <f>CONCATENATE(SP_ACQ_Lib[[#This Row],[Acquisition Tract No.]],"_",SP_ACQ_Lib[[#This Row],[ACQ Document Type]])</f>
        <v>T237_CONTACT Negotiator Report</v>
      </c>
      <c r="B933" s="14" t="s">
        <v>2580</v>
      </c>
      <c r="C933" s="141" t="s">
        <v>2124</v>
      </c>
      <c r="D933" s="12" t="s">
        <v>1262</v>
      </c>
      <c r="E933" s="8" t="s">
        <v>489</v>
      </c>
      <c r="F933" s="8" t="s">
        <v>517</v>
      </c>
      <c r="G933" s="8" t="s">
        <v>516</v>
      </c>
      <c r="H933" s="7" t="s">
        <v>218</v>
      </c>
      <c r="I933" s="16"/>
      <c r="J933" s="16"/>
      <c r="K933" s="17"/>
      <c r="L933" s="3"/>
      <c r="M933" s="8" t="s">
        <v>2420</v>
      </c>
      <c r="N933" s="11">
        <v>44008.535798611112</v>
      </c>
      <c r="O933" s="8" t="s">
        <v>2420</v>
      </c>
      <c r="P933" s="11">
        <v>43990.326041666667</v>
      </c>
      <c r="Q933" s="13">
        <v>40104</v>
      </c>
      <c r="R933" s="142" t="s">
        <v>220</v>
      </c>
      <c r="S933" s="14" t="s">
        <v>2589</v>
      </c>
      <c r="T933" s="63">
        <v>1149</v>
      </c>
      <c r="U933" s="64" t="str">
        <f>CONCATENATE(LEFT(SP_ACQ_Lib[[#This Row],[Tax Parcel ID]],7),"_",SP_ACQ_Lib[[#This Row],[ACQ Document Type]])</f>
        <v>R056478_CONTACT Negotiator Report</v>
      </c>
      <c r="V933" s="36" t="str">
        <f>INDEX(SP_AcqTract_DB[WCAD Tax Parcel ID],MATCH(SP_ACQ_Lib[[#This Row],[Acquisition Tract No.]],SP_AcqTract_DB[Acquisition Tract No.],0))</f>
        <v>R056478;#268</v>
      </c>
      <c r="W933" s="26" t="e">
        <f>INDEX(#REF!,MATCH(LEFT(SP_ACQ_Lib[[#This Row],[Tax Parcel ID]],7),#REF!,0))</f>
        <v>#REF!</v>
      </c>
      <c r="X93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COW-FRMP_TR-T237 CONTACT Negotiator Report</v>
      </c>
      <c r="Y93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4" spans="1:25" ht="15" x14ac:dyDescent="0.2">
      <c r="A934" s="57" t="str">
        <f>CONCATENATE(SP_ACQ_Lib[[#This Row],[Acquisition Tract No.]],"_",SP_ACQ_Lib[[#This Row],[ACQ Document Type]])</f>
        <v>T237_ENVIRONMENTAL Right-of-Entry Executed</v>
      </c>
      <c r="B934" s="14" t="s">
        <v>2395</v>
      </c>
      <c r="C934" s="141" t="s">
        <v>2124</v>
      </c>
      <c r="D934" s="12" t="s">
        <v>1262</v>
      </c>
      <c r="E934" s="8" t="s">
        <v>1195</v>
      </c>
      <c r="F934" s="8" t="s">
        <v>1196</v>
      </c>
      <c r="G934" s="8" t="s">
        <v>1194</v>
      </c>
      <c r="H934" s="7" t="s">
        <v>218</v>
      </c>
      <c r="I934" s="16">
        <v>43871</v>
      </c>
      <c r="J934" s="16"/>
      <c r="K934" s="17"/>
      <c r="L934" s="3"/>
      <c r="M934" s="8" t="s">
        <v>1483</v>
      </c>
      <c r="N934" s="11">
        <v>43983.57309027778</v>
      </c>
      <c r="O934" s="8" t="s">
        <v>1483</v>
      </c>
      <c r="P934" s="11">
        <v>43971.422164351854</v>
      </c>
      <c r="Q934" s="13">
        <v>1859902</v>
      </c>
      <c r="R934" s="142" t="s">
        <v>220</v>
      </c>
      <c r="S934" s="14" t="s">
        <v>1999</v>
      </c>
      <c r="T934" s="63">
        <v>993</v>
      </c>
      <c r="U934" s="64" t="str">
        <f>CONCATENATE(LEFT(SP_ACQ_Lib[[#This Row],[Tax Parcel ID]],7),"_",SP_ACQ_Lib[[#This Row],[ACQ Document Type]])</f>
        <v>R056478_ENVIRONMENTAL Right-of-Entry Executed</v>
      </c>
      <c r="V934" s="36" t="str">
        <f>INDEX(SP_AcqTract_DB[WCAD Tax Parcel ID],MATCH(SP_ACQ_Lib[[#This Row],[Acquisition Tract No.]],SP_AcqTract_DB[Acquisition Tract No.],0))</f>
        <v>R056478;#268</v>
      </c>
      <c r="W934" s="26" t="e">
        <f>INDEX(#REF!,MATCH(LEFT(SP_ACQ_Lib[[#This Row],[Tax Parcel ID]],7),#REF!,0))</f>
        <v>#REF!</v>
      </c>
      <c r="X93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COW-FRMP_TR-T237 ENVIRONMENTAL Right-of-Entry Executed</v>
      </c>
      <c r="Y93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5" spans="1:25" ht="15" x14ac:dyDescent="0.2">
      <c r="A935" s="57" t="str">
        <f>CONCATENATE(SP_ACQ_Lib[[#This Row],[Acquisition Tract No.]],"_",SP_ACQ_Lib[[#This Row],[ACQ Document Type]])</f>
        <v>T237_ENVIRONMENTAL Right-of-Entry Package</v>
      </c>
      <c r="B935" s="14" t="s">
        <v>2396</v>
      </c>
      <c r="C935" s="141" t="s">
        <v>2124</v>
      </c>
      <c r="D935" s="12" t="s">
        <v>1262</v>
      </c>
      <c r="E935" s="8" t="s">
        <v>1195</v>
      </c>
      <c r="F935" s="8" t="s">
        <v>1198</v>
      </c>
      <c r="G935" s="8" t="s">
        <v>1197</v>
      </c>
      <c r="H935" s="7" t="s">
        <v>218</v>
      </c>
      <c r="I935" s="16">
        <v>43850</v>
      </c>
      <c r="J935" s="16">
        <v>43855</v>
      </c>
      <c r="K935" s="17"/>
      <c r="L935" s="3"/>
      <c r="M935" s="8" t="s">
        <v>1483</v>
      </c>
      <c r="N935" s="11">
        <v>43983.582731481481</v>
      </c>
      <c r="O935" s="8" t="s">
        <v>1483</v>
      </c>
      <c r="P935" s="11">
        <v>43971.4221412037</v>
      </c>
      <c r="Q935" s="13">
        <v>819715</v>
      </c>
      <c r="R935" s="142" t="s">
        <v>220</v>
      </c>
      <c r="S935" s="14" t="s">
        <v>1998</v>
      </c>
      <c r="T935" s="63">
        <v>992</v>
      </c>
      <c r="U935" s="64" t="str">
        <f>CONCATENATE(LEFT(SP_ACQ_Lib[[#This Row],[Tax Parcel ID]],7),"_",SP_ACQ_Lib[[#This Row],[ACQ Document Type]])</f>
        <v>R056478_ENVIRONMENTAL Right-of-Entry Package</v>
      </c>
      <c r="V935" s="36" t="str">
        <f>INDEX(SP_AcqTract_DB[WCAD Tax Parcel ID],MATCH(SP_ACQ_Lib[[#This Row],[Acquisition Tract No.]],SP_AcqTract_DB[Acquisition Tract No.],0))</f>
        <v>R056478;#268</v>
      </c>
      <c r="W935" s="26" t="e">
        <f>INDEX(#REF!,MATCH(LEFT(SP_ACQ_Lib[[#This Row],[Tax Parcel ID]],7),#REF!,0))</f>
        <v>#REF!</v>
      </c>
      <c r="X93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COW-FRMP_TR-T237 ENVIRONMENTAL Right-of-Entry Package</v>
      </c>
      <c r="Y93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6" spans="1:25" ht="15" x14ac:dyDescent="0.2">
      <c r="A936" s="57" t="str">
        <f>CONCATENATE(SP_ACQ_Lib[[#This Row],[Acquisition Tract No.]],"_",SP_ACQ_Lib[[#This Row],[ACQ Document Type]])</f>
        <v>T237_ROE Right-of-Entry Package</v>
      </c>
      <c r="B936" s="14" t="s">
        <v>2531</v>
      </c>
      <c r="C936" s="141" t="s">
        <v>2124</v>
      </c>
      <c r="D936" s="12" t="s">
        <v>1262</v>
      </c>
      <c r="E936" s="8" t="s">
        <v>576</v>
      </c>
      <c r="F936" s="8" t="s">
        <v>1198</v>
      </c>
      <c r="G936" s="8" t="s">
        <v>2430</v>
      </c>
      <c r="H936" s="7" t="s">
        <v>218</v>
      </c>
      <c r="I936" s="16">
        <v>43985</v>
      </c>
      <c r="J936" s="16"/>
      <c r="K936" s="17"/>
      <c r="L936" s="3"/>
      <c r="M936" s="8" t="s">
        <v>1483</v>
      </c>
      <c r="N936" s="11">
        <v>43990.488206018519</v>
      </c>
      <c r="O936" s="8" t="s">
        <v>1483</v>
      </c>
      <c r="P936" s="11">
        <v>43986.569953703707</v>
      </c>
      <c r="Q936" s="13">
        <v>1382193</v>
      </c>
      <c r="R936" s="142" t="s">
        <v>220</v>
      </c>
      <c r="S936" s="14" t="s">
        <v>2563</v>
      </c>
      <c r="T936" s="63">
        <v>1126</v>
      </c>
      <c r="U936" s="64" t="str">
        <f>CONCATENATE(LEFT(SP_ACQ_Lib[[#This Row],[Tax Parcel ID]],7),"_",SP_ACQ_Lib[[#This Row],[ACQ Document Type]])</f>
        <v>R056478_ROE Right-of-Entry Package</v>
      </c>
      <c r="V936" s="36" t="str">
        <f>INDEX(SP_AcqTract_DB[WCAD Tax Parcel ID],MATCH(SP_ACQ_Lib[[#This Row],[Acquisition Tract No.]],SP_AcqTract_DB[Acquisition Tract No.],0))</f>
        <v>R056478;#268</v>
      </c>
      <c r="W936" s="26" t="e">
        <f>INDEX(#REF!,MATCH(LEFT(SP_ACQ_Lib[[#This Row],[Tax Parcel ID]],7),#REF!,0))</f>
        <v>#REF!</v>
      </c>
      <c r="X93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COW-FRMP_TR-T237 ROE Right-of-Entry Package</v>
      </c>
      <c r="Y93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7" spans="1:25" ht="15" x14ac:dyDescent="0.2">
      <c r="A937" s="57" t="str">
        <f>CONCATENATE(SP_ACQ_Lib[[#This Row],[Acquisition Tract No.]],"_",SP_ACQ_Lib[[#This Row],[ACQ Document Type]])</f>
        <v>T237_TITLE Tax Card</v>
      </c>
      <c r="B937" s="14" t="s">
        <v>2250</v>
      </c>
      <c r="C937" s="141" t="s">
        <v>2124</v>
      </c>
      <c r="D937" s="12" t="s">
        <v>1262</v>
      </c>
      <c r="E937" s="8" t="s">
        <v>485</v>
      </c>
      <c r="F937" s="8" t="s">
        <v>580</v>
      </c>
      <c r="G937" s="8" t="s">
        <v>579</v>
      </c>
      <c r="H937" s="7" t="s">
        <v>218</v>
      </c>
      <c r="I937" s="16"/>
      <c r="J937" s="16"/>
      <c r="K937" s="17"/>
      <c r="L937" s="3"/>
      <c r="M937" s="8" t="s">
        <v>1483</v>
      </c>
      <c r="N937" s="11">
        <v>43979.349120370367</v>
      </c>
      <c r="O937" s="8" t="s">
        <v>1483</v>
      </c>
      <c r="P937" s="11">
        <v>43971.422199074077</v>
      </c>
      <c r="Q937" s="13">
        <v>708379</v>
      </c>
      <c r="R937" s="142" t="s">
        <v>220</v>
      </c>
      <c r="S937" s="14" t="s">
        <v>2000</v>
      </c>
      <c r="T937" s="63">
        <v>994</v>
      </c>
      <c r="U937" s="64" t="str">
        <f>CONCATENATE(LEFT(SP_ACQ_Lib[[#This Row],[Tax Parcel ID]],7),"_",SP_ACQ_Lib[[#This Row],[ACQ Document Type]])</f>
        <v>R056478_TITLE Tax Card</v>
      </c>
      <c r="V937" s="36" t="str">
        <f>INDEX(SP_AcqTract_DB[WCAD Tax Parcel ID],MATCH(SP_ACQ_Lib[[#This Row],[Acquisition Tract No.]],SP_AcqTract_DB[Acquisition Tract No.],0))</f>
        <v>R056478;#268</v>
      </c>
      <c r="W937" s="26" t="e">
        <f>INDEX(#REF!,MATCH(LEFT(SP_ACQ_Lib[[#This Row],[Tax Parcel ID]],7),#REF!,0))</f>
        <v>#REF!</v>
      </c>
      <c r="X93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COW-FRMP_TR-T237 TITLE Tax Card</v>
      </c>
      <c r="Y93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8" spans="1:25" ht="15" x14ac:dyDescent="0.2">
      <c r="A938" s="57" t="str">
        <f>CONCATENATE(SP_ACQ_Lib[[#This Row],[Acquisition Tract No.]],"_",SP_ACQ_Lib[[#This Row],[ACQ Document Type]])</f>
        <v>T238_CONTACT Negotiator Report</v>
      </c>
      <c r="B938" s="14" t="s">
        <v>2581</v>
      </c>
      <c r="C938" s="141" t="s">
        <v>2126</v>
      </c>
      <c r="D938" s="12" t="s">
        <v>1263</v>
      </c>
      <c r="E938" s="8" t="s">
        <v>489</v>
      </c>
      <c r="F938" s="8" t="s">
        <v>517</v>
      </c>
      <c r="G938" s="8" t="s">
        <v>516</v>
      </c>
      <c r="H938" s="7" t="s">
        <v>218</v>
      </c>
      <c r="I938" s="16"/>
      <c r="J938" s="16"/>
      <c r="K938" s="17"/>
      <c r="L938" s="3"/>
      <c r="M938" s="8" t="s">
        <v>2420</v>
      </c>
      <c r="N938" s="11">
        <v>44022.617025462961</v>
      </c>
      <c r="O938" s="8" t="s">
        <v>2420</v>
      </c>
      <c r="P938" s="11">
        <v>43990.326041666667</v>
      </c>
      <c r="Q938" s="13">
        <v>39696</v>
      </c>
      <c r="R938" s="142" t="s">
        <v>220</v>
      </c>
      <c r="S938" s="14" t="s">
        <v>2590</v>
      </c>
      <c r="T938" s="63">
        <v>1150</v>
      </c>
      <c r="U938" s="64" t="str">
        <f>CONCATENATE(LEFT(SP_ACQ_Lib[[#This Row],[Tax Parcel ID]],7),"_",SP_ACQ_Lib[[#This Row],[ACQ Document Type]])</f>
        <v>R056480_CONTACT Negotiator Report</v>
      </c>
      <c r="V938" s="36" t="str">
        <f>INDEX(SP_AcqTract_DB[WCAD Tax Parcel ID],MATCH(SP_ACQ_Lib[[#This Row],[Acquisition Tract No.]],SP_AcqTract_DB[Acquisition Tract No.],0))</f>
        <v>R056480;#269</v>
      </c>
      <c r="W938" s="26" t="e">
        <f>INDEX(#REF!,MATCH(LEFT(SP_ACQ_Lib[[#This Row],[Tax Parcel ID]],7),#REF!,0))</f>
        <v>#REF!</v>
      </c>
      <c r="X93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COW-FRMP_TR-T238 CONTACT Negotiator Report</v>
      </c>
      <c r="Y93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39" spans="1:25" ht="15" x14ac:dyDescent="0.2">
      <c r="A939" s="57" t="str">
        <f>CONCATENATE(SP_ACQ_Lib[[#This Row],[Acquisition Tract No.]],"_",SP_ACQ_Lib[[#This Row],[ACQ Document Type]])</f>
        <v>T238_ENVIRONMENTAL Right-of-Entry Executed</v>
      </c>
      <c r="B939" s="14" t="s">
        <v>2397</v>
      </c>
      <c r="C939" s="141" t="s">
        <v>2126</v>
      </c>
      <c r="D939" s="12" t="s">
        <v>1263</v>
      </c>
      <c r="E939" s="8" t="s">
        <v>1195</v>
      </c>
      <c r="F939" s="8" t="s">
        <v>1196</v>
      </c>
      <c r="G939" s="8" t="s">
        <v>1194</v>
      </c>
      <c r="H939" s="7" t="s">
        <v>218</v>
      </c>
      <c r="I939" s="16">
        <v>43871</v>
      </c>
      <c r="J939" s="16"/>
      <c r="K939" s="17"/>
      <c r="L939" s="3"/>
      <c r="M939" s="8" t="s">
        <v>1483</v>
      </c>
      <c r="N939" s="11">
        <v>43983.573275462964</v>
      </c>
      <c r="O939" s="8" t="s">
        <v>1483</v>
      </c>
      <c r="P939" s="11">
        <v>43971.42224537037</v>
      </c>
      <c r="Q939" s="13">
        <v>1770480</v>
      </c>
      <c r="R939" s="142" t="s">
        <v>220</v>
      </c>
      <c r="S939" s="14" t="s">
        <v>2002</v>
      </c>
      <c r="T939" s="63">
        <v>996</v>
      </c>
      <c r="U939" s="64" t="str">
        <f>CONCATENATE(LEFT(SP_ACQ_Lib[[#This Row],[Tax Parcel ID]],7),"_",SP_ACQ_Lib[[#This Row],[ACQ Document Type]])</f>
        <v>R056480_ENVIRONMENTAL Right-of-Entry Executed</v>
      </c>
      <c r="V939" s="36" t="str">
        <f>INDEX(SP_AcqTract_DB[WCAD Tax Parcel ID],MATCH(SP_ACQ_Lib[[#This Row],[Acquisition Tract No.]],SP_AcqTract_DB[Acquisition Tract No.],0))</f>
        <v>R056480;#269</v>
      </c>
      <c r="W939" s="26" t="e">
        <f>INDEX(#REF!,MATCH(LEFT(SP_ACQ_Lib[[#This Row],[Tax Parcel ID]],7),#REF!,0))</f>
        <v>#REF!</v>
      </c>
      <c r="X93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COW-FRMP_TR-T238 ENVIRONMENTAL Right-of-Entry Executed</v>
      </c>
      <c r="Y93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0" spans="1:25" ht="15" x14ac:dyDescent="0.2">
      <c r="A940" s="57" t="str">
        <f>CONCATENATE(SP_ACQ_Lib[[#This Row],[Acquisition Tract No.]],"_",SP_ACQ_Lib[[#This Row],[ACQ Document Type]])</f>
        <v>T238_ENVIRONMENTAL Right-of-Entry Package</v>
      </c>
      <c r="B940" s="14" t="s">
        <v>2398</v>
      </c>
      <c r="C940" s="141" t="s">
        <v>2126</v>
      </c>
      <c r="D940" s="12" t="s">
        <v>1263</v>
      </c>
      <c r="E940" s="8" t="s">
        <v>1195</v>
      </c>
      <c r="F940" s="8" t="s">
        <v>1198</v>
      </c>
      <c r="G940" s="8" t="s">
        <v>1197</v>
      </c>
      <c r="H940" s="7" t="s">
        <v>218</v>
      </c>
      <c r="I940" s="16">
        <v>43850</v>
      </c>
      <c r="J940" s="16">
        <v>43858</v>
      </c>
      <c r="K940" s="17"/>
      <c r="L940" s="3"/>
      <c r="M940" s="8" t="s">
        <v>1483</v>
      </c>
      <c r="N940" s="11">
        <v>43983.582731481481</v>
      </c>
      <c r="O940" s="8" t="s">
        <v>1483</v>
      </c>
      <c r="P940" s="11">
        <v>43971.422222222223</v>
      </c>
      <c r="Q940" s="13">
        <v>812849</v>
      </c>
      <c r="R940" s="142" t="s">
        <v>220</v>
      </c>
      <c r="S940" s="14" t="s">
        <v>2001</v>
      </c>
      <c r="T940" s="63">
        <v>995</v>
      </c>
      <c r="U940" s="64" t="str">
        <f>CONCATENATE(LEFT(SP_ACQ_Lib[[#This Row],[Tax Parcel ID]],7),"_",SP_ACQ_Lib[[#This Row],[ACQ Document Type]])</f>
        <v>R056480_ENVIRONMENTAL Right-of-Entry Package</v>
      </c>
      <c r="V940" s="36" t="str">
        <f>INDEX(SP_AcqTract_DB[WCAD Tax Parcel ID],MATCH(SP_ACQ_Lib[[#This Row],[Acquisition Tract No.]],SP_AcqTract_DB[Acquisition Tract No.],0))</f>
        <v>R056480;#269</v>
      </c>
      <c r="W940" s="26" t="e">
        <f>INDEX(#REF!,MATCH(LEFT(SP_ACQ_Lib[[#This Row],[Tax Parcel ID]],7),#REF!,0))</f>
        <v>#REF!</v>
      </c>
      <c r="X94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COW-FRMP_TR-T238 ENVIRONMENTAL Right-of-Entry Package</v>
      </c>
      <c r="Y94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1" spans="1:25" ht="15" x14ac:dyDescent="0.2">
      <c r="A941" s="57" t="str">
        <f>CONCATENATE(SP_ACQ_Lib[[#This Row],[Acquisition Tract No.]],"_",SP_ACQ_Lib[[#This Row],[ACQ Document Type]])</f>
        <v>T238_ROE Right-of-Entry Executed</v>
      </c>
      <c r="B941" s="14" t="s">
        <v>3161</v>
      </c>
      <c r="C941" s="141" t="s">
        <v>2126</v>
      </c>
      <c r="D941" s="12" t="s">
        <v>1263</v>
      </c>
      <c r="E941" s="8" t="s">
        <v>576</v>
      </c>
      <c r="F941" s="8" t="s">
        <v>1196</v>
      </c>
      <c r="G941" s="8" t="s">
        <v>2431</v>
      </c>
      <c r="H941" s="7" t="s">
        <v>218</v>
      </c>
      <c r="I941" s="16">
        <v>44020</v>
      </c>
      <c r="J941" s="16"/>
      <c r="K941" s="17"/>
      <c r="L941" s="3"/>
      <c r="M941" s="8" t="s">
        <v>1483</v>
      </c>
      <c r="N941" s="11">
        <v>44025.429108796299</v>
      </c>
      <c r="O941" s="8" t="s">
        <v>1483</v>
      </c>
      <c r="P941" s="11">
        <v>44025.426006944443</v>
      </c>
      <c r="Q941" s="13">
        <v>1931160</v>
      </c>
      <c r="R941" s="142" t="s">
        <v>220</v>
      </c>
      <c r="S941" s="14" t="s">
        <v>3164</v>
      </c>
      <c r="T941" s="63">
        <v>1384</v>
      </c>
      <c r="U941" s="64" t="str">
        <f>CONCATENATE(LEFT(SP_ACQ_Lib[[#This Row],[Tax Parcel ID]],7),"_",SP_ACQ_Lib[[#This Row],[ACQ Document Type]])</f>
        <v>R056480_ROE Right-of-Entry Executed</v>
      </c>
      <c r="V941" s="36" t="str">
        <f>INDEX(SP_AcqTract_DB[WCAD Tax Parcel ID],MATCH(SP_ACQ_Lib[[#This Row],[Acquisition Tract No.]],SP_AcqTract_DB[Acquisition Tract No.],0))</f>
        <v>R056480;#269</v>
      </c>
      <c r="W941" s="26" t="e">
        <f>INDEX(#REF!,MATCH(LEFT(SP_ACQ_Lib[[#This Row],[Tax Parcel ID]],7),#REF!,0))</f>
        <v>#REF!</v>
      </c>
      <c r="X94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COW-FRMP_TR-T238 ROE Right-of-Entry Executed</v>
      </c>
      <c r="Y94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2" spans="1:25" ht="15" x14ac:dyDescent="0.2">
      <c r="A942" s="57" t="str">
        <f>CONCATENATE(SP_ACQ_Lib[[#This Row],[Acquisition Tract No.]],"_",SP_ACQ_Lib[[#This Row],[ACQ Document Type]])</f>
        <v>T238_ROE Right-of-Entry Package</v>
      </c>
      <c r="B942" s="14" t="s">
        <v>2532</v>
      </c>
      <c r="C942" s="141" t="s">
        <v>2126</v>
      </c>
      <c r="D942" s="12" t="s">
        <v>1263</v>
      </c>
      <c r="E942" s="8" t="s">
        <v>576</v>
      </c>
      <c r="F942" s="8" t="s">
        <v>1198</v>
      </c>
      <c r="G942" s="8" t="s">
        <v>2430</v>
      </c>
      <c r="H942" s="7" t="s">
        <v>218</v>
      </c>
      <c r="I942" s="16">
        <v>43985</v>
      </c>
      <c r="J942" s="16"/>
      <c r="K942" s="17"/>
      <c r="L942" s="3"/>
      <c r="M942" s="8" t="s">
        <v>1483</v>
      </c>
      <c r="N942" s="11">
        <v>43986.580462962964</v>
      </c>
      <c r="O942" s="8" t="s">
        <v>1483</v>
      </c>
      <c r="P942" s="11">
        <v>43986.570370370369</v>
      </c>
      <c r="Q942" s="13">
        <v>1461293</v>
      </c>
      <c r="R942" s="142" t="s">
        <v>220</v>
      </c>
      <c r="S942" s="14" t="s">
        <v>2564</v>
      </c>
      <c r="T942" s="63">
        <v>1140</v>
      </c>
      <c r="U942" s="64" t="str">
        <f>CONCATENATE(LEFT(SP_ACQ_Lib[[#This Row],[Tax Parcel ID]],7),"_",SP_ACQ_Lib[[#This Row],[ACQ Document Type]])</f>
        <v>R056480_ROE Right-of-Entry Package</v>
      </c>
      <c r="V942" s="36" t="str">
        <f>INDEX(SP_AcqTract_DB[WCAD Tax Parcel ID],MATCH(SP_ACQ_Lib[[#This Row],[Acquisition Tract No.]],SP_AcqTract_DB[Acquisition Tract No.],0))</f>
        <v>R056480;#269</v>
      </c>
      <c r="W942" s="26" t="e">
        <f>INDEX(#REF!,MATCH(LEFT(SP_ACQ_Lib[[#This Row],[Tax Parcel ID]],7),#REF!,0))</f>
        <v>#REF!</v>
      </c>
      <c r="X94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COW-FRMP_TR-T238 ROE Right-of-Entry Package</v>
      </c>
      <c r="Y94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3" spans="1:25" ht="15" x14ac:dyDescent="0.2">
      <c r="A943" s="57" t="str">
        <f>CONCATENATE(SP_ACQ_Lib[[#This Row],[Acquisition Tract No.]],"_",SP_ACQ_Lib[[#This Row],[ACQ Document Type]])</f>
        <v>T238_TITLE Tax Card</v>
      </c>
      <c r="B943" s="14" t="s">
        <v>2251</v>
      </c>
      <c r="C943" s="141" t="s">
        <v>2126</v>
      </c>
      <c r="D943" s="12" t="s">
        <v>1263</v>
      </c>
      <c r="E943" s="8" t="s">
        <v>485</v>
      </c>
      <c r="F943" s="8" t="s">
        <v>580</v>
      </c>
      <c r="G943" s="8" t="s">
        <v>579</v>
      </c>
      <c r="H943" s="7" t="s">
        <v>218</v>
      </c>
      <c r="I943" s="16"/>
      <c r="J943" s="16"/>
      <c r="K943" s="17"/>
      <c r="L943" s="3"/>
      <c r="M943" s="8" t="s">
        <v>1483</v>
      </c>
      <c r="N943" s="11">
        <v>43979.349120370367</v>
      </c>
      <c r="O943" s="8" t="s">
        <v>1483</v>
      </c>
      <c r="P943" s="11">
        <v>43971.422291666669</v>
      </c>
      <c r="Q943" s="13">
        <v>703033</v>
      </c>
      <c r="R943" s="142" t="s">
        <v>220</v>
      </c>
      <c r="S943" s="14" t="s">
        <v>2003</v>
      </c>
      <c r="T943" s="63">
        <v>997</v>
      </c>
      <c r="U943" s="64" t="str">
        <f>CONCATENATE(LEFT(SP_ACQ_Lib[[#This Row],[Tax Parcel ID]],7),"_",SP_ACQ_Lib[[#This Row],[ACQ Document Type]])</f>
        <v>R056480_TITLE Tax Card</v>
      </c>
      <c r="V943" s="36" t="str">
        <f>INDEX(SP_AcqTract_DB[WCAD Tax Parcel ID],MATCH(SP_ACQ_Lib[[#This Row],[Acquisition Tract No.]],SP_AcqTract_DB[Acquisition Tract No.],0))</f>
        <v>R056480;#269</v>
      </c>
      <c r="W943" s="26" t="e">
        <f>INDEX(#REF!,MATCH(LEFT(SP_ACQ_Lib[[#This Row],[Tax Parcel ID]],7),#REF!,0))</f>
        <v>#REF!</v>
      </c>
      <c r="X94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COW-FRMP_TR-T238 TITLE Tax Card</v>
      </c>
      <c r="Y94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4" spans="1:25" ht="15" x14ac:dyDescent="0.2">
      <c r="A944" s="57" t="str">
        <f>CONCATENATE(SP_ACQ_Lib[[#This Row],[Acquisition Tract No.]],"_",SP_ACQ_Lib[[#This Row],[ACQ Document Type]])</f>
        <v>T241_CONTACT Negotiator Report</v>
      </c>
      <c r="B944" s="14" t="s">
        <v>2582</v>
      </c>
      <c r="C944" s="141" t="s">
        <v>2128</v>
      </c>
      <c r="D944" s="12" t="s">
        <v>1264</v>
      </c>
      <c r="E944" s="8" t="s">
        <v>489</v>
      </c>
      <c r="F944" s="8" t="s">
        <v>517</v>
      </c>
      <c r="G944" s="8" t="s">
        <v>516</v>
      </c>
      <c r="H944" s="7" t="s">
        <v>218</v>
      </c>
      <c r="I944" s="16">
        <v>43987</v>
      </c>
      <c r="J944" s="16"/>
      <c r="K944" s="17"/>
      <c r="L944" s="3"/>
      <c r="M944" s="8" t="s">
        <v>2420</v>
      </c>
      <c r="N944" s="11">
        <v>44022.728761574072</v>
      </c>
      <c r="O944" s="8" t="s">
        <v>2420</v>
      </c>
      <c r="P944" s="11">
        <v>43987.620729166665</v>
      </c>
      <c r="Q944" s="13">
        <v>42178</v>
      </c>
      <c r="R944" s="142" t="s">
        <v>220</v>
      </c>
      <c r="S944" s="14" t="s">
        <v>2591</v>
      </c>
      <c r="T944" s="63">
        <v>1145</v>
      </c>
      <c r="U944" s="64" t="str">
        <f>CONCATENATE(LEFT(SP_ACQ_Lib[[#This Row],[Tax Parcel ID]],7),"_",SP_ACQ_Lib[[#This Row],[ACQ Document Type]])</f>
        <v>R059308_CONTACT Negotiator Report</v>
      </c>
      <c r="V944" s="36" t="str">
        <f>INDEX(SP_AcqTract_DB[WCAD Tax Parcel ID],MATCH(SP_ACQ_Lib[[#This Row],[Acquisition Tract No.]],SP_AcqTract_DB[Acquisition Tract No.],0))</f>
        <v>R059308;#270</v>
      </c>
      <c r="W944" s="26" t="e">
        <f>INDEX(#REF!,MATCH(LEFT(SP_ACQ_Lib[[#This Row],[Tax Parcel ID]],7),#REF!,0))</f>
        <v>#REF!</v>
      </c>
      <c r="X94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COW-FRMP_TR-T241 CONTACT Negotiator Report</v>
      </c>
      <c r="Y94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5" spans="1:25" ht="15" x14ac:dyDescent="0.2">
      <c r="A945" s="57" t="str">
        <f>CONCATENATE(SP_ACQ_Lib[[#This Row],[Acquisition Tract No.]],"_",SP_ACQ_Lib[[#This Row],[ACQ Document Type]])</f>
        <v>T241_ENVIRONMENTAL Right-of-Entry Executed</v>
      </c>
      <c r="B945" s="14" t="s">
        <v>2399</v>
      </c>
      <c r="C945" s="141" t="s">
        <v>2128</v>
      </c>
      <c r="D945" s="12" t="s">
        <v>1264</v>
      </c>
      <c r="E945" s="8" t="s">
        <v>1195</v>
      </c>
      <c r="F945" s="8" t="s">
        <v>1196</v>
      </c>
      <c r="G945" s="8" t="s">
        <v>1194</v>
      </c>
      <c r="H945" s="7" t="s">
        <v>218</v>
      </c>
      <c r="I945" s="16">
        <v>43920</v>
      </c>
      <c r="J945" s="16"/>
      <c r="K945" s="17"/>
      <c r="L945" s="3"/>
      <c r="M945" s="8" t="s">
        <v>1483</v>
      </c>
      <c r="N945" s="11">
        <v>43983.573460648149</v>
      </c>
      <c r="O945" s="8" t="s">
        <v>1483</v>
      </c>
      <c r="P945" s="11">
        <v>43971.422337962962</v>
      </c>
      <c r="Q945" s="13">
        <v>571426</v>
      </c>
      <c r="R945" s="142" t="s">
        <v>220</v>
      </c>
      <c r="S945" s="14" t="s">
        <v>2005</v>
      </c>
      <c r="T945" s="63">
        <v>999</v>
      </c>
      <c r="U945" s="64" t="str">
        <f>CONCATENATE(LEFT(SP_ACQ_Lib[[#This Row],[Tax Parcel ID]],7),"_",SP_ACQ_Lib[[#This Row],[ACQ Document Type]])</f>
        <v>R059308_ENVIRONMENTAL Right-of-Entry Executed</v>
      </c>
      <c r="V945" s="36" t="str">
        <f>INDEX(SP_AcqTract_DB[WCAD Tax Parcel ID],MATCH(SP_ACQ_Lib[[#This Row],[Acquisition Tract No.]],SP_AcqTract_DB[Acquisition Tract No.],0))</f>
        <v>R059308;#270</v>
      </c>
      <c r="W945" s="26" t="e">
        <f>INDEX(#REF!,MATCH(LEFT(SP_ACQ_Lib[[#This Row],[Tax Parcel ID]],7),#REF!,0))</f>
        <v>#REF!</v>
      </c>
      <c r="X94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COW-FRMP_TR-T241 ENVIRONMENTAL Right-of-Entry Executed</v>
      </c>
      <c r="Y94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6" spans="1:25" ht="15" x14ac:dyDescent="0.2">
      <c r="A946" s="57" t="str">
        <f>CONCATENATE(SP_ACQ_Lib[[#This Row],[Acquisition Tract No.]],"_",SP_ACQ_Lib[[#This Row],[ACQ Document Type]])</f>
        <v>T241_ENVIRONMENTAL Right-of-Entry Package</v>
      </c>
      <c r="B946" s="14" t="s">
        <v>2400</v>
      </c>
      <c r="C946" s="141" t="s">
        <v>2128</v>
      </c>
      <c r="D946" s="12" t="s">
        <v>1264</v>
      </c>
      <c r="E946" s="8" t="s">
        <v>1195</v>
      </c>
      <c r="F946" s="8" t="s">
        <v>1198</v>
      </c>
      <c r="G946" s="8" t="s">
        <v>1197</v>
      </c>
      <c r="H946" s="7" t="s">
        <v>218</v>
      </c>
      <c r="I946" s="16">
        <v>43850</v>
      </c>
      <c r="J946" s="16">
        <v>43853</v>
      </c>
      <c r="K946" s="17"/>
      <c r="L946" s="3"/>
      <c r="M946" s="8" t="s">
        <v>1483</v>
      </c>
      <c r="N946" s="11">
        <v>43983.582731481481</v>
      </c>
      <c r="O946" s="8" t="s">
        <v>1483</v>
      </c>
      <c r="P946" s="11">
        <v>43971.422314814816</v>
      </c>
      <c r="Q946" s="13">
        <v>857715</v>
      </c>
      <c r="R946" s="142" t="s">
        <v>220</v>
      </c>
      <c r="S946" s="14" t="s">
        <v>2004</v>
      </c>
      <c r="T946" s="63">
        <v>998</v>
      </c>
      <c r="U946" s="64" t="str">
        <f>CONCATENATE(LEFT(SP_ACQ_Lib[[#This Row],[Tax Parcel ID]],7),"_",SP_ACQ_Lib[[#This Row],[ACQ Document Type]])</f>
        <v>R059308_ENVIRONMENTAL Right-of-Entry Package</v>
      </c>
      <c r="V946" s="36" t="str">
        <f>INDEX(SP_AcqTract_DB[WCAD Tax Parcel ID],MATCH(SP_ACQ_Lib[[#This Row],[Acquisition Tract No.]],SP_AcqTract_DB[Acquisition Tract No.],0))</f>
        <v>R059308;#270</v>
      </c>
      <c r="W946" s="26" t="e">
        <f>INDEX(#REF!,MATCH(LEFT(SP_ACQ_Lib[[#This Row],[Tax Parcel ID]],7),#REF!,0))</f>
        <v>#REF!</v>
      </c>
      <c r="X94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COW-FRMP_TR-T241 ENVIRONMENTAL Right-of-Entry Package</v>
      </c>
      <c r="Y94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7" spans="1:25" ht="15" x14ac:dyDescent="0.2">
      <c r="A947" s="57" t="str">
        <f>CONCATENATE(SP_ACQ_Lib[[#This Row],[Acquisition Tract No.]],"_",SP_ACQ_Lib[[#This Row],[ACQ Document Type]])</f>
        <v>T241_ROE Right-of-Entry Package</v>
      </c>
      <c r="B947" s="14" t="s">
        <v>2533</v>
      </c>
      <c r="C947" s="141" t="s">
        <v>2128</v>
      </c>
      <c r="D947" s="12" t="s">
        <v>1264</v>
      </c>
      <c r="E947" s="8" t="s">
        <v>576</v>
      </c>
      <c r="F947" s="8" t="s">
        <v>1198</v>
      </c>
      <c r="G947" s="8" t="s">
        <v>2430</v>
      </c>
      <c r="H947" s="7" t="s">
        <v>218</v>
      </c>
      <c r="I947" s="16">
        <v>43985</v>
      </c>
      <c r="J947" s="16"/>
      <c r="K947" s="17"/>
      <c r="L947" s="3"/>
      <c r="M947" s="8" t="s">
        <v>1483</v>
      </c>
      <c r="N947" s="11">
        <v>43986.580810185187</v>
      </c>
      <c r="O947" s="8" t="s">
        <v>1483</v>
      </c>
      <c r="P947" s="11">
        <v>43986.570405092592</v>
      </c>
      <c r="Q947" s="13">
        <v>1580065</v>
      </c>
      <c r="R947" s="142" t="s">
        <v>220</v>
      </c>
      <c r="S947" s="14" t="s">
        <v>2565</v>
      </c>
      <c r="T947" s="63">
        <v>1141</v>
      </c>
      <c r="U947" s="64" t="str">
        <f>CONCATENATE(LEFT(SP_ACQ_Lib[[#This Row],[Tax Parcel ID]],7),"_",SP_ACQ_Lib[[#This Row],[ACQ Document Type]])</f>
        <v>R059308_ROE Right-of-Entry Package</v>
      </c>
      <c r="V947" s="36" t="str">
        <f>INDEX(SP_AcqTract_DB[WCAD Tax Parcel ID],MATCH(SP_ACQ_Lib[[#This Row],[Acquisition Tract No.]],SP_AcqTract_DB[Acquisition Tract No.],0))</f>
        <v>R059308;#270</v>
      </c>
      <c r="W947" s="26" t="e">
        <f>INDEX(#REF!,MATCH(LEFT(SP_ACQ_Lib[[#This Row],[Tax Parcel ID]],7),#REF!,0))</f>
        <v>#REF!</v>
      </c>
      <c r="X94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COW-FRMP_TR-T241 ROE Right-of-Entry Package</v>
      </c>
      <c r="Y94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8" spans="1:25" ht="15" x14ac:dyDescent="0.2">
      <c r="A948" s="57" t="str">
        <f>CONCATENATE(SP_ACQ_Lib[[#This Row],[Acquisition Tract No.]],"_",SP_ACQ_Lib[[#This Row],[ACQ Document Type]])</f>
        <v>T241_TITLE Tax Card</v>
      </c>
      <c r="B948" s="14" t="s">
        <v>2252</v>
      </c>
      <c r="C948" s="141" t="s">
        <v>2128</v>
      </c>
      <c r="D948" s="12" t="s">
        <v>1264</v>
      </c>
      <c r="E948" s="8" t="s">
        <v>485</v>
      </c>
      <c r="F948" s="8" t="s">
        <v>580</v>
      </c>
      <c r="G948" s="8" t="s">
        <v>579</v>
      </c>
      <c r="H948" s="7" t="s">
        <v>218</v>
      </c>
      <c r="I948" s="16"/>
      <c r="J948" s="16"/>
      <c r="K948" s="17"/>
      <c r="L948" s="3"/>
      <c r="M948" s="8" t="s">
        <v>1483</v>
      </c>
      <c r="N948" s="11">
        <v>43979.349120370367</v>
      </c>
      <c r="O948" s="8" t="s">
        <v>1483</v>
      </c>
      <c r="P948" s="11">
        <v>43971.422349537039</v>
      </c>
      <c r="Q948" s="13">
        <v>750885</v>
      </c>
      <c r="R948" s="142" t="s">
        <v>220</v>
      </c>
      <c r="S948" s="14" t="s">
        <v>2006</v>
      </c>
      <c r="T948" s="63">
        <v>1000</v>
      </c>
      <c r="U948" s="64" t="str">
        <f>CONCATENATE(LEFT(SP_ACQ_Lib[[#This Row],[Tax Parcel ID]],7),"_",SP_ACQ_Lib[[#This Row],[ACQ Document Type]])</f>
        <v>R059308_TITLE Tax Card</v>
      </c>
      <c r="V948" s="36" t="str">
        <f>INDEX(SP_AcqTract_DB[WCAD Tax Parcel ID],MATCH(SP_ACQ_Lib[[#This Row],[Acquisition Tract No.]],SP_AcqTract_DB[Acquisition Tract No.],0))</f>
        <v>R059308;#270</v>
      </c>
      <c r="W948" s="26" t="e">
        <f>INDEX(#REF!,MATCH(LEFT(SP_ACQ_Lib[[#This Row],[Tax Parcel ID]],7),#REF!,0))</f>
        <v>#REF!</v>
      </c>
      <c r="X94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COW-FRMP_TR-T241 TITLE Tax Card</v>
      </c>
      <c r="Y94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49" spans="1:25" ht="15" x14ac:dyDescent="0.2">
      <c r="A949" s="57" t="str">
        <f>CONCATENATE(SP_ACQ_Lib[[#This Row],[Acquisition Tract No.]],"_",SP_ACQ_Lib[[#This Row],[ACQ Document Type]])</f>
        <v>T242_CONTACT Negotiator Report</v>
      </c>
      <c r="B949" s="14" t="s">
        <v>2583</v>
      </c>
      <c r="C949" s="141" t="s">
        <v>2130</v>
      </c>
      <c r="D949" s="12" t="s">
        <v>1265</v>
      </c>
      <c r="E949" s="8" t="s">
        <v>489</v>
      </c>
      <c r="F949" s="8" t="s">
        <v>517</v>
      </c>
      <c r="G949" s="8" t="s">
        <v>516</v>
      </c>
      <c r="H949" s="7" t="s">
        <v>218</v>
      </c>
      <c r="I949" s="16"/>
      <c r="J949" s="16"/>
      <c r="K949" s="17"/>
      <c r="L949" s="3"/>
      <c r="M949" s="8" t="s">
        <v>2420</v>
      </c>
      <c r="N949" s="11">
        <v>44007.881539351853</v>
      </c>
      <c r="O949" s="8" t="s">
        <v>2420</v>
      </c>
      <c r="P949" s="11">
        <v>43990.326053240744</v>
      </c>
      <c r="Q949" s="13">
        <v>39834</v>
      </c>
      <c r="R949" s="142" t="s">
        <v>220</v>
      </c>
      <c r="S949" s="14" t="s">
        <v>2592</v>
      </c>
      <c r="T949" s="63">
        <v>1151</v>
      </c>
      <c r="U949" s="64" t="str">
        <f>CONCATENATE(LEFT(SP_ACQ_Lib[[#This Row],[Tax Parcel ID]],7),"_",SP_ACQ_Lib[[#This Row],[ACQ Document Type]])</f>
        <v>R059447_CONTACT Negotiator Report</v>
      </c>
      <c r="V949" s="36" t="str">
        <f>INDEX(SP_AcqTract_DB[WCAD Tax Parcel ID],MATCH(SP_ACQ_Lib[[#This Row],[Acquisition Tract No.]],SP_AcqTract_DB[Acquisition Tract No.],0))</f>
        <v>R059447;#271</v>
      </c>
      <c r="W949" s="26" t="e">
        <f>INDEX(#REF!,MATCH(LEFT(SP_ACQ_Lib[[#This Row],[Tax Parcel ID]],7),#REF!,0))</f>
        <v>#REF!</v>
      </c>
      <c r="X94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COW-FRMP_TR-T242 CONTACT Negotiator Report</v>
      </c>
      <c r="Y94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0" spans="1:25" ht="15" x14ac:dyDescent="0.2">
      <c r="A950" s="57" t="str">
        <f>CONCATENATE(SP_ACQ_Lib[[#This Row],[Acquisition Tract No.]],"_",SP_ACQ_Lib[[#This Row],[ACQ Document Type]])</f>
        <v>T242_ENVIRONMENTAL Right-of-Entry Executed</v>
      </c>
      <c r="B950" s="14" t="s">
        <v>2401</v>
      </c>
      <c r="C950" s="141" t="s">
        <v>2130</v>
      </c>
      <c r="D950" s="12" t="s">
        <v>1265</v>
      </c>
      <c r="E950" s="8" t="s">
        <v>1195</v>
      </c>
      <c r="F950" s="8" t="s">
        <v>1196</v>
      </c>
      <c r="G950" s="8" t="s">
        <v>1194</v>
      </c>
      <c r="H950" s="7" t="s">
        <v>218</v>
      </c>
      <c r="I950" s="16">
        <v>43871</v>
      </c>
      <c r="J950" s="16"/>
      <c r="K950" s="17"/>
      <c r="L950" s="3"/>
      <c r="M950" s="8" t="s">
        <v>1483</v>
      </c>
      <c r="N950" s="11">
        <v>43983.573634259257</v>
      </c>
      <c r="O950" s="8" t="s">
        <v>1483</v>
      </c>
      <c r="P950" s="11">
        <v>43971.422395833331</v>
      </c>
      <c r="Q950" s="13">
        <v>1804455</v>
      </c>
      <c r="R950" s="142" t="s">
        <v>220</v>
      </c>
      <c r="S950" s="14" t="s">
        <v>2008</v>
      </c>
      <c r="T950" s="63">
        <v>1002</v>
      </c>
      <c r="U950" s="64" t="str">
        <f>CONCATENATE(LEFT(SP_ACQ_Lib[[#This Row],[Tax Parcel ID]],7),"_",SP_ACQ_Lib[[#This Row],[ACQ Document Type]])</f>
        <v>R059447_ENVIRONMENTAL Right-of-Entry Executed</v>
      </c>
      <c r="V950" s="36" t="str">
        <f>INDEX(SP_AcqTract_DB[WCAD Tax Parcel ID],MATCH(SP_ACQ_Lib[[#This Row],[Acquisition Tract No.]],SP_AcqTract_DB[Acquisition Tract No.],0))</f>
        <v>R059447;#271</v>
      </c>
      <c r="W950" s="26" t="e">
        <f>INDEX(#REF!,MATCH(LEFT(SP_ACQ_Lib[[#This Row],[Tax Parcel ID]],7),#REF!,0))</f>
        <v>#REF!</v>
      </c>
      <c r="X95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COW-FRMP_TR-T242 ENVIRONMENTAL Right-of-Entry Executed</v>
      </c>
      <c r="Y95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1" spans="1:25" ht="15" x14ac:dyDescent="0.2">
      <c r="A951" s="57" t="str">
        <f>CONCATENATE(SP_ACQ_Lib[[#This Row],[Acquisition Tract No.]],"_",SP_ACQ_Lib[[#This Row],[ACQ Document Type]])</f>
        <v>T242_ENVIRONMENTAL Right-of-Entry Package</v>
      </c>
      <c r="B951" s="14" t="s">
        <v>2402</v>
      </c>
      <c r="C951" s="141" t="s">
        <v>2130</v>
      </c>
      <c r="D951" s="12" t="s">
        <v>1265</v>
      </c>
      <c r="E951" s="8" t="s">
        <v>1195</v>
      </c>
      <c r="F951" s="8" t="s">
        <v>1198</v>
      </c>
      <c r="G951" s="8" t="s">
        <v>1197</v>
      </c>
      <c r="H951" s="7" t="s">
        <v>218</v>
      </c>
      <c r="I951" s="16">
        <v>43850</v>
      </c>
      <c r="J951" s="16">
        <v>43854</v>
      </c>
      <c r="K951" s="17"/>
      <c r="L951" s="3"/>
      <c r="M951" s="8" t="s">
        <v>1483</v>
      </c>
      <c r="N951" s="11">
        <v>43983.582731481481</v>
      </c>
      <c r="O951" s="8" t="s">
        <v>1483</v>
      </c>
      <c r="P951" s="11">
        <v>43971.422372685185</v>
      </c>
      <c r="Q951" s="13">
        <v>788203</v>
      </c>
      <c r="R951" s="142" t="s">
        <v>220</v>
      </c>
      <c r="S951" s="14" t="s">
        <v>2007</v>
      </c>
      <c r="T951" s="63">
        <v>1001</v>
      </c>
      <c r="U951" s="64" t="str">
        <f>CONCATENATE(LEFT(SP_ACQ_Lib[[#This Row],[Tax Parcel ID]],7),"_",SP_ACQ_Lib[[#This Row],[ACQ Document Type]])</f>
        <v>R059447_ENVIRONMENTAL Right-of-Entry Package</v>
      </c>
      <c r="V951" s="36" t="str">
        <f>INDEX(SP_AcqTract_DB[WCAD Tax Parcel ID],MATCH(SP_ACQ_Lib[[#This Row],[Acquisition Tract No.]],SP_AcqTract_DB[Acquisition Tract No.],0))</f>
        <v>R059447;#271</v>
      </c>
      <c r="W951" s="26" t="e">
        <f>INDEX(#REF!,MATCH(LEFT(SP_ACQ_Lib[[#This Row],[Tax Parcel ID]],7),#REF!,0))</f>
        <v>#REF!</v>
      </c>
      <c r="X95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COW-FRMP_TR-T242 ENVIRONMENTAL Right-of-Entry Package</v>
      </c>
      <c r="Y95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2" spans="1:25" ht="15" x14ac:dyDescent="0.2">
      <c r="A952" s="57" t="str">
        <f>CONCATENATE(SP_ACQ_Lib[[#This Row],[Acquisition Tract No.]],"_",SP_ACQ_Lib[[#This Row],[ACQ Document Type]])</f>
        <v>T242_ROE Right-of-Entry Executed</v>
      </c>
      <c r="B952" s="14" t="s">
        <v>2884</v>
      </c>
      <c r="C952" s="141" t="s">
        <v>2130</v>
      </c>
      <c r="D952" s="12" t="s">
        <v>1265</v>
      </c>
      <c r="E952" s="8" t="s">
        <v>576</v>
      </c>
      <c r="F952" s="8" t="s">
        <v>1196</v>
      </c>
      <c r="G952" s="8" t="s">
        <v>2431</v>
      </c>
      <c r="H952" s="7" t="s">
        <v>218</v>
      </c>
      <c r="I952" s="16">
        <v>44004</v>
      </c>
      <c r="J952" s="16">
        <v>44187</v>
      </c>
      <c r="K952" s="17"/>
      <c r="L952" s="3"/>
      <c r="M952" s="8" t="s">
        <v>1483</v>
      </c>
      <c r="N952" s="11">
        <v>44005.618391203701</v>
      </c>
      <c r="O952" s="8" t="s">
        <v>1483</v>
      </c>
      <c r="P952" s="11">
        <v>44005.613483796296</v>
      </c>
      <c r="Q952" s="13">
        <v>1545676</v>
      </c>
      <c r="R952" s="142" t="s">
        <v>220</v>
      </c>
      <c r="S952" s="14" t="s">
        <v>2953</v>
      </c>
      <c r="T952" s="63">
        <v>1282</v>
      </c>
      <c r="U952" s="64" t="str">
        <f>CONCATENATE(LEFT(SP_ACQ_Lib[[#This Row],[Tax Parcel ID]],7),"_",SP_ACQ_Lib[[#This Row],[ACQ Document Type]])</f>
        <v>R059447_ROE Right-of-Entry Executed</v>
      </c>
      <c r="V952" s="36" t="str">
        <f>INDEX(SP_AcqTract_DB[WCAD Tax Parcel ID],MATCH(SP_ACQ_Lib[[#This Row],[Acquisition Tract No.]],SP_AcqTract_DB[Acquisition Tract No.],0))</f>
        <v>R059447;#271</v>
      </c>
      <c r="W952" s="26" t="e">
        <f>INDEX(#REF!,MATCH(LEFT(SP_ACQ_Lib[[#This Row],[Tax Parcel ID]],7),#REF!,0))</f>
        <v>#REF!</v>
      </c>
      <c r="X95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COW-FRMP_TR-T242 ROE Right-of-Entry Executed</v>
      </c>
      <c r="Y95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3" spans="1:25" ht="15" x14ac:dyDescent="0.2">
      <c r="A953" s="57" t="str">
        <f>CONCATENATE(SP_ACQ_Lib[[#This Row],[Acquisition Tract No.]],"_",SP_ACQ_Lib[[#This Row],[ACQ Document Type]])</f>
        <v>T242_ROE Right-of-Entry Package</v>
      </c>
      <c r="B953" s="14" t="s">
        <v>2534</v>
      </c>
      <c r="C953" s="141" t="s">
        <v>2130</v>
      </c>
      <c r="D953" s="12" t="s">
        <v>1265</v>
      </c>
      <c r="E953" s="8" t="s">
        <v>576</v>
      </c>
      <c r="F953" s="8" t="s">
        <v>1198</v>
      </c>
      <c r="G953" s="8" t="s">
        <v>2430</v>
      </c>
      <c r="H953" s="7" t="s">
        <v>218</v>
      </c>
      <c r="I953" s="16">
        <v>43985</v>
      </c>
      <c r="J953" s="16"/>
      <c r="K953" s="17"/>
      <c r="L953" s="3"/>
      <c r="M953" s="8" t="s">
        <v>1483</v>
      </c>
      <c r="N953" s="11">
        <v>43986.581122685187</v>
      </c>
      <c r="O953" s="8" t="s">
        <v>1483</v>
      </c>
      <c r="P953" s="11">
        <v>43986.570439814815</v>
      </c>
      <c r="Q953" s="13">
        <v>1395626</v>
      </c>
      <c r="R953" s="142" t="s">
        <v>220</v>
      </c>
      <c r="S953" s="14" t="s">
        <v>2566</v>
      </c>
      <c r="T953" s="63">
        <v>1142</v>
      </c>
      <c r="U953" s="64" t="str">
        <f>CONCATENATE(LEFT(SP_ACQ_Lib[[#This Row],[Tax Parcel ID]],7),"_",SP_ACQ_Lib[[#This Row],[ACQ Document Type]])</f>
        <v>R059447_ROE Right-of-Entry Package</v>
      </c>
      <c r="V953" s="36" t="str">
        <f>INDEX(SP_AcqTract_DB[WCAD Tax Parcel ID],MATCH(SP_ACQ_Lib[[#This Row],[Acquisition Tract No.]],SP_AcqTract_DB[Acquisition Tract No.],0))</f>
        <v>R059447;#271</v>
      </c>
      <c r="W953" s="26" t="e">
        <f>INDEX(#REF!,MATCH(LEFT(SP_ACQ_Lib[[#This Row],[Tax Parcel ID]],7),#REF!,0))</f>
        <v>#REF!</v>
      </c>
      <c r="X95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COW-FRMP_TR-T242 ROE Right-of-Entry Package</v>
      </c>
      <c r="Y95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4" spans="1:25" ht="15" x14ac:dyDescent="0.2">
      <c r="A954" s="57" t="str">
        <f>CONCATENATE(SP_ACQ_Lib[[#This Row],[Acquisition Tract No.]],"_",SP_ACQ_Lib[[#This Row],[ACQ Document Type]])</f>
        <v>T242_TITLE Tax Card</v>
      </c>
      <c r="B954" s="14" t="s">
        <v>2253</v>
      </c>
      <c r="C954" s="141" t="s">
        <v>2130</v>
      </c>
      <c r="D954" s="12" t="s">
        <v>1265</v>
      </c>
      <c r="E954" s="8" t="s">
        <v>485</v>
      </c>
      <c r="F954" s="8" t="s">
        <v>580</v>
      </c>
      <c r="G954" s="8" t="s">
        <v>579</v>
      </c>
      <c r="H954" s="7" t="s">
        <v>218</v>
      </c>
      <c r="I954" s="16"/>
      <c r="J954" s="16"/>
      <c r="K954" s="17"/>
      <c r="L954" s="3"/>
      <c r="M954" s="8" t="s">
        <v>1483</v>
      </c>
      <c r="N954" s="11">
        <v>43979.349120370367</v>
      </c>
      <c r="O954" s="8" t="s">
        <v>1483</v>
      </c>
      <c r="P954" s="11">
        <v>43971.422442129631</v>
      </c>
      <c r="Q954" s="13">
        <v>675611</v>
      </c>
      <c r="R954" s="142" t="s">
        <v>220</v>
      </c>
      <c r="S954" s="14" t="s">
        <v>2009</v>
      </c>
      <c r="T954" s="63">
        <v>1003</v>
      </c>
      <c r="U954" s="64" t="str">
        <f>CONCATENATE(LEFT(SP_ACQ_Lib[[#This Row],[Tax Parcel ID]],7),"_",SP_ACQ_Lib[[#This Row],[ACQ Document Type]])</f>
        <v>R059447_TITLE Tax Card</v>
      </c>
      <c r="V954" s="36" t="str">
        <f>INDEX(SP_AcqTract_DB[WCAD Tax Parcel ID],MATCH(SP_ACQ_Lib[[#This Row],[Acquisition Tract No.]],SP_AcqTract_DB[Acquisition Tract No.],0))</f>
        <v>R059447;#271</v>
      </c>
      <c r="W954" s="26" t="e">
        <f>INDEX(#REF!,MATCH(LEFT(SP_ACQ_Lib[[#This Row],[Tax Parcel ID]],7),#REF!,0))</f>
        <v>#REF!</v>
      </c>
      <c r="X95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COW-FRMP_TR-T242 TITLE Tax Card</v>
      </c>
      <c r="Y95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5" spans="1:25" ht="15" x14ac:dyDescent="0.2">
      <c r="A955" s="57" t="str">
        <f>CONCATENATE(SP_ACQ_Lib[[#This Row],[Acquisition Tract No.]],"_",SP_ACQ_Lib[[#This Row],[ACQ Document Type]])</f>
        <v>T243_CONTACT Negotiator Report</v>
      </c>
      <c r="B955" s="14" t="s">
        <v>2584</v>
      </c>
      <c r="C955" s="141" t="s">
        <v>2132</v>
      </c>
      <c r="D955" s="12" t="s">
        <v>1266</v>
      </c>
      <c r="E955" s="8" t="s">
        <v>489</v>
      </c>
      <c r="F955" s="8" t="s">
        <v>517</v>
      </c>
      <c r="G955" s="8" t="s">
        <v>516</v>
      </c>
      <c r="H955" s="7" t="s">
        <v>218</v>
      </c>
      <c r="I955" s="16"/>
      <c r="J955" s="16"/>
      <c r="K955" s="17"/>
      <c r="L955" s="3"/>
      <c r="M955" s="8" t="s">
        <v>2420</v>
      </c>
      <c r="N955" s="11">
        <v>44022.625706018516</v>
      </c>
      <c r="O955" s="8" t="s">
        <v>2420</v>
      </c>
      <c r="P955" s="11">
        <v>43990.326053240744</v>
      </c>
      <c r="Q955" s="13">
        <v>40141</v>
      </c>
      <c r="R955" s="142" t="s">
        <v>220</v>
      </c>
      <c r="S955" s="14" t="s">
        <v>2593</v>
      </c>
      <c r="T955" s="63">
        <v>1152</v>
      </c>
      <c r="U955" s="64" t="str">
        <f>CONCATENATE(LEFT(SP_ACQ_Lib[[#This Row],[Tax Parcel ID]],7),"_",SP_ACQ_Lib[[#This Row],[ACQ Document Type]])</f>
        <v>R060210_CONTACT Negotiator Report</v>
      </c>
      <c r="V955" s="36" t="str">
        <f>INDEX(SP_AcqTract_DB[WCAD Tax Parcel ID],MATCH(SP_ACQ_Lib[[#This Row],[Acquisition Tract No.]],SP_AcqTract_DB[Acquisition Tract No.],0))</f>
        <v>R060210;#272</v>
      </c>
      <c r="W955" s="26" t="e">
        <f>INDEX(#REF!,MATCH(LEFT(SP_ACQ_Lib[[#This Row],[Tax Parcel ID]],7),#REF!,0))</f>
        <v>#REF!</v>
      </c>
      <c r="X95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COW-FRMP_TR-T243 CONTACT Negotiator Report</v>
      </c>
      <c r="Y95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6" spans="1:25" ht="15" x14ac:dyDescent="0.2">
      <c r="A956" s="57" t="str">
        <f>CONCATENATE(SP_ACQ_Lib[[#This Row],[Acquisition Tract No.]],"_",SP_ACQ_Lib[[#This Row],[ACQ Document Type]])</f>
        <v>T243_ENVIRONMENTAL Right-of-Entry Package</v>
      </c>
      <c r="B956" s="14" t="s">
        <v>2403</v>
      </c>
      <c r="C956" s="141" t="s">
        <v>2132</v>
      </c>
      <c r="D956" s="12" t="s">
        <v>1266</v>
      </c>
      <c r="E956" s="8" t="s">
        <v>1195</v>
      </c>
      <c r="F956" s="8" t="s">
        <v>1198</v>
      </c>
      <c r="G956" s="8" t="s">
        <v>1197</v>
      </c>
      <c r="H956" s="7" t="s">
        <v>218</v>
      </c>
      <c r="I956" s="16">
        <v>43850</v>
      </c>
      <c r="J956" s="16">
        <v>43854</v>
      </c>
      <c r="K956" s="17"/>
      <c r="L956" s="3"/>
      <c r="M956" s="8" t="s">
        <v>1483</v>
      </c>
      <c r="N956" s="11">
        <v>43983.582777777781</v>
      </c>
      <c r="O956" s="8" t="s">
        <v>1483</v>
      </c>
      <c r="P956" s="11">
        <v>43979.392083333332</v>
      </c>
      <c r="Q956" s="13">
        <v>834628</v>
      </c>
      <c r="R956" s="142" t="s">
        <v>220</v>
      </c>
      <c r="S956" s="14" t="s">
        <v>2303</v>
      </c>
      <c r="T956" s="63">
        <v>1035</v>
      </c>
      <c r="U956" s="64" t="str">
        <f>CONCATENATE(LEFT(SP_ACQ_Lib[[#This Row],[Tax Parcel ID]],7),"_",SP_ACQ_Lib[[#This Row],[ACQ Document Type]])</f>
        <v>R060210_ENVIRONMENTAL Right-of-Entry Package</v>
      </c>
      <c r="V956" s="36" t="str">
        <f>INDEX(SP_AcqTract_DB[WCAD Tax Parcel ID],MATCH(SP_ACQ_Lib[[#This Row],[Acquisition Tract No.]],SP_AcqTract_DB[Acquisition Tract No.],0))</f>
        <v>R060210;#272</v>
      </c>
      <c r="W956" s="26" t="e">
        <f>INDEX(#REF!,MATCH(LEFT(SP_ACQ_Lib[[#This Row],[Tax Parcel ID]],7),#REF!,0))</f>
        <v>#REF!</v>
      </c>
      <c r="X95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COW-FRMP_TR-T243 ENVIRONMENTAL Right-of-Entry Package</v>
      </c>
      <c r="Y95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7" spans="1:25" ht="15" x14ac:dyDescent="0.2">
      <c r="A957" s="57" t="str">
        <f>CONCATENATE(SP_ACQ_Lib[[#This Row],[Acquisition Tract No.]],"_",SP_ACQ_Lib[[#This Row],[ACQ Document Type]])</f>
        <v>T243_ROE Right-of-Entry Package</v>
      </c>
      <c r="B957" s="14" t="s">
        <v>2535</v>
      </c>
      <c r="C957" s="141" t="s">
        <v>2132</v>
      </c>
      <c r="D957" s="12" t="s">
        <v>1266</v>
      </c>
      <c r="E957" s="8" t="s">
        <v>576</v>
      </c>
      <c r="F957" s="8" t="s">
        <v>1198</v>
      </c>
      <c r="G957" s="8" t="s">
        <v>2430</v>
      </c>
      <c r="H957" s="7" t="s">
        <v>218</v>
      </c>
      <c r="I957" s="16">
        <v>43985</v>
      </c>
      <c r="J957" s="16"/>
      <c r="K957" s="17"/>
      <c r="L957" s="3"/>
      <c r="M957" s="8" t="s">
        <v>1483</v>
      </c>
      <c r="N957" s="11">
        <v>43986.58148148148</v>
      </c>
      <c r="O957" s="8" t="s">
        <v>1483</v>
      </c>
      <c r="P957" s="11">
        <v>43986.570462962962</v>
      </c>
      <c r="Q957" s="13">
        <v>1488696</v>
      </c>
      <c r="R957" s="142" t="s">
        <v>220</v>
      </c>
      <c r="S957" s="14" t="s">
        <v>2567</v>
      </c>
      <c r="T957" s="63">
        <v>1143</v>
      </c>
      <c r="U957" s="64" t="str">
        <f>CONCATENATE(LEFT(SP_ACQ_Lib[[#This Row],[Tax Parcel ID]],7),"_",SP_ACQ_Lib[[#This Row],[ACQ Document Type]])</f>
        <v>R060210_ROE Right-of-Entry Package</v>
      </c>
      <c r="V957" s="36" t="str">
        <f>INDEX(SP_AcqTract_DB[WCAD Tax Parcel ID],MATCH(SP_ACQ_Lib[[#This Row],[Acquisition Tract No.]],SP_AcqTract_DB[Acquisition Tract No.],0))</f>
        <v>R060210;#272</v>
      </c>
      <c r="W957" s="26" t="e">
        <f>INDEX(#REF!,MATCH(LEFT(SP_ACQ_Lib[[#This Row],[Tax Parcel ID]],7),#REF!,0))</f>
        <v>#REF!</v>
      </c>
      <c r="X95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COW-FRMP_TR-T243 ROE Right-of-Entry Package</v>
      </c>
      <c r="Y95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8" spans="1:25" ht="15" x14ac:dyDescent="0.2">
      <c r="A958" s="57" t="str">
        <f>CONCATENATE(SP_ACQ_Lib[[#This Row],[Acquisition Tract No.]],"_",SP_ACQ_Lib[[#This Row],[ACQ Document Type]])</f>
        <v>T243_TITLE Tax Card</v>
      </c>
      <c r="B958" s="14" t="s">
        <v>2254</v>
      </c>
      <c r="C958" s="141" t="s">
        <v>2132</v>
      </c>
      <c r="D958" s="12" t="s">
        <v>1266</v>
      </c>
      <c r="E958" s="8" t="s">
        <v>485</v>
      </c>
      <c r="F958" s="8" t="s">
        <v>580</v>
      </c>
      <c r="G958" s="8" t="s">
        <v>579</v>
      </c>
      <c r="H958" s="7" t="s">
        <v>218</v>
      </c>
      <c r="I958" s="16"/>
      <c r="J958" s="16"/>
      <c r="K958" s="17"/>
      <c r="L958" s="3"/>
      <c r="M958" s="8" t="s">
        <v>1483</v>
      </c>
      <c r="N958" s="11">
        <v>43979.417650462965</v>
      </c>
      <c r="O958" s="8" t="s">
        <v>1483</v>
      </c>
      <c r="P958" s="11">
        <v>43979.392106481479</v>
      </c>
      <c r="Q958" s="13">
        <v>722356</v>
      </c>
      <c r="R958" s="142" t="s">
        <v>220</v>
      </c>
      <c r="S958" s="14" t="s">
        <v>2304</v>
      </c>
      <c r="T958" s="63">
        <v>1036</v>
      </c>
      <c r="U958" s="64" t="str">
        <f>CONCATENATE(LEFT(SP_ACQ_Lib[[#This Row],[Tax Parcel ID]],7),"_",SP_ACQ_Lib[[#This Row],[ACQ Document Type]])</f>
        <v>R060210_TITLE Tax Card</v>
      </c>
      <c r="V958" s="36" t="str">
        <f>INDEX(SP_AcqTract_DB[WCAD Tax Parcel ID],MATCH(SP_ACQ_Lib[[#This Row],[Acquisition Tract No.]],SP_AcqTract_DB[Acquisition Tract No.],0))</f>
        <v>R060210;#272</v>
      </c>
      <c r="W958" s="26" t="e">
        <f>INDEX(#REF!,MATCH(LEFT(SP_ACQ_Lib[[#This Row],[Tax Parcel ID]],7),#REF!,0))</f>
        <v>#REF!</v>
      </c>
      <c r="X95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COW-FRMP_TR-T243 TITLE Tax Card</v>
      </c>
      <c r="Y95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59" spans="1:25" ht="15" x14ac:dyDescent="0.2">
      <c r="A959" s="57" t="str">
        <f>CONCATENATE(SP_ACQ_Lib[[#This Row],[Acquisition Tract No.]],"_",SP_ACQ_Lib[[#This Row],[ACQ Document Type]])</f>
        <v>T253_ENVIRONMENTAL Right-of-Entry Package</v>
      </c>
      <c r="B959" s="14" t="s">
        <v>2404</v>
      </c>
      <c r="C959" s="141" t="s">
        <v>2134</v>
      </c>
      <c r="D959" s="12" t="s">
        <v>1267</v>
      </c>
      <c r="E959" s="8" t="s">
        <v>1195</v>
      </c>
      <c r="F959" s="8" t="s">
        <v>1198</v>
      </c>
      <c r="G959" s="8" t="s">
        <v>1197</v>
      </c>
      <c r="H959" s="7" t="s">
        <v>218</v>
      </c>
      <c r="I959" s="16">
        <v>43850</v>
      </c>
      <c r="J959" s="16">
        <v>43860</v>
      </c>
      <c r="K959" s="17"/>
      <c r="L959" s="3"/>
      <c r="M959" s="8" t="s">
        <v>1483</v>
      </c>
      <c r="N959" s="11">
        <v>43983.582777777781</v>
      </c>
      <c r="O959" s="8" t="s">
        <v>1483</v>
      </c>
      <c r="P959" s="11">
        <v>43971.419386574074</v>
      </c>
      <c r="Q959" s="13">
        <v>1011736</v>
      </c>
      <c r="R959" s="142" t="s">
        <v>220</v>
      </c>
      <c r="S959" s="14" t="s">
        <v>1912</v>
      </c>
      <c r="T959" s="63">
        <v>881</v>
      </c>
      <c r="U959" s="64" t="str">
        <f>CONCATENATE(LEFT(SP_ACQ_Lib[[#This Row],[Tax Parcel ID]],7),"_",SP_ACQ_Lib[[#This Row],[ACQ Document Type]])</f>
        <v>R068966_ENVIRONMENTAL Right-of-Entry Package</v>
      </c>
      <c r="V959" s="36" t="str">
        <f>INDEX(SP_AcqTract_DB[WCAD Tax Parcel ID],MATCH(SP_ACQ_Lib[[#This Row],[Acquisition Tract No.]],SP_AcqTract_DB[Acquisition Tract No.],0))</f>
        <v>R068966;#275</v>
      </c>
      <c r="W959" s="26" t="e">
        <f>INDEX(#REF!,MATCH(LEFT(SP_ACQ_Lib[[#This Row],[Tax Parcel ID]],7),#REF!,0))</f>
        <v>#REF!</v>
      </c>
      <c r="X95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COW-FRMP_TR-T253 ENVIRONMENTAL Right-of-Entry Package</v>
      </c>
      <c r="Y95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0" spans="1:25" ht="15" x14ac:dyDescent="0.2">
      <c r="A960" s="57" t="str">
        <f>CONCATENATE(SP_ACQ_Lib[[#This Row],[Acquisition Tract No.]],"_",SP_ACQ_Lib[[#This Row],[ACQ Document Type]])</f>
        <v>T253_TITLE Tax Card</v>
      </c>
      <c r="B960" s="14" t="s">
        <v>2255</v>
      </c>
      <c r="C960" s="141" t="s">
        <v>2134</v>
      </c>
      <c r="D960" s="12" t="s">
        <v>1267</v>
      </c>
      <c r="E960" s="8" t="s">
        <v>485</v>
      </c>
      <c r="F960" s="8" t="s">
        <v>580</v>
      </c>
      <c r="G960" s="8" t="s">
        <v>579</v>
      </c>
      <c r="H960" s="7" t="s">
        <v>218</v>
      </c>
      <c r="I960" s="16"/>
      <c r="J960" s="16"/>
      <c r="K960" s="17"/>
      <c r="L960" s="3"/>
      <c r="M960" s="8" t="s">
        <v>1483</v>
      </c>
      <c r="N960" s="11">
        <v>43979.349120370367</v>
      </c>
      <c r="O960" s="8" t="s">
        <v>1483</v>
      </c>
      <c r="P960" s="11">
        <v>43971.419421296298</v>
      </c>
      <c r="Q960" s="13">
        <v>902015</v>
      </c>
      <c r="R960" s="142" t="s">
        <v>220</v>
      </c>
      <c r="S960" s="14" t="s">
        <v>1913</v>
      </c>
      <c r="T960" s="63">
        <v>882</v>
      </c>
      <c r="U960" s="64" t="str">
        <f>CONCATENATE(LEFT(SP_ACQ_Lib[[#This Row],[Tax Parcel ID]],7),"_",SP_ACQ_Lib[[#This Row],[ACQ Document Type]])</f>
        <v>R068966_TITLE Tax Card</v>
      </c>
      <c r="V960" s="36" t="str">
        <f>INDEX(SP_AcqTract_DB[WCAD Tax Parcel ID],MATCH(SP_ACQ_Lib[[#This Row],[Acquisition Tract No.]],SP_AcqTract_DB[Acquisition Tract No.],0))</f>
        <v>R068966;#275</v>
      </c>
      <c r="W960" s="26" t="e">
        <f>INDEX(#REF!,MATCH(LEFT(SP_ACQ_Lib[[#This Row],[Tax Parcel ID]],7),#REF!,0))</f>
        <v>#REF!</v>
      </c>
      <c r="X96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COW-FRMP_TR-T253 TITLE Tax Card</v>
      </c>
      <c r="Y96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1" spans="1:25" ht="15" x14ac:dyDescent="0.2">
      <c r="A961" s="57" t="str">
        <f>CONCATENATE(SP_ACQ_Lib[[#This Row],[Acquisition Tract No.]],"_",SP_ACQ_Lib[[#This Row],[ACQ Document Type]])</f>
        <v>T254_ENVIRONMENTAL Right-of-Entry Executed</v>
      </c>
      <c r="B961" s="14" t="s">
        <v>2405</v>
      </c>
      <c r="C961" s="141" t="s">
        <v>2136</v>
      </c>
      <c r="D961" s="12" t="s">
        <v>229</v>
      </c>
      <c r="E961" s="8" t="s">
        <v>1195</v>
      </c>
      <c r="F961" s="8" t="s">
        <v>1196</v>
      </c>
      <c r="G961" s="8" t="s">
        <v>1194</v>
      </c>
      <c r="H961" s="7" t="s">
        <v>218</v>
      </c>
      <c r="I961" s="16">
        <v>43747</v>
      </c>
      <c r="J961" s="16">
        <v>44167</v>
      </c>
      <c r="K961" s="17"/>
      <c r="L961" s="3" t="s">
        <v>2657</v>
      </c>
      <c r="M961" s="8" t="s">
        <v>1482</v>
      </c>
      <c r="N961" s="11">
        <v>43992.632245370369</v>
      </c>
      <c r="O961" s="8" t="s">
        <v>1483</v>
      </c>
      <c r="P961" s="11">
        <v>43971.419502314813</v>
      </c>
      <c r="Q961" s="13">
        <v>1549050</v>
      </c>
      <c r="R961" s="142" t="s">
        <v>220</v>
      </c>
      <c r="S961" s="14" t="s">
        <v>1915</v>
      </c>
      <c r="T961" s="63">
        <v>884</v>
      </c>
      <c r="U961" s="64" t="str">
        <f>CONCATENATE(LEFT(SP_ACQ_Lib[[#This Row],[Tax Parcel ID]],7),"_",SP_ACQ_Lib[[#This Row],[ACQ Document Type]])</f>
        <v>R070099_ENVIRONMENTAL Right-of-Entry Executed</v>
      </c>
      <c r="V961" s="36" t="str">
        <f>INDEX(SP_AcqTract_DB[WCAD Tax Parcel ID],MATCH(SP_ACQ_Lib[[#This Row],[Acquisition Tract No.]],SP_AcqTract_DB[Acquisition Tract No.],0))</f>
        <v>R070099;#78</v>
      </c>
      <c r="W961" s="26" t="e">
        <f>INDEX(#REF!,MATCH(LEFT(SP_ACQ_Lib[[#This Row],[Tax Parcel ID]],7),#REF!,0))</f>
        <v>#REF!</v>
      </c>
      <c r="X96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COW-FRMP_TR-T254 ENVIRONMENTAL Right-of-Entry Executed</v>
      </c>
      <c r="Y96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2" spans="1:25" ht="15" x14ac:dyDescent="0.2">
      <c r="A962" s="57" t="str">
        <f>CONCATENATE(SP_ACQ_Lib[[#This Row],[Acquisition Tract No.]],"_",SP_ACQ_Lib[[#This Row],[ACQ Document Type]])</f>
        <v>T254_ENVIRONMENTAL Right-of-Entry Package</v>
      </c>
      <c r="B962" s="14" t="s">
        <v>2406</v>
      </c>
      <c r="C962" s="141" t="s">
        <v>2136</v>
      </c>
      <c r="D962" s="12" t="s">
        <v>229</v>
      </c>
      <c r="E962" s="8" t="s">
        <v>1195</v>
      </c>
      <c r="F962" s="8" t="s">
        <v>1198</v>
      </c>
      <c r="G962" s="8" t="s">
        <v>1197</v>
      </c>
      <c r="H962" s="7" t="s">
        <v>218</v>
      </c>
      <c r="I962" s="16">
        <v>43697</v>
      </c>
      <c r="J962" s="16">
        <v>43701</v>
      </c>
      <c r="K962" s="17"/>
      <c r="L962" s="3"/>
      <c r="M962" s="8" t="s">
        <v>1483</v>
      </c>
      <c r="N962" s="11">
        <v>43983.582777777781</v>
      </c>
      <c r="O962" s="8" t="s">
        <v>1483</v>
      </c>
      <c r="P962" s="11">
        <v>43971.419490740744</v>
      </c>
      <c r="Q962" s="13">
        <v>184461</v>
      </c>
      <c r="R962" s="142" t="s">
        <v>220</v>
      </c>
      <c r="S962" s="14" t="s">
        <v>1914</v>
      </c>
      <c r="T962" s="63">
        <v>883</v>
      </c>
      <c r="U962" s="64" t="str">
        <f>CONCATENATE(LEFT(SP_ACQ_Lib[[#This Row],[Tax Parcel ID]],7),"_",SP_ACQ_Lib[[#This Row],[ACQ Document Type]])</f>
        <v>R070099_ENVIRONMENTAL Right-of-Entry Package</v>
      </c>
      <c r="V962" s="36" t="str">
        <f>INDEX(SP_AcqTract_DB[WCAD Tax Parcel ID],MATCH(SP_ACQ_Lib[[#This Row],[Acquisition Tract No.]],SP_AcqTract_DB[Acquisition Tract No.],0))</f>
        <v>R070099;#78</v>
      </c>
      <c r="W962" s="26" t="e">
        <f>INDEX(#REF!,MATCH(LEFT(SP_ACQ_Lib[[#This Row],[Tax Parcel ID]],7),#REF!,0))</f>
        <v>#REF!</v>
      </c>
      <c r="X96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COW-FRMP_TR-T254 ENVIRONMENTAL Right-of-Entry Package</v>
      </c>
      <c r="Y96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3" spans="1:25" ht="15" x14ac:dyDescent="0.2">
      <c r="A963" s="57" t="str">
        <f>CONCATENATE(SP_ACQ_Lib[[#This Row],[Acquisition Tract No.]],"_",SP_ACQ_Lib[[#This Row],[ACQ Document Type]])</f>
        <v>T254_ROE Right-of-Entry Executed</v>
      </c>
      <c r="B963" s="14" t="s">
        <v>2885</v>
      </c>
      <c r="C963" s="141" t="s">
        <v>2136</v>
      </c>
      <c r="D963" s="12" t="s">
        <v>229</v>
      </c>
      <c r="E963" s="8" t="s">
        <v>576</v>
      </c>
      <c r="F963" s="8" t="s">
        <v>1196</v>
      </c>
      <c r="G963" s="8" t="s">
        <v>2431</v>
      </c>
      <c r="H963" s="7" t="s">
        <v>218</v>
      </c>
      <c r="I963" s="16">
        <v>43741</v>
      </c>
      <c r="J963" s="16">
        <v>44168</v>
      </c>
      <c r="K963" s="17"/>
      <c r="L963" s="3"/>
      <c r="M963" s="8" t="s">
        <v>1483</v>
      </c>
      <c r="N963" s="11">
        <v>44004.440613425926</v>
      </c>
      <c r="O963" s="8" t="s">
        <v>1483</v>
      </c>
      <c r="P963" s="11">
        <v>44004.430902777778</v>
      </c>
      <c r="Q963" s="13">
        <v>1549645</v>
      </c>
      <c r="R963" s="142" t="s">
        <v>220</v>
      </c>
      <c r="S963" s="14" t="s">
        <v>2954</v>
      </c>
      <c r="T963" s="63">
        <v>1244</v>
      </c>
      <c r="U963" s="64" t="str">
        <f>CONCATENATE(LEFT(SP_ACQ_Lib[[#This Row],[Tax Parcel ID]],7),"_",SP_ACQ_Lib[[#This Row],[ACQ Document Type]])</f>
        <v>R070099_ROE Right-of-Entry Executed</v>
      </c>
      <c r="V963" s="36" t="str">
        <f>INDEX(SP_AcqTract_DB[WCAD Tax Parcel ID],MATCH(SP_ACQ_Lib[[#This Row],[Acquisition Tract No.]],SP_AcqTract_DB[Acquisition Tract No.],0))</f>
        <v>R070099;#78</v>
      </c>
      <c r="W963" s="26" t="e">
        <f>INDEX(#REF!,MATCH(LEFT(SP_ACQ_Lib[[#This Row],[Tax Parcel ID]],7),#REF!,0))</f>
        <v>#REF!</v>
      </c>
      <c r="X96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COW-FRMP_TR-T254 ROE Right-of-Entry Executed</v>
      </c>
      <c r="Y96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4" spans="1:25" ht="15" x14ac:dyDescent="0.2">
      <c r="A964" s="57" t="str">
        <f>CONCATENATE(SP_ACQ_Lib[[#This Row],[Acquisition Tract No.]],"_",SP_ACQ_Lib[[#This Row],[ACQ Document Type]])</f>
        <v>T254_TITLE Tax Card</v>
      </c>
      <c r="B964" s="14" t="s">
        <v>2256</v>
      </c>
      <c r="C964" s="141" t="s">
        <v>2136</v>
      </c>
      <c r="D964" s="12" t="s">
        <v>229</v>
      </c>
      <c r="E964" s="8" t="s">
        <v>485</v>
      </c>
      <c r="F964" s="8" t="s">
        <v>580</v>
      </c>
      <c r="G964" s="8" t="s">
        <v>579</v>
      </c>
      <c r="H964" s="7" t="s">
        <v>218</v>
      </c>
      <c r="I964" s="16"/>
      <c r="J964" s="16"/>
      <c r="K964" s="17"/>
      <c r="L964" s="3"/>
      <c r="M964" s="8" t="s">
        <v>1483</v>
      </c>
      <c r="N964" s="11">
        <v>43979.349120370367</v>
      </c>
      <c r="O964" s="8" t="s">
        <v>1483</v>
      </c>
      <c r="P964" s="11">
        <v>43971.419571759259</v>
      </c>
      <c r="Q964" s="13">
        <v>746879</v>
      </c>
      <c r="R964" s="142" t="s">
        <v>220</v>
      </c>
      <c r="S964" s="14" t="s">
        <v>1916</v>
      </c>
      <c r="T964" s="63">
        <v>885</v>
      </c>
      <c r="U964" s="64" t="str">
        <f>CONCATENATE(LEFT(SP_ACQ_Lib[[#This Row],[Tax Parcel ID]],7),"_",SP_ACQ_Lib[[#This Row],[ACQ Document Type]])</f>
        <v>R070099_TITLE Tax Card</v>
      </c>
      <c r="V964" s="36" t="str">
        <f>INDEX(SP_AcqTract_DB[WCAD Tax Parcel ID],MATCH(SP_ACQ_Lib[[#This Row],[Acquisition Tract No.]],SP_AcqTract_DB[Acquisition Tract No.],0))</f>
        <v>R070099;#78</v>
      </c>
      <c r="W964" s="26" t="e">
        <f>INDEX(#REF!,MATCH(LEFT(SP_ACQ_Lib[[#This Row],[Tax Parcel ID]],7),#REF!,0))</f>
        <v>#REF!</v>
      </c>
      <c r="X96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COW-FRMP_TR-T254 TITLE Tax Card</v>
      </c>
      <c r="Y96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5" spans="1:25" ht="15" x14ac:dyDescent="0.2">
      <c r="A965" s="57" t="str">
        <f>CONCATENATE(SP_ACQ_Lib[[#This Row],[Acquisition Tract No.]],"_",SP_ACQ_Lib[[#This Row],[ACQ Document Type]])</f>
        <v>T256_ENVIRONMENTAL Right-of-Entry Executed</v>
      </c>
      <c r="B965" s="14" t="s">
        <v>2407</v>
      </c>
      <c r="C965" s="141" t="s">
        <v>2034</v>
      </c>
      <c r="D965" s="12" t="s">
        <v>228</v>
      </c>
      <c r="E965" s="8" t="s">
        <v>1195</v>
      </c>
      <c r="F965" s="8" t="s">
        <v>1196</v>
      </c>
      <c r="G965" s="8" t="s">
        <v>1194</v>
      </c>
      <c r="H965" s="7" t="s">
        <v>218</v>
      </c>
      <c r="I965" s="16">
        <v>43886</v>
      </c>
      <c r="J965" s="16"/>
      <c r="K965" s="17"/>
      <c r="L965" s="3"/>
      <c r="M965" s="8" t="s">
        <v>1483</v>
      </c>
      <c r="N965" s="11">
        <v>43983.574016203704</v>
      </c>
      <c r="O965" s="8" t="s">
        <v>1483</v>
      </c>
      <c r="P965" s="11">
        <v>43971.419606481482</v>
      </c>
      <c r="Q965" s="13">
        <v>2803188</v>
      </c>
      <c r="R965" s="142" t="s">
        <v>220</v>
      </c>
      <c r="S965" s="14" t="s">
        <v>1918</v>
      </c>
      <c r="T965" s="63">
        <v>887</v>
      </c>
      <c r="U965" s="64" t="str">
        <f>CONCATENATE(LEFT(SP_ACQ_Lib[[#This Row],[Tax Parcel ID]],7),"_",SP_ACQ_Lib[[#This Row],[ACQ Document Type]])</f>
        <v>R070101_ENVIRONMENTAL Right-of-Entry Executed</v>
      </c>
      <c r="V965" s="36" t="str">
        <f>INDEX(SP_AcqTract_DB[WCAD Tax Parcel ID],MATCH(SP_ACQ_Lib[[#This Row],[Acquisition Tract No.]],SP_AcqTract_DB[Acquisition Tract No.],0))</f>
        <v>R070101;#80</v>
      </c>
      <c r="W965" s="26" t="e">
        <f>INDEX(#REF!,MATCH(LEFT(SP_ACQ_Lib[[#This Row],[Tax Parcel ID]],7),#REF!,0))</f>
        <v>#REF!</v>
      </c>
      <c r="X96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COW-FRMP_TR-T256 ENVIRONMENTAL Right-of-Entry Executed</v>
      </c>
      <c r="Y96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6" spans="1:25" ht="15" x14ac:dyDescent="0.2">
      <c r="A966" s="57" t="str">
        <f>CONCATENATE(SP_ACQ_Lib[[#This Row],[Acquisition Tract No.]],"_",SP_ACQ_Lib[[#This Row],[ACQ Document Type]])</f>
        <v>T256_ENVIRONMENTAL Right-of-Entry Package</v>
      </c>
      <c r="B966" s="14" t="s">
        <v>2408</v>
      </c>
      <c r="C966" s="141" t="s">
        <v>2034</v>
      </c>
      <c r="D966" s="12" t="s">
        <v>228</v>
      </c>
      <c r="E966" s="8" t="s">
        <v>1195</v>
      </c>
      <c r="F966" s="8" t="s">
        <v>1198</v>
      </c>
      <c r="G966" s="8" t="s">
        <v>1197</v>
      </c>
      <c r="H966" s="7" t="s">
        <v>218</v>
      </c>
      <c r="I966" s="16"/>
      <c r="J966" s="16"/>
      <c r="K966" s="17"/>
      <c r="L966" s="3" t="s">
        <v>1424</v>
      </c>
      <c r="M966" s="8" t="s">
        <v>1483</v>
      </c>
      <c r="N966" s="11">
        <v>43983.582777777781</v>
      </c>
      <c r="O966" s="8" t="s">
        <v>1485</v>
      </c>
      <c r="P966" s="11">
        <v>43699.461643518516</v>
      </c>
      <c r="Q966" s="13">
        <v>270559</v>
      </c>
      <c r="R966" s="142" t="s">
        <v>220</v>
      </c>
      <c r="S966" s="14" t="s">
        <v>312</v>
      </c>
      <c r="T966" s="63">
        <v>129</v>
      </c>
      <c r="U966" s="64" t="str">
        <f>CONCATENATE(LEFT(SP_ACQ_Lib[[#This Row],[Tax Parcel ID]],7),"_",SP_ACQ_Lib[[#This Row],[ACQ Document Type]])</f>
        <v>R070101_ENVIRONMENTAL Right-of-Entry Package</v>
      </c>
      <c r="V966" s="36" t="str">
        <f>INDEX(SP_AcqTract_DB[WCAD Tax Parcel ID],MATCH(SP_ACQ_Lib[[#This Row],[Acquisition Tract No.]],SP_AcqTract_DB[Acquisition Tract No.],0))</f>
        <v>R070101;#80</v>
      </c>
      <c r="W966" s="26" t="e">
        <f>INDEX(#REF!,MATCH(LEFT(SP_ACQ_Lib[[#This Row],[Tax Parcel ID]],7),#REF!,0))</f>
        <v>#REF!</v>
      </c>
      <c r="X96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COW-FRMP_TR-T256 ENVIRONMENTAL Right-of-Entry Package</v>
      </c>
      <c r="Y96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7" spans="1:25" ht="15" x14ac:dyDescent="0.2">
      <c r="A967" s="57" t="str">
        <f>CONCATENATE(SP_ACQ_Lib[[#This Row],[Acquisition Tract No.]],"_",SP_ACQ_Lib[[#This Row],[ACQ Document Type]])</f>
        <v>T256_NEGOTIATION Owner Representation Letter</v>
      </c>
      <c r="B967" s="14" t="s">
        <v>2257</v>
      </c>
      <c r="C967" s="141" t="s">
        <v>2034</v>
      </c>
      <c r="D967" s="12" t="s">
        <v>228</v>
      </c>
      <c r="E967" s="8" t="s">
        <v>573</v>
      </c>
      <c r="F967" s="8" t="s">
        <v>763</v>
      </c>
      <c r="G967" s="8" t="s">
        <v>762</v>
      </c>
      <c r="H967" s="7" t="s">
        <v>218</v>
      </c>
      <c r="I967" s="16">
        <v>43815</v>
      </c>
      <c r="J967" s="16"/>
      <c r="K967" s="17"/>
      <c r="L967" s="3" t="s">
        <v>1474</v>
      </c>
      <c r="M967" s="8" t="s">
        <v>1483</v>
      </c>
      <c r="N967" s="11">
        <v>43979.362928240742</v>
      </c>
      <c r="O967" s="8" t="s">
        <v>1483</v>
      </c>
      <c r="P967" s="11">
        <v>43971.419606481482</v>
      </c>
      <c r="Q967" s="13">
        <v>101614</v>
      </c>
      <c r="R967" s="142" t="s">
        <v>220</v>
      </c>
      <c r="S967" s="14" t="s">
        <v>1917</v>
      </c>
      <c r="T967" s="63">
        <v>886</v>
      </c>
      <c r="U967" s="64" t="str">
        <f>CONCATENATE(LEFT(SP_ACQ_Lib[[#This Row],[Tax Parcel ID]],7),"_",SP_ACQ_Lib[[#This Row],[ACQ Document Type]])</f>
        <v>R070101_NEGOTIATION Owner Representation Letter</v>
      </c>
      <c r="V967" s="36" t="str">
        <f>INDEX(SP_AcqTract_DB[WCAD Tax Parcel ID],MATCH(SP_ACQ_Lib[[#This Row],[Acquisition Tract No.]],SP_AcqTract_DB[Acquisition Tract No.],0))</f>
        <v>R070101;#80</v>
      </c>
      <c r="W967" s="26" t="e">
        <f>INDEX(#REF!,MATCH(LEFT(SP_ACQ_Lib[[#This Row],[Tax Parcel ID]],7),#REF!,0))</f>
        <v>#REF!</v>
      </c>
      <c r="X96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COW-FRMP_TR-T256 NEGOTIATION Owner Representation Letter</v>
      </c>
      <c r="Y96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8" spans="1:25" ht="15" x14ac:dyDescent="0.2">
      <c r="A968" s="57" t="str">
        <f>CONCATENATE(SP_ACQ_Lib[[#This Row],[Acquisition Tract No.]],"_",SP_ACQ_Lib[[#This Row],[ACQ Document Type]])</f>
        <v>T256_ROE Right-of-Entry Executed</v>
      </c>
      <c r="B968" s="14" t="s">
        <v>3041</v>
      </c>
      <c r="C968" s="141" t="s">
        <v>2034</v>
      </c>
      <c r="D968" s="12" t="s">
        <v>228</v>
      </c>
      <c r="E968" s="8" t="s">
        <v>576</v>
      </c>
      <c r="F968" s="8" t="s">
        <v>1196</v>
      </c>
      <c r="G968" s="8" t="s">
        <v>2431</v>
      </c>
      <c r="H968" s="7" t="s">
        <v>218</v>
      </c>
      <c r="I968" s="16">
        <v>43517</v>
      </c>
      <c r="J968" s="16">
        <v>44248</v>
      </c>
      <c r="K968" s="17"/>
      <c r="L968" s="3"/>
      <c r="M968" s="8" t="s">
        <v>1483</v>
      </c>
      <c r="N968" s="11">
        <v>44013.754976851851</v>
      </c>
      <c r="O968" s="8" t="s">
        <v>1483</v>
      </c>
      <c r="P968" s="11">
        <v>44013.752881944441</v>
      </c>
      <c r="Q968" s="13">
        <v>2803188</v>
      </c>
      <c r="R968" s="142" t="s">
        <v>220</v>
      </c>
      <c r="S968" s="14" t="s">
        <v>3105</v>
      </c>
      <c r="T968" s="63">
        <v>1328</v>
      </c>
      <c r="U968" s="64" t="str">
        <f>CONCATENATE(LEFT(SP_ACQ_Lib[[#This Row],[Tax Parcel ID]],7),"_",SP_ACQ_Lib[[#This Row],[ACQ Document Type]])</f>
        <v>R070101_ROE Right-of-Entry Executed</v>
      </c>
      <c r="V968" s="36" t="str">
        <f>INDEX(SP_AcqTract_DB[WCAD Tax Parcel ID],MATCH(SP_ACQ_Lib[[#This Row],[Acquisition Tract No.]],SP_AcqTract_DB[Acquisition Tract No.],0))</f>
        <v>R070101;#80</v>
      </c>
      <c r="W968" s="26" t="e">
        <f>INDEX(#REF!,MATCH(LEFT(SP_ACQ_Lib[[#This Row],[Tax Parcel ID]],7),#REF!,0))</f>
        <v>#REF!</v>
      </c>
      <c r="X96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COW-FRMP_TR-T256 ROE Right-of-Entry Executed</v>
      </c>
      <c r="Y96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69" spans="1:25" ht="15" x14ac:dyDescent="0.2">
      <c r="A969" s="57" t="str">
        <f>CONCATENATE(SP_ACQ_Lib[[#This Row],[Acquisition Tract No.]],"_",SP_ACQ_Lib[[#This Row],[ACQ Document Type]])</f>
        <v>T256_TITLE Tax Card</v>
      </c>
      <c r="B969" s="14" t="s">
        <v>2258</v>
      </c>
      <c r="C969" s="141" t="s">
        <v>2034</v>
      </c>
      <c r="D969" s="12" t="s">
        <v>228</v>
      </c>
      <c r="E969" s="8" t="s">
        <v>485</v>
      </c>
      <c r="F969" s="8" t="s">
        <v>580</v>
      </c>
      <c r="G969" s="8" t="s">
        <v>579</v>
      </c>
      <c r="H969" s="7" t="s">
        <v>218</v>
      </c>
      <c r="I969" s="16"/>
      <c r="J969" s="16"/>
      <c r="K969" s="17"/>
      <c r="L969" s="3"/>
      <c r="M969" s="8" t="s">
        <v>1483</v>
      </c>
      <c r="N969" s="11">
        <v>43979.349282407406</v>
      </c>
      <c r="O969" s="8" t="s">
        <v>1483</v>
      </c>
      <c r="P969" s="11">
        <v>43971.419687499998</v>
      </c>
      <c r="Q969" s="13">
        <v>629989</v>
      </c>
      <c r="R969" s="142" t="s">
        <v>220</v>
      </c>
      <c r="S969" s="14" t="s">
        <v>1919</v>
      </c>
      <c r="T969" s="63">
        <v>888</v>
      </c>
      <c r="U969" s="64" t="str">
        <f>CONCATENATE(LEFT(SP_ACQ_Lib[[#This Row],[Tax Parcel ID]],7),"_",SP_ACQ_Lib[[#This Row],[ACQ Document Type]])</f>
        <v>R070101_TITLE Tax Card</v>
      </c>
      <c r="V969" s="36" t="str">
        <f>INDEX(SP_AcqTract_DB[WCAD Tax Parcel ID],MATCH(SP_ACQ_Lib[[#This Row],[Acquisition Tract No.]],SP_AcqTract_DB[Acquisition Tract No.],0))</f>
        <v>R070101;#80</v>
      </c>
      <c r="W969" s="26" t="e">
        <f>INDEX(#REF!,MATCH(LEFT(SP_ACQ_Lib[[#This Row],[Tax Parcel ID]],7),#REF!,0))</f>
        <v>#REF!</v>
      </c>
      <c r="X96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COW-FRMP_TR-T256 TITLE Tax Card</v>
      </c>
      <c r="Y96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0" spans="1:25" ht="15" x14ac:dyDescent="0.2">
      <c r="A970" s="57" t="str">
        <f>CONCATENATE(SP_ACQ_Lib[[#This Row],[Acquisition Tract No.]],"_",SP_ACQ_Lib[[#This Row],[ACQ Document Type]])</f>
        <v>T259_CONTACT Negotiator Report</v>
      </c>
      <c r="B970" s="14" t="s">
        <v>2585</v>
      </c>
      <c r="C970" s="141" t="s">
        <v>2139</v>
      </c>
      <c r="D970" s="12" t="s">
        <v>1268</v>
      </c>
      <c r="E970" s="8" t="s">
        <v>489</v>
      </c>
      <c r="F970" s="8" t="s">
        <v>517</v>
      </c>
      <c r="G970" s="8" t="s">
        <v>516</v>
      </c>
      <c r="H970" s="7" t="s">
        <v>218</v>
      </c>
      <c r="I970" s="16"/>
      <c r="J970" s="16"/>
      <c r="K970" s="17"/>
      <c r="L970" s="3"/>
      <c r="M970" s="8" t="s">
        <v>2420</v>
      </c>
      <c r="N970" s="11">
        <v>44007.880729166667</v>
      </c>
      <c r="O970" s="8" t="s">
        <v>2420</v>
      </c>
      <c r="P970" s="11">
        <v>43990.326053240744</v>
      </c>
      <c r="Q970" s="13">
        <v>39399</v>
      </c>
      <c r="R970" s="142" t="s">
        <v>220</v>
      </c>
      <c r="S970" s="14" t="s">
        <v>2594</v>
      </c>
      <c r="T970" s="63">
        <v>1153</v>
      </c>
      <c r="U970" s="64" t="str">
        <f>CONCATENATE(LEFT(SP_ACQ_Lib[[#This Row],[Tax Parcel ID]],7),"_",SP_ACQ_Lib[[#This Row],[ACQ Document Type]])</f>
        <v>R072725_CONTACT Negotiator Report</v>
      </c>
      <c r="V970" s="36" t="str">
        <f>INDEX(SP_AcqTract_DB[WCAD Tax Parcel ID],MATCH(SP_ACQ_Lib[[#This Row],[Acquisition Tract No.]],SP_AcqTract_DB[Acquisition Tract No.],0))</f>
        <v>R072725;#279</v>
      </c>
      <c r="W970" s="26" t="e">
        <f>INDEX(#REF!,MATCH(LEFT(SP_ACQ_Lib[[#This Row],[Tax Parcel ID]],7),#REF!,0))</f>
        <v>#REF!</v>
      </c>
      <c r="X97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COW-FRMP_TR-T259 CONTACT Negotiator Report</v>
      </c>
      <c r="Y97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1" spans="1:25" ht="15" x14ac:dyDescent="0.2">
      <c r="A971" s="57" t="str">
        <f>CONCATENATE(SP_ACQ_Lib[[#This Row],[Acquisition Tract No.]],"_",SP_ACQ_Lib[[#This Row],[ACQ Document Type]])</f>
        <v>T259_ENVIRONMENTAL Right-of-Entry Executed</v>
      </c>
      <c r="B971" s="14" t="s">
        <v>2409</v>
      </c>
      <c r="C971" s="141" t="s">
        <v>2139</v>
      </c>
      <c r="D971" s="12" t="s">
        <v>1268</v>
      </c>
      <c r="E971" s="8" t="s">
        <v>1195</v>
      </c>
      <c r="F971" s="8" t="s">
        <v>1196</v>
      </c>
      <c r="G971" s="8" t="s">
        <v>1194</v>
      </c>
      <c r="H971" s="7" t="s">
        <v>218</v>
      </c>
      <c r="I971" s="16">
        <v>43871</v>
      </c>
      <c r="J971" s="16"/>
      <c r="K971" s="17"/>
      <c r="L971" s="3"/>
      <c r="M971" s="8" t="s">
        <v>1483</v>
      </c>
      <c r="N971" s="11">
        <v>43983.574201388888</v>
      </c>
      <c r="O971" s="8" t="s">
        <v>1483</v>
      </c>
      <c r="P971" s="11">
        <v>43971.419733796298</v>
      </c>
      <c r="Q971" s="13">
        <v>1820505</v>
      </c>
      <c r="R971" s="142" t="s">
        <v>220</v>
      </c>
      <c r="S971" s="14" t="s">
        <v>1921</v>
      </c>
      <c r="T971" s="63">
        <v>890</v>
      </c>
      <c r="U971" s="64" t="str">
        <f>CONCATENATE(LEFT(SP_ACQ_Lib[[#This Row],[Tax Parcel ID]],7),"_",SP_ACQ_Lib[[#This Row],[ACQ Document Type]])</f>
        <v>R072725_ENVIRONMENTAL Right-of-Entry Executed</v>
      </c>
      <c r="V971" s="36" t="str">
        <f>INDEX(SP_AcqTract_DB[WCAD Tax Parcel ID],MATCH(SP_ACQ_Lib[[#This Row],[Acquisition Tract No.]],SP_AcqTract_DB[Acquisition Tract No.],0))</f>
        <v>R072725;#279</v>
      </c>
      <c r="W971" s="26" t="e">
        <f>INDEX(#REF!,MATCH(LEFT(SP_ACQ_Lib[[#This Row],[Tax Parcel ID]],7),#REF!,0))</f>
        <v>#REF!</v>
      </c>
      <c r="X97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COW-FRMP_TR-T259 ENVIRONMENTAL Right-of-Entry Executed</v>
      </c>
      <c r="Y97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2" spans="1:25" ht="15" x14ac:dyDescent="0.2">
      <c r="A972" s="57" t="str">
        <f>CONCATENATE(SP_ACQ_Lib[[#This Row],[Acquisition Tract No.]],"_",SP_ACQ_Lib[[#This Row],[ACQ Document Type]])</f>
        <v>T259_ENVIRONMENTAL Right-of-Entry Package</v>
      </c>
      <c r="B972" s="14" t="s">
        <v>2410</v>
      </c>
      <c r="C972" s="141" t="s">
        <v>2139</v>
      </c>
      <c r="D972" s="12" t="s">
        <v>1268</v>
      </c>
      <c r="E972" s="8" t="s">
        <v>1195</v>
      </c>
      <c r="F972" s="8" t="s">
        <v>1198</v>
      </c>
      <c r="G972" s="8" t="s">
        <v>1197</v>
      </c>
      <c r="H972" s="7" t="s">
        <v>218</v>
      </c>
      <c r="I972" s="16">
        <v>43848</v>
      </c>
      <c r="J972" s="16">
        <v>43854</v>
      </c>
      <c r="K972" s="17"/>
      <c r="L972" s="3"/>
      <c r="M972" s="8" t="s">
        <v>1483</v>
      </c>
      <c r="N972" s="11">
        <v>43983.582777777781</v>
      </c>
      <c r="O972" s="8" t="s">
        <v>1483</v>
      </c>
      <c r="P972" s="11">
        <v>43971.419710648152</v>
      </c>
      <c r="Q972" s="13">
        <v>851160</v>
      </c>
      <c r="R972" s="142" t="s">
        <v>220</v>
      </c>
      <c r="S972" s="14" t="s">
        <v>1920</v>
      </c>
      <c r="T972" s="63">
        <v>889</v>
      </c>
      <c r="U972" s="64" t="str">
        <f>CONCATENATE(LEFT(SP_ACQ_Lib[[#This Row],[Tax Parcel ID]],7),"_",SP_ACQ_Lib[[#This Row],[ACQ Document Type]])</f>
        <v>R072725_ENVIRONMENTAL Right-of-Entry Package</v>
      </c>
      <c r="V972" s="36" t="str">
        <f>INDEX(SP_AcqTract_DB[WCAD Tax Parcel ID],MATCH(SP_ACQ_Lib[[#This Row],[Acquisition Tract No.]],SP_AcqTract_DB[Acquisition Tract No.],0))</f>
        <v>R072725;#279</v>
      </c>
      <c r="W972" s="26" t="e">
        <f>INDEX(#REF!,MATCH(LEFT(SP_ACQ_Lib[[#This Row],[Tax Parcel ID]],7),#REF!,0))</f>
        <v>#REF!</v>
      </c>
      <c r="X97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COW-FRMP_TR-T259 ENVIRONMENTAL Right-of-Entry Package</v>
      </c>
      <c r="Y97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3" spans="1:25" ht="15" x14ac:dyDescent="0.2">
      <c r="A973" s="57" t="str">
        <f>CONCATENATE(SP_ACQ_Lib[[#This Row],[Acquisition Tract No.]],"_",SP_ACQ_Lib[[#This Row],[ACQ Document Type]])</f>
        <v>T259_ROE Right-of-Entry Executed</v>
      </c>
      <c r="B973" s="14" t="s">
        <v>2886</v>
      </c>
      <c r="C973" s="141" t="s">
        <v>2139</v>
      </c>
      <c r="D973" s="12" t="s">
        <v>1268</v>
      </c>
      <c r="E973" s="8" t="s">
        <v>576</v>
      </c>
      <c r="F973" s="8" t="s">
        <v>1196</v>
      </c>
      <c r="G973" s="8" t="s">
        <v>2431</v>
      </c>
      <c r="H973" s="7" t="s">
        <v>218</v>
      </c>
      <c r="I973" s="16">
        <v>44004</v>
      </c>
      <c r="J973" s="16">
        <v>44187</v>
      </c>
      <c r="K973" s="17"/>
      <c r="L973" s="3"/>
      <c r="M973" s="8" t="s">
        <v>1483</v>
      </c>
      <c r="N973" s="11">
        <v>44005.618923611109</v>
      </c>
      <c r="O973" s="8" t="s">
        <v>1483</v>
      </c>
      <c r="P973" s="11">
        <v>44005.613506944443</v>
      </c>
      <c r="Q973" s="13">
        <v>1546369</v>
      </c>
      <c r="R973" s="142" t="s">
        <v>220</v>
      </c>
      <c r="S973" s="14" t="s">
        <v>2955</v>
      </c>
      <c r="T973" s="63">
        <v>1283</v>
      </c>
      <c r="U973" s="64" t="str">
        <f>CONCATENATE(LEFT(SP_ACQ_Lib[[#This Row],[Tax Parcel ID]],7),"_",SP_ACQ_Lib[[#This Row],[ACQ Document Type]])</f>
        <v>R072725_ROE Right-of-Entry Executed</v>
      </c>
      <c r="V973" s="36" t="str">
        <f>INDEX(SP_AcqTract_DB[WCAD Tax Parcel ID],MATCH(SP_ACQ_Lib[[#This Row],[Acquisition Tract No.]],SP_AcqTract_DB[Acquisition Tract No.],0))</f>
        <v>R072725;#279</v>
      </c>
      <c r="W973" s="26" t="e">
        <f>INDEX(#REF!,MATCH(LEFT(SP_ACQ_Lib[[#This Row],[Tax Parcel ID]],7),#REF!,0))</f>
        <v>#REF!</v>
      </c>
      <c r="X97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COW-FRMP_TR-T259 ROE Right-of-Entry Executed</v>
      </c>
      <c r="Y97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4" spans="1:25" ht="15" x14ac:dyDescent="0.2">
      <c r="A974" s="57" t="str">
        <f>CONCATENATE(SP_ACQ_Lib[[#This Row],[Acquisition Tract No.]],"_",SP_ACQ_Lib[[#This Row],[ACQ Document Type]])</f>
        <v>T259_ROE Right-of-Entry Package</v>
      </c>
      <c r="B974" s="14" t="s">
        <v>2536</v>
      </c>
      <c r="C974" s="141" t="s">
        <v>2139</v>
      </c>
      <c r="D974" s="12" t="s">
        <v>1268</v>
      </c>
      <c r="E974" s="8" t="s">
        <v>576</v>
      </c>
      <c r="F974" s="8" t="s">
        <v>1198</v>
      </c>
      <c r="G974" s="8" t="s">
        <v>2430</v>
      </c>
      <c r="H974" s="7" t="s">
        <v>218</v>
      </c>
      <c r="I974" s="16">
        <v>43985</v>
      </c>
      <c r="J974" s="16"/>
      <c r="K974" s="17"/>
      <c r="L974" s="3"/>
      <c r="M974" s="8" t="s">
        <v>1483</v>
      </c>
      <c r="N974" s="11">
        <v>43986.581793981481</v>
      </c>
      <c r="O974" s="8" t="s">
        <v>1483</v>
      </c>
      <c r="P974" s="11">
        <v>43986.570497685185</v>
      </c>
      <c r="Q974" s="13">
        <v>1404673</v>
      </c>
      <c r="R974" s="142" t="s">
        <v>220</v>
      </c>
      <c r="S974" s="14" t="s">
        <v>2568</v>
      </c>
      <c r="T974" s="63">
        <v>1144</v>
      </c>
      <c r="U974" s="64" t="str">
        <f>CONCATENATE(LEFT(SP_ACQ_Lib[[#This Row],[Tax Parcel ID]],7),"_",SP_ACQ_Lib[[#This Row],[ACQ Document Type]])</f>
        <v>R072725_ROE Right-of-Entry Package</v>
      </c>
      <c r="V974" s="36" t="str">
        <f>INDEX(SP_AcqTract_DB[WCAD Tax Parcel ID],MATCH(SP_ACQ_Lib[[#This Row],[Acquisition Tract No.]],SP_AcqTract_DB[Acquisition Tract No.],0))</f>
        <v>R072725;#279</v>
      </c>
      <c r="W974" s="26" t="e">
        <f>INDEX(#REF!,MATCH(LEFT(SP_ACQ_Lib[[#This Row],[Tax Parcel ID]],7),#REF!,0))</f>
        <v>#REF!</v>
      </c>
      <c r="X97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COW-FRMP_TR-T259 ROE Right-of-Entry Package</v>
      </c>
      <c r="Y97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5" spans="1:25" ht="15" x14ac:dyDescent="0.2">
      <c r="A975" s="57" t="str">
        <f>CONCATENATE(SP_ACQ_Lib[[#This Row],[Acquisition Tract No.]],"_",SP_ACQ_Lib[[#This Row],[ACQ Document Type]])</f>
        <v>T259_TITLE Tax Card</v>
      </c>
      <c r="B975" s="14" t="s">
        <v>2259</v>
      </c>
      <c r="C975" s="141" t="s">
        <v>2139</v>
      </c>
      <c r="D975" s="12" t="s">
        <v>1268</v>
      </c>
      <c r="E975" s="8" t="s">
        <v>485</v>
      </c>
      <c r="F975" s="8" t="s">
        <v>580</v>
      </c>
      <c r="G975" s="8" t="s">
        <v>579</v>
      </c>
      <c r="H975" s="7" t="s">
        <v>218</v>
      </c>
      <c r="I975" s="16"/>
      <c r="J975" s="16"/>
      <c r="K975" s="17"/>
      <c r="L975" s="3"/>
      <c r="M975" s="8" t="s">
        <v>1483</v>
      </c>
      <c r="N975" s="11">
        <v>43979.362083333333</v>
      </c>
      <c r="O975" s="8" t="s">
        <v>1483</v>
      </c>
      <c r="P975" s="11">
        <v>43971.41978009259</v>
      </c>
      <c r="Q975" s="13">
        <v>739092</v>
      </c>
      <c r="R975" s="142" t="s">
        <v>220</v>
      </c>
      <c r="S975" s="14" t="s">
        <v>1922</v>
      </c>
      <c r="T975" s="63">
        <v>891</v>
      </c>
      <c r="U975" s="64" t="str">
        <f>CONCATENATE(LEFT(SP_ACQ_Lib[[#This Row],[Tax Parcel ID]],7),"_",SP_ACQ_Lib[[#This Row],[ACQ Document Type]])</f>
        <v>R072725_TITLE Tax Card</v>
      </c>
      <c r="V975" s="36" t="str">
        <f>INDEX(SP_AcqTract_DB[WCAD Tax Parcel ID],MATCH(SP_ACQ_Lib[[#This Row],[Acquisition Tract No.]],SP_AcqTract_DB[Acquisition Tract No.],0))</f>
        <v>R072725;#279</v>
      </c>
      <c r="W975" s="26" t="e">
        <f>INDEX(#REF!,MATCH(LEFT(SP_ACQ_Lib[[#This Row],[Tax Parcel ID]],7),#REF!,0))</f>
        <v>#REF!</v>
      </c>
      <c r="X97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COW-FRMP_TR-T259 TITLE Tax Card</v>
      </c>
      <c r="Y97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6" spans="1:25" ht="15" x14ac:dyDescent="0.2">
      <c r="A976" s="57" t="str">
        <f>CONCATENATE(SP_ACQ_Lib[[#This Row],[Acquisition Tract No.]],"_",SP_ACQ_Lib[[#This Row],[ACQ Document Type]])</f>
        <v>T261_CONTACT Negotiator Report</v>
      </c>
      <c r="B976" s="14" t="s">
        <v>2686</v>
      </c>
      <c r="C976" s="141" t="s">
        <v>2141</v>
      </c>
      <c r="D976" s="12" t="s">
        <v>1269</v>
      </c>
      <c r="E976" s="8" t="s">
        <v>489</v>
      </c>
      <c r="F976" s="8" t="s">
        <v>517</v>
      </c>
      <c r="G976" s="8" t="s">
        <v>516</v>
      </c>
      <c r="H976" s="7" t="s">
        <v>218</v>
      </c>
      <c r="I976" s="16"/>
      <c r="J976" s="16"/>
      <c r="K976" s="17"/>
      <c r="L976" s="3"/>
      <c r="M976" s="8" t="s">
        <v>1077</v>
      </c>
      <c r="N976" s="11">
        <v>44011.966064814813</v>
      </c>
      <c r="O976" s="8" t="s">
        <v>1077</v>
      </c>
      <c r="P976" s="11">
        <v>43992.582083333335</v>
      </c>
      <c r="Q976" s="13">
        <v>734970</v>
      </c>
      <c r="R976" s="142" t="s">
        <v>220</v>
      </c>
      <c r="S976" s="14" t="s">
        <v>2660</v>
      </c>
      <c r="T976" s="63">
        <v>1177</v>
      </c>
      <c r="U976" s="64" t="str">
        <f>CONCATENATE(LEFT(SP_ACQ_Lib[[#This Row],[Tax Parcel ID]],7),"_",SP_ACQ_Lib[[#This Row],[ACQ Document Type]])</f>
        <v>R073362_CONTACT Negotiator Report</v>
      </c>
      <c r="V976" s="36" t="str">
        <f>INDEX(SP_AcqTract_DB[WCAD Tax Parcel ID],MATCH(SP_ACQ_Lib[[#This Row],[Acquisition Tract No.]],SP_AcqTract_DB[Acquisition Tract No.],0))</f>
        <v>R073362;#280</v>
      </c>
      <c r="W976" s="26" t="e">
        <f>INDEX(#REF!,MATCH(LEFT(SP_ACQ_Lib[[#This Row],[Tax Parcel ID]],7),#REF!,0))</f>
        <v>#REF!</v>
      </c>
      <c r="X97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COW-FRMP_TR-T261 CONTACT Negotiator Report</v>
      </c>
      <c r="Y97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7" spans="1:25" ht="15" x14ac:dyDescent="0.2">
      <c r="A977" s="57" t="str">
        <f>CONCATENATE(SP_ACQ_Lib[[#This Row],[Acquisition Tract No.]],"_",SP_ACQ_Lib[[#This Row],[ACQ Document Type]])</f>
        <v>T261_ENVIRONMENTAL Right-of-Entry Executed</v>
      </c>
      <c r="B977" s="14" t="s">
        <v>2411</v>
      </c>
      <c r="C977" s="141" t="s">
        <v>2141</v>
      </c>
      <c r="D977" s="12" t="s">
        <v>1269</v>
      </c>
      <c r="E977" s="8" t="s">
        <v>1195</v>
      </c>
      <c r="F977" s="8" t="s">
        <v>1196</v>
      </c>
      <c r="G977" s="8" t="s">
        <v>1194</v>
      </c>
      <c r="H977" s="7" t="s">
        <v>218</v>
      </c>
      <c r="I977" s="16">
        <v>43887</v>
      </c>
      <c r="J977" s="16"/>
      <c r="K977" s="17"/>
      <c r="L977" s="3"/>
      <c r="M977" s="8" t="s">
        <v>1483</v>
      </c>
      <c r="N977" s="11">
        <v>43983.57439814815</v>
      </c>
      <c r="O977" s="8" t="s">
        <v>1483</v>
      </c>
      <c r="P977" s="11">
        <v>43971.41983796296</v>
      </c>
      <c r="Q977" s="13">
        <v>1783576</v>
      </c>
      <c r="R977" s="142" t="s">
        <v>220</v>
      </c>
      <c r="S977" s="14" t="s">
        <v>1924</v>
      </c>
      <c r="T977" s="63">
        <v>893</v>
      </c>
      <c r="U977" s="64" t="str">
        <f>CONCATENATE(LEFT(SP_ACQ_Lib[[#This Row],[Tax Parcel ID]],7),"_",SP_ACQ_Lib[[#This Row],[ACQ Document Type]])</f>
        <v>R073362_ENVIRONMENTAL Right-of-Entry Executed</v>
      </c>
      <c r="V977" s="36" t="str">
        <f>INDEX(SP_AcqTract_DB[WCAD Tax Parcel ID],MATCH(SP_ACQ_Lib[[#This Row],[Acquisition Tract No.]],SP_AcqTract_DB[Acquisition Tract No.],0))</f>
        <v>R073362;#280</v>
      </c>
      <c r="W977" s="26" t="e">
        <f>INDEX(#REF!,MATCH(LEFT(SP_ACQ_Lib[[#This Row],[Tax Parcel ID]],7),#REF!,0))</f>
        <v>#REF!</v>
      </c>
      <c r="X97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COW-FRMP_TR-T261 ENVIRONMENTAL Right-of-Entry Executed</v>
      </c>
      <c r="Y97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8" spans="1:25" ht="15" x14ac:dyDescent="0.2">
      <c r="A978" s="57" t="str">
        <f>CONCATENATE(SP_ACQ_Lib[[#This Row],[Acquisition Tract No.]],"_",SP_ACQ_Lib[[#This Row],[ACQ Document Type]])</f>
        <v>T261_ENVIRONMENTAL Right-of-Entry Package</v>
      </c>
      <c r="B978" s="14" t="s">
        <v>2412</v>
      </c>
      <c r="C978" s="141" t="s">
        <v>2141</v>
      </c>
      <c r="D978" s="12" t="s">
        <v>1269</v>
      </c>
      <c r="E978" s="8" t="s">
        <v>1195</v>
      </c>
      <c r="F978" s="8" t="s">
        <v>1198</v>
      </c>
      <c r="G978" s="8" t="s">
        <v>1197</v>
      </c>
      <c r="H978" s="7" t="s">
        <v>218</v>
      </c>
      <c r="I978" s="16">
        <v>43879</v>
      </c>
      <c r="J978" s="16">
        <v>43855</v>
      </c>
      <c r="K978" s="17"/>
      <c r="L978" s="3"/>
      <c r="M978" s="8" t="s">
        <v>1483</v>
      </c>
      <c r="N978" s="11">
        <v>43983.582777777781</v>
      </c>
      <c r="O978" s="8" t="s">
        <v>1483</v>
      </c>
      <c r="P978" s="11">
        <v>43971.419803240744</v>
      </c>
      <c r="Q978" s="13">
        <v>952597</v>
      </c>
      <c r="R978" s="142" t="s">
        <v>220</v>
      </c>
      <c r="S978" s="14" t="s">
        <v>1923</v>
      </c>
      <c r="T978" s="63">
        <v>892</v>
      </c>
      <c r="U978" s="64" t="str">
        <f>CONCATENATE(LEFT(SP_ACQ_Lib[[#This Row],[Tax Parcel ID]],7),"_",SP_ACQ_Lib[[#This Row],[ACQ Document Type]])</f>
        <v>R073362_ENVIRONMENTAL Right-of-Entry Package</v>
      </c>
      <c r="V978" s="36" t="str">
        <f>INDEX(SP_AcqTract_DB[WCAD Tax Parcel ID],MATCH(SP_ACQ_Lib[[#This Row],[Acquisition Tract No.]],SP_AcqTract_DB[Acquisition Tract No.],0))</f>
        <v>R073362;#280</v>
      </c>
      <c r="W978" s="26" t="e">
        <f>INDEX(#REF!,MATCH(LEFT(SP_ACQ_Lib[[#This Row],[Tax Parcel ID]],7),#REF!,0))</f>
        <v>#REF!</v>
      </c>
      <c r="X97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COW-FRMP_TR-T261 ENVIRONMENTAL Right-of-Entry Package</v>
      </c>
      <c r="Y97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79" spans="1:25" ht="15" x14ac:dyDescent="0.2">
      <c r="A979" s="57" t="str">
        <f>CONCATENATE(SP_ACQ_Lib[[#This Row],[Acquisition Tract No.]],"_",SP_ACQ_Lib[[#This Row],[ACQ Document Type]])</f>
        <v>T261_ROE Right-of-Entry Package</v>
      </c>
      <c r="B979" s="14" t="s">
        <v>2537</v>
      </c>
      <c r="C979" s="141" t="s">
        <v>2141</v>
      </c>
      <c r="D979" s="12" t="s">
        <v>1269</v>
      </c>
      <c r="E979" s="8" t="s">
        <v>576</v>
      </c>
      <c r="F979" s="8" t="s">
        <v>1198</v>
      </c>
      <c r="G979" s="8" t="s">
        <v>2430</v>
      </c>
      <c r="H979" s="7" t="s">
        <v>218</v>
      </c>
      <c r="I979" s="16">
        <v>43985</v>
      </c>
      <c r="J979" s="16"/>
      <c r="K979" s="17"/>
      <c r="L979" s="3"/>
      <c r="M979" s="8" t="s">
        <v>1483</v>
      </c>
      <c r="N979" s="11">
        <v>43986.582141203704</v>
      </c>
      <c r="O979" s="8" t="s">
        <v>1483</v>
      </c>
      <c r="P979" s="11">
        <v>43986.569594907407</v>
      </c>
      <c r="Q979" s="13">
        <v>1504611</v>
      </c>
      <c r="R979" s="142" t="s">
        <v>220</v>
      </c>
      <c r="S979" s="14" t="s">
        <v>2569</v>
      </c>
      <c r="T979" s="63">
        <v>1113</v>
      </c>
      <c r="U979" s="64" t="str">
        <f>CONCATENATE(LEFT(SP_ACQ_Lib[[#This Row],[Tax Parcel ID]],7),"_",SP_ACQ_Lib[[#This Row],[ACQ Document Type]])</f>
        <v>R073362_ROE Right-of-Entry Package</v>
      </c>
      <c r="V979" s="36" t="str">
        <f>INDEX(SP_AcqTract_DB[WCAD Tax Parcel ID],MATCH(SP_ACQ_Lib[[#This Row],[Acquisition Tract No.]],SP_AcqTract_DB[Acquisition Tract No.],0))</f>
        <v>R073362;#280</v>
      </c>
      <c r="W979" s="26" t="e">
        <f>INDEX(#REF!,MATCH(LEFT(SP_ACQ_Lib[[#This Row],[Tax Parcel ID]],7),#REF!,0))</f>
        <v>#REF!</v>
      </c>
      <c r="X97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COW-FRMP_TR-T261 ROE Right-of-Entry Package</v>
      </c>
      <c r="Y97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0" spans="1:25" ht="15" x14ac:dyDescent="0.2">
      <c r="A980" s="57" t="str">
        <f>CONCATENATE(SP_ACQ_Lib[[#This Row],[Acquisition Tract No.]],"_",SP_ACQ_Lib[[#This Row],[ACQ Document Type]])</f>
        <v>T261_TITLE Tax Card</v>
      </c>
      <c r="B980" s="14" t="s">
        <v>2260</v>
      </c>
      <c r="C980" s="141" t="s">
        <v>2141</v>
      </c>
      <c r="D980" s="12" t="s">
        <v>1269</v>
      </c>
      <c r="E980" s="8" t="s">
        <v>485</v>
      </c>
      <c r="F980" s="8" t="s">
        <v>580</v>
      </c>
      <c r="G980" s="8" t="s">
        <v>579</v>
      </c>
      <c r="H980" s="7" t="s">
        <v>218</v>
      </c>
      <c r="I980" s="16"/>
      <c r="J980" s="16"/>
      <c r="K980" s="17"/>
      <c r="L980" s="3"/>
      <c r="M980" s="8" t="s">
        <v>1483</v>
      </c>
      <c r="N980" s="11">
        <v>43979.36210648148</v>
      </c>
      <c r="O980" s="8" t="s">
        <v>1483</v>
      </c>
      <c r="P980" s="11">
        <v>43971.41988425926</v>
      </c>
      <c r="Q980" s="13">
        <v>721389</v>
      </c>
      <c r="R980" s="142" t="s">
        <v>220</v>
      </c>
      <c r="S980" s="14" t="s">
        <v>1925</v>
      </c>
      <c r="T980" s="63">
        <v>894</v>
      </c>
      <c r="U980" s="64" t="str">
        <f>CONCATENATE(LEFT(SP_ACQ_Lib[[#This Row],[Tax Parcel ID]],7),"_",SP_ACQ_Lib[[#This Row],[ACQ Document Type]])</f>
        <v>R073362_TITLE Tax Card</v>
      </c>
      <c r="V980" s="36" t="str">
        <f>INDEX(SP_AcqTract_DB[WCAD Tax Parcel ID],MATCH(SP_ACQ_Lib[[#This Row],[Acquisition Tract No.]],SP_AcqTract_DB[Acquisition Tract No.],0))</f>
        <v>R073362;#280</v>
      </c>
      <c r="W980" s="26" t="e">
        <f>INDEX(#REF!,MATCH(LEFT(SP_ACQ_Lib[[#This Row],[Tax Parcel ID]],7),#REF!,0))</f>
        <v>#REF!</v>
      </c>
      <c r="X98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COW-FRMP_TR-T261 TITLE Tax Card</v>
      </c>
      <c r="Y98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1" spans="1:25" ht="15" x14ac:dyDescent="0.2">
      <c r="A981" s="57" t="str">
        <f>CONCATENATE(SP_ACQ_Lib[[#This Row],[Acquisition Tract No.]],"_",SP_ACQ_Lib[[#This Row],[ACQ Document Type]])</f>
        <v>T262_CONTACT Negotiator Report</v>
      </c>
      <c r="B981" s="14" t="s">
        <v>2687</v>
      </c>
      <c r="C981" s="141" t="s">
        <v>2143</v>
      </c>
      <c r="D981" s="12" t="s">
        <v>1876</v>
      </c>
      <c r="E981" s="8" t="s">
        <v>489</v>
      </c>
      <c r="F981" s="8" t="s">
        <v>517</v>
      </c>
      <c r="G981" s="8" t="s">
        <v>516</v>
      </c>
      <c r="H981" s="7" t="s">
        <v>218</v>
      </c>
      <c r="I981" s="16"/>
      <c r="J981" s="16"/>
      <c r="K981" s="17"/>
      <c r="L981" s="3"/>
      <c r="M981" s="8" t="s">
        <v>2979</v>
      </c>
      <c r="N981" s="11">
        <v>44019.680891203701</v>
      </c>
      <c r="O981" s="8" t="s">
        <v>1077</v>
      </c>
      <c r="P981" s="11">
        <v>43992.583912037036</v>
      </c>
      <c r="Q981" s="13">
        <v>90162</v>
      </c>
      <c r="R981" s="142" t="s">
        <v>220</v>
      </c>
      <c r="S981" s="14" t="s">
        <v>2661</v>
      </c>
      <c r="T981" s="63">
        <v>1178</v>
      </c>
      <c r="U981" s="64" t="str">
        <f>CONCATENATE(LEFT(SP_ACQ_Lib[[#This Row],[Tax Parcel ID]],7),"_",SP_ACQ_Lib[[#This Row],[ACQ Document Type]])</f>
        <v>R020854_CONTACT Negotiator Report</v>
      </c>
      <c r="V981" s="36" t="str">
        <f>INDEX(SP_AcqTract_DB[WCAD Tax Parcel ID],MATCH(SP_ACQ_Lib[[#This Row],[Acquisition Tract No.]],SP_AcqTract_DB[Acquisition Tract No.],0))</f>
        <v>R020854;#292</v>
      </c>
      <c r="W981" s="26" t="e">
        <f>INDEX(#REF!,MATCH(LEFT(SP_ACQ_Lib[[#This Row],[Tax Parcel ID]],7),#REF!,0))</f>
        <v>#REF!</v>
      </c>
      <c r="X98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COW-FRMP_TR-T262 CONTACT Negotiator Report</v>
      </c>
      <c r="Y98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2" spans="1:25" ht="15" x14ac:dyDescent="0.2">
      <c r="A982" s="57" t="str">
        <f>CONCATENATE(SP_ACQ_Lib[[#This Row],[Acquisition Tract No.]],"_",SP_ACQ_Lib[[#This Row],[ACQ Document Type]])</f>
        <v>T262_ROE Right-of-Entry Package</v>
      </c>
      <c r="B982" s="14" t="s">
        <v>2538</v>
      </c>
      <c r="C982" s="141" t="s">
        <v>2143</v>
      </c>
      <c r="D982" s="12" t="s">
        <v>1876</v>
      </c>
      <c r="E982" s="8" t="s">
        <v>576</v>
      </c>
      <c r="F982" s="8" t="s">
        <v>1198</v>
      </c>
      <c r="G982" s="8" t="s">
        <v>2430</v>
      </c>
      <c r="H982" s="7" t="s">
        <v>218</v>
      </c>
      <c r="I982" s="16">
        <v>43985</v>
      </c>
      <c r="J982" s="16"/>
      <c r="K982" s="17"/>
      <c r="L982" s="3"/>
      <c r="M982" s="8" t="s">
        <v>1483</v>
      </c>
      <c r="N982" s="11">
        <v>43986.582476851851</v>
      </c>
      <c r="O982" s="8" t="s">
        <v>1483</v>
      </c>
      <c r="P982" s="11">
        <v>43986.56962962963</v>
      </c>
      <c r="Q982" s="13">
        <v>1013494</v>
      </c>
      <c r="R982" s="142" t="s">
        <v>220</v>
      </c>
      <c r="S982" s="14" t="s">
        <v>2570</v>
      </c>
      <c r="T982" s="63">
        <v>1114</v>
      </c>
      <c r="U982" s="64" t="str">
        <f>CONCATENATE(LEFT(SP_ACQ_Lib[[#This Row],[Tax Parcel ID]],7),"_",SP_ACQ_Lib[[#This Row],[ACQ Document Type]])</f>
        <v>R020854_ROE Right-of-Entry Package</v>
      </c>
      <c r="V982" s="36" t="str">
        <f>INDEX(SP_AcqTract_DB[WCAD Tax Parcel ID],MATCH(SP_ACQ_Lib[[#This Row],[Acquisition Tract No.]],SP_AcqTract_DB[Acquisition Tract No.],0))</f>
        <v>R020854;#292</v>
      </c>
      <c r="W982" s="26" t="e">
        <f>INDEX(#REF!,MATCH(LEFT(SP_ACQ_Lib[[#This Row],[Tax Parcel ID]],7),#REF!,0))</f>
        <v>#REF!</v>
      </c>
      <c r="X98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COW-FRMP_TR-T262 ROE Right-of-Entry Package</v>
      </c>
      <c r="Y98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3" spans="1:25" ht="15" x14ac:dyDescent="0.2">
      <c r="A983" s="57" t="str">
        <f>CONCATENATE(SP_ACQ_Lib[[#This Row],[Acquisition Tract No.]],"_",SP_ACQ_Lib[[#This Row],[ACQ Document Type]])</f>
        <v>T263_CONTACT Negotiator Report</v>
      </c>
      <c r="B983" s="14" t="s">
        <v>2688</v>
      </c>
      <c r="C983" s="141" t="s">
        <v>2145</v>
      </c>
      <c r="D983" s="12" t="s">
        <v>1882</v>
      </c>
      <c r="E983" s="8" t="s">
        <v>489</v>
      </c>
      <c r="F983" s="8" t="s">
        <v>517</v>
      </c>
      <c r="G983" s="8" t="s">
        <v>516</v>
      </c>
      <c r="H983" s="7" t="s">
        <v>218</v>
      </c>
      <c r="I983" s="16"/>
      <c r="J983" s="16"/>
      <c r="K983" s="17"/>
      <c r="L983" s="3"/>
      <c r="M983" s="8" t="s">
        <v>2979</v>
      </c>
      <c r="N983" s="11">
        <v>44019.680775462963</v>
      </c>
      <c r="O983" s="8" t="s">
        <v>1077</v>
      </c>
      <c r="P983" s="11">
        <v>43992.584953703707</v>
      </c>
      <c r="Q983" s="13">
        <v>69107</v>
      </c>
      <c r="R983" s="142" t="s">
        <v>220</v>
      </c>
      <c r="S983" s="14" t="s">
        <v>2662</v>
      </c>
      <c r="T983" s="63">
        <v>1179</v>
      </c>
      <c r="U983" s="64" t="str">
        <f>CONCATENATE(LEFT(SP_ACQ_Lib[[#This Row],[Tax Parcel ID]],7),"_",SP_ACQ_Lib[[#This Row],[ACQ Document Type]])</f>
        <v>R020855_CONTACT Negotiator Report</v>
      </c>
      <c r="V983" s="36" t="str">
        <f>INDEX(SP_AcqTract_DB[WCAD Tax Parcel ID],MATCH(SP_ACQ_Lib[[#This Row],[Acquisition Tract No.]],SP_AcqTract_DB[Acquisition Tract No.],0))</f>
        <v>R020855;#293</v>
      </c>
      <c r="W983" s="26" t="e">
        <f>INDEX(#REF!,MATCH(LEFT(SP_ACQ_Lib[[#This Row],[Tax Parcel ID]],7),#REF!,0))</f>
        <v>#REF!</v>
      </c>
      <c r="X98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COW-FRMP_TR-T263 CONTACT Negotiator Report</v>
      </c>
      <c r="Y98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4" spans="1:25" ht="15" x14ac:dyDescent="0.2">
      <c r="A984" s="57" t="str">
        <f>CONCATENATE(SP_ACQ_Lib[[#This Row],[Acquisition Tract No.]],"_",SP_ACQ_Lib[[#This Row],[ACQ Document Type]])</f>
        <v>T263_ROE Right-of-Entry Package</v>
      </c>
      <c r="B984" s="14" t="s">
        <v>2539</v>
      </c>
      <c r="C984" s="141" t="s">
        <v>2145</v>
      </c>
      <c r="D984" s="12" t="s">
        <v>1882</v>
      </c>
      <c r="E984" s="8" t="s">
        <v>576</v>
      </c>
      <c r="F984" s="8" t="s">
        <v>1198</v>
      </c>
      <c r="G984" s="8" t="s">
        <v>2430</v>
      </c>
      <c r="H984" s="7" t="s">
        <v>218</v>
      </c>
      <c r="I984" s="16">
        <v>43985</v>
      </c>
      <c r="J984" s="16"/>
      <c r="K984" s="17"/>
      <c r="L984" s="3"/>
      <c r="M984" s="8" t="s">
        <v>1483</v>
      </c>
      <c r="N984" s="11">
        <v>43986.582731481481</v>
      </c>
      <c r="O984" s="8" t="s">
        <v>1483</v>
      </c>
      <c r="P984" s="11">
        <v>43986.569652777776</v>
      </c>
      <c r="Q984" s="13">
        <v>881472</v>
      </c>
      <c r="R984" s="142" t="s">
        <v>220</v>
      </c>
      <c r="S984" s="14" t="s">
        <v>2571</v>
      </c>
      <c r="T984" s="63">
        <v>1115</v>
      </c>
      <c r="U984" s="64" t="str">
        <f>CONCATENATE(LEFT(SP_ACQ_Lib[[#This Row],[Tax Parcel ID]],7),"_",SP_ACQ_Lib[[#This Row],[ACQ Document Type]])</f>
        <v>R020855_ROE Right-of-Entry Package</v>
      </c>
      <c r="V984" s="36" t="str">
        <f>INDEX(SP_AcqTract_DB[WCAD Tax Parcel ID],MATCH(SP_ACQ_Lib[[#This Row],[Acquisition Tract No.]],SP_AcqTract_DB[Acquisition Tract No.],0))</f>
        <v>R020855;#293</v>
      </c>
      <c r="W984" s="26" t="e">
        <f>INDEX(#REF!,MATCH(LEFT(SP_ACQ_Lib[[#This Row],[Tax Parcel ID]],7),#REF!,0))</f>
        <v>#REF!</v>
      </c>
      <c r="X98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COW-FRMP_TR-T263 ROE Right-of-Entry Package</v>
      </c>
      <c r="Y98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5" spans="1:25" ht="15" x14ac:dyDescent="0.2">
      <c r="A985" s="57" t="str">
        <f>CONCATENATE(SP_ACQ_Lib[[#This Row],[Acquisition Tract No.]],"_",SP_ACQ_Lib[[#This Row],[ACQ Document Type]])</f>
        <v>T264_CONTACT Negotiator Report</v>
      </c>
      <c r="B985" s="14" t="s">
        <v>2793</v>
      </c>
      <c r="C985" s="141" t="s">
        <v>2147</v>
      </c>
      <c r="D985" s="12" t="s">
        <v>1886</v>
      </c>
      <c r="E985" s="8" t="s">
        <v>489</v>
      </c>
      <c r="F985" s="8" t="s">
        <v>517</v>
      </c>
      <c r="G985" s="8" t="s">
        <v>516</v>
      </c>
      <c r="H985" s="7" t="s">
        <v>218</v>
      </c>
      <c r="I985" s="16"/>
      <c r="J985" s="16"/>
      <c r="K985" s="17"/>
      <c r="L985" s="3"/>
      <c r="M985" s="8" t="s">
        <v>1077</v>
      </c>
      <c r="N985" s="11">
        <v>44011.97415509259</v>
      </c>
      <c r="O985" s="8" t="s">
        <v>1077</v>
      </c>
      <c r="P985" s="11">
        <v>43994.650046296294</v>
      </c>
      <c r="Q985" s="13">
        <v>121671</v>
      </c>
      <c r="R985" s="142" t="s">
        <v>220</v>
      </c>
      <c r="S985" s="14" t="s">
        <v>2781</v>
      </c>
      <c r="T985" s="63">
        <v>1205</v>
      </c>
      <c r="U985" s="64" t="str">
        <f>CONCATENATE(LEFT(SP_ACQ_Lib[[#This Row],[Tax Parcel ID]],7),"_",SP_ACQ_Lib[[#This Row],[ACQ Document Type]])</f>
        <v>R020856_CONTACT Negotiator Report</v>
      </c>
      <c r="V985" s="36" t="str">
        <f>INDEX(SP_AcqTract_DB[WCAD Tax Parcel ID],MATCH(SP_ACQ_Lib[[#This Row],[Acquisition Tract No.]],SP_AcqTract_DB[Acquisition Tract No.],0))</f>
        <v>R020856;#294</v>
      </c>
      <c r="W985" s="26" t="e">
        <f>INDEX(#REF!,MATCH(LEFT(SP_ACQ_Lib[[#This Row],[Tax Parcel ID]],7),#REF!,0))</f>
        <v>#REF!</v>
      </c>
      <c r="X98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COW-FRMP_TR-T264 CONTACT Negotiator Report</v>
      </c>
      <c r="Y98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6" spans="1:25" ht="15" x14ac:dyDescent="0.2">
      <c r="A986" s="57" t="str">
        <f>CONCATENATE(SP_ACQ_Lib[[#This Row],[Acquisition Tract No.]],"_",SP_ACQ_Lib[[#This Row],[ACQ Document Type]])</f>
        <v>T264_ROE Right-of-Entry Executed</v>
      </c>
      <c r="B986" s="14" t="s">
        <v>2887</v>
      </c>
      <c r="C986" s="141" t="s">
        <v>2147</v>
      </c>
      <c r="D986" s="12" t="s">
        <v>1886</v>
      </c>
      <c r="E986" s="8" t="s">
        <v>576</v>
      </c>
      <c r="F986" s="8" t="s">
        <v>1196</v>
      </c>
      <c r="G986" s="8" t="s">
        <v>2431</v>
      </c>
      <c r="H986" s="7" t="s">
        <v>218</v>
      </c>
      <c r="I986" s="16">
        <v>43998</v>
      </c>
      <c r="J986" s="16">
        <v>44181</v>
      </c>
      <c r="K986" s="17"/>
      <c r="L986" s="3"/>
      <c r="M986" s="8" t="s">
        <v>1483</v>
      </c>
      <c r="N986" s="11">
        <v>44004.44258101852</v>
      </c>
      <c r="O986" s="8" t="s">
        <v>1483</v>
      </c>
      <c r="P986" s="11">
        <v>44004.430937500001</v>
      </c>
      <c r="Q986" s="13">
        <v>2132160</v>
      </c>
      <c r="R986" s="142" t="s">
        <v>220</v>
      </c>
      <c r="S986" s="14" t="s">
        <v>2956</v>
      </c>
      <c r="T986" s="63">
        <v>1245</v>
      </c>
      <c r="U986" s="64" t="str">
        <f>CONCATENATE(LEFT(SP_ACQ_Lib[[#This Row],[Tax Parcel ID]],7),"_",SP_ACQ_Lib[[#This Row],[ACQ Document Type]])</f>
        <v>R020856_ROE Right-of-Entry Executed</v>
      </c>
      <c r="V986" s="36" t="str">
        <f>INDEX(SP_AcqTract_DB[WCAD Tax Parcel ID],MATCH(SP_ACQ_Lib[[#This Row],[Acquisition Tract No.]],SP_AcqTract_DB[Acquisition Tract No.],0))</f>
        <v>R020856;#294</v>
      </c>
      <c r="W986" s="26" t="e">
        <f>INDEX(#REF!,MATCH(LEFT(SP_ACQ_Lib[[#This Row],[Tax Parcel ID]],7),#REF!,0))</f>
        <v>#REF!</v>
      </c>
      <c r="X98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COW-FRMP_TR-T264 ROE Right-of-Entry Executed</v>
      </c>
      <c r="Y98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7" spans="1:25" ht="15" x14ac:dyDescent="0.2">
      <c r="A987" s="57" t="str">
        <f>CONCATENATE(SP_ACQ_Lib[[#This Row],[Acquisition Tract No.]],"_",SP_ACQ_Lib[[#This Row],[ACQ Document Type]])</f>
        <v>T264_ROE Right-of-Entry Package</v>
      </c>
      <c r="B987" s="14" t="s">
        <v>2540</v>
      </c>
      <c r="C987" s="141" t="s">
        <v>2147</v>
      </c>
      <c r="D987" s="12" t="s">
        <v>1886</v>
      </c>
      <c r="E987" s="8" t="s">
        <v>576</v>
      </c>
      <c r="F987" s="8" t="s">
        <v>1198</v>
      </c>
      <c r="G987" s="8" t="s">
        <v>2430</v>
      </c>
      <c r="H987" s="7" t="s">
        <v>218</v>
      </c>
      <c r="I987" s="16">
        <v>43985</v>
      </c>
      <c r="J987" s="16"/>
      <c r="K987" s="17"/>
      <c r="L987" s="3"/>
      <c r="M987" s="8" t="s">
        <v>1483</v>
      </c>
      <c r="N987" s="11">
        <v>43986.583032407405</v>
      </c>
      <c r="O987" s="8" t="s">
        <v>1483</v>
      </c>
      <c r="P987" s="11">
        <v>43986.569675925923</v>
      </c>
      <c r="Q987" s="13">
        <v>836651</v>
      </c>
      <c r="R987" s="142" t="s">
        <v>220</v>
      </c>
      <c r="S987" s="14" t="s">
        <v>2572</v>
      </c>
      <c r="T987" s="63">
        <v>1116</v>
      </c>
      <c r="U987" s="64" t="str">
        <f>CONCATENATE(LEFT(SP_ACQ_Lib[[#This Row],[Tax Parcel ID]],7),"_",SP_ACQ_Lib[[#This Row],[ACQ Document Type]])</f>
        <v>R020856_ROE Right-of-Entry Package</v>
      </c>
      <c r="V987" s="36" t="str">
        <f>INDEX(SP_AcqTract_DB[WCAD Tax Parcel ID],MATCH(SP_ACQ_Lib[[#This Row],[Acquisition Tract No.]],SP_AcqTract_DB[Acquisition Tract No.],0))</f>
        <v>R020856;#294</v>
      </c>
      <c r="W987" s="26" t="e">
        <f>INDEX(#REF!,MATCH(LEFT(SP_ACQ_Lib[[#This Row],[Tax Parcel ID]],7),#REF!,0))</f>
        <v>#REF!</v>
      </c>
      <c r="X98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COW-FRMP_TR-T264 ROE Right-of-Entry Package</v>
      </c>
      <c r="Y98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8" spans="1:25" ht="15" x14ac:dyDescent="0.2">
      <c r="A988" s="57" t="str">
        <f>CONCATENATE(SP_ACQ_Lib[[#This Row],[Acquisition Tract No.]],"_",SP_ACQ_Lib[[#This Row],[ACQ Document Type]])</f>
        <v>T267_CONTACT Negotiator Report</v>
      </c>
      <c r="B988" s="14" t="s">
        <v>2421</v>
      </c>
      <c r="C988" s="141" t="s">
        <v>2153</v>
      </c>
      <c r="D988" s="12" t="s">
        <v>1895</v>
      </c>
      <c r="E988" s="8" t="s">
        <v>489</v>
      </c>
      <c r="F988" s="8" t="s">
        <v>517</v>
      </c>
      <c r="G988" s="8" t="s">
        <v>516</v>
      </c>
      <c r="H988" s="7" t="s">
        <v>218</v>
      </c>
      <c r="I988" s="16"/>
      <c r="J988" s="16"/>
      <c r="K988" s="17"/>
      <c r="L988" s="3"/>
      <c r="M988" s="8" t="s">
        <v>2420</v>
      </c>
      <c r="N988" s="11">
        <v>44014.483020833337</v>
      </c>
      <c r="O988" s="8" t="s">
        <v>2420</v>
      </c>
      <c r="P988" s="11">
        <v>43984.473460648151</v>
      </c>
      <c r="Q988" s="13">
        <v>39159</v>
      </c>
      <c r="R988" s="142" t="s">
        <v>220</v>
      </c>
      <c r="S988" s="14" t="s">
        <v>2424</v>
      </c>
      <c r="T988" s="63">
        <v>1078</v>
      </c>
      <c r="U988" s="64" t="str">
        <f>CONCATENATE(LEFT(SP_ACQ_Lib[[#This Row],[Tax Parcel ID]],7),"_",SP_ACQ_Lib[[#This Row],[ACQ Document Type]])</f>
        <v>R032147_CONTACT Negotiator Report</v>
      </c>
      <c r="V988" s="36" t="str">
        <f>INDEX(SP_AcqTract_DB[WCAD Tax Parcel ID],MATCH(SP_ACQ_Lib[[#This Row],[Acquisition Tract No.]],SP_AcqTract_DB[Acquisition Tract No.],0))</f>
        <v>R032147;#297</v>
      </c>
      <c r="W988" s="26" t="e">
        <f>INDEX(#REF!,MATCH(LEFT(SP_ACQ_Lib[[#This Row],[Tax Parcel ID]],7),#REF!,0))</f>
        <v>#REF!</v>
      </c>
      <c r="X98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COW-FRMP_TR-T267 CONTACT Negotiator Report</v>
      </c>
      <c r="Y98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89" spans="1:25" ht="15" x14ac:dyDescent="0.2">
      <c r="A989" s="57" t="str">
        <f>CONCATENATE(SP_ACQ_Lib[[#This Row],[Acquisition Tract No.]],"_",SP_ACQ_Lib[[#This Row],[ACQ Document Type]])</f>
        <v>T267_ROE Right-of-Entry Executed</v>
      </c>
      <c r="B989" s="14" t="s">
        <v>3042</v>
      </c>
      <c r="C989" s="141" t="s">
        <v>2153</v>
      </c>
      <c r="D989" s="12" t="s">
        <v>1895</v>
      </c>
      <c r="E989" s="8" t="s">
        <v>576</v>
      </c>
      <c r="F989" s="8" t="s">
        <v>1196</v>
      </c>
      <c r="G989" s="8" t="s">
        <v>2431</v>
      </c>
      <c r="H989" s="7" t="s">
        <v>218</v>
      </c>
      <c r="I989" s="16">
        <v>44014</v>
      </c>
      <c r="J989" s="16">
        <v>44198</v>
      </c>
      <c r="K989" s="17"/>
      <c r="L989" s="3"/>
      <c r="M989" s="8" t="s">
        <v>1483</v>
      </c>
      <c r="N989" s="11">
        <v>44018.431446759256</v>
      </c>
      <c r="O989" s="8" t="s">
        <v>1483</v>
      </c>
      <c r="P989" s="11">
        <v>44018.426840277774</v>
      </c>
      <c r="Q989" s="13">
        <v>4164041</v>
      </c>
      <c r="R989" s="142" t="s">
        <v>220</v>
      </c>
      <c r="S989" s="14" t="s">
        <v>3106</v>
      </c>
      <c r="T989" s="63">
        <v>1334</v>
      </c>
      <c r="U989" s="64" t="str">
        <f>CONCATENATE(LEFT(SP_ACQ_Lib[[#This Row],[Tax Parcel ID]],7),"_",SP_ACQ_Lib[[#This Row],[ACQ Document Type]])</f>
        <v>R032147_ROE Right-of-Entry Executed</v>
      </c>
      <c r="V989" s="36" t="str">
        <f>INDEX(SP_AcqTract_DB[WCAD Tax Parcel ID],MATCH(SP_ACQ_Lib[[#This Row],[Acquisition Tract No.]],SP_AcqTract_DB[Acquisition Tract No.],0))</f>
        <v>R032147;#297</v>
      </c>
      <c r="W989" s="26" t="e">
        <f>INDEX(#REF!,MATCH(LEFT(SP_ACQ_Lib[[#This Row],[Tax Parcel ID]],7),#REF!,0))</f>
        <v>#REF!</v>
      </c>
      <c r="X98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COW-FRMP_TR-T267 ROE Right-of-Entry Executed</v>
      </c>
      <c r="Y98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0" spans="1:25" ht="15" x14ac:dyDescent="0.2">
      <c r="A990" s="57" t="str">
        <f>CONCATENATE(SP_ACQ_Lib[[#This Row],[Acquisition Tract No.]],"_",SP_ACQ_Lib[[#This Row],[ACQ Document Type]])</f>
        <v>T267_ROE Right-of-Entry Package</v>
      </c>
      <c r="B990" s="14" t="s">
        <v>2541</v>
      </c>
      <c r="C990" s="141" t="s">
        <v>2153</v>
      </c>
      <c r="D990" s="12" t="s">
        <v>1895</v>
      </c>
      <c r="E990" s="8" t="s">
        <v>576</v>
      </c>
      <c r="F990" s="8" t="s">
        <v>1198</v>
      </c>
      <c r="G990" s="8" t="s">
        <v>2430</v>
      </c>
      <c r="H990" s="7" t="s">
        <v>218</v>
      </c>
      <c r="I990" s="16">
        <v>43985</v>
      </c>
      <c r="J990" s="16"/>
      <c r="K990" s="17"/>
      <c r="L990" s="3"/>
      <c r="M990" s="8" t="s">
        <v>1483</v>
      </c>
      <c r="N990" s="11">
        <v>43986.583414351851</v>
      </c>
      <c r="O990" s="8" t="s">
        <v>1483</v>
      </c>
      <c r="P990" s="11">
        <v>43986.569699074076</v>
      </c>
      <c r="Q990" s="13">
        <v>1419130</v>
      </c>
      <c r="R990" s="142" t="s">
        <v>220</v>
      </c>
      <c r="S990" s="14" t="s">
        <v>2573</v>
      </c>
      <c r="T990" s="63">
        <v>1117</v>
      </c>
      <c r="U990" s="64" t="str">
        <f>CONCATENATE(LEFT(SP_ACQ_Lib[[#This Row],[Tax Parcel ID]],7),"_",SP_ACQ_Lib[[#This Row],[ACQ Document Type]])</f>
        <v>R032147_ROE Right-of-Entry Package</v>
      </c>
      <c r="V990" s="36" t="str">
        <f>INDEX(SP_AcqTract_DB[WCAD Tax Parcel ID],MATCH(SP_ACQ_Lib[[#This Row],[Acquisition Tract No.]],SP_AcqTract_DB[Acquisition Tract No.],0))</f>
        <v>R032147;#297</v>
      </c>
      <c r="W990" s="26" t="e">
        <f>INDEX(#REF!,MATCH(LEFT(SP_ACQ_Lib[[#This Row],[Tax Parcel ID]],7),#REF!,0))</f>
        <v>#REF!</v>
      </c>
      <c r="X99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COW-FRMP_TR-T267 ROE Right-of-Entry Package</v>
      </c>
      <c r="Y99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1" spans="1:25" ht="15" x14ac:dyDescent="0.2">
      <c r="A991" s="57" t="str">
        <f>CONCATENATE(SP_ACQ_Lib[[#This Row],[Acquisition Tract No.]],"_",SP_ACQ_Lib[[#This Row],[ACQ Document Type]])</f>
        <v>T268_CONTACT Negotiator Report</v>
      </c>
      <c r="B991" s="14" t="s">
        <v>2422</v>
      </c>
      <c r="C991" s="141" t="s">
        <v>2155</v>
      </c>
      <c r="D991" s="12" t="s">
        <v>1897</v>
      </c>
      <c r="E991" s="8" t="s">
        <v>489</v>
      </c>
      <c r="F991" s="8" t="s">
        <v>517</v>
      </c>
      <c r="G991" s="8" t="s">
        <v>516</v>
      </c>
      <c r="H991" s="7" t="s">
        <v>218</v>
      </c>
      <c r="I991" s="16"/>
      <c r="J991" s="16"/>
      <c r="K991" s="17"/>
      <c r="L991" s="3"/>
      <c r="M991" s="8" t="s">
        <v>2420</v>
      </c>
      <c r="N991" s="11">
        <v>44013.335636574076</v>
      </c>
      <c r="O991" s="8" t="s">
        <v>2420</v>
      </c>
      <c r="P991" s="11">
        <v>43984.47347222222</v>
      </c>
      <c r="Q991" s="13">
        <v>42003</v>
      </c>
      <c r="R991" s="142" t="s">
        <v>220</v>
      </c>
      <c r="S991" s="14" t="s">
        <v>2425</v>
      </c>
      <c r="T991" s="63">
        <v>1079</v>
      </c>
      <c r="U991" s="64" t="str">
        <f>CONCATENATE(LEFT(SP_ACQ_Lib[[#This Row],[Tax Parcel ID]],7),"_",SP_ACQ_Lib[[#This Row],[ACQ Document Type]])</f>
        <v>R032148_CONTACT Negotiator Report</v>
      </c>
      <c r="V991" s="36" t="str">
        <f>INDEX(SP_AcqTract_DB[WCAD Tax Parcel ID],MATCH(SP_ACQ_Lib[[#This Row],[Acquisition Tract No.]],SP_AcqTract_DB[Acquisition Tract No.],0))</f>
        <v>R032148;#298</v>
      </c>
      <c r="W991" s="26" t="e">
        <f>INDEX(#REF!,MATCH(LEFT(SP_ACQ_Lib[[#This Row],[Tax Parcel ID]],7),#REF!,0))</f>
        <v>#REF!</v>
      </c>
      <c r="X99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COW-FRMP_TR-T268 CONTACT Negotiator Report</v>
      </c>
      <c r="Y99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2" spans="1:25" ht="15" x14ac:dyDescent="0.2">
      <c r="A992" s="57" t="str">
        <f>CONCATENATE(SP_ACQ_Lib[[#This Row],[Acquisition Tract No.]],"_",SP_ACQ_Lib[[#This Row],[ACQ Document Type]])</f>
        <v>T268_ROE Right-of-Entry Executed</v>
      </c>
      <c r="B992" s="14" t="s">
        <v>3043</v>
      </c>
      <c r="C992" s="141" t="s">
        <v>2155</v>
      </c>
      <c r="D992" s="12" t="s">
        <v>1897</v>
      </c>
      <c r="E992" s="8" t="s">
        <v>576</v>
      </c>
      <c r="F992" s="8" t="s">
        <v>1196</v>
      </c>
      <c r="G992" s="8" t="s">
        <v>2431</v>
      </c>
      <c r="H992" s="7" t="s">
        <v>218</v>
      </c>
      <c r="I992" s="16">
        <v>44014</v>
      </c>
      <c r="J992" s="16">
        <v>44198</v>
      </c>
      <c r="K992" s="17"/>
      <c r="L992" s="3"/>
      <c r="M992" s="8" t="s">
        <v>1483</v>
      </c>
      <c r="N992" s="11">
        <v>44018.432546296295</v>
      </c>
      <c r="O992" s="8" t="s">
        <v>1483</v>
      </c>
      <c r="P992" s="11">
        <v>44018.426863425928</v>
      </c>
      <c r="Q992" s="13">
        <v>1979150</v>
      </c>
      <c r="R992" s="142" t="s">
        <v>220</v>
      </c>
      <c r="S992" s="14" t="s">
        <v>3107</v>
      </c>
      <c r="T992" s="63">
        <v>1335</v>
      </c>
      <c r="U992" s="64" t="str">
        <f>CONCATENATE(LEFT(SP_ACQ_Lib[[#This Row],[Tax Parcel ID]],7),"_",SP_ACQ_Lib[[#This Row],[ACQ Document Type]])</f>
        <v>R032148_ROE Right-of-Entry Executed</v>
      </c>
      <c r="V992" s="36" t="str">
        <f>INDEX(SP_AcqTract_DB[WCAD Tax Parcel ID],MATCH(SP_ACQ_Lib[[#This Row],[Acquisition Tract No.]],SP_AcqTract_DB[Acquisition Tract No.],0))</f>
        <v>R032148;#298</v>
      </c>
      <c r="W992" s="26" t="e">
        <f>INDEX(#REF!,MATCH(LEFT(SP_ACQ_Lib[[#This Row],[Tax Parcel ID]],7),#REF!,0))</f>
        <v>#REF!</v>
      </c>
      <c r="X99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COW-FRMP_TR-T268 ROE Right-of-Entry Executed</v>
      </c>
      <c r="Y99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3" spans="1:25" ht="15" x14ac:dyDescent="0.2">
      <c r="A993" s="57" t="str">
        <f>CONCATENATE(SP_ACQ_Lib[[#This Row],[Acquisition Tract No.]],"_",SP_ACQ_Lib[[#This Row],[ACQ Document Type]])</f>
        <v>T268_ROE Right-of-Entry Package</v>
      </c>
      <c r="B993" s="14" t="s">
        <v>2542</v>
      </c>
      <c r="C993" s="141" t="s">
        <v>2155</v>
      </c>
      <c r="D993" s="12" t="s">
        <v>1897</v>
      </c>
      <c r="E993" s="8" t="s">
        <v>576</v>
      </c>
      <c r="F993" s="8" t="s">
        <v>1198</v>
      </c>
      <c r="G993" s="8" t="s">
        <v>2430</v>
      </c>
      <c r="H993" s="7" t="s">
        <v>218</v>
      </c>
      <c r="I993" s="16">
        <v>43985</v>
      </c>
      <c r="J993" s="16"/>
      <c r="K993" s="17"/>
      <c r="L993" s="3"/>
      <c r="M993" s="8" t="s">
        <v>1483</v>
      </c>
      <c r="N993" s="11">
        <v>43986.583738425928</v>
      </c>
      <c r="O993" s="8" t="s">
        <v>1483</v>
      </c>
      <c r="P993" s="11">
        <v>43986.569722222222</v>
      </c>
      <c r="Q993" s="13">
        <v>977958</v>
      </c>
      <c r="R993" s="142" t="s">
        <v>220</v>
      </c>
      <c r="S993" s="14" t="s">
        <v>2574</v>
      </c>
      <c r="T993" s="63">
        <v>1118</v>
      </c>
      <c r="U993" s="64" t="str">
        <f>CONCATENATE(LEFT(SP_ACQ_Lib[[#This Row],[Tax Parcel ID]],7),"_",SP_ACQ_Lib[[#This Row],[ACQ Document Type]])</f>
        <v>R032148_ROE Right-of-Entry Package</v>
      </c>
      <c r="V993" s="36" t="str">
        <f>INDEX(SP_AcqTract_DB[WCAD Tax Parcel ID],MATCH(SP_ACQ_Lib[[#This Row],[Acquisition Tract No.]],SP_AcqTract_DB[Acquisition Tract No.],0))</f>
        <v>R032148;#298</v>
      </c>
      <c r="W993" s="26" t="e">
        <f>INDEX(#REF!,MATCH(LEFT(SP_ACQ_Lib[[#This Row],[Tax Parcel ID]],7),#REF!,0))</f>
        <v>#REF!</v>
      </c>
      <c r="X99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COW-FRMP_TR-T268 ROE Right-of-Entry Package</v>
      </c>
      <c r="Y99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4" spans="1:25" ht="15" x14ac:dyDescent="0.2">
      <c r="A994" s="57" t="str">
        <f>CONCATENATE(SP_ACQ_Lib[[#This Row],[Acquisition Tract No.]],"_",SP_ACQ_Lib[[#This Row],[ACQ Document Type]])</f>
        <v>T269_CONTACT Negotiator Report</v>
      </c>
      <c r="B994" s="14" t="s">
        <v>2423</v>
      </c>
      <c r="C994" s="141" t="s">
        <v>2157</v>
      </c>
      <c r="D994" s="12" t="s">
        <v>1899</v>
      </c>
      <c r="E994" s="8" t="s">
        <v>489</v>
      </c>
      <c r="F994" s="8" t="s">
        <v>517</v>
      </c>
      <c r="G994" s="8" t="s">
        <v>516</v>
      </c>
      <c r="H994" s="7" t="s">
        <v>218</v>
      </c>
      <c r="I994" s="16">
        <v>43984</v>
      </c>
      <c r="J994" s="16"/>
      <c r="K994" s="17"/>
      <c r="L994" s="3"/>
      <c r="M994" s="8" t="s">
        <v>2420</v>
      </c>
      <c r="N994" s="11">
        <v>44000.453379629631</v>
      </c>
      <c r="O994" s="8" t="s">
        <v>2420</v>
      </c>
      <c r="P994" s="11">
        <v>43997.634143518517</v>
      </c>
      <c r="Q994" s="13">
        <v>39308</v>
      </c>
      <c r="R994" s="142" t="s">
        <v>220</v>
      </c>
      <c r="S994" s="14" t="s">
        <v>2805</v>
      </c>
      <c r="T994" s="63">
        <v>1210</v>
      </c>
      <c r="U994" s="64" t="str">
        <f>CONCATENATE(LEFT(SP_ACQ_Lib[[#This Row],[Tax Parcel ID]],7),"_",SP_ACQ_Lib[[#This Row],[ACQ Document Type]])</f>
        <v>R032149_CONTACT Negotiator Report</v>
      </c>
      <c r="V994" s="36" t="str">
        <f>INDEX(SP_AcqTract_DB[WCAD Tax Parcel ID],MATCH(SP_ACQ_Lib[[#This Row],[Acquisition Tract No.]],SP_AcqTract_DB[Acquisition Tract No.],0))</f>
        <v>R032149;#299</v>
      </c>
      <c r="W994" s="26" t="e">
        <f>INDEX(#REF!,MATCH(LEFT(SP_ACQ_Lib[[#This Row],[Tax Parcel ID]],7),#REF!,0))</f>
        <v>#REF!</v>
      </c>
      <c r="X99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COW-FRMP_TR-T269 CONTACT Negotiator Report</v>
      </c>
      <c r="Y99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5" spans="1:25" ht="15" x14ac:dyDescent="0.2">
      <c r="A995" s="57" t="str">
        <f>CONCATENATE(SP_ACQ_Lib[[#This Row],[Acquisition Tract No.]],"_",SP_ACQ_Lib[[#This Row],[ACQ Document Type]])</f>
        <v>T269_ROE Right-of-Entry Executed</v>
      </c>
      <c r="B995" s="14" t="s">
        <v>2888</v>
      </c>
      <c r="C995" s="141" t="s">
        <v>2157</v>
      </c>
      <c r="D995" s="12" t="s">
        <v>1899</v>
      </c>
      <c r="E995" s="8" t="s">
        <v>576</v>
      </c>
      <c r="F995" s="8" t="s">
        <v>1196</v>
      </c>
      <c r="G995" s="8" t="s">
        <v>2431</v>
      </c>
      <c r="H995" s="7" t="s">
        <v>218</v>
      </c>
      <c r="I995" s="16">
        <v>43992</v>
      </c>
      <c r="J995" s="16">
        <v>43992</v>
      </c>
      <c r="K995" s="17"/>
      <c r="L995" s="3"/>
      <c r="M995" s="8" t="s">
        <v>1483</v>
      </c>
      <c r="N995" s="11">
        <v>44000.549375000002</v>
      </c>
      <c r="O995" s="8" t="s">
        <v>1483</v>
      </c>
      <c r="P995" s="11">
        <v>44000.543263888889</v>
      </c>
      <c r="Q995" s="13">
        <v>1990329</v>
      </c>
      <c r="R995" s="142" t="s">
        <v>220</v>
      </c>
      <c r="S995" s="14" t="s">
        <v>2957</v>
      </c>
      <c r="T995" s="63">
        <v>1233</v>
      </c>
      <c r="U995" s="64" t="str">
        <f>CONCATENATE(LEFT(SP_ACQ_Lib[[#This Row],[Tax Parcel ID]],7),"_",SP_ACQ_Lib[[#This Row],[ACQ Document Type]])</f>
        <v>R032149_ROE Right-of-Entry Executed</v>
      </c>
      <c r="V995" s="36" t="str">
        <f>INDEX(SP_AcqTract_DB[WCAD Tax Parcel ID],MATCH(SP_ACQ_Lib[[#This Row],[Acquisition Tract No.]],SP_AcqTract_DB[Acquisition Tract No.],0))</f>
        <v>R032149;#299</v>
      </c>
      <c r="W995" s="26" t="e">
        <f>INDEX(#REF!,MATCH(LEFT(SP_ACQ_Lib[[#This Row],[Tax Parcel ID]],7),#REF!,0))</f>
        <v>#REF!</v>
      </c>
      <c r="X99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COW-FRMP_TR-T269 ROE Right-of-Entry Executed</v>
      </c>
      <c r="Y99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6" spans="1:25" ht="15" x14ac:dyDescent="0.2">
      <c r="A996" s="57" t="str">
        <f>CONCATENATE(SP_ACQ_Lib[[#This Row],[Acquisition Tract No.]],"_",SP_ACQ_Lib[[#This Row],[ACQ Document Type]])</f>
        <v>T269_ROE Right-of-Entry Package</v>
      </c>
      <c r="B996" s="14" t="s">
        <v>2543</v>
      </c>
      <c r="C996" s="141" t="s">
        <v>2157</v>
      </c>
      <c r="D996" s="12" t="s">
        <v>1899</v>
      </c>
      <c r="E996" s="8" t="s">
        <v>576</v>
      </c>
      <c r="F996" s="8" t="s">
        <v>1198</v>
      </c>
      <c r="G996" s="8" t="s">
        <v>2430</v>
      </c>
      <c r="H996" s="7" t="s">
        <v>218</v>
      </c>
      <c r="I996" s="16">
        <v>43985</v>
      </c>
      <c r="J996" s="16"/>
      <c r="K996" s="17"/>
      <c r="L996" s="3"/>
      <c r="M996" s="8" t="s">
        <v>1483</v>
      </c>
      <c r="N996" s="11">
        <v>43986.58421296296</v>
      </c>
      <c r="O996" s="8" t="s">
        <v>1483</v>
      </c>
      <c r="P996" s="11">
        <v>43986.569745370369</v>
      </c>
      <c r="Q996" s="13">
        <v>891318</v>
      </c>
      <c r="R996" s="142" t="s">
        <v>220</v>
      </c>
      <c r="S996" s="14" t="s">
        <v>2575</v>
      </c>
      <c r="T996" s="63">
        <v>1119</v>
      </c>
      <c r="U996" s="64" t="str">
        <f>CONCATENATE(LEFT(SP_ACQ_Lib[[#This Row],[Tax Parcel ID]],7),"_",SP_ACQ_Lib[[#This Row],[ACQ Document Type]])</f>
        <v>R032149_ROE Right-of-Entry Package</v>
      </c>
      <c r="V996" s="36" t="str">
        <f>INDEX(SP_AcqTract_DB[WCAD Tax Parcel ID],MATCH(SP_ACQ_Lib[[#This Row],[Acquisition Tract No.]],SP_AcqTract_DB[Acquisition Tract No.],0))</f>
        <v>R032149;#299</v>
      </c>
      <c r="W996" s="26" t="e">
        <f>INDEX(#REF!,MATCH(LEFT(SP_ACQ_Lib[[#This Row],[Tax Parcel ID]],7),#REF!,0))</f>
        <v>#REF!</v>
      </c>
      <c r="X99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COW-FRMP_TR-T269 ROE Right-of-Entry Package</v>
      </c>
      <c r="Y99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7" spans="1:25" ht="15" x14ac:dyDescent="0.2">
      <c r="A997" s="57" t="str">
        <f>CONCATENATE(SP_ACQ_Lib[[#This Row],[Acquisition Tract No.]],"_",SP_ACQ_Lib[[#This Row],[ACQ Document Type]])</f>
        <v>T271_ROE Right-of-Entry Executed</v>
      </c>
      <c r="B997" s="14" t="s">
        <v>2501</v>
      </c>
      <c r="C997" s="141" t="s">
        <v>2161</v>
      </c>
      <c r="D997" s="12" t="s">
        <v>2595</v>
      </c>
      <c r="E997" s="8" t="s">
        <v>576</v>
      </c>
      <c r="F997" s="8" t="s">
        <v>1196</v>
      </c>
      <c r="G997" s="8" t="s">
        <v>2431</v>
      </c>
      <c r="H997" s="7" t="s">
        <v>218</v>
      </c>
      <c r="I997" s="16">
        <v>43600</v>
      </c>
      <c r="J997" s="16">
        <v>44168</v>
      </c>
      <c r="K997" s="17"/>
      <c r="L997" s="3" t="s">
        <v>2497</v>
      </c>
      <c r="M997" s="8" t="s">
        <v>1482</v>
      </c>
      <c r="N997" s="11">
        <v>43992.637557870374</v>
      </c>
      <c r="O997" s="8" t="s">
        <v>1483</v>
      </c>
      <c r="P997" s="11">
        <v>43986.386782407404</v>
      </c>
      <c r="Q997" s="13">
        <v>1419507</v>
      </c>
      <c r="R997" s="142" t="s">
        <v>220</v>
      </c>
      <c r="S997" s="14" t="s">
        <v>2508</v>
      </c>
      <c r="T997" s="63">
        <v>1110</v>
      </c>
      <c r="U997" s="64" t="str">
        <f>CONCATENATE(LEFT(SP_ACQ_Lib[[#This Row],[Tax Parcel ID]],7),"_",SP_ACQ_Lib[[#This Row],[ACQ Document Type]])</f>
        <v>Ro68875_ROE Right-of-Entry Executed</v>
      </c>
      <c r="V997" s="36" t="str">
        <f>INDEX(SP_AcqTract_DB[WCAD Tax Parcel ID],MATCH(SP_ACQ_Lib[[#This Row],[Acquisition Tract No.]],SP_AcqTract_DB[Acquisition Tract No.],0))</f>
        <v>Ro68875;#301</v>
      </c>
      <c r="W997" s="26" t="e">
        <f>INDEX(#REF!,MATCH(LEFT(SP_ACQ_Lib[[#This Row],[Tax Parcel ID]],7),#REF!,0))</f>
        <v>#REF!</v>
      </c>
      <c r="X99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COW-FRMP_TR-T271 ROE Right-of-Entry Executed</v>
      </c>
      <c r="Y99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8" spans="1:25" ht="15" x14ac:dyDescent="0.2">
      <c r="A998" s="57" t="str">
        <f>CONCATENATE(SP_ACQ_Lib[[#This Row],[Acquisition Tract No.]],"_",SP_ACQ_Lib[[#This Row],[ACQ Document Type]])</f>
        <v>T272_ROE Right-of-Entry Executed</v>
      </c>
      <c r="B998" s="14" t="s">
        <v>2502</v>
      </c>
      <c r="C998" s="141" t="s">
        <v>2477</v>
      </c>
      <c r="D998" s="12" t="s">
        <v>2478</v>
      </c>
      <c r="E998" s="8" t="s">
        <v>576</v>
      </c>
      <c r="F998" s="8" t="s">
        <v>1196</v>
      </c>
      <c r="G998" s="8" t="s">
        <v>2431</v>
      </c>
      <c r="H998" s="7" t="s">
        <v>218</v>
      </c>
      <c r="I998" s="16">
        <v>43600</v>
      </c>
      <c r="J998" s="16">
        <v>44168</v>
      </c>
      <c r="K998" s="17"/>
      <c r="L998" s="3" t="s">
        <v>2497</v>
      </c>
      <c r="M998" s="8" t="s">
        <v>1482</v>
      </c>
      <c r="N998" s="11">
        <v>43992.637881944444</v>
      </c>
      <c r="O998" s="8" t="s">
        <v>1483</v>
      </c>
      <c r="P998" s="11">
        <v>43986.386828703704</v>
      </c>
      <c r="Q998" s="13">
        <v>1419507</v>
      </c>
      <c r="R998" s="142" t="s">
        <v>220</v>
      </c>
      <c r="S998" s="14" t="s">
        <v>2509</v>
      </c>
      <c r="T998" s="63">
        <v>1111</v>
      </c>
      <c r="U998" s="64" t="str">
        <f>CONCATENATE(LEFT(SP_ACQ_Lib[[#This Row],[Tax Parcel ID]],7),"_",SP_ACQ_Lib[[#This Row],[ACQ Document Type]])</f>
        <v>R068877_ROE Right-of-Entry Executed</v>
      </c>
      <c r="V998" s="36" t="str">
        <f>INDEX(SP_AcqTract_DB[WCAD Tax Parcel ID],MATCH(SP_ACQ_Lib[[#This Row],[Acquisition Tract No.]],SP_AcqTract_DB[Acquisition Tract No.],0))</f>
        <v>R068877;#305</v>
      </c>
      <c r="W998" s="26" t="e">
        <f>INDEX(#REF!,MATCH(LEFT(SP_ACQ_Lib[[#This Row],[Tax Parcel ID]],7),#REF!,0))</f>
        <v>#REF!</v>
      </c>
      <c r="X99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COW-FRMP_TR-T272 ROE Right-of-Entry Executed</v>
      </c>
      <c r="Y99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999" spans="1:25" ht="15" x14ac:dyDescent="0.2">
      <c r="A999" s="57" t="str">
        <f>CONCATENATE(SP_ACQ_Lib[[#This Row],[Acquisition Tract No.]],"_",SP_ACQ_Lib[[#This Row],[ACQ Document Type]])</f>
        <v>T273_ROE Right-of-Entry Executed</v>
      </c>
      <c r="B999" s="14" t="s">
        <v>2889</v>
      </c>
      <c r="C999" s="141" t="s">
        <v>2481</v>
      </c>
      <c r="D999" s="12" t="s">
        <v>2482</v>
      </c>
      <c r="E999" s="8" t="s">
        <v>576</v>
      </c>
      <c r="F999" s="8" t="s">
        <v>1196</v>
      </c>
      <c r="G999" s="8" t="s">
        <v>2431</v>
      </c>
      <c r="H999" s="7" t="s">
        <v>218</v>
      </c>
      <c r="I999" s="16">
        <v>43976</v>
      </c>
      <c r="J999" s="16">
        <v>44160</v>
      </c>
      <c r="K999" s="17"/>
      <c r="L999" s="3"/>
      <c r="M999" s="8" t="s">
        <v>1483</v>
      </c>
      <c r="N999" s="11">
        <v>44004.442777777775</v>
      </c>
      <c r="O999" s="8" t="s">
        <v>1483</v>
      </c>
      <c r="P999" s="11">
        <v>44004.430960648147</v>
      </c>
      <c r="Q999" s="13">
        <v>1808693</v>
      </c>
      <c r="R999" s="142" t="s">
        <v>220</v>
      </c>
      <c r="S999" s="14" t="s">
        <v>2958</v>
      </c>
      <c r="T999" s="63">
        <v>1246</v>
      </c>
      <c r="U999" s="64" t="str">
        <f>CONCATENATE(LEFT(SP_ACQ_Lib[[#This Row],[Tax Parcel ID]],7),"_",SP_ACQ_Lib[[#This Row],[ACQ Document Type]])</f>
        <v>R020858_ROE Right-of-Entry Executed</v>
      </c>
      <c r="V999" s="36" t="str">
        <f>INDEX(SP_AcqTract_DB[WCAD Tax Parcel ID],MATCH(SP_ACQ_Lib[[#This Row],[Acquisition Tract No.]],SP_AcqTract_DB[Acquisition Tract No.],0))</f>
        <v>R020858;#302</v>
      </c>
      <c r="W999" s="26" t="e">
        <f>INDEX(#REF!,MATCH(LEFT(SP_ACQ_Lib[[#This Row],[Tax Parcel ID]],7),#REF!,0))</f>
        <v>#REF!</v>
      </c>
      <c r="X99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COW-FRMP_TR-T273 ROE Right-of-Entry Executed</v>
      </c>
      <c r="Y99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0" spans="1:25" ht="15" x14ac:dyDescent="0.2">
      <c r="A1000" s="57" t="str">
        <f>CONCATENATE(SP_ACQ_Lib[[#This Row],[Acquisition Tract No.]],"_",SP_ACQ_Lib[[#This Row],[ACQ Document Type]])</f>
        <v>T274_ENVIRONMENTAL Right-of-Entry Executed</v>
      </c>
      <c r="B1000" s="14" t="s">
        <v>2413</v>
      </c>
      <c r="C1000" s="141" t="s">
        <v>2312</v>
      </c>
      <c r="D1000" s="12" t="s">
        <v>1243</v>
      </c>
      <c r="E1000" s="8" t="s">
        <v>1195</v>
      </c>
      <c r="F1000" s="8" t="s">
        <v>1196</v>
      </c>
      <c r="G1000" s="8" t="s">
        <v>1194</v>
      </c>
      <c r="H1000" s="7" t="s">
        <v>218</v>
      </c>
      <c r="I1000" s="16">
        <v>43865</v>
      </c>
      <c r="J1000" s="16"/>
      <c r="K1000" s="17"/>
      <c r="L1000" s="3"/>
      <c r="M1000" s="8" t="s">
        <v>1483</v>
      </c>
      <c r="N1000" s="11">
        <v>43983.726643518516</v>
      </c>
      <c r="O1000" s="8" t="s">
        <v>1483</v>
      </c>
      <c r="P1000" s="11">
        <v>43971.421817129631</v>
      </c>
      <c r="Q1000" s="13">
        <v>1791057</v>
      </c>
      <c r="R1000" s="142" t="s">
        <v>220</v>
      </c>
      <c r="S1000" s="14" t="s">
        <v>1987</v>
      </c>
      <c r="T1000" s="63">
        <v>980</v>
      </c>
      <c r="U1000" s="64" t="str">
        <f>CONCATENATE(LEFT(SP_ACQ_Lib[[#This Row],[Tax Parcel ID]],7),"_",SP_ACQ_Lib[[#This Row],[ACQ Document Type]])</f>
        <v>R052351_ENVIRONMENTAL Right-of-Entry Executed</v>
      </c>
      <c r="V1000" s="36" t="str">
        <f>INDEX(SP_AcqTract_DB[WCAD Tax Parcel ID],MATCH(SP_ACQ_Lib[[#This Row],[Acquisition Tract No.]],SP_AcqTract_DB[Acquisition Tract No.],0))</f>
        <v>R052351;#256</v>
      </c>
      <c r="W1000" s="26" t="e">
        <f>INDEX(#REF!,MATCH(LEFT(SP_ACQ_Lib[[#This Row],[Tax Parcel ID]],7),#REF!,0))</f>
        <v>#REF!</v>
      </c>
      <c r="X100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COW-FRMP_TR-T274 ENVIRONMENTAL Right-of-Entry Executed</v>
      </c>
      <c r="Y100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1" spans="1:25" ht="15" x14ac:dyDescent="0.2">
      <c r="A1001" s="57" t="str">
        <f>CONCATENATE(SP_ACQ_Lib[[#This Row],[Acquisition Tract No.]],"_",SP_ACQ_Lib[[#This Row],[ACQ Document Type]])</f>
        <v>T274_ROE Right-of-Entry Executed</v>
      </c>
      <c r="B1001" s="14" t="s">
        <v>2454</v>
      </c>
      <c r="C1001" s="141" t="s">
        <v>2312</v>
      </c>
      <c r="D1001" s="12" t="s">
        <v>1243</v>
      </c>
      <c r="E1001" s="8" t="s">
        <v>576</v>
      </c>
      <c r="F1001" s="8" t="s">
        <v>1196</v>
      </c>
      <c r="G1001" s="8" t="s">
        <v>2431</v>
      </c>
      <c r="H1001" s="7" t="s">
        <v>218</v>
      </c>
      <c r="I1001" s="16">
        <v>43976</v>
      </c>
      <c r="J1001" s="16">
        <v>44160</v>
      </c>
      <c r="K1001" s="17"/>
      <c r="L1001" s="3"/>
      <c r="M1001" s="8" t="s">
        <v>1483</v>
      </c>
      <c r="N1001" s="11">
        <v>43986.619768518518</v>
      </c>
      <c r="O1001" s="8" t="s">
        <v>1483</v>
      </c>
      <c r="P1001" s="11">
        <v>43983.624664351853</v>
      </c>
      <c r="Q1001" s="13">
        <v>1645332</v>
      </c>
      <c r="R1001" s="142" t="s">
        <v>220</v>
      </c>
      <c r="S1001" s="14" t="s">
        <v>2416</v>
      </c>
      <c r="T1001" s="63">
        <v>1076</v>
      </c>
      <c r="U1001" s="64" t="str">
        <f>CONCATENATE(LEFT(SP_ACQ_Lib[[#This Row],[Tax Parcel ID]],7),"_",SP_ACQ_Lib[[#This Row],[ACQ Document Type]])</f>
        <v>R052351_ROE Right-of-Entry Executed</v>
      </c>
      <c r="V1001" s="36" t="str">
        <f>INDEX(SP_AcqTract_DB[WCAD Tax Parcel ID],MATCH(SP_ACQ_Lib[[#This Row],[Acquisition Tract No.]],SP_AcqTract_DB[Acquisition Tract No.],0))</f>
        <v>R052351;#256</v>
      </c>
      <c r="W1001" s="26" t="e">
        <f>INDEX(#REF!,MATCH(LEFT(SP_ACQ_Lib[[#This Row],[Tax Parcel ID]],7),#REF!,0))</f>
        <v>#REF!</v>
      </c>
      <c r="X100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COW-FRMP_TR-T274 ROE Right-of-Entry Executed</v>
      </c>
      <c r="Y100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2" spans="1:25" ht="15" x14ac:dyDescent="0.2">
      <c r="A1002" s="57" t="str">
        <f>CONCATENATE(SP_ACQ_Lib[[#This Row],[Acquisition Tract No.]],"_",SP_ACQ_Lib[[#This Row],[ACQ Document Type]])</f>
        <v>T274_TITLE Tax Card</v>
      </c>
      <c r="B1002" s="14" t="s">
        <v>2414</v>
      </c>
      <c r="C1002" s="141" t="s">
        <v>2312</v>
      </c>
      <c r="D1002" s="12" t="s">
        <v>1243</v>
      </c>
      <c r="E1002" s="8" t="s">
        <v>485</v>
      </c>
      <c r="F1002" s="8" t="s">
        <v>580</v>
      </c>
      <c r="G1002" s="8" t="s">
        <v>579</v>
      </c>
      <c r="H1002" s="7" t="s">
        <v>218</v>
      </c>
      <c r="I1002" s="16"/>
      <c r="J1002" s="16"/>
      <c r="K1002" s="17"/>
      <c r="L1002" s="3"/>
      <c r="M1002" s="8" t="s">
        <v>1483</v>
      </c>
      <c r="N1002" s="11">
        <v>43983.727060185185</v>
      </c>
      <c r="O1002" s="8" t="s">
        <v>1483</v>
      </c>
      <c r="P1002" s="11">
        <v>43971.421863425923</v>
      </c>
      <c r="Q1002" s="13">
        <v>824061</v>
      </c>
      <c r="R1002" s="142" t="s">
        <v>220</v>
      </c>
      <c r="S1002" s="14" t="s">
        <v>1988</v>
      </c>
      <c r="T1002" s="63">
        <v>981</v>
      </c>
      <c r="U1002" s="64" t="str">
        <f>CONCATENATE(LEFT(SP_ACQ_Lib[[#This Row],[Tax Parcel ID]],7),"_",SP_ACQ_Lib[[#This Row],[ACQ Document Type]])</f>
        <v>R052351_TITLE Tax Card</v>
      </c>
      <c r="V1002" s="36" t="str">
        <f>INDEX(SP_AcqTract_DB[WCAD Tax Parcel ID],MATCH(SP_ACQ_Lib[[#This Row],[Acquisition Tract No.]],SP_AcqTract_DB[Acquisition Tract No.],0))</f>
        <v>R052351;#256</v>
      </c>
      <c r="W1002" s="26" t="e">
        <f>INDEX(#REF!,MATCH(LEFT(SP_ACQ_Lib[[#This Row],[Tax Parcel ID]],7),#REF!,0))</f>
        <v>#REF!</v>
      </c>
      <c r="X100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COW-FRMP_TR-T274 TITLE Tax Card</v>
      </c>
      <c r="Y100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3" spans="1:25" ht="15" x14ac:dyDescent="0.2">
      <c r="A1003" s="57" t="str">
        <f>CONCATENATE(SP_ACQ_Lib[[#This Row],[Acquisition Tract No.]],"_",SP_ACQ_Lib[[#This Row],[ACQ Document Type]])</f>
        <v>T275_ROE Right-of-Entry Executed</v>
      </c>
      <c r="B1003" s="14" t="s">
        <v>2890</v>
      </c>
      <c r="C1003" s="141" t="s">
        <v>2485</v>
      </c>
      <c r="D1003" s="12" t="s">
        <v>2486</v>
      </c>
      <c r="E1003" s="8" t="s">
        <v>576</v>
      </c>
      <c r="F1003" s="8" t="s">
        <v>1196</v>
      </c>
      <c r="G1003" s="8" t="s">
        <v>2431</v>
      </c>
      <c r="H1003" s="7" t="s">
        <v>218</v>
      </c>
      <c r="I1003" s="16">
        <v>43976</v>
      </c>
      <c r="J1003" s="16">
        <v>44160</v>
      </c>
      <c r="K1003" s="17"/>
      <c r="L1003" s="3"/>
      <c r="M1003" s="8" t="s">
        <v>1483</v>
      </c>
      <c r="N1003" s="11">
        <v>44004.442974537036</v>
      </c>
      <c r="O1003" s="8" t="s">
        <v>1483</v>
      </c>
      <c r="P1003" s="11">
        <v>44004.430972222224</v>
      </c>
      <c r="Q1003" s="13">
        <v>679657</v>
      </c>
      <c r="R1003" s="142" t="s">
        <v>220</v>
      </c>
      <c r="S1003" s="14" t="s">
        <v>2959</v>
      </c>
      <c r="T1003" s="63">
        <v>1247</v>
      </c>
      <c r="U1003" s="64" t="str">
        <f>CONCATENATE(LEFT(SP_ACQ_Lib[[#This Row],[Tax Parcel ID]],7),"_",SP_ACQ_Lib[[#This Row],[ACQ Document Type]])</f>
        <v>R062755_ROE Right-of-Entry Executed</v>
      </c>
      <c r="V1003" s="36" t="str">
        <f>INDEX(SP_AcqTract_DB[WCAD Tax Parcel ID],MATCH(SP_ACQ_Lib[[#This Row],[Acquisition Tract No.]],SP_AcqTract_DB[Acquisition Tract No.],0))</f>
        <v>R062755;#303</v>
      </c>
      <c r="W1003" s="26" t="e">
        <f>INDEX(#REF!,MATCH(LEFT(SP_ACQ_Lib[[#This Row],[Tax Parcel ID]],7),#REF!,0))</f>
        <v>#REF!</v>
      </c>
      <c r="X100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COW-FRMP_TR-T275 ROE Right-of-Entry Executed</v>
      </c>
      <c r="Y100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4" spans="1:25" ht="15" x14ac:dyDescent="0.2">
      <c r="A1004" s="57" t="str">
        <f>CONCATENATE(SP_ACQ_Lib[[#This Row],[Acquisition Tract No.]],"_",SP_ACQ_Lib[[#This Row],[ACQ Document Type]])</f>
        <v>T276_ENVIRONMENTAL Right-of-Entry Executed</v>
      </c>
      <c r="B1004" s="14" t="s">
        <v>2415</v>
      </c>
      <c r="C1004" s="141" t="s">
        <v>2163</v>
      </c>
      <c r="D1004" s="12" t="s">
        <v>1206</v>
      </c>
      <c r="E1004" s="8" t="s">
        <v>1195</v>
      </c>
      <c r="F1004" s="8" t="s">
        <v>1196</v>
      </c>
      <c r="G1004" s="8" t="s">
        <v>1194</v>
      </c>
      <c r="H1004" s="7" t="s">
        <v>218</v>
      </c>
      <c r="I1004" s="16">
        <v>43873</v>
      </c>
      <c r="J1004" s="16"/>
      <c r="K1004" s="17"/>
      <c r="L1004" s="3"/>
      <c r="M1004" s="8" t="s">
        <v>1483</v>
      </c>
      <c r="N1004" s="11">
        <v>43983.574548611112</v>
      </c>
      <c r="O1004" s="8" t="s">
        <v>1483</v>
      </c>
      <c r="P1004" s="11">
        <v>43979.392523148148</v>
      </c>
      <c r="Q1004" s="13">
        <v>1782623</v>
      </c>
      <c r="R1004" s="142" t="s">
        <v>220</v>
      </c>
      <c r="S1004" s="14" t="s">
        <v>2305</v>
      </c>
      <c r="T1004" s="63">
        <v>1058</v>
      </c>
      <c r="U1004" s="64" t="str">
        <f>CONCATENATE(LEFT(SP_ACQ_Lib[[#This Row],[Tax Parcel ID]],7),"_",SP_ACQ_Lib[[#This Row],[ACQ Document Type]])</f>
        <v>R018699_ENVIRONMENTAL Right-of-Entry Executed</v>
      </c>
      <c r="V1004" s="36" t="str">
        <f>INDEX(SP_AcqTract_DB[WCAD Tax Parcel ID],MATCH(SP_ACQ_Lib[[#This Row],[Acquisition Tract No.]],SP_AcqTract_DB[Acquisition Tract No.],0))</f>
        <v>R018699;#148</v>
      </c>
      <c r="W1004" s="26" t="e">
        <f>INDEX(#REF!,MATCH(LEFT(SP_ACQ_Lib[[#This Row],[Tax Parcel ID]],7),#REF!,0))</f>
        <v>#REF!</v>
      </c>
      <c r="X100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COW-FRMP_TR-T276 ENVIRONMENTAL Right-of-Entry Executed</v>
      </c>
      <c r="Y100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5" spans="1:25" ht="15" x14ac:dyDescent="0.2">
      <c r="A1005" s="57" t="str">
        <f>CONCATENATE(SP_ACQ_Lib[[#This Row],[Acquisition Tract No.]],"_",SP_ACQ_Lib[[#This Row],[ACQ Document Type]])</f>
        <v>T276_ROE Right-of-Entry Executed</v>
      </c>
      <c r="B1005" s="14" t="s">
        <v>2455</v>
      </c>
      <c r="C1005" s="141" t="s">
        <v>2163</v>
      </c>
      <c r="D1005" s="12" t="s">
        <v>1206</v>
      </c>
      <c r="E1005" s="8" t="s">
        <v>576</v>
      </c>
      <c r="F1005" s="8" t="s">
        <v>1196</v>
      </c>
      <c r="G1005" s="8" t="s">
        <v>2431</v>
      </c>
      <c r="H1005" s="7" t="s">
        <v>218</v>
      </c>
      <c r="I1005" s="16">
        <v>43976</v>
      </c>
      <c r="J1005" s="16">
        <v>44160</v>
      </c>
      <c r="K1005" s="17"/>
      <c r="L1005" s="3"/>
      <c r="M1005" s="8" t="s">
        <v>1483</v>
      </c>
      <c r="N1005" s="11">
        <v>43986.619872685187</v>
      </c>
      <c r="O1005" s="8" t="s">
        <v>1483</v>
      </c>
      <c r="P1005" s="11">
        <v>43983.625937500001</v>
      </c>
      <c r="Q1005" s="13">
        <v>1893027</v>
      </c>
      <c r="R1005" s="142" t="s">
        <v>220</v>
      </c>
      <c r="S1005" s="14" t="s">
        <v>2417</v>
      </c>
      <c r="T1005" s="63">
        <v>1077</v>
      </c>
      <c r="U1005" s="64" t="str">
        <f>CONCATENATE(LEFT(SP_ACQ_Lib[[#This Row],[Tax Parcel ID]],7),"_",SP_ACQ_Lib[[#This Row],[ACQ Document Type]])</f>
        <v>R018699_ROE Right-of-Entry Executed</v>
      </c>
      <c r="V1005" s="36" t="str">
        <f>INDEX(SP_AcqTract_DB[WCAD Tax Parcel ID],MATCH(SP_ACQ_Lib[[#This Row],[Acquisition Tract No.]],SP_AcqTract_DB[Acquisition Tract No.],0))</f>
        <v>R018699;#148</v>
      </c>
      <c r="W1005" s="26" t="e">
        <f>INDEX(#REF!,MATCH(LEFT(SP_ACQ_Lib[[#This Row],[Tax Parcel ID]],7),#REF!,0))</f>
        <v>#REF!</v>
      </c>
      <c r="X1005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COW-FRMP_TR-T276 ROE Right-of-Entry Executed</v>
      </c>
      <c r="Y1005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6" spans="1:25" ht="15" x14ac:dyDescent="0.2">
      <c r="A1006" s="57" t="str">
        <f>CONCATENATE(SP_ACQ_Lib[[#This Row],[Acquisition Tract No.]],"_",SP_ACQ_Lib[[#This Row],[ACQ Document Type]])</f>
        <v>T276_TITLE Tax Card</v>
      </c>
      <c r="B1006" s="14" t="s">
        <v>2261</v>
      </c>
      <c r="C1006" s="141" t="s">
        <v>2163</v>
      </c>
      <c r="D1006" s="12" t="s">
        <v>1206</v>
      </c>
      <c r="E1006" s="8" t="s">
        <v>485</v>
      </c>
      <c r="F1006" s="8" t="s">
        <v>580</v>
      </c>
      <c r="G1006" s="8" t="s">
        <v>579</v>
      </c>
      <c r="H1006" s="7" t="s">
        <v>218</v>
      </c>
      <c r="I1006" s="16"/>
      <c r="J1006" s="16"/>
      <c r="K1006" s="17"/>
      <c r="L1006" s="3"/>
      <c r="M1006" s="8" t="s">
        <v>1483</v>
      </c>
      <c r="N1006" s="11">
        <v>43979.405601851853</v>
      </c>
      <c r="O1006" s="8" t="s">
        <v>1483</v>
      </c>
      <c r="P1006" s="11">
        <v>43979.392557870371</v>
      </c>
      <c r="Q1006" s="13">
        <v>790845</v>
      </c>
      <c r="R1006" s="142" t="s">
        <v>220</v>
      </c>
      <c r="S1006" s="14" t="s">
        <v>2306</v>
      </c>
      <c r="T1006" s="63">
        <v>1059</v>
      </c>
      <c r="U1006" s="64" t="str">
        <f>CONCATENATE(LEFT(SP_ACQ_Lib[[#This Row],[Tax Parcel ID]],7),"_",SP_ACQ_Lib[[#This Row],[ACQ Document Type]])</f>
        <v>R018699_TITLE Tax Card</v>
      </c>
      <c r="V1006" s="36" t="str">
        <f>INDEX(SP_AcqTract_DB[WCAD Tax Parcel ID],MATCH(SP_ACQ_Lib[[#This Row],[Acquisition Tract No.]],SP_AcqTract_DB[Acquisition Tract No.],0))</f>
        <v>R018699;#148</v>
      </c>
      <c r="W1006" s="26" t="e">
        <f>INDEX(#REF!,MATCH(LEFT(SP_ACQ_Lib[[#This Row],[Tax Parcel ID]],7),#REF!,0))</f>
        <v>#REF!</v>
      </c>
      <c r="X1006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COW-FRMP_TR-T276 TITLE Tax Card</v>
      </c>
      <c r="Y1006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7" spans="1:25" ht="15" x14ac:dyDescent="0.2">
      <c r="A1007" s="57" t="str">
        <f>CONCATENATE(SP_ACQ_Lib[[#This Row],[Acquisition Tract No.]],"_",SP_ACQ_Lib[[#This Row],[ACQ Document Type]])</f>
        <v>T277_ROE Right-of-Entry Executed</v>
      </c>
      <c r="B1007" s="14" t="s">
        <v>2891</v>
      </c>
      <c r="C1007" s="141" t="s">
        <v>2489</v>
      </c>
      <c r="D1007" s="12" t="s">
        <v>2490</v>
      </c>
      <c r="E1007" s="8" t="s">
        <v>576</v>
      </c>
      <c r="F1007" s="8" t="s">
        <v>1196</v>
      </c>
      <c r="G1007" s="8" t="s">
        <v>2431</v>
      </c>
      <c r="H1007" s="7" t="s">
        <v>218</v>
      </c>
      <c r="I1007" s="16">
        <v>43976</v>
      </c>
      <c r="J1007" s="16">
        <v>44160</v>
      </c>
      <c r="K1007" s="17"/>
      <c r="L1007" s="3"/>
      <c r="M1007" s="8" t="s">
        <v>1483</v>
      </c>
      <c r="N1007" s="11">
        <v>44004.443206018521</v>
      </c>
      <c r="O1007" s="8" t="s">
        <v>1483</v>
      </c>
      <c r="P1007" s="11">
        <v>44004.431006944447</v>
      </c>
      <c r="Q1007" s="13">
        <v>1624626</v>
      </c>
      <c r="R1007" s="142" t="s">
        <v>220</v>
      </c>
      <c r="S1007" s="14" t="s">
        <v>2960</v>
      </c>
      <c r="T1007" s="63">
        <v>1248</v>
      </c>
      <c r="U1007" s="64" t="str">
        <f>CONCATENATE(LEFT(SP_ACQ_Lib[[#This Row],[Tax Parcel ID]],7),"_",SP_ACQ_Lib[[#This Row],[ACQ Document Type]])</f>
        <v>R062995_ROE Right-of-Entry Executed</v>
      </c>
      <c r="V1007" s="36" t="str">
        <f>INDEX(SP_AcqTract_DB[WCAD Tax Parcel ID],MATCH(SP_ACQ_Lib[[#This Row],[Acquisition Tract No.]],SP_AcqTract_DB[Acquisition Tract No.],0))</f>
        <v>R062995;#304</v>
      </c>
      <c r="W1007" s="26" t="e">
        <f>INDEX(#REF!,MATCH(LEFT(SP_ACQ_Lib[[#This Row],[Tax Parcel ID]],7),#REF!,0))</f>
        <v>#REF!</v>
      </c>
      <c r="X1007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COW-FRMP_TR-T277 ROE Right-of-Entry Executed</v>
      </c>
      <c r="Y1007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8" spans="1:25" ht="15" x14ac:dyDescent="0.2">
      <c r="A1008" s="57" t="str">
        <f>CONCATENATE(SP_ACQ_Lib[[#This Row],[Acquisition Tract No.]],"_",SP_ACQ_Lib[[#This Row],[ACQ Document Type]])</f>
        <v>T278_ROE Right-of-Entry Executed</v>
      </c>
      <c r="B1008" s="14" t="s">
        <v>2503</v>
      </c>
      <c r="C1008" s="141" t="s">
        <v>2035</v>
      </c>
      <c r="D1008" s="12" t="s">
        <v>221</v>
      </c>
      <c r="E1008" s="8" t="s">
        <v>576</v>
      </c>
      <c r="F1008" s="8" t="s">
        <v>1196</v>
      </c>
      <c r="G1008" s="8" t="s">
        <v>2431</v>
      </c>
      <c r="H1008" s="7" t="s">
        <v>218</v>
      </c>
      <c r="I1008" s="16">
        <v>43724</v>
      </c>
      <c r="J1008" s="16">
        <v>44819</v>
      </c>
      <c r="K1008" s="17"/>
      <c r="L1008" s="3"/>
      <c r="M1008" s="8" t="s">
        <v>1482</v>
      </c>
      <c r="N1008" s="11">
        <v>43992.639270833337</v>
      </c>
      <c r="O1008" s="8" t="s">
        <v>1485</v>
      </c>
      <c r="P1008" s="11">
        <v>43724.537118055552</v>
      </c>
      <c r="Q1008" s="13">
        <v>926298</v>
      </c>
      <c r="R1008" s="142" t="s">
        <v>220</v>
      </c>
      <c r="S1008" s="14" t="s">
        <v>306</v>
      </c>
      <c r="T1008" s="63">
        <v>243</v>
      </c>
      <c r="U1008" s="64" t="str">
        <f>CONCATENATE(LEFT(SP_ACQ_Lib[[#This Row],[Tax Parcel ID]],7),"_",SP_ACQ_Lib[[#This Row],[ACQ Document Type]])</f>
        <v>R027667_ROE Right-of-Entry Executed</v>
      </c>
      <c r="V1008" s="36" t="str">
        <f>INDEX(SP_AcqTract_DB[WCAD Tax Parcel ID],MATCH(SP_ACQ_Lib[[#This Row],[Acquisition Tract No.]],SP_AcqTract_DB[Acquisition Tract No.],0))</f>
        <v>R027667;#66</v>
      </c>
      <c r="W1008" s="26" t="e">
        <f>INDEX(#REF!,MATCH(LEFT(SP_ACQ_Lib[[#This Row],[Tax Parcel ID]],7),#REF!,0))</f>
        <v>#REF!</v>
      </c>
      <c r="X1008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COW-FRMP_TR-T278 ROE Right-of-Entry Executed</v>
      </c>
      <c r="Y1008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09" spans="1:25" ht="15" x14ac:dyDescent="0.2">
      <c r="A1009" s="57" t="str">
        <f>CONCATENATE(SP_ACQ_Lib[[#This Row],[Acquisition Tract No.]],"_",SP_ACQ_Lib[[#This Row],[ACQ Document Type]])</f>
        <v>T278_ROE Right-of-Entry Package</v>
      </c>
      <c r="B1009" s="14" t="s">
        <v>2504</v>
      </c>
      <c r="C1009" s="141" t="s">
        <v>2035</v>
      </c>
      <c r="D1009" s="12" t="s">
        <v>221</v>
      </c>
      <c r="E1009" s="8" t="s">
        <v>576</v>
      </c>
      <c r="F1009" s="8" t="s">
        <v>1198</v>
      </c>
      <c r="G1009" s="8" t="s">
        <v>2430</v>
      </c>
      <c r="H1009" s="7" t="s">
        <v>218</v>
      </c>
      <c r="I1009" s="16">
        <v>43697</v>
      </c>
      <c r="J1009" s="16">
        <v>43707</v>
      </c>
      <c r="K1009" s="17"/>
      <c r="L1009" s="3" t="s">
        <v>2498</v>
      </c>
      <c r="M1009" s="8" t="s">
        <v>1483</v>
      </c>
      <c r="N1009" s="11">
        <v>43986.373194444444</v>
      </c>
      <c r="O1009" s="8" t="s">
        <v>1485</v>
      </c>
      <c r="P1009" s="11">
        <v>43699.472962962966</v>
      </c>
      <c r="Q1009" s="13">
        <v>325493</v>
      </c>
      <c r="R1009" s="142" t="s">
        <v>220</v>
      </c>
      <c r="S1009" s="14" t="s">
        <v>315</v>
      </c>
      <c r="T1009" s="63">
        <v>135</v>
      </c>
      <c r="U1009" s="64" t="str">
        <f>CONCATENATE(LEFT(SP_ACQ_Lib[[#This Row],[Tax Parcel ID]],7),"_",SP_ACQ_Lib[[#This Row],[ACQ Document Type]])</f>
        <v>R027667_ROE Right-of-Entry Package</v>
      </c>
      <c r="V1009" s="36" t="str">
        <f>INDEX(SP_AcqTract_DB[WCAD Tax Parcel ID],MATCH(SP_ACQ_Lib[[#This Row],[Acquisition Tract No.]],SP_AcqTract_DB[Acquisition Tract No.],0))</f>
        <v>R027667;#66</v>
      </c>
      <c r="W1009" s="26" t="e">
        <f>INDEX(#REF!,MATCH(LEFT(SP_ACQ_Lib[[#This Row],[Tax Parcel ID]],7),#REF!,0))</f>
        <v>#REF!</v>
      </c>
      <c r="X1009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COW-FRMP_TR-T278 ROE Right-of-Entry Package</v>
      </c>
      <c r="Y1009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10" spans="1:25" ht="15" x14ac:dyDescent="0.2">
      <c r="A1010" s="57" t="str">
        <f>CONCATENATE(SP_ACQ_Lib[[#This Row],[Acquisition Tract No.]],"_",SP_ACQ_Lib[[#This Row],[ACQ Document Type]])</f>
        <v>T279_ROE Right-of-Entry Executed</v>
      </c>
      <c r="B1010" s="14" t="s">
        <v>2505</v>
      </c>
      <c r="C1010" s="141" t="s">
        <v>2166</v>
      </c>
      <c r="D1010" s="12" t="s">
        <v>2596</v>
      </c>
      <c r="E1010" s="8" t="s">
        <v>576</v>
      </c>
      <c r="F1010" s="8" t="s">
        <v>1196</v>
      </c>
      <c r="G1010" s="8" t="s">
        <v>2431</v>
      </c>
      <c r="H1010" s="7" t="s">
        <v>218</v>
      </c>
      <c r="I1010" s="16">
        <v>43600</v>
      </c>
      <c r="J1010" s="16">
        <v>44168</v>
      </c>
      <c r="K1010" s="17"/>
      <c r="L1010" s="3" t="s">
        <v>2497</v>
      </c>
      <c r="M1010" s="8" t="s">
        <v>1482</v>
      </c>
      <c r="N1010" s="11">
        <v>43992.638067129628</v>
      </c>
      <c r="O1010" s="8" t="s">
        <v>1483</v>
      </c>
      <c r="P1010" s="11">
        <v>43986.38685185185</v>
      </c>
      <c r="Q1010" s="13">
        <v>1419507</v>
      </c>
      <c r="R1010" s="142" t="s">
        <v>220</v>
      </c>
      <c r="S1010" s="14" t="s">
        <v>2510</v>
      </c>
      <c r="T1010" s="63">
        <v>1112</v>
      </c>
      <c r="U1010" s="64" t="str">
        <f>CONCATENATE(LEFT(SP_ACQ_Lib[[#This Row],[Tax Parcel ID]],7),"_",SP_ACQ_Lib[[#This Row],[ACQ Document Type]])</f>
        <v>Ro68876_ROE Right-of-Entry Executed</v>
      </c>
      <c r="V1010" s="36" t="str">
        <f>INDEX(SP_AcqTract_DB[WCAD Tax Parcel ID],MATCH(SP_ACQ_Lib[[#This Row],[Acquisition Tract No.]],SP_AcqTract_DB[Acquisition Tract No.],0))</f>
        <v>Ro68876;#2</v>
      </c>
      <c r="W1010" s="26" t="e">
        <f>INDEX(#REF!,MATCH(LEFT(SP_ACQ_Lib[[#This Row],[Tax Parcel ID]],7),#REF!,0))</f>
        <v>#REF!</v>
      </c>
      <c r="X1010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COW-FRMP_TR-T279 ROE Right-of-Entry Executed</v>
      </c>
      <c r="Y1010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11" spans="1:25" ht="15" x14ac:dyDescent="0.2">
      <c r="A1011" s="57" t="str">
        <f>CONCATENATE(SP_ACQ_Lib[[#This Row],[Acquisition Tract No.]],"_",SP_ACQ_Lib[[#This Row],[ACQ Document Type]])</f>
        <v>T280_ROE Right-of-Entry Executed</v>
      </c>
      <c r="B1011" s="14" t="s">
        <v>2719</v>
      </c>
      <c r="C1011" s="141" t="s">
        <v>2036</v>
      </c>
      <c r="D1011" s="12" t="s">
        <v>227</v>
      </c>
      <c r="E1011" s="8" t="s">
        <v>576</v>
      </c>
      <c r="F1011" s="8" t="s">
        <v>1196</v>
      </c>
      <c r="G1011" s="8" t="s">
        <v>2431</v>
      </c>
      <c r="H1011" s="7" t="s">
        <v>218</v>
      </c>
      <c r="I1011" s="16">
        <v>43738</v>
      </c>
      <c r="J1011" s="16">
        <v>44833</v>
      </c>
      <c r="K1011" s="17"/>
      <c r="L1011" s="3" t="s">
        <v>584</v>
      </c>
      <c r="M1011" s="8" t="s">
        <v>1483</v>
      </c>
      <c r="N1011" s="11">
        <v>43994.486863425926</v>
      </c>
      <c r="O1011" s="8" t="s">
        <v>1485</v>
      </c>
      <c r="P1011" s="11">
        <v>43745.493923611109</v>
      </c>
      <c r="Q1011" s="13">
        <v>843121</v>
      </c>
      <c r="R1011" s="142" t="s">
        <v>220</v>
      </c>
      <c r="S1011" s="14" t="s">
        <v>588</v>
      </c>
      <c r="T1011" s="63">
        <v>395</v>
      </c>
      <c r="U1011" s="64" t="str">
        <f>CONCATENATE(LEFT(SP_ACQ_Lib[[#This Row],[Tax Parcel ID]],7),"_",SP_ACQ_Lib[[#This Row],[ACQ Document Type]])</f>
        <v>R070100_ROE Right-of-Entry Executed</v>
      </c>
      <c r="V1011" s="36" t="str">
        <f>INDEX(SP_AcqTract_DB[WCAD Tax Parcel ID],MATCH(SP_ACQ_Lib[[#This Row],[Acquisition Tract No.]],SP_AcqTract_DB[Acquisition Tract No.],0))</f>
        <v>R070100;#79</v>
      </c>
      <c r="W1011" s="26" t="e">
        <f>INDEX(#REF!,MATCH(LEFT(SP_ACQ_Lib[[#This Row],[Tax Parcel ID]],7),#REF!,0))</f>
        <v>#REF!</v>
      </c>
      <c r="X1011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COW-FRMP_TR-T280 ROE Right-of-Entry Executed</v>
      </c>
      <c r="Y1011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12" spans="1:25" ht="15" x14ac:dyDescent="0.2">
      <c r="A1012" s="57" t="str">
        <f>CONCATENATE(SP_ACQ_Lib[[#This Row],[Acquisition Tract No.]],"_",SP_ACQ_Lib[[#This Row],[ACQ Document Type]])</f>
        <v>T280_ROE Right-of-Entry Package</v>
      </c>
      <c r="B1012" s="14" t="s">
        <v>2544</v>
      </c>
      <c r="C1012" s="141" t="s">
        <v>2036</v>
      </c>
      <c r="D1012" s="12" t="s">
        <v>227</v>
      </c>
      <c r="E1012" s="8" t="s">
        <v>576</v>
      </c>
      <c r="F1012" s="8" t="s">
        <v>1198</v>
      </c>
      <c r="G1012" s="8" t="s">
        <v>2430</v>
      </c>
      <c r="H1012" s="7" t="s">
        <v>218</v>
      </c>
      <c r="I1012" s="16">
        <v>43697</v>
      </c>
      <c r="J1012" s="16">
        <v>43703</v>
      </c>
      <c r="K1012" s="17"/>
      <c r="L1012" s="3" t="s">
        <v>2712</v>
      </c>
      <c r="M1012" s="8" t="s">
        <v>1483</v>
      </c>
      <c r="N1012" s="11">
        <v>43994.570844907408</v>
      </c>
      <c r="O1012" s="8" t="s">
        <v>1485</v>
      </c>
      <c r="P1012" s="11">
        <v>43699.461215277777</v>
      </c>
      <c r="Q1012" s="13">
        <v>2021846</v>
      </c>
      <c r="R1012" s="142" t="s">
        <v>220</v>
      </c>
      <c r="S1012" s="14" t="s">
        <v>311</v>
      </c>
      <c r="T1012" s="63">
        <v>128</v>
      </c>
      <c r="U1012" s="64" t="str">
        <f>CONCATENATE(LEFT(SP_ACQ_Lib[[#This Row],[Tax Parcel ID]],7),"_",SP_ACQ_Lib[[#This Row],[ACQ Document Type]])</f>
        <v>R070100_ROE Right-of-Entry Package</v>
      </c>
      <c r="V1012" s="36" t="str">
        <f>INDEX(SP_AcqTract_DB[WCAD Tax Parcel ID],MATCH(SP_ACQ_Lib[[#This Row],[Acquisition Tract No.]],SP_AcqTract_DB[Acquisition Tract No.],0))</f>
        <v>R070100;#79</v>
      </c>
      <c r="W1012" s="26" t="e">
        <f>INDEX(#REF!,MATCH(LEFT(SP_ACQ_Lib[[#This Row],[Tax Parcel ID]],7),#REF!,0))</f>
        <v>#REF!</v>
      </c>
      <c r="X1012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COW-FRMP_TR-T280 ROE Right-of-Entry Package</v>
      </c>
      <c r="Y1012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13" spans="1:25" ht="15" x14ac:dyDescent="0.2">
      <c r="A1013" s="57" t="str">
        <f>CONCATENATE(SP_ACQ_Lib[[#This Row],[Acquisition Tract No.]],"_",SP_ACQ_Lib[[#This Row],[ACQ Document Type]])</f>
        <v>T281_ROE Right-of-Entry Executed</v>
      </c>
      <c r="B1013" s="14" t="s">
        <v>2659</v>
      </c>
      <c r="C1013" s="141" t="s">
        <v>2037</v>
      </c>
      <c r="D1013" s="12" t="s">
        <v>223</v>
      </c>
      <c r="E1013" s="8" t="s">
        <v>576</v>
      </c>
      <c r="F1013" s="8" t="s">
        <v>1196</v>
      </c>
      <c r="G1013" s="8" t="s">
        <v>2431</v>
      </c>
      <c r="H1013" s="7" t="s">
        <v>218</v>
      </c>
      <c r="I1013" s="16">
        <v>43724</v>
      </c>
      <c r="J1013" s="16">
        <v>44819</v>
      </c>
      <c r="K1013" s="17"/>
      <c r="L1013" s="3"/>
      <c r="M1013" s="8" t="s">
        <v>1483</v>
      </c>
      <c r="N1013" s="11">
        <v>43992.681817129633</v>
      </c>
      <c r="O1013" s="8" t="s">
        <v>1485</v>
      </c>
      <c r="P1013" s="11">
        <v>43724.543541666666</v>
      </c>
      <c r="Q1013" s="13">
        <v>963465</v>
      </c>
      <c r="R1013" s="142" t="s">
        <v>220</v>
      </c>
      <c r="S1013" s="14" t="s">
        <v>308</v>
      </c>
      <c r="T1013" s="63">
        <v>245</v>
      </c>
      <c r="U1013" s="64" t="str">
        <f>CONCATENATE(LEFT(SP_ACQ_Lib[[#This Row],[Tax Parcel ID]],7),"_",SP_ACQ_Lib[[#This Row],[ACQ Document Type]])</f>
        <v>R073246_ROE Right-of-Entry Executed</v>
      </c>
      <c r="V1013" s="36" t="str">
        <f>INDEX(SP_AcqTract_DB[WCAD Tax Parcel ID],MATCH(SP_ACQ_Lib[[#This Row],[Acquisition Tract No.]],SP_AcqTract_DB[Acquisition Tract No.],0))</f>
        <v>R073246;#83</v>
      </c>
      <c r="W1013" s="26" t="e">
        <f>INDEX(#REF!,MATCH(LEFT(SP_ACQ_Lib[[#This Row],[Tax Parcel ID]],7),#REF!,0))</f>
        <v>#REF!</v>
      </c>
      <c r="X1013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COW-FRMP_TR-T281 ROE Right-of-Entry Executed</v>
      </c>
      <c r="Y1013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14" spans="1:25" ht="15" x14ac:dyDescent="0.2">
      <c r="A1014" s="57" t="str">
        <f>CONCATENATE(SP_ACQ_Lib[[#This Row],[Acquisition Tract No.]],"_",SP_ACQ_Lib[[#This Row],[ACQ Document Type]])</f>
        <v>T281_ROE Right-of-Entry Package</v>
      </c>
      <c r="B1014" s="14" t="s">
        <v>2545</v>
      </c>
      <c r="C1014" s="141" t="s">
        <v>2037</v>
      </c>
      <c r="D1014" s="12" t="s">
        <v>223</v>
      </c>
      <c r="E1014" s="8" t="s">
        <v>576</v>
      </c>
      <c r="F1014" s="8" t="s">
        <v>1198</v>
      </c>
      <c r="G1014" s="8" t="s">
        <v>2430</v>
      </c>
      <c r="H1014" s="7" t="s">
        <v>218</v>
      </c>
      <c r="I1014" s="16">
        <v>43697</v>
      </c>
      <c r="J1014" s="16">
        <v>43699</v>
      </c>
      <c r="K1014" s="17"/>
      <c r="L1014" s="3" t="s">
        <v>2713</v>
      </c>
      <c r="M1014" s="8" t="s">
        <v>1483</v>
      </c>
      <c r="N1014" s="11">
        <v>43994.57440972222</v>
      </c>
      <c r="O1014" s="8" t="s">
        <v>1483</v>
      </c>
      <c r="P1014" s="11">
        <v>43986.569803240738</v>
      </c>
      <c r="Q1014" s="13">
        <v>2199619</v>
      </c>
      <c r="R1014" s="142" t="s">
        <v>220</v>
      </c>
      <c r="S1014" s="14" t="s">
        <v>2576</v>
      </c>
      <c r="T1014" s="63">
        <v>1121</v>
      </c>
      <c r="U1014" s="64" t="str">
        <f>CONCATENATE(LEFT(SP_ACQ_Lib[[#This Row],[Tax Parcel ID]],7),"_",SP_ACQ_Lib[[#This Row],[ACQ Document Type]])</f>
        <v>R073246_ROE Right-of-Entry Package</v>
      </c>
      <c r="V1014" s="36" t="str">
        <f>INDEX(SP_AcqTract_DB[WCAD Tax Parcel ID],MATCH(SP_ACQ_Lib[[#This Row],[Acquisition Tract No.]],SP_AcqTract_DB[Acquisition Tract No.],0))</f>
        <v>R073246;#83</v>
      </c>
      <c r="W1014" s="26" t="e">
        <f>INDEX(#REF!,MATCH(LEFT(SP_ACQ_Lib[[#This Row],[Tax Parcel ID]],7),#REF!,0))</f>
        <v>#REF!</v>
      </c>
      <c r="X1014" s="126" t="str">
        <f>IF(OR(SP_ACQ_Lib[[#This Row],[Acquisition Tract No.]]="",SP_ACQ_Lib[[#This Row],[ACQ Document Type]]=""),0,CONCATENATE("COW-FRMP_TR-",SP_ACQ_Lib[[#This Row],[Acquisition Tract No.]]," ",SP_ACQ_Lib[[#This Row],[ACQ Document Type]]))</f>
        <v>COW-FRMP_TR-T281 ROE Right-of-Entry Package</v>
      </c>
      <c r="Y1014" s="127">
        <f>IF(OR(SP_ACQ_Lib[[#This Row],[File Name Convention]]=0,LEFT(SP_ACQ_Lib[[#This Row],[Name]],LEN(SP_ACQ_Lib[[#This Row],[File Name Convention]]))&lt;&gt;SP_ACQ_Lib[[#This Row],[File Name Convention]],ISERROR(SEARCH(SP_ACQ_Lib[[#This Row],[ACQ Document Type]],SP_ACQ_Lib[[#This Row],[Name]]))),1,0)</f>
        <v>0</v>
      </c>
    </row>
    <row r="1015" spans="1:25" ht="15" x14ac:dyDescent="0.2">
      <c r="A1015" s="137"/>
      <c r="B1015" s="138">
        <f>SUBTOTAL(103,SP_ACQ_Lib[Name])</f>
        <v>1013</v>
      </c>
      <c r="C1015" s="137"/>
      <c r="D1015" s="137"/>
      <c r="E1015" s="137"/>
      <c r="F1015" s="137"/>
      <c r="G1015" s="137"/>
      <c r="H1015" s="137"/>
      <c r="I1015" s="137">
        <f>SUBTOTAL(102,SP_ACQ_Lib[Doc Date_1])</f>
        <v>782</v>
      </c>
      <c r="J1015" s="137"/>
      <c r="K1015" s="137"/>
      <c r="L1015" s="137"/>
      <c r="M1015" s="135"/>
      <c r="N1015" s="136"/>
      <c r="O1015" s="135"/>
      <c r="P1015" s="136"/>
      <c r="Q1015" s="137"/>
      <c r="R1015" s="137"/>
      <c r="S1015" s="137"/>
      <c r="T1015" s="139"/>
      <c r="U1015" s="140"/>
      <c r="V1015" s="137"/>
      <c r="W1015" s="137"/>
      <c r="X1015" s="137"/>
      <c r="Y1015" s="137"/>
    </row>
  </sheetData>
  <phoneticPr fontId="45" type="noConversion"/>
  <conditionalFormatting sqref="D2:D1014 V2:V1014">
    <cfRule type="expression" dxfId="153" priority="14">
      <formula>AND(ISTEXT($V2),$V2&lt;&gt;$D2)</formula>
    </cfRule>
  </conditionalFormatting>
  <conditionalFormatting sqref="C2:C1014 W2:W1014">
    <cfRule type="expression" dxfId="152" priority="16">
      <formula>$W2&lt;&gt;$C2</formula>
    </cfRule>
  </conditionalFormatting>
  <conditionalFormatting sqref="X2:Y1014 B2:B1014">
    <cfRule type="expression" dxfId="151" priority="1">
      <formula>$Y2=1</formula>
    </cfRule>
  </conditionalFormatting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  <hyperlink ref="B32" r:id="rId31" xr:uid="{00000000-0004-0000-0500-00001E000000}"/>
    <hyperlink ref="B33" r:id="rId32" xr:uid="{00000000-0004-0000-0500-00001F000000}"/>
    <hyperlink ref="B34" r:id="rId33" xr:uid="{00000000-0004-0000-0500-000020000000}"/>
    <hyperlink ref="B35" r:id="rId34" xr:uid="{00000000-0004-0000-0500-000021000000}"/>
    <hyperlink ref="B36" r:id="rId35" xr:uid="{00000000-0004-0000-0500-000022000000}"/>
    <hyperlink ref="B37" r:id="rId36" xr:uid="{00000000-0004-0000-0500-000023000000}"/>
    <hyperlink ref="B38" r:id="rId37" xr:uid="{00000000-0004-0000-0500-000024000000}"/>
    <hyperlink ref="B39" r:id="rId38" xr:uid="{00000000-0004-0000-0500-000025000000}"/>
    <hyperlink ref="B40" r:id="rId39" xr:uid="{00000000-0004-0000-0500-000026000000}"/>
    <hyperlink ref="B41" r:id="rId40" xr:uid="{00000000-0004-0000-0500-000027000000}"/>
    <hyperlink ref="B42" r:id="rId41" xr:uid="{00000000-0004-0000-0500-000028000000}"/>
    <hyperlink ref="B43" r:id="rId42" xr:uid="{00000000-0004-0000-0500-000029000000}"/>
    <hyperlink ref="B44" r:id="rId43" xr:uid="{00000000-0004-0000-0500-00002A000000}"/>
    <hyperlink ref="B45" r:id="rId44" xr:uid="{00000000-0004-0000-0500-00002B000000}"/>
    <hyperlink ref="B46" r:id="rId45" xr:uid="{00000000-0004-0000-0500-00002C000000}"/>
    <hyperlink ref="B47" r:id="rId46" xr:uid="{00000000-0004-0000-0500-00002D000000}"/>
    <hyperlink ref="B48" r:id="rId47" xr:uid="{00000000-0004-0000-0500-00002E000000}"/>
    <hyperlink ref="B49" r:id="rId48" xr:uid="{00000000-0004-0000-0500-00002F000000}"/>
    <hyperlink ref="B50" r:id="rId49" xr:uid="{00000000-0004-0000-0500-000030000000}"/>
    <hyperlink ref="B51" r:id="rId50" xr:uid="{00000000-0004-0000-0500-000031000000}"/>
    <hyperlink ref="B52" r:id="rId51" xr:uid="{00000000-0004-0000-0500-000032000000}"/>
    <hyperlink ref="B53" r:id="rId52" xr:uid="{00000000-0004-0000-0500-000033000000}"/>
    <hyperlink ref="B54" r:id="rId53" xr:uid="{00000000-0004-0000-0500-000034000000}"/>
    <hyperlink ref="B55" r:id="rId54" xr:uid="{00000000-0004-0000-0500-000035000000}"/>
    <hyperlink ref="B56" r:id="rId55" xr:uid="{00000000-0004-0000-0500-000036000000}"/>
    <hyperlink ref="B57" r:id="rId56" xr:uid="{00000000-0004-0000-0500-000037000000}"/>
    <hyperlink ref="B58" r:id="rId57" xr:uid="{00000000-0004-0000-0500-000038000000}"/>
    <hyperlink ref="B59" r:id="rId58" xr:uid="{00000000-0004-0000-0500-000039000000}"/>
    <hyperlink ref="B60" r:id="rId59" xr:uid="{00000000-0004-0000-0500-00003A000000}"/>
    <hyperlink ref="B61" r:id="rId60" xr:uid="{00000000-0004-0000-0500-00003B000000}"/>
    <hyperlink ref="B62" r:id="rId61" xr:uid="{00000000-0004-0000-0500-00003C000000}"/>
    <hyperlink ref="B63" r:id="rId62" xr:uid="{00000000-0004-0000-0500-00003D000000}"/>
    <hyperlink ref="B64" r:id="rId63" xr:uid="{00000000-0004-0000-0500-00003E000000}"/>
    <hyperlink ref="B65" r:id="rId64" xr:uid="{00000000-0004-0000-0500-00003F000000}"/>
    <hyperlink ref="B66" r:id="rId65" xr:uid="{00000000-0004-0000-0500-000040000000}"/>
    <hyperlink ref="B67" r:id="rId66" xr:uid="{00000000-0004-0000-0500-000041000000}"/>
    <hyperlink ref="B68" r:id="rId67" xr:uid="{00000000-0004-0000-0500-000042000000}"/>
    <hyperlink ref="B69" r:id="rId68" xr:uid="{00000000-0004-0000-0500-000043000000}"/>
    <hyperlink ref="B70" r:id="rId69" xr:uid="{00000000-0004-0000-0500-000044000000}"/>
    <hyperlink ref="B71" r:id="rId70" xr:uid="{00000000-0004-0000-0500-000045000000}"/>
    <hyperlink ref="B72" r:id="rId71" xr:uid="{00000000-0004-0000-0500-000046000000}"/>
    <hyperlink ref="B73" r:id="rId72" xr:uid="{00000000-0004-0000-0500-000047000000}"/>
    <hyperlink ref="B74" r:id="rId73" xr:uid="{00000000-0004-0000-0500-000048000000}"/>
    <hyperlink ref="B75" r:id="rId74" xr:uid="{00000000-0004-0000-0500-000049000000}"/>
    <hyperlink ref="B76" r:id="rId75" xr:uid="{00000000-0004-0000-0500-00004A000000}"/>
    <hyperlink ref="B77" r:id="rId76" xr:uid="{00000000-0004-0000-0500-00004B000000}"/>
    <hyperlink ref="B78" r:id="rId77" xr:uid="{00000000-0004-0000-0500-00004C000000}"/>
    <hyperlink ref="B79" r:id="rId78" xr:uid="{00000000-0004-0000-0500-00004D000000}"/>
    <hyperlink ref="B80" r:id="rId79" xr:uid="{00000000-0004-0000-0500-00004E000000}"/>
    <hyperlink ref="B81" r:id="rId80" xr:uid="{00000000-0004-0000-0500-00004F000000}"/>
    <hyperlink ref="B82" r:id="rId81" xr:uid="{00000000-0004-0000-0500-000050000000}"/>
    <hyperlink ref="B83" r:id="rId82" xr:uid="{00000000-0004-0000-0500-000051000000}"/>
    <hyperlink ref="B84" r:id="rId83" xr:uid="{00000000-0004-0000-0500-000052000000}"/>
    <hyperlink ref="B85" r:id="rId84" xr:uid="{00000000-0004-0000-0500-000053000000}"/>
    <hyperlink ref="B86" r:id="rId85" xr:uid="{00000000-0004-0000-0500-000054000000}"/>
    <hyperlink ref="B87" r:id="rId86" xr:uid="{00000000-0004-0000-0500-000055000000}"/>
    <hyperlink ref="B88" r:id="rId87" xr:uid="{00000000-0004-0000-0500-000056000000}"/>
    <hyperlink ref="B89" r:id="rId88" xr:uid="{00000000-0004-0000-0500-000057000000}"/>
    <hyperlink ref="B90" r:id="rId89" xr:uid="{00000000-0004-0000-0500-000058000000}"/>
    <hyperlink ref="B91" r:id="rId90" xr:uid="{00000000-0004-0000-0500-000059000000}"/>
    <hyperlink ref="B92" r:id="rId91" xr:uid="{00000000-0004-0000-0500-00005A000000}"/>
    <hyperlink ref="B93" r:id="rId92" xr:uid="{00000000-0004-0000-0500-00005B000000}"/>
    <hyperlink ref="B94" r:id="rId93" xr:uid="{00000000-0004-0000-0500-00005C000000}"/>
    <hyperlink ref="B95" r:id="rId94" xr:uid="{00000000-0004-0000-0500-00005D000000}"/>
    <hyperlink ref="B96" r:id="rId95" xr:uid="{00000000-0004-0000-0500-00005E000000}"/>
    <hyperlink ref="B97" r:id="rId96" xr:uid="{00000000-0004-0000-0500-00005F000000}"/>
    <hyperlink ref="B98" r:id="rId97" xr:uid="{00000000-0004-0000-0500-000060000000}"/>
    <hyperlink ref="B99" r:id="rId98" xr:uid="{00000000-0004-0000-0500-000061000000}"/>
    <hyperlink ref="B100" r:id="rId99" xr:uid="{00000000-0004-0000-0500-000062000000}"/>
    <hyperlink ref="B101" r:id="rId100" xr:uid="{00000000-0004-0000-0500-000063000000}"/>
    <hyperlink ref="B102" r:id="rId101" xr:uid="{00000000-0004-0000-0500-000064000000}"/>
    <hyperlink ref="B103" r:id="rId102" xr:uid="{00000000-0004-0000-0500-000065000000}"/>
    <hyperlink ref="B104" r:id="rId103" xr:uid="{00000000-0004-0000-0500-000066000000}"/>
    <hyperlink ref="B105" r:id="rId104" xr:uid="{00000000-0004-0000-0500-000067000000}"/>
    <hyperlink ref="B106" r:id="rId105" xr:uid="{00000000-0004-0000-0500-000068000000}"/>
    <hyperlink ref="B107" r:id="rId106" xr:uid="{00000000-0004-0000-0500-000069000000}"/>
    <hyperlink ref="B108" r:id="rId107" xr:uid="{00000000-0004-0000-0500-00006A000000}"/>
    <hyperlink ref="B109" r:id="rId108" xr:uid="{00000000-0004-0000-0500-00006B000000}"/>
    <hyperlink ref="B110" r:id="rId109" xr:uid="{00000000-0004-0000-0500-00006C000000}"/>
    <hyperlink ref="B111" r:id="rId110" xr:uid="{00000000-0004-0000-0500-00006D000000}"/>
    <hyperlink ref="B112" r:id="rId111" xr:uid="{00000000-0004-0000-0500-00006E000000}"/>
    <hyperlink ref="B113" r:id="rId112" xr:uid="{00000000-0004-0000-0500-00006F000000}"/>
    <hyperlink ref="B114" r:id="rId113" xr:uid="{00000000-0004-0000-0500-000070000000}"/>
    <hyperlink ref="B115" r:id="rId114" xr:uid="{00000000-0004-0000-0500-000071000000}"/>
    <hyperlink ref="B116" r:id="rId115" xr:uid="{00000000-0004-0000-0500-000072000000}"/>
    <hyperlink ref="B117" r:id="rId116" xr:uid="{00000000-0004-0000-0500-000073000000}"/>
    <hyperlink ref="B118" r:id="rId117" xr:uid="{00000000-0004-0000-0500-000074000000}"/>
    <hyperlink ref="B119" r:id="rId118" xr:uid="{00000000-0004-0000-0500-000075000000}"/>
    <hyperlink ref="B120" r:id="rId119" xr:uid="{00000000-0004-0000-0500-000076000000}"/>
    <hyperlink ref="B121" r:id="rId120" xr:uid="{00000000-0004-0000-0500-000077000000}"/>
    <hyperlink ref="B122" r:id="rId121" xr:uid="{00000000-0004-0000-0500-000078000000}"/>
    <hyperlink ref="B123" r:id="rId122" xr:uid="{00000000-0004-0000-0500-000079000000}"/>
    <hyperlink ref="B124" r:id="rId123" xr:uid="{00000000-0004-0000-0500-00007A000000}"/>
    <hyperlink ref="B125" r:id="rId124" xr:uid="{00000000-0004-0000-0500-00007B000000}"/>
    <hyperlink ref="B126" r:id="rId125" xr:uid="{00000000-0004-0000-0500-00007C000000}"/>
    <hyperlink ref="B127" r:id="rId126" xr:uid="{00000000-0004-0000-0500-00007D000000}"/>
    <hyperlink ref="B128" r:id="rId127" xr:uid="{00000000-0004-0000-0500-00007E000000}"/>
    <hyperlink ref="B129" r:id="rId128" xr:uid="{00000000-0004-0000-0500-00007F000000}"/>
    <hyperlink ref="B130" r:id="rId129" xr:uid="{00000000-0004-0000-0500-000080000000}"/>
    <hyperlink ref="B131" r:id="rId130" xr:uid="{00000000-0004-0000-0500-000081000000}"/>
    <hyperlink ref="B132" r:id="rId131" xr:uid="{00000000-0004-0000-0500-000082000000}"/>
    <hyperlink ref="B133" r:id="rId132" xr:uid="{00000000-0004-0000-0500-000083000000}"/>
    <hyperlink ref="B134" r:id="rId133" xr:uid="{00000000-0004-0000-0500-000084000000}"/>
    <hyperlink ref="B135" r:id="rId134" xr:uid="{00000000-0004-0000-0500-000085000000}"/>
    <hyperlink ref="B136" r:id="rId135" xr:uid="{00000000-0004-0000-0500-000086000000}"/>
    <hyperlink ref="B137" r:id="rId136" xr:uid="{00000000-0004-0000-0500-000087000000}"/>
    <hyperlink ref="B138" r:id="rId137" xr:uid="{00000000-0004-0000-0500-000088000000}"/>
    <hyperlink ref="B139" r:id="rId138" xr:uid="{00000000-0004-0000-0500-000089000000}"/>
    <hyperlink ref="B140" r:id="rId139" xr:uid="{00000000-0004-0000-0500-00008A000000}"/>
    <hyperlink ref="B141" r:id="rId140" xr:uid="{00000000-0004-0000-0500-00008B000000}"/>
    <hyperlink ref="B142" r:id="rId141" xr:uid="{00000000-0004-0000-0500-00008C000000}"/>
    <hyperlink ref="B143" r:id="rId142" xr:uid="{00000000-0004-0000-0500-00008D000000}"/>
    <hyperlink ref="B144" r:id="rId143" xr:uid="{00000000-0004-0000-0500-00008E000000}"/>
    <hyperlink ref="B145" r:id="rId144" xr:uid="{00000000-0004-0000-0500-00008F000000}"/>
    <hyperlink ref="B146" r:id="rId145" xr:uid="{00000000-0004-0000-0500-000090000000}"/>
    <hyperlink ref="B147" r:id="rId146" xr:uid="{00000000-0004-0000-0500-000091000000}"/>
    <hyperlink ref="B148" r:id="rId147" xr:uid="{00000000-0004-0000-0500-000092000000}"/>
    <hyperlink ref="B149" r:id="rId148" xr:uid="{00000000-0004-0000-0500-000093000000}"/>
    <hyperlink ref="B150" r:id="rId149" xr:uid="{00000000-0004-0000-0500-000094000000}"/>
    <hyperlink ref="B151" r:id="rId150" xr:uid="{00000000-0004-0000-0500-000095000000}"/>
    <hyperlink ref="B152" r:id="rId151" xr:uid="{00000000-0004-0000-0500-000096000000}"/>
    <hyperlink ref="B153" r:id="rId152" xr:uid="{00000000-0004-0000-0500-000097000000}"/>
    <hyperlink ref="B154" r:id="rId153" xr:uid="{00000000-0004-0000-0500-000098000000}"/>
    <hyperlink ref="B155" r:id="rId154" xr:uid="{00000000-0004-0000-0500-000099000000}"/>
    <hyperlink ref="B156" r:id="rId155" xr:uid="{00000000-0004-0000-0500-00009A000000}"/>
    <hyperlink ref="B157" r:id="rId156" xr:uid="{00000000-0004-0000-0500-00009B000000}"/>
    <hyperlink ref="B158" r:id="rId157" xr:uid="{00000000-0004-0000-0500-00009C000000}"/>
    <hyperlink ref="B159" r:id="rId158" xr:uid="{00000000-0004-0000-0500-00009D000000}"/>
    <hyperlink ref="B160" r:id="rId159" xr:uid="{00000000-0004-0000-0500-00009E000000}"/>
    <hyperlink ref="B161" r:id="rId160" xr:uid="{00000000-0004-0000-0500-00009F000000}"/>
    <hyperlink ref="B162" r:id="rId161" xr:uid="{00000000-0004-0000-0500-0000A0000000}"/>
    <hyperlink ref="B163" r:id="rId162" xr:uid="{00000000-0004-0000-0500-0000A1000000}"/>
    <hyperlink ref="B164" r:id="rId163" xr:uid="{00000000-0004-0000-0500-0000A2000000}"/>
    <hyperlink ref="B165" r:id="rId164" xr:uid="{00000000-0004-0000-0500-0000A3000000}"/>
    <hyperlink ref="B166" r:id="rId165" xr:uid="{00000000-0004-0000-0500-0000A4000000}"/>
    <hyperlink ref="B167" r:id="rId166" xr:uid="{00000000-0004-0000-0500-0000A5000000}"/>
    <hyperlink ref="B168" r:id="rId167" xr:uid="{00000000-0004-0000-0500-0000A6000000}"/>
    <hyperlink ref="B169" r:id="rId168" xr:uid="{00000000-0004-0000-0500-0000A7000000}"/>
    <hyperlink ref="B170" r:id="rId169" xr:uid="{00000000-0004-0000-0500-0000A8000000}"/>
    <hyperlink ref="B171" r:id="rId170" xr:uid="{00000000-0004-0000-0500-0000A9000000}"/>
    <hyperlink ref="B172" r:id="rId171" xr:uid="{00000000-0004-0000-0500-0000AA000000}"/>
    <hyperlink ref="B173" r:id="rId172" xr:uid="{00000000-0004-0000-0500-0000AB000000}"/>
    <hyperlink ref="B174" r:id="rId173" xr:uid="{00000000-0004-0000-0500-0000AC000000}"/>
    <hyperlink ref="B175" r:id="rId174" xr:uid="{00000000-0004-0000-0500-0000AD000000}"/>
    <hyperlink ref="B176" r:id="rId175" xr:uid="{00000000-0004-0000-0500-0000AE000000}"/>
    <hyperlink ref="B177" r:id="rId176" xr:uid="{00000000-0004-0000-0500-0000AF000000}"/>
    <hyperlink ref="B178" r:id="rId177" xr:uid="{00000000-0004-0000-0500-0000B0000000}"/>
    <hyperlink ref="B179" r:id="rId178" xr:uid="{00000000-0004-0000-0500-0000B1000000}"/>
    <hyperlink ref="B180" r:id="rId179" xr:uid="{00000000-0004-0000-0500-0000B2000000}"/>
    <hyperlink ref="B181" r:id="rId180" xr:uid="{00000000-0004-0000-0500-0000B3000000}"/>
    <hyperlink ref="B182" r:id="rId181" xr:uid="{00000000-0004-0000-0500-0000B4000000}"/>
    <hyperlink ref="B183" r:id="rId182" xr:uid="{00000000-0004-0000-0500-0000B5000000}"/>
    <hyperlink ref="B184" r:id="rId183" xr:uid="{00000000-0004-0000-0500-0000B6000000}"/>
    <hyperlink ref="B185" r:id="rId184" xr:uid="{00000000-0004-0000-0500-0000B7000000}"/>
    <hyperlink ref="B186" r:id="rId185" xr:uid="{00000000-0004-0000-0500-0000B8000000}"/>
    <hyperlink ref="B187" r:id="rId186" xr:uid="{00000000-0004-0000-0500-0000B9000000}"/>
    <hyperlink ref="B188" r:id="rId187" xr:uid="{00000000-0004-0000-0500-0000BA000000}"/>
    <hyperlink ref="B189" r:id="rId188" xr:uid="{00000000-0004-0000-0500-0000BB000000}"/>
    <hyperlink ref="B190" r:id="rId189" xr:uid="{00000000-0004-0000-0500-0000BC000000}"/>
    <hyperlink ref="B191" r:id="rId190" xr:uid="{00000000-0004-0000-0500-0000BD000000}"/>
    <hyperlink ref="B192" r:id="rId191" xr:uid="{00000000-0004-0000-0500-0000BE000000}"/>
    <hyperlink ref="B193" r:id="rId192" xr:uid="{00000000-0004-0000-0500-0000BF000000}"/>
    <hyperlink ref="B194" r:id="rId193" xr:uid="{00000000-0004-0000-0500-0000C0000000}"/>
    <hyperlink ref="B195" r:id="rId194" xr:uid="{00000000-0004-0000-0500-0000C1000000}"/>
    <hyperlink ref="B196" r:id="rId195" xr:uid="{00000000-0004-0000-0500-0000C2000000}"/>
    <hyperlink ref="B197" r:id="rId196" xr:uid="{00000000-0004-0000-0500-0000C3000000}"/>
    <hyperlink ref="B198" r:id="rId197" xr:uid="{00000000-0004-0000-0500-0000C4000000}"/>
    <hyperlink ref="B199" r:id="rId198" xr:uid="{00000000-0004-0000-0500-0000C5000000}"/>
    <hyperlink ref="B200" r:id="rId199" xr:uid="{00000000-0004-0000-0500-0000C6000000}"/>
    <hyperlink ref="B201" r:id="rId200" xr:uid="{00000000-0004-0000-0500-0000C7000000}"/>
    <hyperlink ref="B202" r:id="rId201" xr:uid="{00000000-0004-0000-0500-0000C8000000}"/>
    <hyperlink ref="B203" r:id="rId202" xr:uid="{00000000-0004-0000-0500-0000C9000000}"/>
    <hyperlink ref="B204" r:id="rId203" xr:uid="{00000000-0004-0000-0500-0000CA000000}"/>
    <hyperlink ref="B205" r:id="rId204" xr:uid="{00000000-0004-0000-0500-0000CB000000}"/>
    <hyperlink ref="B206" r:id="rId205" xr:uid="{00000000-0004-0000-0500-0000CC000000}"/>
    <hyperlink ref="B207" r:id="rId206" xr:uid="{00000000-0004-0000-0500-0000CD000000}"/>
    <hyperlink ref="B208" r:id="rId207" xr:uid="{00000000-0004-0000-0500-0000CE000000}"/>
    <hyperlink ref="B209" r:id="rId208" xr:uid="{00000000-0004-0000-0500-0000CF000000}"/>
    <hyperlink ref="B210" r:id="rId209" xr:uid="{00000000-0004-0000-0500-0000D0000000}"/>
    <hyperlink ref="B211" r:id="rId210" xr:uid="{00000000-0004-0000-0500-0000D1000000}"/>
    <hyperlink ref="B212" r:id="rId211" xr:uid="{00000000-0004-0000-0500-0000D2000000}"/>
    <hyperlink ref="B213" r:id="rId212" xr:uid="{00000000-0004-0000-0500-0000D3000000}"/>
    <hyperlink ref="B214" r:id="rId213" xr:uid="{00000000-0004-0000-0500-0000D4000000}"/>
    <hyperlink ref="B215" r:id="rId214" xr:uid="{00000000-0004-0000-0500-0000D5000000}"/>
    <hyperlink ref="B216" r:id="rId215" xr:uid="{00000000-0004-0000-0500-0000D6000000}"/>
    <hyperlink ref="B217" r:id="rId216" xr:uid="{00000000-0004-0000-0500-0000D7000000}"/>
    <hyperlink ref="B218" r:id="rId217" xr:uid="{00000000-0004-0000-0500-0000D8000000}"/>
    <hyperlink ref="B219" r:id="rId218" xr:uid="{00000000-0004-0000-0500-0000D9000000}"/>
    <hyperlink ref="B220" r:id="rId219" xr:uid="{00000000-0004-0000-0500-0000DA000000}"/>
    <hyperlink ref="B221" r:id="rId220" xr:uid="{00000000-0004-0000-0500-0000DB000000}"/>
    <hyperlink ref="B222" r:id="rId221" xr:uid="{00000000-0004-0000-0500-0000DC000000}"/>
    <hyperlink ref="B223" r:id="rId222" xr:uid="{00000000-0004-0000-0500-0000DD000000}"/>
    <hyperlink ref="B224" r:id="rId223" xr:uid="{00000000-0004-0000-0500-0000DE000000}"/>
    <hyperlink ref="B225" r:id="rId224" xr:uid="{00000000-0004-0000-0500-0000DF000000}"/>
    <hyperlink ref="B226" r:id="rId225" xr:uid="{00000000-0004-0000-0500-0000E0000000}"/>
    <hyperlink ref="B227" r:id="rId226" xr:uid="{00000000-0004-0000-0500-0000E1000000}"/>
    <hyperlink ref="B228" r:id="rId227" xr:uid="{00000000-0004-0000-0500-0000E2000000}"/>
    <hyperlink ref="B229" r:id="rId228" xr:uid="{00000000-0004-0000-0500-0000E3000000}"/>
    <hyperlink ref="B230" r:id="rId229" xr:uid="{00000000-0004-0000-0500-0000E4000000}"/>
    <hyperlink ref="B231" r:id="rId230" xr:uid="{00000000-0004-0000-0500-0000E5000000}"/>
    <hyperlink ref="B232" r:id="rId231" xr:uid="{00000000-0004-0000-0500-0000E6000000}"/>
    <hyperlink ref="B233" r:id="rId232" xr:uid="{00000000-0004-0000-0500-0000E7000000}"/>
    <hyperlink ref="B234" r:id="rId233" xr:uid="{00000000-0004-0000-0500-0000E8000000}"/>
    <hyperlink ref="B235" r:id="rId234" xr:uid="{00000000-0004-0000-0500-0000E9000000}"/>
    <hyperlink ref="B236" r:id="rId235" xr:uid="{00000000-0004-0000-0500-0000EA000000}"/>
    <hyperlink ref="B237" r:id="rId236" xr:uid="{00000000-0004-0000-0500-0000EB000000}"/>
    <hyperlink ref="B238" r:id="rId237" xr:uid="{00000000-0004-0000-0500-0000EC000000}"/>
    <hyperlink ref="B239" r:id="rId238" xr:uid="{00000000-0004-0000-0500-0000ED000000}"/>
    <hyperlink ref="B240" r:id="rId239" xr:uid="{00000000-0004-0000-0500-0000EE000000}"/>
    <hyperlink ref="B241" r:id="rId240" xr:uid="{00000000-0004-0000-0500-0000EF000000}"/>
    <hyperlink ref="B242" r:id="rId241" xr:uid="{00000000-0004-0000-0500-0000F0000000}"/>
    <hyperlink ref="B243" r:id="rId242" xr:uid="{00000000-0004-0000-0500-0000F1000000}"/>
    <hyperlink ref="B244" r:id="rId243" xr:uid="{00000000-0004-0000-0500-0000F2000000}"/>
    <hyperlink ref="B245" r:id="rId244" xr:uid="{00000000-0004-0000-0500-0000F3000000}"/>
    <hyperlink ref="B246" r:id="rId245" xr:uid="{00000000-0004-0000-0500-0000F4000000}"/>
    <hyperlink ref="B247" r:id="rId246" xr:uid="{00000000-0004-0000-0500-0000F5000000}"/>
    <hyperlink ref="B248" r:id="rId247" xr:uid="{00000000-0004-0000-0500-0000F6000000}"/>
    <hyperlink ref="B249" r:id="rId248" xr:uid="{00000000-0004-0000-0500-0000F7000000}"/>
    <hyperlink ref="B250" r:id="rId249" xr:uid="{00000000-0004-0000-0500-0000F8000000}"/>
    <hyperlink ref="B251" r:id="rId250" xr:uid="{00000000-0004-0000-0500-0000F9000000}"/>
    <hyperlink ref="B252" r:id="rId251" xr:uid="{00000000-0004-0000-0500-0000FA000000}"/>
    <hyperlink ref="B253" r:id="rId252" xr:uid="{00000000-0004-0000-0500-0000FB000000}"/>
    <hyperlink ref="B254" r:id="rId253" xr:uid="{00000000-0004-0000-0500-0000FC000000}"/>
    <hyperlink ref="B255" r:id="rId254" xr:uid="{00000000-0004-0000-0500-0000FD000000}"/>
    <hyperlink ref="B256" r:id="rId255" xr:uid="{00000000-0004-0000-0500-0000FE000000}"/>
    <hyperlink ref="B257" r:id="rId256" xr:uid="{00000000-0004-0000-0500-0000FF000000}"/>
    <hyperlink ref="B258" r:id="rId257" xr:uid="{00000000-0004-0000-0500-000000010000}"/>
    <hyperlink ref="B259" r:id="rId258" xr:uid="{00000000-0004-0000-0500-000001010000}"/>
    <hyperlink ref="B260" r:id="rId259" xr:uid="{00000000-0004-0000-0500-000002010000}"/>
    <hyperlink ref="B261" r:id="rId260" xr:uid="{00000000-0004-0000-0500-000003010000}"/>
    <hyperlink ref="B262" r:id="rId261" xr:uid="{00000000-0004-0000-0500-000004010000}"/>
    <hyperlink ref="B263" r:id="rId262" xr:uid="{00000000-0004-0000-0500-000005010000}"/>
    <hyperlink ref="B264" r:id="rId263" xr:uid="{00000000-0004-0000-0500-000006010000}"/>
    <hyperlink ref="B265" r:id="rId264" xr:uid="{00000000-0004-0000-0500-000007010000}"/>
    <hyperlink ref="B266" r:id="rId265" xr:uid="{00000000-0004-0000-0500-000008010000}"/>
    <hyperlink ref="B267" r:id="rId266" xr:uid="{00000000-0004-0000-0500-000009010000}"/>
    <hyperlink ref="B268" r:id="rId267" xr:uid="{00000000-0004-0000-0500-00000A010000}"/>
    <hyperlink ref="B269" r:id="rId268" xr:uid="{00000000-0004-0000-0500-00000B010000}"/>
    <hyperlink ref="B270" r:id="rId269" xr:uid="{00000000-0004-0000-0500-00000C010000}"/>
    <hyperlink ref="B271" r:id="rId270" xr:uid="{00000000-0004-0000-0500-00000D010000}"/>
    <hyperlink ref="B272" r:id="rId271" xr:uid="{00000000-0004-0000-0500-00000E010000}"/>
    <hyperlink ref="B273" r:id="rId272" xr:uid="{00000000-0004-0000-0500-00000F010000}"/>
    <hyperlink ref="B274" r:id="rId273" xr:uid="{00000000-0004-0000-0500-000010010000}"/>
    <hyperlink ref="B275" r:id="rId274" xr:uid="{00000000-0004-0000-0500-000011010000}"/>
    <hyperlink ref="B276" r:id="rId275" xr:uid="{00000000-0004-0000-0500-000012010000}"/>
    <hyperlink ref="B277" r:id="rId276" xr:uid="{00000000-0004-0000-0500-000013010000}"/>
    <hyperlink ref="B278" r:id="rId277" xr:uid="{00000000-0004-0000-0500-000014010000}"/>
    <hyperlink ref="B279" r:id="rId278" xr:uid="{00000000-0004-0000-0500-000015010000}"/>
    <hyperlink ref="B280" r:id="rId279" xr:uid="{00000000-0004-0000-0500-000016010000}"/>
    <hyperlink ref="B281" r:id="rId280" xr:uid="{00000000-0004-0000-0500-000017010000}"/>
    <hyperlink ref="B282" r:id="rId281" xr:uid="{00000000-0004-0000-0500-000018010000}"/>
    <hyperlink ref="B283" r:id="rId282" xr:uid="{00000000-0004-0000-0500-000019010000}"/>
    <hyperlink ref="B284" r:id="rId283" xr:uid="{00000000-0004-0000-0500-00001A010000}"/>
    <hyperlink ref="B285" r:id="rId284" xr:uid="{00000000-0004-0000-0500-00001B010000}"/>
    <hyperlink ref="B286" r:id="rId285" xr:uid="{00000000-0004-0000-0500-00001C010000}"/>
    <hyperlink ref="B287" r:id="rId286" xr:uid="{00000000-0004-0000-0500-00001D010000}"/>
    <hyperlink ref="B288" r:id="rId287" xr:uid="{00000000-0004-0000-0500-00001E010000}"/>
    <hyperlink ref="B289" r:id="rId288" xr:uid="{00000000-0004-0000-0500-00001F010000}"/>
    <hyperlink ref="B290" r:id="rId289" xr:uid="{00000000-0004-0000-0500-000020010000}"/>
    <hyperlink ref="B291" r:id="rId290" xr:uid="{00000000-0004-0000-0500-000021010000}"/>
    <hyperlink ref="B292" r:id="rId291" xr:uid="{00000000-0004-0000-0500-000022010000}"/>
    <hyperlink ref="B293" r:id="rId292" xr:uid="{00000000-0004-0000-0500-000023010000}"/>
    <hyperlink ref="B294" r:id="rId293" xr:uid="{00000000-0004-0000-0500-000024010000}"/>
    <hyperlink ref="B295" r:id="rId294" xr:uid="{00000000-0004-0000-0500-000025010000}"/>
    <hyperlink ref="B296" r:id="rId295" xr:uid="{00000000-0004-0000-0500-000026010000}"/>
    <hyperlink ref="B297" r:id="rId296" xr:uid="{00000000-0004-0000-0500-000027010000}"/>
    <hyperlink ref="B298" r:id="rId297" xr:uid="{00000000-0004-0000-0500-000028010000}"/>
    <hyperlink ref="B299" r:id="rId298" xr:uid="{00000000-0004-0000-0500-000029010000}"/>
    <hyperlink ref="B300" r:id="rId299" xr:uid="{00000000-0004-0000-0500-00002A010000}"/>
    <hyperlink ref="B301" r:id="rId300" xr:uid="{00000000-0004-0000-0500-00002B010000}"/>
    <hyperlink ref="B302" r:id="rId301" xr:uid="{00000000-0004-0000-0500-00002C010000}"/>
    <hyperlink ref="B303" r:id="rId302" xr:uid="{00000000-0004-0000-0500-00002D010000}"/>
    <hyperlink ref="B304" r:id="rId303" xr:uid="{00000000-0004-0000-0500-00002E010000}"/>
    <hyperlink ref="B305" r:id="rId304" xr:uid="{00000000-0004-0000-0500-00002F010000}"/>
    <hyperlink ref="B306" r:id="rId305" xr:uid="{00000000-0004-0000-0500-000030010000}"/>
    <hyperlink ref="B307" r:id="rId306" xr:uid="{00000000-0004-0000-0500-000031010000}"/>
    <hyperlink ref="B308" r:id="rId307" xr:uid="{00000000-0004-0000-0500-000032010000}"/>
    <hyperlink ref="B309" r:id="rId308" xr:uid="{00000000-0004-0000-0500-000033010000}"/>
    <hyperlink ref="B310" r:id="rId309" xr:uid="{00000000-0004-0000-0500-000034010000}"/>
    <hyperlink ref="B311" r:id="rId310" xr:uid="{00000000-0004-0000-0500-000035010000}"/>
    <hyperlink ref="B312" r:id="rId311" xr:uid="{00000000-0004-0000-0500-000036010000}"/>
    <hyperlink ref="B313" r:id="rId312" xr:uid="{00000000-0004-0000-0500-000037010000}"/>
    <hyperlink ref="B314" r:id="rId313" xr:uid="{00000000-0004-0000-0500-000038010000}"/>
    <hyperlink ref="B315" r:id="rId314" xr:uid="{00000000-0004-0000-0500-000039010000}"/>
    <hyperlink ref="B316" r:id="rId315" xr:uid="{00000000-0004-0000-0500-00003A010000}"/>
    <hyperlink ref="B317" r:id="rId316" xr:uid="{00000000-0004-0000-0500-00003B010000}"/>
    <hyperlink ref="B318" r:id="rId317" xr:uid="{00000000-0004-0000-0500-00003C010000}"/>
    <hyperlink ref="B319" r:id="rId318" xr:uid="{00000000-0004-0000-0500-00003D010000}"/>
    <hyperlink ref="B320" r:id="rId319" xr:uid="{00000000-0004-0000-0500-00003E010000}"/>
    <hyperlink ref="B321" r:id="rId320" xr:uid="{00000000-0004-0000-0500-00003F010000}"/>
    <hyperlink ref="B322" r:id="rId321" xr:uid="{00000000-0004-0000-0500-000040010000}"/>
    <hyperlink ref="B323" r:id="rId322" xr:uid="{00000000-0004-0000-0500-000041010000}"/>
    <hyperlink ref="B324" r:id="rId323" xr:uid="{00000000-0004-0000-0500-000042010000}"/>
    <hyperlink ref="B325" r:id="rId324" xr:uid="{00000000-0004-0000-0500-000043010000}"/>
    <hyperlink ref="B326" r:id="rId325" xr:uid="{00000000-0004-0000-0500-000044010000}"/>
    <hyperlink ref="B327" r:id="rId326" xr:uid="{00000000-0004-0000-0500-000045010000}"/>
    <hyperlink ref="B328" r:id="rId327" xr:uid="{00000000-0004-0000-0500-000046010000}"/>
    <hyperlink ref="B329" r:id="rId328" xr:uid="{00000000-0004-0000-0500-000047010000}"/>
    <hyperlink ref="B330" r:id="rId329" xr:uid="{00000000-0004-0000-0500-000048010000}"/>
    <hyperlink ref="B331" r:id="rId330" xr:uid="{00000000-0004-0000-0500-000049010000}"/>
    <hyperlink ref="B332" r:id="rId331" xr:uid="{00000000-0004-0000-0500-00004A010000}"/>
    <hyperlink ref="B333" r:id="rId332" xr:uid="{00000000-0004-0000-0500-00004B010000}"/>
    <hyperlink ref="B334" r:id="rId333" xr:uid="{00000000-0004-0000-0500-00004C010000}"/>
    <hyperlink ref="B335" r:id="rId334" xr:uid="{00000000-0004-0000-0500-00004D010000}"/>
    <hyperlink ref="B336" r:id="rId335" xr:uid="{00000000-0004-0000-0500-00004E010000}"/>
    <hyperlink ref="B337" r:id="rId336" xr:uid="{00000000-0004-0000-0500-00004F010000}"/>
    <hyperlink ref="B338" r:id="rId337" xr:uid="{00000000-0004-0000-0500-000050010000}"/>
    <hyperlink ref="B339" r:id="rId338" xr:uid="{00000000-0004-0000-0500-000051010000}"/>
    <hyperlink ref="B340" r:id="rId339" xr:uid="{00000000-0004-0000-0500-000052010000}"/>
    <hyperlink ref="B341" r:id="rId340" xr:uid="{00000000-0004-0000-0500-000053010000}"/>
    <hyperlink ref="B342" r:id="rId341" xr:uid="{00000000-0004-0000-0500-000054010000}"/>
    <hyperlink ref="B343" r:id="rId342" xr:uid="{00000000-0004-0000-0500-000055010000}"/>
    <hyperlink ref="B344" r:id="rId343" xr:uid="{00000000-0004-0000-0500-000056010000}"/>
    <hyperlink ref="B345" r:id="rId344" xr:uid="{00000000-0004-0000-0500-000057010000}"/>
    <hyperlink ref="B346" r:id="rId345" xr:uid="{00000000-0004-0000-0500-000058010000}"/>
    <hyperlink ref="B347" r:id="rId346" xr:uid="{00000000-0004-0000-0500-000059010000}"/>
    <hyperlink ref="B348" r:id="rId347" xr:uid="{00000000-0004-0000-0500-00005A010000}"/>
    <hyperlink ref="B349" r:id="rId348" xr:uid="{00000000-0004-0000-0500-00005B010000}"/>
    <hyperlink ref="B350" r:id="rId349" xr:uid="{00000000-0004-0000-0500-00005C010000}"/>
    <hyperlink ref="B351" r:id="rId350" xr:uid="{00000000-0004-0000-0500-00005D010000}"/>
    <hyperlink ref="B352" r:id="rId351" xr:uid="{00000000-0004-0000-0500-00005E010000}"/>
    <hyperlink ref="B353" r:id="rId352" xr:uid="{00000000-0004-0000-0500-00005F010000}"/>
    <hyperlink ref="B354" r:id="rId353" xr:uid="{00000000-0004-0000-0500-000060010000}"/>
    <hyperlink ref="B355" r:id="rId354" xr:uid="{00000000-0004-0000-0500-000061010000}"/>
    <hyperlink ref="B356" r:id="rId355" xr:uid="{00000000-0004-0000-0500-000062010000}"/>
    <hyperlink ref="B357" r:id="rId356" xr:uid="{00000000-0004-0000-0500-000063010000}"/>
    <hyperlink ref="B358" r:id="rId357" xr:uid="{00000000-0004-0000-0500-000064010000}"/>
    <hyperlink ref="B359" r:id="rId358" xr:uid="{00000000-0004-0000-0500-000065010000}"/>
    <hyperlink ref="B360" r:id="rId359" xr:uid="{00000000-0004-0000-0500-000066010000}"/>
    <hyperlink ref="B361" r:id="rId360" xr:uid="{00000000-0004-0000-0500-000067010000}"/>
    <hyperlink ref="B362" r:id="rId361" xr:uid="{00000000-0004-0000-0500-000068010000}"/>
    <hyperlink ref="B363" r:id="rId362" xr:uid="{00000000-0004-0000-0500-000069010000}"/>
    <hyperlink ref="B364" r:id="rId363" xr:uid="{00000000-0004-0000-0500-00006A010000}"/>
    <hyperlink ref="B365" r:id="rId364" xr:uid="{00000000-0004-0000-0500-00006B010000}"/>
    <hyperlink ref="B366" r:id="rId365" xr:uid="{00000000-0004-0000-0500-00006C010000}"/>
    <hyperlink ref="B367" r:id="rId366" xr:uid="{00000000-0004-0000-0500-00006D010000}"/>
    <hyperlink ref="B368" r:id="rId367" xr:uid="{00000000-0004-0000-0500-00006E010000}"/>
    <hyperlink ref="B369" r:id="rId368" xr:uid="{00000000-0004-0000-0500-00006F010000}"/>
    <hyperlink ref="B370" r:id="rId369" xr:uid="{00000000-0004-0000-0500-000070010000}"/>
    <hyperlink ref="B371" r:id="rId370" xr:uid="{00000000-0004-0000-0500-000071010000}"/>
    <hyperlink ref="B372" r:id="rId371" xr:uid="{00000000-0004-0000-0500-000072010000}"/>
    <hyperlink ref="B373" r:id="rId372" xr:uid="{00000000-0004-0000-0500-000073010000}"/>
    <hyperlink ref="B374" r:id="rId373" xr:uid="{00000000-0004-0000-0500-000074010000}"/>
    <hyperlink ref="B375" r:id="rId374" xr:uid="{00000000-0004-0000-0500-000075010000}"/>
    <hyperlink ref="B376" r:id="rId375" xr:uid="{00000000-0004-0000-0500-000076010000}"/>
    <hyperlink ref="B377" r:id="rId376" xr:uid="{00000000-0004-0000-0500-000077010000}"/>
    <hyperlink ref="B378" r:id="rId377" xr:uid="{00000000-0004-0000-0500-000078010000}"/>
    <hyperlink ref="B379" r:id="rId378" xr:uid="{00000000-0004-0000-0500-000079010000}"/>
    <hyperlink ref="B380" r:id="rId379" xr:uid="{00000000-0004-0000-0500-00007A010000}"/>
    <hyperlink ref="B381" r:id="rId380" xr:uid="{00000000-0004-0000-0500-00007B010000}"/>
    <hyperlink ref="B382" r:id="rId381" xr:uid="{00000000-0004-0000-0500-00007C010000}"/>
    <hyperlink ref="B383" r:id="rId382" xr:uid="{00000000-0004-0000-0500-00007D010000}"/>
    <hyperlink ref="B384" r:id="rId383" xr:uid="{00000000-0004-0000-0500-00007E010000}"/>
    <hyperlink ref="B385" r:id="rId384" xr:uid="{00000000-0004-0000-0500-00007F010000}"/>
    <hyperlink ref="B386" r:id="rId385" xr:uid="{00000000-0004-0000-0500-000080010000}"/>
    <hyperlink ref="B387" r:id="rId386" xr:uid="{00000000-0004-0000-0500-000081010000}"/>
    <hyperlink ref="B388" r:id="rId387" xr:uid="{00000000-0004-0000-0500-000082010000}"/>
    <hyperlink ref="B389" r:id="rId388" xr:uid="{00000000-0004-0000-0500-000083010000}"/>
    <hyperlink ref="B390" r:id="rId389" xr:uid="{00000000-0004-0000-0500-000084010000}"/>
    <hyperlink ref="B391" r:id="rId390" xr:uid="{00000000-0004-0000-0500-000085010000}"/>
    <hyperlink ref="B392" r:id="rId391" xr:uid="{00000000-0004-0000-0500-000086010000}"/>
    <hyperlink ref="B393" r:id="rId392" xr:uid="{00000000-0004-0000-0500-000087010000}"/>
    <hyperlink ref="B394" r:id="rId393" xr:uid="{00000000-0004-0000-0500-000088010000}"/>
    <hyperlink ref="B395" r:id="rId394" xr:uid="{00000000-0004-0000-0500-000089010000}"/>
    <hyperlink ref="B396" r:id="rId395" xr:uid="{00000000-0004-0000-0500-00008A010000}"/>
    <hyperlink ref="B397" r:id="rId396" xr:uid="{00000000-0004-0000-0500-00008B010000}"/>
    <hyperlink ref="B398" r:id="rId397" xr:uid="{00000000-0004-0000-0500-00008C010000}"/>
    <hyperlink ref="B399" r:id="rId398" xr:uid="{00000000-0004-0000-0500-00008D010000}"/>
    <hyperlink ref="B400" r:id="rId399" xr:uid="{00000000-0004-0000-0500-00008E010000}"/>
    <hyperlink ref="B401" r:id="rId400" xr:uid="{00000000-0004-0000-0500-00008F010000}"/>
    <hyperlink ref="B402" r:id="rId401" xr:uid="{00000000-0004-0000-0500-000090010000}"/>
    <hyperlink ref="B403" r:id="rId402" xr:uid="{00000000-0004-0000-0500-000091010000}"/>
    <hyperlink ref="B404" r:id="rId403" xr:uid="{00000000-0004-0000-0500-000092010000}"/>
    <hyperlink ref="B405" r:id="rId404" xr:uid="{00000000-0004-0000-0500-000093010000}"/>
    <hyperlink ref="B406" r:id="rId405" xr:uid="{00000000-0004-0000-0500-000094010000}"/>
    <hyperlink ref="B407" r:id="rId406" xr:uid="{00000000-0004-0000-0500-000095010000}"/>
    <hyperlink ref="B408" r:id="rId407" xr:uid="{00000000-0004-0000-0500-000096010000}"/>
    <hyperlink ref="B409" r:id="rId408" xr:uid="{00000000-0004-0000-0500-000097010000}"/>
    <hyperlink ref="B410" r:id="rId409" xr:uid="{00000000-0004-0000-0500-000098010000}"/>
    <hyperlink ref="B411" r:id="rId410" xr:uid="{00000000-0004-0000-0500-000099010000}"/>
    <hyperlink ref="B412" r:id="rId411" xr:uid="{00000000-0004-0000-0500-00009A010000}"/>
    <hyperlink ref="B413" r:id="rId412" xr:uid="{00000000-0004-0000-0500-00009B010000}"/>
    <hyperlink ref="B414" r:id="rId413" xr:uid="{00000000-0004-0000-0500-00009C010000}"/>
    <hyperlink ref="B415" r:id="rId414" xr:uid="{00000000-0004-0000-0500-00009D010000}"/>
    <hyperlink ref="B416" r:id="rId415" xr:uid="{00000000-0004-0000-0500-00009E010000}"/>
    <hyperlink ref="B417" r:id="rId416" xr:uid="{00000000-0004-0000-0500-00009F010000}"/>
    <hyperlink ref="B418" r:id="rId417" xr:uid="{00000000-0004-0000-0500-0000A0010000}"/>
    <hyperlink ref="B419" r:id="rId418" xr:uid="{00000000-0004-0000-0500-0000A1010000}"/>
    <hyperlink ref="B420" r:id="rId419" xr:uid="{00000000-0004-0000-0500-0000A2010000}"/>
    <hyperlink ref="B421" r:id="rId420" xr:uid="{00000000-0004-0000-0500-0000A3010000}"/>
    <hyperlink ref="B422" r:id="rId421" xr:uid="{00000000-0004-0000-0500-0000A4010000}"/>
    <hyperlink ref="B423" r:id="rId422" xr:uid="{00000000-0004-0000-0500-0000A5010000}"/>
    <hyperlink ref="B424" r:id="rId423" xr:uid="{00000000-0004-0000-0500-0000A6010000}"/>
    <hyperlink ref="B425" r:id="rId424" xr:uid="{00000000-0004-0000-0500-0000A7010000}"/>
    <hyperlink ref="B426" r:id="rId425" xr:uid="{00000000-0004-0000-0500-0000A8010000}"/>
    <hyperlink ref="B427" r:id="rId426" xr:uid="{00000000-0004-0000-0500-0000A9010000}"/>
    <hyperlink ref="B428" r:id="rId427" xr:uid="{00000000-0004-0000-0500-0000AA010000}"/>
    <hyperlink ref="B429" r:id="rId428" xr:uid="{00000000-0004-0000-0500-0000AB010000}"/>
    <hyperlink ref="B430" r:id="rId429" xr:uid="{00000000-0004-0000-0500-0000AC010000}"/>
    <hyperlink ref="B431" r:id="rId430" xr:uid="{00000000-0004-0000-0500-0000AD010000}"/>
    <hyperlink ref="B432" r:id="rId431" xr:uid="{00000000-0004-0000-0500-0000AE010000}"/>
    <hyperlink ref="B433" r:id="rId432" xr:uid="{00000000-0004-0000-0500-0000AF010000}"/>
    <hyperlink ref="B434" r:id="rId433" xr:uid="{00000000-0004-0000-0500-0000B0010000}"/>
    <hyperlink ref="B435" r:id="rId434" xr:uid="{00000000-0004-0000-0500-0000B1010000}"/>
    <hyperlink ref="B436" r:id="rId435" xr:uid="{00000000-0004-0000-0500-0000B2010000}"/>
    <hyperlink ref="B437" r:id="rId436" xr:uid="{00000000-0004-0000-0500-0000B3010000}"/>
    <hyperlink ref="B438" r:id="rId437" xr:uid="{00000000-0004-0000-0500-0000B4010000}"/>
    <hyperlink ref="B439" r:id="rId438" xr:uid="{00000000-0004-0000-0500-0000B5010000}"/>
    <hyperlink ref="B440" r:id="rId439" xr:uid="{00000000-0004-0000-0500-0000B6010000}"/>
    <hyperlink ref="B441" r:id="rId440" xr:uid="{00000000-0004-0000-0500-0000B7010000}"/>
    <hyperlink ref="B442" r:id="rId441" xr:uid="{00000000-0004-0000-0500-0000B8010000}"/>
    <hyperlink ref="B443" r:id="rId442" xr:uid="{00000000-0004-0000-0500-0000B9010000}"/>
    <hyperlink ref="B444" r:id="rId443" xr:uid="{00000000-0004-0000-0500-0000BA010000}"/>
    <hyperlink ref="B445" r:id="rId444" xr:uid="{00000000-0004-0000-0500-0000BB010000}"/>
    <hyperlink ref="B446" r:id="rId445" xr:uid="{00000000-0004-0000-0500-0000BC010000}"/>
    <hyperlink ref="B447" r:id="rId446" xr:uid="{00000000-0004-0000-0500-0000BD010000}"/>
    <hyperlink ref="B448" r:id="rId447" xr:uid="{00000000-0004-0000-0500-0000BE010000}"/>
    <hyperlink ref="B449" r:id="rId448" xr:uid="{00000000-0004-0000-0500-0000BF010000}"/>
    <hyperlink ref="B450" r:id="rId449" xr:uid="{00000000-0004-0000-0500-0000C0010000}"/>
    <hyperlink ref="B451" r:id="rId450" xr:uid="{00000000-0004-0000-0500-0000C1010000}"/>
    <hyperlink ref="B452" r:id="rId451" xr:uid="{00000000-0004-0000-0500-0000C2010000}"/>
    <hyperlink ref="B453" r:id="rId452" xr:uid="{00000000-0004-0000-0500-0000C3010000}"/>
    <hyperlink ref="B454" r:id="rId453" xr:uid="{00000000-0004-0000-0500-0000C4010000}"/>
    <hyperlink ref="B455" r:id="rId454" xr:uid="{00000000-0004-0000-0500-0000C5010000}"/>
    <hyperlink ref="B456" r:id="rId455" xr:uid="{00000000-0004-0000-0500-0000C6010000}"/>
    <hyperlink ref="B457" r:id="rId456" xr:uid="{00000000-0004-0000-0500-0000C7010000}"/>
    <hyperlink ref="B458" r:id="rId457" xr:uid="{00000000-0004-0000-0500-0000C8010000}"/>
    <hyperlink ref="B459" r:id="rId458" xr:uid="{00000000-0004-0000-0500-0000C9010000}"/>
    <hyperlink ref="B460" r:id="rId459" xr:uid="{00000000-0004-0000-0500-0000CA010000}"/>
    <hyperlink ref="B461" r:id="rId460" xr:uid="{00000000-0004-0000-0500-0000CB010000}"/>
    <hyperlink ref="B462" r:id="rId461" xr:uid="{00000000-0004-0000-0500-0000CC010000}"/>
    <hyperlink ref="B463" r:id="rId462" xr:uid="{00000000-0004-0000-0500-0000CD010000}"/>
    <hyperlink ref="B464" r:id="rId463" xr:uid="{00000000-0004-0000-0500-0000CE010000}"/>
    <hyperlink ref="B465" r:id="rId464" xr:uid="{00000000-0004-0000-0500-0000CF010000}"/>
    <hyperlink ref="B466" r:id="rId465" xr:uid="{00000000-0004-0000-0500-0000D0010000}"/>
    <hyperlink ref="B467" r:id="rId466" xr:uid="{00000000-0004-0000-0500-0000D1010000}"/>
    <hyperlink ref="B468" r:id="rId467" xr:uid="{00000000-0004-0000-0500-0000D2010000}"/>
    <hyperlink ref="B469" r:id="rId468" xr:uid="{00000000-0004-0000-0500-0000D3010000}"/>
    <hyperlink ref="B470" r:id="rId469" xr:uid="{00000000-0004-0000-0500-0000D4010000}"/>
    <hyperlink ref="B471" r:id="rId470" xr:uid="{00000000-0004-0000-0500-0000D5010000}"/>
    <hyperlink ref="B472" r:id="rId471" xr:uid="{00000000-0004-0000-0500-0000D6010000}"/>
    <hyperlink ref="B473" r:id="rId472" xr:uid="{00000000-0004-0000-0500-0000D7010000}"/>
    <hyperlink ref="B474" r:id="rId473" xr:uid="{00000000-0004-0000-0500-0000D8010000}"/>
    <hyperlink ref="B475" r:id="rId474" xr:uid="{00000000-0004-0000-0500-0000D9010000}"/>
    <hyperlink ref="B476" r:id="rId475" xr:uid="{00000000-0004-0000-0500-0000DA010000}"/>
    <hyperlink ref="B477" r:id="rId476" xr:uid="{00000000-0004-0000-0500-0000DB010000}"/>
    <hyperlink ref="B478" r:id="rId477" xr:uid="{00000000-0004-0000-0500-0000DC010000}"/>
    <hyperlink ref="B479" r:id="rId478" xr:uid="{00000000-0004-0000-0500-0000DD010000}"/>
    <hyperlink ref="B480" r:id="rId479" xr:uid="{00000000-0004-0000-0500-0000DE010000}"/>
    <hyperlink ref="B481" r:id="rId480" xr:uid="{00000000-0004-0000-0500-0000DF010000}"/>
    <hyperlink ref="B482" r:id="rId481" xr:uid="{00000000-0004-0000-0500-0000E0010000}"/>
    <hyperlink ref="B483" r:id="rId482" xr:uid="{00000000-0004-0000-0500-0000E1010000}"/>
    <hyperlink ref="B484" r:id="rId483" xr:uid="{00000000-0004-0000-0500-0000E2010000}"/>
    <hyperlink ref="B485" r:id="rId484" xr:uid="{00000000-0004-0000-0500-0000E3010000}"/>
    <hyperlink ref="B486" r:id="rId485" xr:uid="{00000000-0004-0000-0500-0000E4010000}"/>
    <hyperlink ref="B487" r:id="rId486" xr:uid="{00000000-0004-0000-0500-0000E5010000}"/>
    <hyperlink ref="B488" r:id="rId487" xr:uid="{00000000-0004-0000-0500-0000E6010000}"/>
    <hyperlink ref="B489" r:id="rId488" xr:uid="{00000000-0004-0000-0500-0000E7010000}"/>
    <hyperlink ref="B490" r:id="rId489" xr:uid="{00000000-0004-0000-0500-0000E8010000}"/>
    <hyperlink ref="B491" r:id="rId490" xr:uid="{00000000-0004-0000-0500-0000E9010000}"/>
    <hyperlink ref="B492" r:id="rId491" xr:uid="{00000000-0004-0000-0500-0000EA010000}"/>
    <hyperlink ref="B493" r:id="rId492" xr:uid="{00000000-0004-0000-0500-0000EB010000}"/>
    <hyperlink ref="B494" r:id="rId493" xr:uid="{00000000-0004-0000-0500-0000EC010000}"/>
    <hyperlink ref="B495" r:id="rId494" xr:uid="{00000000-0004-0000-0500-0000ED010000}"/>
    <hyperlink ref="B496" r:id="rId495" xr:uid="{00000000-0004-0000-0500-0000EE010000}"/>
    <hyperlink ref="B497" r:id="rId496" xr:uid="{00000000-0004-0000-0500-0000EF010000}"/>
    <hyperlink ref="B498" r:id="rId497" xr:uid="{00000000-0004-0000-0500-0000F0010000}"/>
    <hyperlink ref="B499" r:id="rId498" xr:uid="{00000000-0004-0000-0500-0000F1010000}"/>
    <hyperlink ref="B500" r:id="rId499" xr:uid="{00000000-0004-0000-0500-0000F2010000}"/>
    <hyperlink ref="B501" r:id="rId500" xr:uid="{00000000-0004-0000-0500-0000F3010000}"/>
    <hyperlink ref="B502" r:id="rId501" xr:uid="{00000000-0004-0000-0500-0000F4010000}"/>
    <hyperlink ref="B503" r:id="rId502" xr:uid="{00000000-0004-0000-0500-0000F5010000}"/>
    <hyperlink ref="B504" r:id="rId503" xr:uid="{00000000-0004-0000-0500-0000F6010000}"/>
    <hyperlink ref="B505" r:id="rId504" xr:uid="{00000000-0004-0000-0500-0000F7010000}"/>
    <hyperlink ref="B506" r:id="rId505" xr:uid="{00000000-0004-0000-0500-0000F8010000}"/>
    <hyperlink ref="B507" r:id="rId506" xr:uid="{00000000-0004-0000-0500-0000F9010000}"/>
    <hyperlink ref="B508" r:id="rId507" xr:uid="{00000000-0004-0000-0500-0000FA010000}"/>
    <hyperlink ref="B509" r:id="rId508" xr:uid="{00000000-0004-0000-0500-0000FB010000}"/>
    <hyperlink ref="B510" r:id="rId509" xr:uid="{00000000-0004-0000-0500-0000FC010000}"/>
    <hyperlink ref="B511" r:id="rId510" xr:uid="{00000000-0004-0000-0500-0000FD010000}"/>
    <hyperlink ref="B512" r:id="rId511" xr:uid="{00000000-0004-0000-0500-0000FE010000}"/>
    <hyperlink ref="B513" r:id="rId512" xr:uid="{00000000-0004-0000-0500-0000FF010000}"/>
    <hyperlink ref="B514" r:id="rId513" xr:uid="{00000000-0004-0000-0500-000000020000}"/>
    <hyperlink ref="B515" r:id="rId514" xr:uid="{00000000-0004-0000-0500-000001020000}"/>
    <hyperlink ref="B516" r:id="rId515" xr:uid="{00000000-0004-0000-0500-000002020000}"/>
    <hyperlink ref="B517" r:id="rId516" xr:uid="{00000000-0004-0000-0500-000003020000}"/>
    <hyperlink ref="B518" r:id="rId517" xr:uid="{00000000-0004-0000-0500-000004020000}"/>
    <hyperlink ref="B519" r:id="rId518" xr:uid="{00000000-0004-0000-0500-000005020000}"/>
    <hyperlink ref="B520" r:id="rId519" xr:uid="{00000000-0004-0000-0500-000006020000}"/>
    <hyperlink ref="B521" r:id="rId520" xr:uid="{00000000-0004-0000-0500-000007020000}"/>
    <hyperlink ref="B522" r:id="rId521" xr:uid="{00000000-0004-0000-0500-000008020000}"/>
    <hyperlink ref="B523" r:id="rId522" xr:uid="{00000000-0004-0000-0500-000009020000}"/>
    <hyperlink ref="B524" r:id="rId523" xr:uid="{00000000-0004-0000-0500-00000A020000}"/>
    <hyperlink ref="B525" r:id="rId524" xr:uid="{00000000-0004-0000-0500-00000B020000}"/>
    <hyperlink ref="B526" r:id="rId525" xr:uid="{00000000-0004-0000-0500-00000C020000}"/>
    <hyperlink ref="B527" r:id="rId526" xr:uid="{00000000-0004-0000-0500-00000D020000}"/>
    <hyperlink ref="B528" r:id="rId527" xr:uid="{00000000-0004-0000-0500-00000E020000}"/>
    <hyperlink ref="B529" r:id="rId528" xr:uid="{00000000-0004-0000-0500-00000F020000}"/>
    <hyperlink ref="B530" r:id="rId529" xr:uid="{00000000-0004-0000-0500-000010020000}"/>
    <hyperlink ref="B531" r:id="rId530" xr:uid="{00000000-0004-0000-0500-000011020000}"/>
    <hyperlink ref="B532" r:id="rId531" xr:uid="{00000000-0004-0000-0500-000012020000}"/>
    <hyperlink ref="B533" r:id="rId532" xr:uid="{00000000-0004-0000-0500-000013020000}"/>
    <hyperlink ref="B534" r:id="rId533" xr:uid="{00000000-0004-0000-0500-000014020000}"/>
    <hyperlink ref="B535" r:id="rId534" xr:uid="{00000000-0004-0000-0500-000015020000}"/>
    <hyperlink ref="B536" r:id="rId535" xr:uid="{00000000-0004-0000-0500-000016020000}"/>
    <hyperlink ref="B537" r:id="rId536" xr:uid="{00000000-0004-0000-0500-000017020000}"/>
    <hyperlink ref="B538" r:id="rId537" xr:uid="{00000000-0004-0000-0500-000018020000}"/>
    <hyperlink ref="B539" r:id="rId538" xr:uid="{00000000-0004-0000-0500-000019020000}"/>
    <hyperlink ref="B540" r:id="rId539" xr:uid="{00000000-0004-0000-0500-00001A020000}"/>
    <hyperlink ref="B541" r:id="rId540" xr:uid="{00000000-0004-0000-0500-00001B020000}"/>
    <hyperlink ref="B542" r:id="rId541" xr:uid="{00000000-0004-0000-0500-00001C020000}"/>
    <hyperlink ref="B543" r:id="rId542" xr:uid="{00000000-0004-0000-0500-00001D020000}"/>
    <hyperlink ref="B544" r:id="rId543" xr:uid="{00000000-0004-0000-0500-00001E020000}"/>
    <hyperlink ref="B545" r:id="rId544" xr:uid="{00000000-0004-0000-0500-00001F020000}"/>
    <hyperlink ref="B546" r:id="rId545" xr:uid="{00000000-0004-0000-0500-000020020000}"/>
    <hyperlink ref="B547" r:id="rId546" xr:uid="{00000000-0004-0000-0500-000021020000}"/>
    <hyperlink ref="B548" r:id="rId547" xr:uid="{00000000-0004-0000-0500-000022020000}"/>
    <hyperlink ref="B549" r:id="rId548" xr:uid="{00000000-0004-0000-0500-000023020000}"/>
    <hyperlink ref="B550" r:id="rId549" xr:uid="{00000000-0004-0000-0500-000024020000}"/>
    <hyperlink ref="B551" r:id="rId550" xr:uid="{00000000-0004-0000-0500-000025020000}"/>
    <hyperlink ref="B552" r:id="rId551" xr:uid="{00000000-0004-0000-0500-000026020000}"/>
    <hyperlink ref="B553" r:id="rId552" xr:uid="{00000000-0004-0000-0500-000027020000}"/>
    <hyperlink ref="B554" r:id="rId553" xr:uid="{00000000-0004-0000-0500-000028020000}"/>
    <hyperlink ref="B555" r:id="rId554" xr:uid="{00000000-0004-0000-0500-000029020000}"/>
    <hyperlink ref="B556" r:id="rId555" xr:uid="{00000000-0004-0000-0500-00002A020000}"/>
    <hyperlink ref="B557" r:id="rId556" xr:uid="{00000000-0004-0000-0500-00002B020000}"/>
    <hyperlink ref="B558" r:id="rId557" xr:uid="{00000000-0004-0000-0500-00002C020000}"/>
    <hyperlink ref="B559" r:id="rId558" xr:uid="{00000000-0004-0000-0500-00002D020000}"/>
    <hyperlink ref="B560" r:id="rId559" xr:uid="{00000000-0004-0000-0500-00002E020000}"/>
    <hyperlink ref="B561" r:id="rId560" xr:uid="{00000000-0004-0000-0500-00002F020000}"/>
    <hyperlink ref="B562" r:id="rId561" xr:uid="{00000000-0004-0000-0500-000030020000}"/>
    <hyperlink ref="B563" r:id="rId562" xr:uid="{00000000-0004-0000-0500-000031020000}"/>
    <hyperlink ref="B564" r:id="rId563" xr:uid="{00000000-0004-0000-0500-000032020000}"/>
    <hyperlink ref="B565" r:id="rId564" xr:uid="{00000000-0004-0000-0500-000033020000}"/>
    <hyperlink ref="B566" r:id="rId565" xr:uid="{00000000-0004-0000-0500-000034020000}"/>
    <hyperlink ref="B567" r:id="rId566" xr:uid="{00000000-0004-0000-0500-000035020000}"/>
    <hyperlink ref="B568" r:id="rId567" xr:uid="{00000000-0004-0000-0500-000036020000}"/>
    <hyperlink ref="B569" r:id="rId568" xr:uid="{00000000-0004-0000-0500-000037020000}"/>
    <hyperlink ref="B570" r:id="rId569" xr:uid="{00000000-0004-0000-0500-000038020000}"/>
    <hyperlink ref="B571" r:id="rId570" xr:uid="{00000000-0004-0000-0500-000039020000}"/>
    <hyperlink ref="B572" r:id="rId571" xr:uid="{00000000-0004-0000-0500-00003A020000}"/>
    <hyperlink ref="B573" r:id="rId572" xr:uid="{00000000-0004-0000-0500-00003B020000}"/>
    <hyperlink ref="B574" r:id="rId573" xr:uid="{00000000-0004-0000-0500-00003C020000}"/>
    <hyperlink ref="B575" r:id="rId574" xr:uid="{00000000-0004-0000-0500-00003D020000}"/>
    <hyperlink ref="B576" r:id="rId575" xr:uid="{00000000-0004-0000-0500-00003E020000}"/>
    <hyperlink ref="B577" r:id="rId576" xr:uid="{00000000-0004-0000-0500-00003F020000}"/>
    <hyperlink ref="B578" r:id="rId577" xr:uid="{00000000-0004-0000-0500-000040020000}"/>
    <hyperlink ref="B579" r:id="rId578" xr:uid="{00000000-0004-0000-0500-000041020000}"/>
    <hyperlink ref="B580" r:id="rId579" xr:uid="{00000000-0004-0000-0500-000042020000}"/>
    <hyperlink ref="B581" r:id="rId580" xr:uid="{00000000-0004-0000-0500-000043020000}"/>
    <hyperlink ref="B582" r:id="rId581" xr:uid="{00000000-0004-0000-0500-000044020000}"/>
    <hyperlink ref="B583" r:id="rId582" xr:uid="{00000000-0004-0000-0500-000045020000}"/>
    <hyperlink ref="B584" r:id="rId583" xr:uid="{00000000-0004-0000-0500-000046020000}"/>
    <hyperlink ref="B585" r:id="rId584" xr:uid="{00000000-0004-0000-0500-000047020000}"/>
    <hyperlink ref="B586" r:id="rId585" xr:uid="{00000000-0004-0000-0500-000048020000}"/>
    <hyperlink ref="B587" r:id="rId586" xr:uid="{00000000-0004-0000-0500-000049020000}"/>
    <hyperlink ref="B588" r:id="rId587" xr:uid="{00000000-0004-0000-0500-00004A020000}"/>
    <hyperlink ref="B589" r:id="rId588" xr:uid="{00000000-0004-0000-0500-00004B020000}"/>
    <hyperlink ref="B590" r:id="rId589" xr:uid="{00000000-0004-0000-0500-00004C020000}"/>
    <hyperlink ref="B591" r:id="rId590" xr:uid="{00000000-0004-0000-0500-00004D020000}"/>
    <hyperlink ref="B592" r:id="rId591" xr:uid="{00000000-0004-0000-0500-00004E020000}"/>
    <hyperlink ref="B593" r:id="rId592" xr:uid="{00000000-0004-0000-0500-00004F020000}"/>
    <hyperlink ref="B594" r:id="rId593" xr:uid="{00000000-0004-0000-0500-000050020000}"/>
    <hyperlink ref="B595" r:id="rId594" xr:uid="{00000000-0004-0000-0500-000051020000}"/>
    <hyperlink ref="B596" r:id="rId595" xr:uid="{00000000-0004-0000-0500-000052020000}"/>
    <hyperlink ref="B597" r:id="rId596" xr:uid="{00000000-0004-0000-0500-000053020000}"/>
    <hyperlink ref="B598" r:id="rId597" xr:uid="{00000000-0004-0000-0500-000054020000}"/>
    <hyperlink ref="B599" r:id="rId598" xr:uid="{00000000-0004-0000-0500-000055020000}"/>
    <hyperlink ref="B600" r:id="rId599" xr:uid="{00000000-0004-0000-0500-000056020000}"/>
    <hyperlink ref="B601" r:id="rId600" xr:uid="{00000000-0004-0000-0500-000057020000}"/>
    <hyperlink ref="B602" r:id="rId601" xr:uid="{00000000-0004-0000-0500-000058020000}"/>
    <hyperlink ref="B603" r:id="rId602" xr:uid="{00000000-0004-0000-0500-000059020000}"/>
    <hyperlink ref="B604" r:id="rId603" xr:uid="{00000000-0004-0000-0500-00005A020000}"/>
    <hyperlink ref="B605" r:id="rId604" xr:uid="{00000000-0004-0000-0500-00005B020000}"/>
    <hyperlink ref="B606" r:id="rId605" xr:uid="{00000000-0004-0000-0500-00005C020000}"/>
    <hyperlink ref="B607" r:id="rId606" xr:uid="{00000000-0004-0000-0500-00005D020000}"/>
    <hyperlink ref="B608" r:id="rId607" xr:uid="{00000000-0004-0000-0500-00005E020000}"/>
    <hyperlink ref="B609" r:id="rId608" xr:uid="{00000000-0004-0000-0500-00005F020000}"/>
    <hyperlink ref="B610" r:id="rId609" xr:uid="{00000000-0004-0000-0500-000060020000}"/>
    <hyperlink ref="B611" r:id="rId610" xr:uid="{00000000-0004-0000-0500-000061020000}"/>
    <hyperlink ref="B612" r:id="rId611" xr:uid="{00000000-0004-0000-0500-000062020000}"/>
    <hyperlink ref="B613" r:id="rId612" xr:uid="{00000000-0004-0000-0500-000063020000}"/>
    <hyperlink ref="B614" r:id="rId613" xr:uid="{00000000-0004-0000-0500-000064020000}"/>
    <hyperlink ref="B615" r:id="rId614" xr:uid="{00000000-0004-0000-0500-000065020000}"/>
    <hyperlink ref="B616" r:id="rId615" xr:uid="{00000000-0004-0000-0500-000066020000}"/>
    <hyperlink ref="B617" r:id="rId616" xr:uid="{00000000-0004-0000-0500-000067020000}"/>
    <hyperlink ref="B618" r:id="rId617" xr:uid="{00000000-0004-0000-0500-000068020000}"/>
    <hyperlink ref="B619" r:id="rId618" xr:uid="{00000000-0004-0000-0500-000069020000}"/>
    <hyperlink ref="B620" r:id="rId619" xr:uid="{00000000-0004-0000-0500-00006A020000}"/>
    <hyperlink ref="B621" r:id="rId620" xr:uid="{00000000-0004-0000-0500-00006B020000}"/>
    <hyperlink ref="B622" r:id="rId621" xr:uid="{00000000-0004-0000-0500-00006C020000}"/>
    <hyperlink ref="B623" r:id="rId622" xr:uid="{00000000-0004-0000-0500-00006D020000}"/>
    <hyperlink ref="B624" r:id="rId623" xr:uid="{00000000-0004-0000-0500-00006E020000}"/>
    <hyperlink ref="B625" r:id="rId624" xr:uid="{00000000-0004-0000-0500-00006F020000}"/>
    <hyperlink ref="B626" r:id="rId625" xr:uid="{00000000-0004-0000-0500-000070020000}"/>
    <hyperlink ref="B627" r:id="rId626" xr:uid="{00000000-0004-0000-0500-000071020000}"/>
    <hyperlink ref="B628" r:id="rId627" xr:uid="{00000000-0004-0000-0500-000072020000}"/>
    <hyperlink ref="B629" r:id="rId628" xr:uid="{00000000-0004-0000-0500-000073020000}"/>
    <hyperlink ref="B630" r:id="rId629" xr:uid="{00000000-0004-0000-0500-000074020000}"/>
    <hyperlink ref="B631" r:id="rId630" xr:uid="{00000000-0004-0000-0500-000075020000}"/>
    <hyperlink ref="B632" r:id="rId631" xr:uid="{00000000-0004-0000-0500-000076020000}"/>
    <hyperlink ref="B633" r:id="rId632" xr:uid="{00000000-0004-0000-0500-000077020000}"/>
    <hyperlink ref="B634" r:id="rId633" xr:uid="{00000000-0004-0000-0500-000078020000}"/>
    <hyperlink ref="B635" r:id="rId634" xr:uid="{00000000-0004-0000-0500-000079020000}"/>
    <hyperlink ref="B636" r:id="rId635" xr:uid="{00000000-0004-0000-0500-00007A020000}"/>
    <hyperlink ref="B637" r:id="rId636" xr:uid="{00000000-0004-0000-0500-00007B020000}"/>
    <hyperlink ref="B638" r:id="rId637" xr:uid="{00000000-0004-0000-0500-00007C020000}"/>
    <hyperlink ref="B639" r:id="rId638" xr:uid="{00000000-0004-0000-0500-00007D020000}"/>
    <hyperlink ref="B640" r:id="rId639" xr:uid="{00000000-0004-0000-0500-00007E020000}"/>
    <hyperlink ref="B641" r:id="rId640" xr:uid="{00000000-0004-0000-0500-00007F020000}"/>
    <hyperlink ref="B642" r:id="rId641" xr:uid="{00000000-0004-0000-0500-000080020000}"/>
    <hyperlink ref="B643" r:id="rId642" xr:uid="{00000000-0004-0000-0500-000081020000}"/>
    <hyperlink ref="B644" r:id="rId643" xr:uid="{00000000-0004-0000-0500-000082020000}"/>
    <hyperlink ref="B645" r:id="rId644" xr:uid="{00000000-0004-0000-0500-000083020000}"/>
    <hyperlink ref="B646" r:id="rId645" xr:uid="{00000000-0004-0000-0500-000084020000}"/>
    <hyperlink ref="B647" r:id="rId646" xr:uid="{00000000-0004-0000-0500-000085020000}"/>
    <hyperlink ref="B648" r:id="rId647" xr:uid="{00000000-0004-0000-0500-000086020000}"/>
    <hyperlink ref="B649" r:id="rId648" xr:uid="{00000000-0004-0000-0500-000087020000}"/>
    <hyperlink ref="B650" r:id="rId649" xr:uid="{00000000-0004-0000-0500-000088020000}"/>
    <hyperlink ref="B651" r:id="rId650" xr:uid="{00000000-0004-0000-0500-000089020000}"/>
    <hyperlink ref="B652" r:id="rId651" xr:uid="{00000000-0004-0000-0500-00008A020000}"/>
    <hyperlink ref="B653" r:id="rId652" xr:uid="{00000000-0004-0000-0500-00008B020000}"/>
    <hyperlink ref="B654" r:id="rId653" xr:uid="{00000000-0004-0000-0500-00008C020000}"/>
    <hyperlink ref="B655" r:id="rId654" xr:uid="{00000000-0004-0000-0500-00008D020000}"/>
    <hyperlink ref="B656" r:id="rId655" xr:uid="{00000000-0004-0000-0500-00008E020000}"/>
    <hyperlink ref="B657" r:id="rId656" xr:uid="{00000000-0004-0000-0500-00008F020000}"/>
    <hyperlink ref="B658" r:id="rId657" xr:uid="{00000000-0004-0000-0500-000090020000}"/>
    <hyperlink ref="B659" r:id="rId658" xr:uid="{00000000-0004-0000-0500-000091020000}"/>
    <hyperlink ref="B660" r:id="rId659" xr:uid="{00000000-0004-0000-0500-000092020000}"/>
    <hyperlink ref="B661" r:id="rId660" xr:uid="{00000000-0004-0000-0500-000093020000}"/>
    <hyperlink ref="B662" r:id="rId661" xr:uid="{00000000-0004-0000-0500-000094020000}"/>
    <hyperlink ref="B663" r:id="rId662" xr:uid="{00000000-0004-0000-0500-000095020000}"/>
    <hyperlink ref="B664" r:id="rId663" xr:uid="{00000000-0004-0000-0500-000096020000}"/>
    <hyperlink ref="B665" r:id="rId664" xr:uid="{00000000-0004-0000-0500-000097020000}"/>
    <hyperlink ref="B666" r:id="rId665" xr:uid="{00000000-0004-0000-0500-000098020000}"/>
    <hyperlink ref="B667" r:id="rId666" xr:uid="{00000000-0004-0000-0500-000099020000}"/>
    <hyperlink ref="B668" r:id="rId667" xr:uid="{00000000-0004-0000-0500-00009A020000}"/>
    <hyperlink ref="B669" r:id="rId668" xr:uid="{00000000-0004-0000-0500-00009B020000}"/>
    <hyperlink ref="B670" r:id="rId669" xr:uid="{00000000-0004-0000-0500-00009C020000}"/>
    <hyperlink ref="B671" r:id="rId670" xr:uid="{00000000-0004-0000-0500-00009D020000}"/>
    <hyperlink ref="B672" r:id="rId671" xr:uid="{00000000-0004-0000-0500-00009E020000}"/>
    <hyperlink ref="B673" r:id="rId672" xr:uid="{00000000-0004-0000-0500-00009F020000}"/>
    <hyperlink ref="B674" r:id="rId673" xr:uid="{00000000-0004-0000-0500-0000A0020000}"/>
    <hyperlink ref="B675" r:id="rId674" xr:uid="{00000000-0004-0000-0500-0000A1020000}"/>
    <hyperlink ref="B676" r:id="rId675" xr:uid="{00000000-0004-0000-0500-0000A2020000}"/>
    <hyperlink ref="B677" r:id="rId676" xr:uid="{00000000-0004-0000-0500-0000A3020000}"/>
    <hyperlink ref="B678" r:id="rId677" xr:uid="{00000000-0004-0000-0500-0000A4020000}"/>
    <hyperlink ref="B679" r:id="rId678" xr:uid="{00000000-0004-0000-0500-0000A5020000}"/>
    <hyperlink ref="B680" r:id="rId679" xr:uid="{00000000-0004-0000-0500-0000A6020000}"/>
    <hyperlink ref="B681" r:id="rId680" xr:uid="{00000000-0004-0000-0500-0000A7020000}"/>
    <hyperlink ref="B682" r:id="rId681" xr:uid="{00000000-0004-0000-0500-0000A8020000}"/>
    <hyperlink ref="B683" r:id="rId682" xr:uid="{00000000-0004-0000-0500-0000A9020000}"/>
    <hyperlink ref="B684" r:id="rId683" xr:uid="{00000000-0004-0000-0500-0000AA020000}"/>
    <hyperlink ref="B685" r:id="rId684" xr:uid="{00000000-0004-0000-0500-0000AB020000}"/>
    <hyperlink ref="B686" r:id="rId685" xr:uid="{00000000-0004-0000-0500-0000AC020000}"/>
    <hyperlink ref="B687" r:id="rId686" xr:uid="{00000000-0004-0000-0500-0000AD020000}"/>
    <hyperlink ref="B688" r:id="rId687" xr:uid="{00000000-0004-0000-0500-0000AE020000}"/>
    <hyperlink ref="B689" r:id="rId688" xr:uid="{00000000-0004-0000-0500-0000AF020000}"/>
    <hyperlink ref="B690" r:id="rId689" xr:uid="{00000000-0004-0000-0500-0000B0020000}"/>
    <hyperlink ref="B691" r:id="rId690" xr:uid="{00000000-0004-0000-0500-0000B1020000}"/>
    <hyperlink ref="B692" r:id="rId691" xr:uid="{00000000-0004-0000-0500-0000B2020000}"/>
    <hyperlink ref="B693" r:id="rId692" xr:uid="{00000000-0004-0000-0500-0000B3020000}"/>
    <hyperlink ref="B694" r:id="rId693" xr:uid="{00000000-0004-0000-0500-0000B4020000}"/>
    <hyperlink ref="B695" r:id="rId694" xr:uid="{00000000-0004-0000-0500-0000B5020000}"/>
    <hyperlink ref="B696" r:id="rId695" xr:uid="{00000000-0004-0000-0500-0000B6020000}"/>
    <hyperlink ref="B697" r:id="rId696" xr:uid="{00000000-0004-0000-0500-0000B7020000}"/>
    <hyperlink ref="B698" r:id="rId697" xr:uid="{00000000-0004-0000-0500-0000B8020000}"/>
    <hyperlink ref="B699" r:id="rId698" xr:uid="{00000000-0004-0000-0500-0000B9020000}"/>
    <hyperlink ref="B700" r:id="rId699" xr:uid="{00000000-0004-0000-0500-0000BA020000}"/>
    <hyperlink ref="B701" r:id="rId700" xr:uid="{00000000-0004-0000-0500-0000BB020000}"/>
    <hyperlink ref="B702" r:id="rId701" xr:uid="{00000000-0004-0000-0500-0000BC020000}"/>
    <hyperlink ref="B703" r:id="rId702" xr:uid="{00000000-0004-0000-0500-0000BD020000}"/>
    <hyperlink ref="B704" r:id="rId703" xr:uid="{00000000-0004-0000-0500-0000BE020000}"/>
    <hyperlink ref="B705" r:id="rId704" xr:uid="{00000000-0004-0000-0500-0000BF020000}"/>
    <hyperlink ref="B706" r:id="rId705" xr:uid="{00000000-0004-0000-0500-0000C0020000}"/>
    <hyperlink ref="B707" r:id="rId706" xr:uid="{00000000-0004-0000-0500-0000C1020000}"/>
    <hyperlink ref="B708" r:id="rId707" xr:uid="{00000000-0004-0000-0500-0000C2020000}"/>
    <hyperlink ref="B709" r:id="rId708" xr:uid="{00000000-0004-0000-0500-0000C3020000}"/>
    <hyperlink ref="B710" r:id="rId709" xr:uid="{00000000-0004-0000-0500-0000C4020000}"/>
    <hyperlink ref="B711" r:id="rId710" xr:uid="{00000000-0004-0000-0500-0000C5020000}"/>
    <hyperlink ref="B712" r:id="rId711" xr:uid="{00000000-0004-0000-0500-0000C6020000}"/>
    <hyperlink ref="B713" r:id="rId712" xr:uid="{00000000-0004-0000-0500-0000C7020000}"/>
    <hyperlink ref="B714" r:id="rId713" xr:uid="{00000000-0004-0000-0500-0000C8020000}"/>
    <hyperlink ref="B715" r:id="rId714" xr:uid="{00000000-0004-0000-0500-0000C9020000}"/>
    <hyperlink ref="B716" r:id="rId715" xr:uid="{00000000-0004-0000-0500-0000CA020000}"/>
    <hyperlink ref="B717" r:id="rId716" xr:uid="{00000000-0004-0000-0500-0000CB020000}"/>
    <hyperlink ref="B718" r:id="rId717" xr:uid="{00000000-0004-0000-0500-0000CC020000}"/>
    <hyperlink ref="B719" r:id="rId718" xr:uid="{00000000-0004-0000-0500-0000CD020000}"/>
    <hyperlink ref="B720" r:id="rId719" xr:uid="{00000000-0004-0000-0500-0000CE020000}"/>
    <hyperlink ref="B721" r:id="rId720" xr:uid="{00000000-0004-0000-0500-0000CF020000}"/>
    <hyperlink ref="B722" r:id="rId721" xr:uid="{00000000-0004-0000-0500-0000D0020000}"/>
    <hyperlink ref="B723" r:id="rId722" xr:uid="{00000000-0004-0000-0500-0000D1020000}"/>
    <hyperlink ref="B724" r:id="rId723" xr:uid="{00000000-0004-0000-0500-0000D2020000}"/>
    <hyperlink ref="B725" r:id="rId724" xr:uid="{00000000-0004-0000-0500-0000D3020000}"/>
    <hyperlink ref="B726" r:id="rId725" xr:uid="{00000000-0004-0000-0500-0000D4020000}"/>
    <hyperlink ref="B727" r:id="rId726" xr:uid="{00000000-0004-0000-0500-0000D5020000}"/>
    <hyperlink ref="B728" r:id="rId727" xr:uid="{00000000-0004-0000-0500-0000D6020000}"/>
    <hyperlink ref="B729" r:id="rId728" xr:uid="{00000000-0004-0000-0500-0000D7020000}"/>
    <hyperlink ref="B730" r:id="rId729" xr:uid="{00000000-0004-0000-0500-0000D8020000}"/>
    <hyperlink ref="B731" r:id="rId730" xr:uid="{00000000-0004-0000-0500-0000D9020000}"/>
    <hyperlink ref="B732" r:id="rId731" xr:uid="{00000000-0004-0000-0500-0000DA020000}"/>
    <hyperlink ref="B733" r:id="rId732" xr:uid="{00000000-0004-0000-0500-0000DB020000}"/>
    <hyperlink ref="B734" r:id="rId733" xr:uid="{00000000-0004-0000-0500-0000DC020000}"/>
    <hyperlink ref="B735" r:id="rId734" xr:uid="{00000000-0004-0000-0500-0000DD020000}"/>
    <hyperlink ref="B736" r:id="rId735" xr:uid="{00000000-0004-0000-0500-0000DE020000}"/>
    <hyperlink ref="B737" r:id="rId736" xr:uid="{00000000-0004-0000-0500-0000DF020000}"/>
    <hyperlink ref="B738" r:id="rId737" xr:uid="{00000000-0004-0000-0500-0000E0020000}"/>
    <hyperlink ref="B739" r:id="rId738" xr:uid="{00000000-0004-0000-0500-0000E1020000}"/>
    <hyperlink ref="B740" r:id="rId739" xr:uid="{00000000-0004-0000-0500-0000E2020000}"/>
    <hyperlink ref="B741" r:id="rId740" xr:uid="{00000000-0004-0000-0500-0000E3020000}"/>
    <hyperlink ref="B742" r:id="rId741" xr:uid="{00000000-0004-0000-0500-0000E4020000}"/>
    <hyperlink ref="B743" r:id="rId742" xr:uid="{00000000-0004-0000-0500-0000E5020000}"/>
    <hyperlink ref="B744" r:id="rId743" xr:uid="{00000000-0004-0000-0500-0000E6020000}"/>
    <hyperlink ref="B745" r:id="rId744" xr:uid="{00000000-0004-0000-0500-0000E7020000}"/>
    <hyperlink ref="B746" r:id="rId745" xr:uid="{00000000-0004-0000-0500-0000E8020000}"/>
    <hyperlink ref="B747" r:id="rId746" xr:uid="{00000000-0004-0000-0500-0000E9020000}"/>
    <hyperlink ref="B748" r:id="rId747" xr:uid="{00000000-0004-0000-0500-0000EA020000}"/>
    <hyperlink ref="B749" r:id="rId748" xr:uid="{00000000-0004-0000-0500-0000EB020000}"/>
    <hyperlink ref="B750" r:id="rId749" xr:uid="{00000000-0004-0000-0500-0000EC020000}"/>
    <hyperlink ref="B751" r:id="rId750" xr:uid="{00000000-0004-0000-0500-0000ED020000}"/>
    <hyperlink ref="B752" r:id="rId751" xr:uid="{00000000-0004-0000-0500-0000EE020000}"/>
    <hyperlink ref="B753" r:id="rId752" xr:uid="{00000000-0004-0000-0500-0000EF020000}"/>
    <hyperlink ref="B754" r:id="rId753" xr:uid="{00000000-0004-0000-0500-0000F0020000}"/>
    <hyperlink ref="B755" r:id="rId754" xr:uid="{00000000-0004-0000-0500-0000F1020000}"/>
    <hyperlink ref="B756" r:id="rId755" xr:uid="{00000000-0004-0000-0500-0000F2020000}"/>
    <hyperlink ref="B757" r:id="rId756" xr:uid="{00000000-0004-0000-0500-0000F3020000}"/>
    <hyperlink ref="B758" r:id="rId757" xr:uid="{00000000-0004-0000-0500-0000F4020000}"/>
    <hyperlink ref="B759" r:id="rId758" xr:uid="{00000000-0004-0000-0500-0000F5020000}"/>
    <hyperlink ref="B760" r:id="rId759" xr:uid="{00000000-0004-0000-0500-0000F6020000}"/>
    <hyperlink ref="B761" r:id="rId760" xr:uid="{00000000-0004-0000-0500-0000F7020000}"/>
    <hyperlink ref="B762" r:id="rId761" xr:uid="{00000000-0004-0000-0500-0000F8020000}"/>
    <hyperlink ref="B763" r:id="rId762" xr:uid="{00000000-0004-0000-0500-0000F9020000}"/>
    <hyperlink ref="B764" r:id="rId763" xr:uid="{00000000-0004-0000-0500-0000FA020000}"/>
    <hyperlink ref="B765" r:id="rId764" xr:uid="{00000000-0004-0000-0500-0000FB020000}"/>
    <hyperlink ref="B766" r:id="rId765" xr:uid="{00000000-0004-0000-0500-0000FC020000}"/>
    <hyperlink ref="B767" r:id="rId766" xr:uid="{00000000-0004-0000-0500-0000FD020000}"/>
    <hyperlink ref="B768" r:id="rId767" xr:uid="{00000000-0004-0000-0500-0000FE020000}"/>
    <hyperlink ref="B769" r:id="rId768" xr:uid="{00000000-0004-0000-0500-0000FF020000}"/>
    <hyperlink ref="B770" r:id="rId769" xr:uid="{00000000-0004-0000-0500-000000030000}"/>
    <hyperlink ref="B771" r:id="rId770" xr:uid="{00000000-0004-0000-0500-000001030000}"/>
    <hyperlink ref="B772" r:id="rId771" xr:uid="{00000000-0004-0000-0500-000002030000}"/>
    <hyperlink ref="B773" r:id="rId772" xr:uid="{00000000-0004-0000-0500-000003030000}"/>
    <hyperlink ref="B774" r:id="rId773" xr:uid="{00000000-0004-0000-0500-000004030000}"/>
    <hyperlink ref="B775" r:id="rId774" xr:uid="{00000000-0004-0000-0500-000005030000}"/>
    <hyperlink ref="B776" r:id="rId775" xr:uid="{00000000-0004-0000-0500-000006030000}"/>
    <hyperlink ref="B777" r:id="rId776" xr:uid="{00000000-0004-0000-0500-000007030000}"/>
    <hyperlink ref="B778" r:id="rId777" xr:uid="{00000000-0004-0000-0500-000008030000}"/>
    <hyperlink ref="B779" r:id="rId778" xr:uid="{00000000-0004-0000-0500-000009030000}"/>
    <hyperlink ref="B780" r:id="rId779" xr:uid="{00000000-0004-0000-0500-00000A030000}"/>
    <hyperlink ref="B781" r:id="rId780" xr:uid="{00000000-0004-0000-0500-00000B030000}"/>
    <hyperlink ref="B782" r:id="rId781" xr:uid="{00000000-0004-0000-0500-00000C030000}"/>
    <hyperlink ref="B783" r:id="rId782" xr:uid="{00000000-0004-0000-0500-00000D030000}"/>
    <hyperlink ref="B784" r:id="rId783" xr:uid="{00000000-0004-0000-0500-00000E030000}"/>
    <hyperlink ref="B785" r:id="rId784" xr:uid="{00000000-0004-0000-0500-00000F030000}"/>
    <hyperlink ref="B786" r:id="rId785" xr:uid="{00000000-0004-0000-0500-000010030000}"/>
    <hyperlink ref="B787" r:id="rId786" xr:uid="{00000000-0004-0000-0500-000011030000}"/>
    <hyperlink ref="B788" r:id="rId787" xr:uid="{00000000-0004-0000-0500-000012030000}"/>
    <hyperlink ref="B789" r:id="rId788" xr:uid="{00000000-0004-0000-0500-000013030000}"/>
    <hyperlink ref="B790" r:id="rId789" xr:uid="{00000000-0004-0000-0500-000014030000}"/>
    <hyperlink ref="B791" r:id="rId790" xr:uid="{00000000-0004-0000-0500-000015030000}"/>
    <hyperlink ref="B792" r:id="rId791" xr:uid="{00000000-0004-0000-0500-000016030000}"/>
    <hyperlink ref="B793" r:id="rId792" xr:uid="{00000000-0004-0000-0500-000017030000}"/>
    <hyperlink ref="B794" r:id="rId793" xr:uid="{00000000-0004-0000-0500-000018030000}"/>
    <hyperlink ref="B795" r:id="rId794" xr:uid="{00000000-0004-0000-0500-000019030000}"/>
    <hyperlink ref="B796" r:id="rId795" xr:uid="{00000000-0004-0000-0500-00001A030000}"/>
    <hyperlink ref="B797" r:id="rId796" xr:uid="{00000000-0004-0000-0500-00001B030000}"/>
    <hyperlink ref="B798" r:id="rId797" xr:uid="{00000000-0004-0000-0500-00001C030000}"/>
    <hyperlink ref="B799" r:id="rId798" xr:uid="{00000000-0004-0000-0500-00001D030000}"/>
    <hyperlink ref="B800" r:id="rId799" xr:uid="{00000000-0004-0000-0500-00001E030000}"/>
    <hyperlink ref="B801" r:id="rId800" xr:uid="{00000000-0004-0000-0500-00001F030000}"/>
    <hyperlink ref="B802" r:id="rId801" xr:uid="{00000000-0004-0000-0500-000020030000}"/>
    <hyperlink ref="B803" r:id="rId802" xr:uid="{00000000-0004-0000-0500-000021030000}"/>
    <hyperlink ref="B804" r:id="rId803" xr:uid="{00000000-0004-0000-0500-000022030000}"/>
    <hyperlink ref="B805" r:id="rId804" xr:uid="{00000000-0004-0000-0500-000023030000}"/>
    <hyperlink ref="B806" r:id="rId805" xr:uid="{00000000-0004-0000-0500-000024030000}"/>
    <hyperlink ref="B807" r:id="rId806" xr:uid="{00000000-0004-0000-0500-000025030000}"/>
    <hyperlink ref="B808" r:id="rId807" xr:uid="{00000000-0004-0000-0500-000026030000}"/>
    <hyperlink ref="B809" r:id="rId808" xr:uid="{00000000-0004-0000-0500-000027030000}"/>
    <hyperlink ref="B810" r:id="rId809" xr:uid="{00000000-0004-0000-0500-000028030000}"/>
    <hyperlink ref="B811" r:id="rId810" xr:uid="{00000000-0004-0000-0500-000029030000}"/>
    <hyperlink ref="B812" r:id="rId811" xr:uid="{00000000-0004-0000-0500-00002A030000}"/>
    <hyperlink ref="B813" r:id="rId812" xr:uid="{00000000-0004-0000-0500-00002B030000}"/>
    <hyperlink ref="B814" r:id="rId813" xr:uid="{00000000-0004-0000-0500-00002C030000}"/>
    <hyperlink ref="B815" r:id="rId814" xr:uid="{00000000-0004-0000-0500-00002D030000}"/>
    <hyperlink ref="B816" r:id="rId815" xr:uid="{00000000-0004-0000-0500-00002E030000}"/>
    <hyperlink ref="B817" r:id="rId816" xr:uid="{00000000-0004-0000-0500-00002F030000}"/>
    <hyperlink ref="B818" r:id="rId817" xr:uid="{00000000-0004-0000-0500-000030030000}"/>
    <hyperlink ref="B819" r:id="rId818" xr:uid="{00000000-0004-0000-0500-000031030000}"/>
    <hyperlink ref="B820" r:id="rId819" xr:uid="{00000000-0004-0000-0500-000032030000}"/>
    <hyperlink ref="B821" r:id="rId820" xr:uid="{00000000-0004-0000-0500-000033030000}"/>
    <hyperlink ref="B822" r:id="rId821" xr:uid="{00000000-0004-0000-0500-000034030000}"/>
    <hyperlink ref="B823" r:id="rId822" xr:uid="{00000000-0004-0000-0500-000035030000}"/>
    <hyperlink ref="B824" r:id="rId823" xr:uid="{00000000-0004-0000-0500-000036030000}"/>
    <hyperlink ref="B825" r:id="rId824" xr:uid="{00000000-0004-0000-0500-000037030000}"/>
    <hyperlink ref="B826" r:id="rId825" xr:uid="{00000000-0004-0000-0500-000038030000}"/>
    <hyperlink ref="B827" r:id="rId826" xr:uid="{00000000-0004-0000-0500-000039030000}"/>
    <hyperlink ref="B828" r:id="rId827" xr:uid="{00000000-0004-0000-0500-00003A030000}"/>
    <hyperlink ref="B829" r:id="rId828" xr:uid="{00000000-0004-0000-0500-00003B030000}"/>
    <hyperlink ref="B830" r:id="rId829" xr:uid="{00000000-0004-0000-0500-00003C030000}"/>
    <hyperlink ref="B831" r:id="rId830" xr:uid="{00000000-0004-0000-0500-00003D030000}"/>
    <hyperlink ref="B832" r:id="rId831" xr:uid="{00000000-0004-0000-0500-00003E030000}"/>
    <hyperlink ref="B833" r:id="rId832" xr:uid="{00000000-0004-0000-0500-00003F030000}"/>
    <hyperlink ref="B834" r:id="rId833" xr:uid="{00000000-0004-0000-0500-000040030000}"/>
    <hyperlink ref="B835" r:id="rId834" xr:uid="{00000000-0004-0000-0500-000041030000}"/>
    <hyperlink ref="B836" r:id="rId835" xr:uid="{00000000-0004-0000-0500-000042030000}"/>
    <hyperlink ref="B837" r:id="rId836" xr:uid="{00000000-0004-0000-0500-000043030000}"/>
    <hyperlink ref="B838" r:id="rId837" xr:uid="{00000000-0004-0000-0500-000044030000}"/>
    <hyperlink ref="B839" r:id="rId838" xr:uid="{00000000-0004-0000-0500-000045030000}"/>
    <hyperlink ref="B840" r:id="rId839" xr:uid="{00000000-0004-0000-0500-000046030000}"/>
    <hyperlink ref="B841" r:id="rId840" xr:uid="{00000000-0004-0000-0500-000047030000}"/>
    <hyperlink ref="B842" r:id="rId841" xr:uid="{00000000-0004-0000-0500-000048030000}"/>
    <hyperlink ref="B843" r:id="rId842" xr:uid="{00000000-0004-0000-0500-000049030000}"/>
    <hyperlink ref="B844" r:id="rId843" xr:uid="{00000000-0004-0000-0500-00004A030000}"/>
    <hyperlink ref="B845" r:id="rId844" xr:uid="{00000000-0004-0000-0500-00004B030000}"/>
    <hyperlink ref="B846" r:id="rId845" xr:uid="{00000000-0004-0000-0500-00004C030000}"/>
    <hyperlink ref="B847" r:id="rId846" xr:uid="{00000000-0004-0000-0500-00004D030000}"/>
    <hyperlink ref="B848" r:id="rId847" xr:uid="{00000000-0004-0000-0500-00004E030000}"/>
    <hyperlink ref="B849" r:id="rId848" xr:uid="{00000000-0004-0000-0500-00004F030000}"/>
    <hyperlink ref="B850" r:id="rId849" xr:uid="{00000000-0004-0000-0500-000050030000}"/>
    <hyperlink ref="B851" r:id="rId850" xr:uid="{00000000-0004-0000-0500-000051030000}"/>
    <hyperlink ref="B852" r:id="rId851" xr:uid="{00000000-0004-0000-0500-000052030000}"/>
    <hyperlink ref="B853" r:id="rId852" xr:uid="{00000000-0004-0000-0500-000053030000}"/>
    <hyperlink ref="B854" r:id="rId853" xr:uid="{00000000-0004-0000-0500-000054030000}"/>
    <hyperlink ref="B855" r:id="rId854" xr:uid="{00000000-0004-0000-0500-000055030000}"/>
    <hyperlink ref="B856" r:id="rId855" xr:uid="{00000000-0004-0000-0500-000056030000}"/>
    <hyperlink ref="B857" r:id="rId856" xr:uid="{00000000-0004-0000-0500-000057030000}"/>
    <hyperlink ref="B858" r:id="rId857" xr:uid="{00000000-0004-0000-0500-000058030000}"/>
    <hyperlink ref="B859" r:id="rId858" xr:uid="{00000000-0004-0000-0500-000059030000}"/>
    <hyperlink ref="B860" r:id="rId859" xr:uid="{00000000-0004-0000-0500-00005A030000}"/>
    <hyperlink ref="B861" r:id="rId860" xr:uid="{00000000-0004-0000-0500-00005B030000}"/>
    <hyperlink ref="B862" r:id="rId861" xr:uid="{00000000-0004-0000-0500-00005C030000}"/>
    <hyperlink ref="B863" r:id="rId862" xr:uid="{00000000-0004-0000-0500-00005D030000}"/>
    <hyperlink ref="B864" r:id="rId863" xr:uid="{00000000-0004-0000-0500-00005E030000}"/>
    <hyperlink ref="B865" r:id="rId864" xr:uid="{00000000-0004-0000-0500-00005F030000}"/>
    <hyperlink ref="B866" r:id="rId865" xr:uid="{00000000-0004-0000-0500-000060030000}"/>
    <hyperlink ref="B867" r:id="rId866" xr:uid="{00000000-0004-0000-0500-000061030000}"/>
    <hyperlink ref="B868" r:id="rId867" xr:uid="{00000000-0004-0000-0500-000062030000}"/>
    <hyperlink ref="B869" r:id="rId868" xr:uid="{00000000-0004-0000-0500-000063030000}"/>
    <hyperlink ref="B870" r:id="rId869" xr:uid="{00000000-0004-0000-0500-000064030000}"/>
    <hyperlink ref="B871" r:id="rId870" xr:uid="{00000000-0004-0000-0500-000065030000}"/>
    <hyperlink ref="B872" r:id="rId871" xr:uid="{00000000-0004-0000-0500-000066030000}"/>
    <hyperlink ref="B873" r:id="rId872" xr:uid="{00000000-0004-0000-0500-000067030000}"/>
    <hyperlink ref="B874" r:id="rId873" xr:uid="{00000000-0004-0000-0500-000068030000}"/>
    <hyperlink ref="B875" r:id="rId874" xr:uid="{00000000-0004-0000-0500-000069030000}"/>
    <hyperlink ref="B876" r:id="rId875" xr:uid="{00000000-0004-0000-0500-00006A030000}"/>
    <hyperlink ref="B877" r:id="rId876" xr:uid="{00000000-0004-0000-0500-00006B030000}"/>
    <hyperlink ref="B878" r:id="rId877" xr:uid="{00000000-0004-0000-0500-00006C030000}"/>
    <hyperlink ref="B879" r:id="rId878" xr:uid="{00000000-0004-0000-0500-00006D030000}"/>
    <hyperlink ref="B880" r:id="rId879" xr:uid="{00000000-0004-0000-0500-00006E030000}"/>
    <hyperlink ref="B881" r:id="rId880" xr:uid="{00000000-0004-0000-0500-00006F030000}"/>
    <hyperlink ref="B882" r:id="rId881" xr:uid="{00000000-0004-0000-0500-000070030000}"/>
    <hyperlink ref="B883" r:id="rId882" xr:uid="{00000000-0004-0000-0500-000071030000}"/>
    <hyperlink ref="B884" r:id="rId883" xr:uid="{00000000-0004-0000-0500-000072030000}"/>
    <hyperlink ref="B885" r:id="rId884" xr:uid="{00000000-0004-0000-0500-000073030000}"/>
    <hyperlink ref="B886" r:id="rId885" xr:uid="{00000000-0004-0000-0500-000074030000}"/>
    <hyperlink ref="B887" r:id="rId886" xr:uid="{00000000-0004-0000-0500-000075030000}"/>
    <hyperlink ref="B888" r:id="rId887" xr:uid="{00000000-0004-0000-0500-000076030000}"/>
    <hyperlink ref="B889" r:id="rId888" xr:uid="{00000000-0004-0000-0500-000077030000}"/>
    <hyperlink ref="B890" r:id="rId889" xr:uid="{00000000-0004-0000-0500-000078030000}"/>
    <hyperlink ref="B891" r:id="rId890" xr:uid="{00000000-0004-0000-0500-000079030000}"/>
    <hyperlink ref="B892" r:id="rId891" xr:uid="{00000000-0004-0000-0500-00007A030000}"/>
    <hyperlink ref="B893" r:id="rId892" xr:uid="{00000000-0004-0000-0500-00007B030000}"/>
    <hyperlink ref="B894" r:id="rId893" xr:uid="{00000000-0004-0000-0500-00007C030000}"/>
    <hyperlink ref="B895" r:id="rId894" xr:uid="{00000000-0004-0000-0500-00007D030000}"/>
    <hyperlink ref="B896" r:id="rId895" xr:uid="{00000000-0004-0000-0500-00007E030000}"/>
    <hyperlink ref="B897" r:id="rId896" xr:uid="{00000000-0004-0000-0500-00007F030000}"/>
    <hyperlink ref="B898" r:id="rId897" xr:uid="{00000000-0004-0000-0500-000080030000}"/>
    <hyperlink ref="B899" r:id="rId898" xr:uid="{00000000-0004-0000-0500-000081030000}"/>
    <hyperlink ref="B900" r:id="rId899" xr:uid="{00000000-0004-0000-0500-000082030000}"/>
    <hyperlink ref="B901" r:id="rId900" xr:uid="{00000000-0004-0000-0500-000083030000}"/>
    <hyperlink ref="B902" r:id="rId901" xr:uid="{00000000-0004-0000-0500-000084030000}"/>
    <hyperlink ref="B903" r:id="rId902" xr:uid="{00000000-0004-0000-0500-000085030000}"/>
    <hyperlink ref="B904" r:id="rId903" xr:uid="{00000000-0004-0000-0500-000086030000}"/>
    <hyperlink ref="B905" r:id="rId904" xr:uid="{00000000-0004-0000-0500-000087030000}"/>
    <hyperlink ref="B906" r:id="rId905" xr:uid="{00000000-0004-0000-0500-000088030000}"/>
    <hyperlink ref="B907" r:id="rId906" xr:uid="{00000000-0004-0000-0500-000089030000}"/>
    <hyperlink ref="B908" r:id="rId907" xr:uid="{00000000-0004-0000-0500-00008A030000}"/>
    <hyperlink ref="B909" r:id="rId908" xr:uid="{00000000-0004-0000-0500-00008B030000}"/>
    <hyperlink ref="B910" r:id="rId909" xr:uid="{00000000-0004-0000-0500-00008C030000}"/>
    <hyperlink ref="B911" r:id="rId910" xr:uid="{00000000-0004-0000-0500-00008D030000}"/>
    <hyperlink ref="B912" r:id="rId911" xr:uid="{00000000-0004-0000-0500-00008E030000}"/>
    <hyperlink ref="B913" r:id="rId912" xr:uid="{00000000-0004-0000-0500-00008F030000}"/>
    <hyperlink ref="B914" r:id="rId913" xr:uid="{00000000-0004-0000-0500-000090030000}"/>
    <hyperlink ref="B915" r:id="rId914" xr:uid="{00000000-0004-0000-0500-000091030000}"/>
    <hyperlink ref="B916" r:id="rId915" xr:uid="{00000000-0004-0000-0500-000092030000}"/>
    <hyperlink ref="B917" r:id="rId916" xr:uid="{00000000-0004-0000-0500-000093030000}"/>
    <hyperlink ref="B918" r:id="rId917" xr:uid="{00000000-0004-0000-0500-000094030000}"/>
    <hyperlink ref="B919" r:id="rId918" xr:uid="{00000000-0004-0000-0500-000095030000}"/>
    <hyperlink ref="B920" r:id="rId919" xr:uid="{00000000-0004-0000-0500-000096030000}"/>
    <hyperlink ref="B921" r:id="rId920" xr:uid="{00000000-0004-0000-0500-000097030000}"/>
    <hyperlink ref="B922" r:id="rId921" xr:uid="{00000000-0004-0000-0500-000098030000}"/>
    <hyperlink ref="B923" r:id="rId922" xr:uid="{00000000-0004-0000-0500-000099030000}"/>
    <hyperlink ref="B924" r:id="rId923" xr:uid="{00000000-0004-0000-0500-00009A030000}"/>
    <hyperlink ref="B925" r:id="rId924" xr:uid="{00000000-0004-0000-0500-00009B030000}"/>
    <hyperlink ref="B926" r:id="rId925" xr:uid="{00000000-0004-0000-0500-00009C030000}"/>
    <hyperlink ref="B927" r:id="rId926" xr:uid="{00000000-0004-0000-0500-00009D030000}"/>
    <hyperlink ref="B928" r:id="rId927" xr:uid="{00000000-0004-0000-0500-00009E030000}"/>
    <hyperlink ref="B929" r:id="rId928" xr:uid="{00000000-0004-0000-0500-00009F030000}"/>
    <hyperlink ref="B930" r:id="rId929" xr:uid="{00000000-0004-0000-0500-0000A0030000}"/>
    <hyperlink ref="B931" r:id="rId930" xr:uid="{00000000-0004-0000-0500-0000A1030000}"/>
    <hyperlink ref="B932" r:id="rId931" xr:uid="{00000000-0004-0000-0500-0000A2030000}"/>
    <hyperlink ref="B933" r:id="rId932" xr:uid="{00000000-0004-0000-0500-0000A3030000}"/>
    <hyperlink ref="B934" r:id="rId933" xr:uid="{00000000-0004-0000-0500-0000A4030000}"/>
    <hyperlink ref="B935" r:id="rId934" xr:uid="{00000000-0004-0000-0500-0000A5030000}"/>
    <hyperlink ref="B936" r:id="rId935" xr:uid="{00000000-0004-0000-0500-0000A6030000}"/>
    <hyperlink ref="B937" r:id="rId936" xr:uid="{00000000-0004-0000-0500-0000A7030000}"/>
    <hyperlink ref="B938" r:id="rId937" xr:uid="{00000000-0004-0000-0500-0000A8030000}"/>
    <hyperlink ref="B939" r:id="rId938" xr:uid="{00000000-0004-0000-0500-0000A9030000}"/>
    <hyperlink ref="B940" r:id="rId939" xr:uid="{00000000-0004-0000-0500-0000AA030000}"/>
    <hyperlink ref="B941" r:id="rId940" xr:uid="{00000000-0004-0000-0500-0000AB030000}"/>
    <hyperlink ref="B942" r:id="rId941" xr:uid="{00000000-0004-0000-0500-0000AC030000}"/>
    <hyperlink ref="B943" r:id="rId942" xr:uid="{00000000-0004-0000-0500-0000AD030000}"/>
    <hyperlink ref="B944" r:id="rId943" xr:uid="{00000000-0004-0000-0500-0000AE030000}"/>
    <hyperlink ref="B945" r:id="rId944" xr:uid="{00000000-0004-0000-0500-0000AF030000}"/>
    <hyperlink ref="B946" r:id="rId945" xr:uid="{00000000-0004-0000-0500-0000B0030000}"/>
    <hyperlink ref="B947" r:id="rId946" xr:uid="{00000000-0004-0000-0500-0000B1030000}"/>
    <hyperlink ref="B948" r:id="rId947" xr:uid="{00000000-0004-0000-0500-0000B2030000}"/>
    <hyperlink ref="B949" r:id="rId948" xr:uid="{00000000-0004-0000-0500-0000B3030000}"/>
    <hyperlink ref="B950" r:id="rId949" xr:uid="{00000000-0004-0000-0500-0000B4030000}"/>
    <hyperlink ref="B951" r:id="rId950" xr:uid="{00000000-0004-0000-0500-0000B5030000}"/>
    <hyperlink ref="B952" r:id="rId951" xr:uid="{00000000-0004-0000-0500-0000B6030000}"/>
    <hyperlink ref="B953" r:id="rId952" xr:uid="{00000000-0004-0000-0500-0000B7030000}"/>
    <hyperlink ref="B954" r:id="rId953" xr:uid="{00000000-0004-0000-0500-0000B8030000}"/>
    <hyperlink ref="B955" r:id="rId954" xr:uid="{00000000-0004-0000-0500-0000B9030000}"/>
    <hyperlink ref="B956" r:id="rId955" xr:uid="{00000000-0004-0000-0500-0000BA030000}"/>
    <hyperlink ref="B957" r:id="rId956" xr:uid="{00000000-0004-0000-0500-0000BB030000}"/>
    <hyperlink ref="B958" r:id="rId957" xr:uid="{00000000-0004-0000-0500-0000BC030000}"/>
    <hyperlink ref="B959" r:id="rId958" xr:uid="{00000000-0004-0000-0500-0000BD030000}"/>
    <hyperlink ref="B960" r:id="rId959" xr:uid="{00000000-0004-0000-0500-0000BE030000}"/>
    <hyperlink ref="B961" r:id="rId960" xr:uid="{00000000-0004-0000-0500-0000BF030000}"/>
    <hyperlink ref="B962" r:id="rId961" xr:uid="{00000000-0004-0000-0500-0000C0030000}"/>
    <hyperlink ref="B963" r:id="rId962" xr:uid="{00000000-0004-0000-0500-0000C1030000}"/>
    <hyperlink ref="B964" r:id="rId963" xr:uid="{00000000-0004-0000-0500-0000C2030000}"/>
    <hyperlink ref="B965" r:id="rId964" xr:uid="{00000000-0004-0000-0500-0000C3030000}"/>
    <hyperlink ref="B966" r:id="rId965" xr:uid="{00000000-0004-0000-0500-0000C4030000}"/>
    <hyperlink ref="B967" r:id="rId966" xr:uid="{00000000-0004-0000-0500-0000C5030000}"/>
    <hyperlink ref="B968" r:id="rId967" xr:uid="{00000000-0004-0000-0500-0000C6030000}"/>
    <hyperlink ref="B969" r:id="rId968" xr:uid="{00000000-0004-0000-0500-0000C7030000}"/>
    <hyperlink ref="B970" r:id="rId969" xr:uid="{00000000-0004-0000-0500-0000C8030000}"/>
    <hyperlink ref="B971" r:id="rId970" xr:uid="{00000000-0004-0000-0500-0000C9030000}"/>
    <hyperlink ref="B972" r:id="rId971" xr:uid="{00000000-0004-0000-0500-0000CA030000}"/>
    <hyperlink ref="B973" r:id="rId972" xr:uid="{00000000-0004-0000-0500-0000CB030000}"/>
    <hyperlink ref="B974" r:id="rId973" xr:uid="{00000000-0004-0000-0500-0000CC030000}"/>
    <hyperlink ref="B975" r:id="rId974" xr:uid="{00000000-0004-0000-0500-0000CD030000}"/>
    <hyperlink ref="B976" r:id="rId975" xr:uid="{00000000-0004-0000-0500-0000CE030000}"/>
    <hyperlink ref="B977" r:id="rId976" xr:uid="{00000000-0004-0000-0500-0000CF030000}"/>
    <hyperlink ref="B978" r:id="rId977" xr:uid="{00000000-0004-0000-0500-0000D0030000}"/>
    <hyperlink ref="B979" r:id="rId978" xr:uid="{00000000-0004-0000-0500-0000D1030000}"/>
    <hyperlink ref="B980" r:id="rId979" xr:uid="{00000000-0004-0000-0500-0000D2030000}"/>
    <hyperlink ref="B981" r:id="rId980" xr:uid="{00000000-0004-0000-0500-0000D3030000}"/>
    <hyperlink ref="B982" r:id="rId981" xr:uid="{00000000-0004-0000-0500-0000D4030000}"/>
    <hyperlink ref="B983" r:id="rId982" xr:uid="{00000000-0004-0000-0500-0000D5030000}"/>
    <hyperlink ref="B984" r:id="rId983" xr:uid="{00000000-0004-0000-0500-0000D6030000}"/>
    <hyperlink ref="B985" r:id="rId984" xr:uid="{00000000-0004-0000-0500-0000D7030000}"/>
    <hyperlink ref="B986" r:id="rId985" xr:uid="{00000000-0004-0000-0500-0000D8030000}"/>
    <hyperlink ref="B987" r:id="rId986" xr:uid="{00000000-0004-0000-0500-0000D9030000}"/>
    <hyperlink ref="B988" r:id="rId987" xr:uid="{00000000-0004-0000-0500-0000DA030000}"/>
    <hyperlink ref="B989" r:id="rId988" xr:uid="{00000000-0004-0000-0500-0000DB030000}"/>
    <hyperlink ref="B990" r:id="rId989" xr:uid="{00000000-0004-0000-0500-0000DC030000}"/>
    <hyperlink ref="B991" r:id="rId990" xr:uid="{00000000-0004-0000-0500-0000DD030000}"/>
    <hyperlink ref="B992" r:id="rId991" xr:uid="{00000000-0004-0000-0500-0000DE030000}"/>
    <hyperlink ref="B993" r:id="rId992" xr:uid="{00000000-0004-0000-0500-0000DF030000}"/>
    <hyperlink ref="B994" r:id="rId993" xr:uid="{00000000-0004-0000-0500-0000E0030000}"/>
    <hyperlink ref="B995" r:id="rId994" xr:uid="{00000000-0004-0000-0500-0000E1030000}"/>
    <hyperlink ref="B996" r:id="rId995" xr:uid="{00000000-0004-0000-0500-0000E2030000}"/>
    <hyperlink ref="B997" r:id="rId996" xr:uid="{00000000-0004-0000-0500-0000E3030000}"/>
    <hyperlink ref="B998" r:id="rId997" xr:uid="{00000000-0004-0000-0500-0000E4030000}"/>
    <hyperlink ref="B999" r:id="rId998" xr:uid="{00000000-0004-0000-0500-0000E5030000}"/>
    <hyperlink ref="B1000" r:id="rId999" xr:uid="{00000000-0004-0000-0500-0000E6030000}"/>
    <hyperlink ref="B1001" r:id="rId1000" xr:uid="{00000000-0004-0000-0500-0000E7030000}"/>
    <hyperlink ref="B1002" r:id="rId1001" xr:uid="{00000000-0004-0000-0500-0000E8030000}"/>
    <hyperlink ref="B1003" r:id="rId1002" xr:uid="{00000000-0004-0000-0500-0000E9030000}"/>
    <hyperlink ref="B1004" r:id="rId1003" xr:uid="{00000000-0004-0000-0500-0000EA030000}"/>
    <hyperlink ref="B1005" r:id="rId1004" xr:uid="{00000000-0004-0000-0500-0000EB030000}"/>
    <hyperlink ref="B1006" r:id="rId1005" xr:uid="{00000000-0004-0000-0500-0000EC030000}"/>
    <hyperlink ref="B1007" r:id="rId1006" xr:uid="{00000000-0004-0000-0500-0000ED030000}"/>
    <hyperlink ref="B1008" r:id="rId1007" xr:uid="{00000000-0004-0000-0500-0000EE030000}"/>
    <hyperlink ref="B1009" r:id="rId1008" xr:uid="{00000000-0004-0000-0500-0000EF030000}"/>
    <hyperlink ref="B1010" r:id="rId1009" xr:uid="{00000000-0004-0000-0500-0000F0030000}"/>
    <hyperlink ref="B1011" r:id="rId1010" xr:uid="{00000000-0004-0000-0500-0000F1030000}"/>
    <hyperlink ref="B1012" r:id="rId1011" xr:uid="{00000000-0004-0000-0500-0000F2030000}"/>
    <hyperlink ref="B1013" r:id="rId1012" xr:uid="{00000000-0004-0000-0500-0000F3030000}"/>
    <hyperlink ref="B1014" r:id="rId1013" xr:uid="{00000000-0004-0000-0500-0000F4030000}"/>
    <hyperlink ref="S2" r:id="rId1014" xr:uid="{00000000-0004-0000-0500-0000F5030000}"/>
    <hyperlink ref="S3" r:id="rId1015" xr:uid="{00000000-0004-0000-0500-0000F6030000}"/>
    <hyperlink ref="S4" r:id="rId1016" xr:uid="{00000000-0004-0000-0500-0000F7030000}"/>
    <hyperlink ref="S5" r:id="rId1017" xr:uid="{00000000-0004-0000-0500-0000F8030000}"/>
    <hyperlink ref="S6" r:id="rId1018" xr:uid="{00000000-0004-0000-0500-0000F9030000}"/>
    <hyperlink ref="S7" r:id="rId1019" xr:uid="{00000000-0004-0000-0500-0000FA030000}"/>
    <hyperlink ref="S8" r:id="rId1020" xr:uid="{00000000-0004-0000-0500-0000FB030000}"/>
    <hyperlink ref="S9" r:id="rId1021" xr:uid="{00000000-0004-0000-0500-0000FC030000}"/>
    <hyperlink ref="S10" r:id="rId1022" xr:uid="{00000000-0004-0000-0500-0000FD030000}"/>
    <hyperlink ref="S11" r:id="rId1023" xr:uid="{00000000-0004-0000-0500-0000FE030000}"/>
    <hyperlink ref="S12" r:id="rId1024" xr:uid="{00000000-0004-0000-0500-0000FF030000}"/>
    <hyperlink ref="S13" r:id="rId1025" xr:uid="{00000000-0004-0000-0500-000000040000}"/>
    <hyperlink ref="S14" r:id="rId1026" xr:uid="{00000000-0004-0000-0500-000001040000}"/>
    <hyperlink ref="S15" r:id="rId1027" xr:uid="{00000000-0004-0000-0500-000002040000}"/>
    <hyperlink ref="S16" r:id="rId1028" xr:uid="{00000000-0004-0000-0500-000003040000}"/>
    <hyperlink ref="S17" r:id="rId1029" xr:uid="{00000000-0004-0000-0500-000004040000}"/>
    <hyperlink ref="S18" r:id="rId1030" xr:uid="{00000000-0004-0000-0500-000005040000}"/>
    <hyperlink ref="S19" r:id="rId1031" xr:uid="{00000000-0004-0000-0500-000006040000}"/>
    <hyperlink ref="S20" r:id="rId1032" xr:uid="{00000000-0004-0000-0500-000007040000}"/>
    <hyperlink ref="S21" r:id="rId1033" xr:uid="{00000000-0004-0000-0500-000008040000}"/>
    <hyperlink ref="S22" r:id="rId1034" xr:uid="{00000000-0004-0000-0500-000009040000}"/>
    <hyperlink ref="S23" r:id="rId1035" xr:uid="{00000000-0004-0000-0500-00000A040000}"/>
    <hyperlink ref="S24" r:id="rId1036" xr:uid="{00000000-0004-0000-0500-00000B040000}"/>
    <hyperlink ref="S25" r:id="rId1037" xr:uid="{00000000-0004-0000-0500-00000C040000}"/>
    <hyperlink ref="S26" r:id="rId1038" xr:uid="{00000000-0004-0000-0500-00000D040000}"/>
    <hyperlink ref="S27" r:id="rId1039" xr:uid="{00000000-0004-0000-0500-00000E040000}"/>
    <hyperlink ref="S28" r:id="rId1040" xr:uid="{00000000-0004-0000-0500-00000F040000}"/>
    <hyperlink ref="S29" r:id="rId1041" xr:uid="{00000000-0004-0000-0500-000010040000}"/>
    <hyperlink ref="S30" r:id="rId1042" xr:uid="{00000000-0004-0000-0500-000011040000}"/>
    <hyperlink ref="S31" r:id="rId1043" xr:uid="{00000000-0004-0000-0500-000012040000}"/>
    <hyperlink ref="S32" r:id="rId1044" xr:uid="{00000000-0004-0000-0500-000013040000}"/>
    <hyperlink ref="S33" r:id="rId1045" xr:uid="{00000000-0004-0000-0500-000014040000}"/>
    <hyperlink ref="S34" r:id="rId1046" xr:uid="{00000000-0004-0000-0500-000015040000}"/>
    <hyperlink ref="S35" r:id="rId1047" xr:uid="{00000000-0004-0000-0500-000016040000}"/>
    <hyperlink ref="S36" r:id="rId1048" xr:uid="{00000000-0004-0000-0500-000017040000}"/>
    <hyperlink ref="S37" r:id="rId1049" xr:uid="{00000000-0004-0000-0500-000018040000}"/>
    <hyperlink ref="S38" r:id="rId1050" xr:uid="{00000000-0004-0000-0500-000019040000}"/>
    <hyperlink ref="S39" r:id="rId1051" xr:uid="{00000000-0004-0000-0500-00001A040000}"/>
    <hyperlink ref="S40" r:id="rId1052" xr:uid="{00000000-0004-0000-0500-00001B040000}"/>
    <hyperlink ref="S41" r:id="rId1053" xr:uid="{00000000-0004-0000-0500-00001C040000}"/>
    <hyperlink ref="S42" r:id="rId1054" xr:uid="{00000000-0004-0000-0500-00001D040000}"/>
    <hyperlink ref="S43" r:id="rId1055" xr:uid="{00000000-0004-0000-0500-00001E040000}"/>
    <hyperlink ref="S44" r:id="rId1056" xr:uid="{00000000-0004-0000-0500-00001F040000}"/>
    <hyperlink ref="S45" r:id="rId1057" xr:uid="{00000000-0004-0000-0500-000020040000}"/>
    <hyperlink ref="S46" r:id="rId1058" xr:uid="{00000000-0004-0000-0500-000021040000}"/>
    <hyperlink ref="S47" r:id="rId1059" xr:uid="{00000000-0004-0000-0500-000022040000}"/>
    <hyperlink ref="S48" r:id="rId1060" xr:uid="{00000000-0004-0000-0500-000023040000}"/>
    <hyperlink ref="S49" r:id="rId1061" xr:uid="{00000000-0004-0000-0500-000024040000}"/>
    <hyperlink ref="S50" r:id="rId1062" xr:uid="{00000000-0004-0000-0500-000025040000}"/>
    <hyperlink ref="S51" r:id="rId1063" xr:uid="{00000000-0004-0000-0500-000026040000}"/>
    <hyperlink ref="S52" r:id="rId1064" xr:uid="{00000000-0004-0000-0500-000027040000}"/>
    <hyperlink ref="S53" r:id="rId1065" xr:uid="{00000000-0004-0000-0500-000028040000}"/>
    <hyperlink ref="S54" r:id="rId1066" xr:uid="{00000000-0004-0000-0500-000029040000}"/>
    <hyperlink ref="S55" r:id="rId1067" xr:uid="{00000000-0004-0000-0500-00002A040000}"/>
    <hyperlink ref="S56" r:id="rId1068" xr:uid="{00000000-0004-0000-0500-00002B040000}"/>
    <hyperlink ref="S57" r:id="rId1069" xr:uid="{00000000-0004-0000-0500-00002C040000}"/>
    <hyperlink ref="S58" r:id="rId1070" xr:uid="{00000000-0004-0000-0500-00002D040000}"/>
    <hyperlink ref="S59" r:id="rId1071" xr:uid="{00000000-0004-0000-0500-00002E040000}"/>
    <hyperlink ref="S60" r:id="rId1072" xr:uid="{00000000-0004-0000-0500-00002F040000}"/>
    <hyperlink ref="S61" r:id="rId1073" xr:uid="{00000000-0004-0000-0500-000030040000}"/>
    <hyperlink ref="S62" r:id="rId1074" xr:uid="{00000000-0004-0000-0500-000031040000}"/>
    <hyperlink ref="S63" r:id="rId1075" xr:uid="{00000000-0004-0000-0500-000032040000}"/>
    <hyperlink ref="S64" r:id="rId1076" xr:uid="{00000000-0004-0000-0500-000033040000}"/>
    <hyperlink ref="S65" r:id="rId1077" xr:uid="{00000000-0004-0000-0500-000034040000}"/>
    <hyperlink ref="S66" r:id="rId1078" xr:uid="{00000000-0004-0000-0500-000035040000}"/>
    <hyperlink ref="S67" r:id="rId1079" xr:uid="{00000000-0004-0000-0500-000036040000}"/>
    <hyperlink ref="S68" r:id="rId1080" xr:uid="{00000000-0004-0000-0500-000037040000}"/>
    <hyperlink ref="S69" r:id="rId1081" xr:uid="{00000000-0004-0000-0500-000038040000}"/>
    <hyperlink ref="S70" r:id="rId1082" xr:uid="{00000000-0004-0000-0500-000039040000}"/>
    <hyperlink ref="S71" r:id="rId1083" xr:uid="{00000000-0004-0000-0500-00003A040000}"/>
    <hyperlink ref="S72" r:id="rId1084" xr:uid="{00000000-0004-0000-0500-00003B040000}"/>
    <hyperlink ref="S73" r:id="rId1085" xr:uid="{00000000-0004-0000-0500-00003C040000}"/>
    <hyperlink ref="S74" r:id="rId1086" xr:uid="{00000000-0004-0000-0500-00003D040000}"/>
    <hyperlink ref="S75" r:id="rId1087" xr:uid="{00000000-0004-0000-0500-00003E040000}"/>
    <hyperlink ref="S76" r:id="rId1088" xr:uid="{00000000-0004-0000-0500-00003F040000}"/>
    <hyperlink ref="S77" r:id="rId1089" xr:uid="{00000000-0004-0000-0500-000040040000}"/>
    <hyperlink ref="S78" r:id="rId1090" xr:uid="{00000000-0004-0000-0500-000041040000}"/>
    <hyperlink ref="S79" r:id="rId1091" xr:uid="{00000000-0004-0000-0500-000042040000}"/>
    <hyperlink ref="S80" r:id="rId1092" xr:uid="{00000000-0004-0000-0500-000043040000}"/>
    <hyperlink ref="S81" r:id="rId1093" xr:uid="{00000000-0004-0000-0500-000044040000}"/>
    <hyperlink ref="S82" r:id="rId1094" xr:uid="{00000000-0004-0000-0500-000045040000}"/>
    <hyperlink ref="S83" r:id="rId1095" xr:uid="{00000000-0004-0000-0500-000046040000}"/>
    <hyperlink ref="S84" r:id="rId1096" xr:uid="{00000000-0004-0000-0500-000047040000}"/>
    <hyperlink ref="S85" r:id="rId1097" xr:uid="{00000000-0004-0000-0500-000048040000}"/>
    <hyperlink ref="S86" r:id="rId1098" xr:uid="{00000000-0004-0000-0500-000049040000}"/>
    <hyperlink ref="S87" r:id="rId1099" xr:uid="{00000000-0004-0000-0500-00004A040000}"/>
    <hyperlink ref="S88" r:id="rId1100" xr:uid="{00000000-0004-0000-0500-00004B040000}"/>
    <hyperlink ref="S89" r:id="rId1101" xr:uid="{00000000-0004-0000-0500-00004C040000}"/>
    <hyperlink ref="S90" r:id="rId1102" xr:uid="{00000000-0004-0000-0500-00004D040000}"/>
    <hyperlink ref="S91" r:id="rId1103" xr:uid="{00000000-0004-0000-0500-00004E040000}"/>
    <hyperlink ref="S92" r:id="rId1104" xr:uid="{00000000-0004-0000-0500-00004F040000}"/>
    <hyperlink ref="S93" r:id="rId1105" xr:uid="{00000000-0004-0000-0500-000050040000}"/>
    <hyperlink ref="S94" r:id="rId1106" xr:uid="{00000000-0004-0000-0500-000051040000}"/>
    <hyperlink ref="S95" r:id="rId1107" xr:uid="{00000000-0004-0000-0500-000052040000}"/>
    <hyperlink ref="S96" r:id="rId1108" xr:uid="{00000000-0004-0000-0500-000053040000}"/>
    <hyperlink ref="S97" r:id="rId1109" xr:uid="{00000000-0004-0000-0500-000054040000}"/>
    <hyperlink ref="S98" r:id="rId1110" xr:uid="{00000000-0004-0000-0500-000055040000}"/>
    <hyperlink ref="S99" r:id="rId1111" xr:uid="{00000000-0004-0000-0500-000056040000}"/>
    <hyperlink ref="S100" r:id="rId1112" xr:uid="{00000000-0004-0000-0500-000057040000}"/>
    <hyperlink ref="S101" r:id="rId1113" xr:uid="{00000000-0004-0000-0500-000058040000}"/>
    <hyperlink ref="S102" r:id="rId1114" xr:uid="{00000000-0004-0000-0500-000059040000}"/>
    <hyperlink ref="S103" r:id="rId1115" xr:uid="{00000000-0004-0000-0500-00005A040000}"/>
    <hyperlink ref="S104" r:id="rId1116" xr:uid="{00000000-0004-0000-0500-00005B040000}"/>
    <hyperlink ref="S105" r:id="rId1117" xr:uid="{00000000-0004-0000-0500-00005C040000}"/>
    <hyperlink ref="S106" r:id="rId1118" xr:uid="{00000000-0004-0000-0500-00005D040000}"/>
    <hyperlink ref="S107" r:id="rId1119" xr:uid="{00000000-0004-0000-0500-00005E040000}"/>
    <hyperlink ref="S108" r:id="rId1120" xr:uid="{00000000-0004-0000-0500-00005F040000}"/>
    <hyperlink ref="S109" r:id="rId1121" xr:uid="{00000000-0004-0000-0500-000060040000}"/>
    <hyperlink ref="S110" r:id="rId1122" xr:uid="{00000000-0004-0000-0500-000061040000}"/>
    <hyperlink ref="S111" r:id="rId1123" xr:uid="{00000000-0004-0000-0500-000062040000}"/>
    <hyperlink ref="S112" r:id="rId1124" xr:uid="{00000000-0004-0000-0500-000063040000}"/>
    <hyperlink ref="S113" r:id="rId1125" xr:uid="{00000000-0004-0000-0500-000064040000}"/>
    <hyperlink ref="S114" r:id="rId1126" xr:uid="{00000000-0004-0000-0500-000065040000}"/>
    <hyperlink ref="S115" r:id="rId1127" xr:uid="{00000000-0004-0000-0500-000066040000}"/>
    <hyperlink ref="S116" r:id="rId1128" xr:uid="{00000000-0004-0000-0500-000067040000}"/>
    <hyperlink ref="S117" r:id="rId1129" xr:uid="{00000000-0004-0000-0500-000068040000}"/>
    <hyperlink ref="S118" r:id="rId1130" xr:uid="{00000000-0004-0000-0500-000069040000}"/>
    <hyperlink ref="S119" r:id="rId1131" xr:uid="{00000000-0004-0000-0500-00006A040000}"/>
    <hyperlink ref="S120" r:id="rId1132" xr:uid="{00000000-0004-0000-0500-00006B040000}"/>
    <hyperlink ref="S121" r:id="rId1133" xr:uid="{00000000-0004-0000-0500-00006C040000}"/>
    <hyperlink ref="S122" r:id="rId1134" xr:uid="{00000000-0004-0000-0500-00006D040000}"/>
    <hyperlink ref="S123" r:id="rId1135" xr:uid="{00000000-0004-0000-0500-00006E040000}"/>
    <hyperlink ref="S124" r:id="rId1136" xr:uid="{00000000-0004-0000-0500-00006F040000}"/>
    <hyperlink ref="S125" r:id="rId1137" xr:uid="{00000000-0004-0000-0500-000070040000}"/>
    <hyperlink ref="S126" r:id="rId1138" xr:uid="{00000000-0004-0000-0500-000071040000}"/>
    <hyperlink ref="S127" r:id="rId1139" xr:uid="{00000000-0004-0000-0500-000072040000}"/>
    <hyperlink ref="S128" r:id="rId1140" xr:uid="{00000000-0004-0000-0500-000073040000}"/>
    <hyperlink ref="S129" r:id="rId1141" xr:uid="{00000000-0004-0000-0500-000074040000}"/>
    <hyperlink ref="S130" r:id="rId1142" xr:uid="{00000000-0004-0000-0500-000075040000}"/>
    <hyperlink ref="S131" r:id="rId1143" xr:uid="{00000000-0004-0000-0500-000076040000}"/>
    <hyperlink ref="S132" r:id="rId1144" xr:uid="{00000000-0004-0000-0500-000077040000}"/>
    <hyperlink ref="S133" r:id="rId1145" xr:uid="{00000000-0004-0000-0500-000078040000}"/>
    <hyperlink ref="S134" r:id="rId1146" xr:uid="{00000000-0004-0000-0500-000079040000}"/>
    <hyperlink ref="S135" r:id="rId1147" xr:uid="{00000000-0004-0000-0500-00007A040000}"/>
    <hyperlink ref="S136" r:id="rId1148" xr:uid="{00000000-0004-0000-0500-00007B040000}"/>
    <hyperlink ref="S137" r:id="rId1149" xr:uid="{00000000-0004-0000-0500-00007C040000}"/>
    <hyperlink ref="S138" r:id="rId1150" xr:uid="{00000000-0004-0000-0500-00007D040000}"/>
    <hyperlink ref="S139" r:id="rId1151" xr:uid="{00000000-0004-0000-0500-00007E040000}"/>
    <hyperlink ref="S140" r:id="rId1152" xr:uid="{00000000-0004-0000-0500-00007F040000}"/>
    <hyperlink ref="S141" r:id="rId1153" xr:uid="{00000000-0004-0000-0500-000080040000}"/>
    <hyperlink ref="S142" r:id="rId1154" xr:uid="{00000000-0004-0000-0500-000081040000}"/>
    <hyperlink ref="S143" r:id="rId1155" xr:uid="{00000000-0004-0000-0500-000082040000}"/>
    <hyperlink ref="S144" r:id="rId1156" xr:uid="{00000000-0004-0000-0500-000083040000}"/>
    <hyperlink ref="S145" r:id="rId1157" xr:uid="{00000000-0004-0000-0500-000084040000}"/>
    <hyperlink ref="S146" r:id="rId1158" xr:uid="{00000000-0004-0000-0500-000085040000}"/>
    <hyperlink ref="S147" r:id="rId1159" xr:uid="{00000000-0004-0000-0500-000086040000}"/>
    <hyperlink ref="S148" r:id="rId1160" xr:uid="{00000000-0004-0000-0500-000087040000}"/>
    <hyperlink ref="S149" r:id="rId1161" xr:uid="{00000000-0004-0000-0500-000088040000}"/>
    <hyperlink ref="S150" r:id="rId1162" xr:uid="{00000000-0004-0000-0500-000089040000}"/>
    <hyperlink ref="S151" r:id="rId1163" xr:uid="{00000000-0004-0000-0500-00008A040000}"/>
    <hyperlink ref="S152" r:id="rId1164" xr:uid="{00000000-0004-0000-0500-00008B040000}"/>
    <hyperlink ref="S153" r:id="rId1165" xr:uid="{00000000-0004-0000-0500-00008C040000}"/>
    <hyperlink ref="S154" r:id="rId1166" xr:uid="{00000000-0004-0000-0500-00008D040000}"/>
    <hyperlink ref="S155" r:id="rId1167" xr:uid="{00000000-0004-0000-0500-00008E040000}"/>
    <hyperlink ref="S156" r:id="rId1168" xr:uid="{00000000-0004-0000-0500-00008F040000}"/>
    <hyperlink ref="S157" r:id="rId1169" xr:uid="{00000000-0004-0000-0500-000090040000}"/>
    <hyperlink ref="S158" r:id="rId1170" xr:uid="{00000000-0004-0000-0500-000091040000}"/>
    <hyperlink ref="S159" r:id="rId1171" xr:uid="{00000000-0004-0000-0500-000092040000}"/>
    <hyperlink ref="S160" r:id="rId1172" xr:uid="{00000000-0004-0000-0500-000093040000}"/>
    <hyperlink ref="S161" r:id="rId1173" xr:uid="{00000000-0004-0000-0500-000094040000}"/>
    <hyperlink ref="S162" r:id="rId1174" xr:uid="{00000000-0004-0000-0500-000095040000}"/>
    <hyperlink ref="S163" r:id="rId1175" xr:uid="{00000000-0004-0000-0500-000096040000}"/>
    <hyperlink ref="S164" r:id="rId1176" xr:uid="{00000000-0004-0000-0500-000097040000}"/>
    <hyperlink ref="S165" r:id="rId1177" xr:uid="{00000000-0004-0000-0500-000098040000}"/>
    <hyperlink ref="S166" r:id="rId1178" xr:uid="{00000000-0004-0000-0500-000099040000}"/>
    <hyperlink ref="S167" r:id="rId1179" xr:uid="{00000000-0004-0000-0500-00009A040000}"/>
    <hyperlink ref="S168" r:id="rId1180" xr:uid="{00000000-0004-0000-0500-00009B040000}"/>
    <hyperlink ref="S169" r:id="rId1181" xr:uid="{00000000-0004-0000-0500-00009C040000}"/>
    <hyperlink ref="S170" r:id="rId1182" xr:uid="{00000000-0004-0000-0500-00009D040000}"/>
    <hyperlink ref="S171" r:id="rId1183" xr:uid="{00000000-0004-0000-0500-00009E040000}"/>
    <hyperlink ref="S172" r:id="rId1184" xr:uid="{00000000-0004-0000-0500-00009F040000}"/>
    <hyperlink ref="S173" r:id="rId1185" xr:uid="{00000000-0004-0000-0500-0000A0040000}"/>
    <hyperlink ref="S174" r:id="rId1186" xr:uid="{00000000-0004-0000-0500-0000A1040000}"/>
    <hyperlink ref="S175" r:id="rId1187" xr:uid="{00000000-0004-0000-0500-0000A2040000}"/>
    <hyperlink ref="S176" r:id="rId1188" xr:uid="{00000000-0004-0000-0500-0000A3040000}"/>
    <hyperlink ref="S177" r:id="rId1189" xr:uid="{00000000-0004-0000-0500-0000A4040000}"/>
    <hyperlink ref="S178" r:id="rId1190" xr:uid="{00000000-0004-0000-0500-0000A5040000}"/>
    <hyperlink ref="S179" r:id="rId1191" xr:uid="{00000000-0004-0000-0500-0000A6040000}"/>
    <hyperlink ref="S180" r:id="rId1192" xr:uid="{00000000-0004-0000-0500-0000A7040000}"/>
    <hyperlink ref="S181" r:id="rId1193" xr:uid="{00000000-0004-0000-0500-0000A8040000}"/>
    <hyperlink ref="S182" r:id="rId1194" xr:uid="{00000000-0004-0000-0500-0000A9040000}"/>
    <hyperlink ref="S183" r:id="rId1195" xr:uid="{00000000-0004-0000-0500-0000AA040000}"/>
    <hyperlink ref="S184" r:id="rId1196" xr:uid="{00000000-0004-0000-0500-0000AB040000}"/>
    <hyperlink ref="S185" r:id="rId1197" xr:uid="{00000000-0004-0000-0500-0000AC040000}"/>
    <hyperlink ref="S186" r:id="rId1198" xr:uid="{00000000-0004-0000-0500-0000AD040000}"/>
    <hyperlink ref="S187" r:id="rId1199" xr:uid="{00000000-0004-0000-0500-0000AE040000}"/>
    <hyperlink ref="S188" r:id="rId1200" xr:uid="{00000000-0004-0000-0500-0000AF040000}"/>
    <hyperlink ref="S189" r:id="rId1201" xr:uid="{00000000-0004-0000-0500-0000B0040000}"/>
    <hyperlink ref="S190" r:id="rId1202" xr:uid="{00000000-0004-0000-0500-0000B1040000}"/>
    <hyperlink ref="S191" r:id="rId1203" xr:uid="{00000000-0004-0000-0500-0000B2040000}"/>
    <hyperlink ref="S192" r:id="rId1204" xr:uid="{00000000-0004-0000-0500-0000B3040000}"/>
    <hyperlink ref="S193" r:id="rId1205" xr:uid="{00000000-0004-0000-0500-0000B4040000}"/>
    <hyperlink ref="S194" r:id="rId1206" xr:uid="{00000000-0004-0000-0500-0000B5040000}"/>
    <hyperlink ref="S195" r:id="rId1207" xr:uid="{00000000-0004-0000-0500-0000B6040000}"/>
    <hyperlink ref="S196" r:id="rId1208" xr:uid="{00000000-0004-0000-0500-0000B7040000}"/>
    <hyperlink ref="S197" r:id="rId1209" xr:uid="{00000000-0004-0000-0500-0000B8040000}"/>
    <hyperlink ref="S198" r:id="rId1210" xr:uid="{00000000-0004-0000-0500-0000B9040000}"/>
    <hyperlink ref="S199" r:id="rId1211" xr:uid="{00000000-0004-0000-0500-0000BA040000}"/>
    <hyperlink ref="S200" r:id="rId1212" xr:uid="{00000000-0004-0000-0500-0000BB040000}"/>
    <hyperlink ref="S201" r:id="rId1213" xr:uid="{00000000-0004-0000-0500-0000BC040000}"/>
    <hyperlink ref="S202" r:id="rId1214" xr:uid="{00000000-0004-0000-0500-0000BD040000}"/>
    <hyperlink ref="S203" r:id="rId1215" xr:uid="{00000000-0004-0000-0500-0000BE040000}"/>
    <hyperlink ref="S204" r:id="rId1216" xr:uid="{00000000-0004-0000-0500-0000BF040000}"/>
    <hyperlink ref="S205" r:id="rId1217" xr:uid="{00000000-0004-0000-0500-0000C0040000}"/>
    <hyperlink ref="S206" r:id="rId1218" xr:uid="{00000000-0004-0000-0500-0000C1040000}"/>
    <hyperlink ref="S207" r:id="rId1219" xr:uid="{00000000-0004-0000-0500-0000C2040000}"/>
    <hyperlink ref="S208" r:id="rId1220" xr:uid="{00000000-0004-0000-0500-0000C3040000}"/>
    <hyperlink ref="S209" r:id="rId1221" xr:uid="{00000000-0004-0000-0500-0000C4040000}"/>
    <hyperlink ref="S210" r:id="rId1222" xr:uid="{00000000-0004-0000-0500-0000C5040000}"/>
    <hyperlink ref="S211" r:id="rId1223" xr:uid="{00000000-0004-0000-0500-0000C6040000}"/>
    <hyperlink ref="S212" r:id="rId1224" xr:uid="{00000000-0004-0000-0500-0000C7040000}"/>
    <hyperlink ref="S213" r:id="rId1225" xr:uid="{00000000-0004-0000-0500-0000C8040000}"/>
    <hyperlink ref="S214" r:id="rId1226" xr:uid="{00000000-0004-0000-0500-0000C9040000}"/>
    <hyperlink ref="S215" r:id="rId1227" xr:uid="{00000000-0004-0000-0500-0000CA040000}"/>
    <hyperlink ref="S216" r:id="rId1228" xr:uid="{00000000-0004-0000-0500-0000CB040000}"/>
    <hyperlink ref="S217" r:id="rId1229" xr:uid="{00000000-0004-0000-0500-0000CC040000}"/>
    <hyperlink ref="S218" r:id="rId1230" xr:uid="{00000000-0004-0000-0500-0000CD040000}"/>
    <hyperlink ref="S219" r:id="rId1231" xr:uid="{00000000-0004-0000-0500-0000CE040000}"/>
    <hyperlink ref="S220" r:id="rId1232" xr:uid="{00000000-0004-0000-0500-0000CF040000}"/>
    <hyperlink ref="S221" r:id="rId1233" xr:uid="{00000000-0004-0000-0500-0000D0040000}"/>
    <hyperlink ref="S222" r:id="rId1234" xr:uid="{00000000-0004-0000-0500-0000D1040000}"/>
    <hyperlink ref="S223" r:id="rId1235" xr:uid="{00000000-0004-0000-0500-0000D2040000}"/>
    <hyperlink ref="S224" r:id="rId1236" xr:uid="{00000000-0004-0000-0500-0000D3040000}"/>
    <hyperlink ref="S225" r:id="rId1237" xr:uid="{00000000-0004-0000-0500-0000D4040000}"/>
    <hyperlink ref="S226" r:id="rId1238" xr:uid="{00000000-0004-0000-0500-0000D5040000}"/>
    <hyperlink ref="S227" r:id="rId1239" xr:uid="{00000000-0004-0000-0500-0000D6040000}"/>
    <hyperlink ref="S228" r:id="rId1240" xr:uid="{00000000-0004-0000-0500-0000D7040000}"/>
    <hyperlink ref="S229" r:id="rId1241" xr:uid="{00000000-0004-0000-0500-0000D8040000}"/>
    <hyperlink ref="S230" r:id="rId1242" xr:uid="{00000000-0004-0000-0500-0000D9040000}"/>
    <hyperlink ref="S231" r:id="rId1243" xr:uid="{00000000-0004-0000-0500-0000DA040000}"/>
    <hyperlink ref="S232" r:id="rId1244" xr:uid="{00000000-0004-0000-0500-0000DB040000}"/>
    <hyperlink ref="S233" r:id="rId1245" xr:uid="{00000000-0004-0000-0500-0000DC040000}"/>
    <hyperlink ref="S234" r:id="rId1246" xr:uid="{00000000-0004-0000-0500-0000DD040000}"/>
    <hyperlink ref="S235" r:id="rId1247" xr:uid="{00000000-0004-0000-0500-0000DE040000}"/>
    <hyperlink ref="S236" r:id="rId1248" xr:uid="{00000000-0004-0000-0500-0000DF040000}"/>
    <hyperlink ref="S237" r:id="rId1249" xr:uid="{00000000-0004-0000-0500-0000E0040000}"/>
    <hyperlink ref="S238" r:id="rId1250" xr:uid="{00000000-0004-0000-0500-0000E1040000}"/>
    <hyperlink ref="S239" r:id="rId1251" xr:uid="{00000000-0004-0000-0500-0000E2040000}"/>
    <hyperlink ref="S240" r:id="rId1252" xr:uid="{00000000-0004-0000-0500-0000E3040000}"/>
    <hyperlink ref="S241" r:id="rId1253" xr:uid="{00000000-0004-0000-0500-0000E4040000}"/>
    <hyperlink ref="S242" r:id="rId1254" xr:uid="{00000000-0004-0000-0500-0000E5040000}"/>
    <hyperlink ref="S243" r:id="rId1255" xr:uid="{00000000-0004-0000-0500-0000E6040000}"/>
    <hyperlink ref="S244" r:id="rId1256" xr:uid="{00000000-0004-0000-0500-0000E7040000}"/>
    <hyperlink ref="S245" r:id="rId1257" xr:uid="{00000000-0004-0000-0500-0000E8040000}"/>
    <hyperlink ref="S246" r:id="rId1258" xr:uid="{00000000-0004-0000-0500-0000E9040000}"/>
    <hyperlink ref="S247" r:id="rId1259" xr:uid="{00000000-0004-0000-0500-0000EA040000}"/>
    <hyperlink ref="S248" r:id="rId1260" xr:uid="{00000000-0004-0000-0500-0000EB040000}"/>
    <hyperlink ref="S249" r:id="rId1261" xr:uid="{00000000-0004-0000-0500-0000EC040000}"/>
    <hyperlink ref="S250" r:id="rId1262" xr:uid="{00000000-0004-0000-0500-0000ED040000}"/>
    <hyperlink ref="S251" r:id="rId1263" xr:uid="{00000000-0004-0000-0500-0000EE040000}"/>
    <hyperlink ref="S252" r:id="rId1264" xr:uid="{00000000-0004-0000-0500-0000EF040000}"/>
    <hyperlink ref="S253" r:id="rId1265" xr:uid="{00000000-0004-0000-0500-0000F0040000}"/>
    <hyperlink ref="S254" r:id="rId1266" xr:uid="{00000000-0004-0000-0500-0000F1040000}"/>
    <hyperlink ref="S255" r:id="rId1267" xr:uid="{00000000-0004-0000-0500-0000F2040000}"/>
    <hyperlink ref="S256" r:id="rId1268" xr:uid="{00000000-0004-0000-0500-0000F3040000}"/>
    <hyperlink ref="S257" r:id="rId1269" xr:uid="{00000000-0004-0000-0500-0000F4040000}"/>
    <hyperlink ref="S258" r:id="rId1270" xr:uid="{00000000-0004-0000-0500-0000F5040000}"/>
    <hyperlink ref="S259" r:id="rId1271" xr:uid="{00000000-0004-0000-0500-0000F6040000}"/>
    <hyperlink ref="S260" r:id="rId1272" xr:uid="{00000000-0004-0000-0500-0000F7040000}"/>
    <hyperlink ref="S261" r:id="rId1273" xr:uid="{00000000-0004-0000-0500-0000F8040000}"/>
    <hyperlink ref="S262" r:id="rId1274" xr:uid="{00000000-0004-0000-0500-0000F9040000}"/>
    <hyperlink ref="S263" r:id="rId1275" xr:uid="{00000000-0004-0000-0500-0000FA040000}"/>
    <hyperlink ref="S264" r:id="rId1276" xr:uid="{00000000-0004-0000-0500-0000FB040000}"/>
    <hyperlink ref="S265" r:id="rId1277" xr:uid="{00000000-0004-0000-0500-0000FC040000}"/>
    <hyperlink ref="S266" r:id="rId1278" xr:uid="{00000000-0004-0000-0500-0000FD040000}"/>
    <hyperlink ref="S267" r:id="rId1279" xr:uid="{00000000-0004-0000-0500-0000FE040000}"/>
    <hyperlink ref="S268" r:id="rId1280" xr:uid="{00000000-0004-0000-0500-0000FF040000}"/>
    <hyperlink ref="S269" r:id="rId1281" xr:uid="{00000000-0004-0000-0500-000000050000}"/>
    <hyperlink ref="S270" r:id="rId1282" xr:uid="{00000000-0004-0000-0500-000001050000}"/>
    <hyperlink ref="S271" r:id="rId1283" xr:uid="{00000000-0004-0000-0500-000002050000}"/>
    <hyperlink ref="S272" r:id="rId1284" xr:uid="{00000000-0004-0000-0500-000003050000}"/>
    <hyperlink ref="S273" r:id="rId1285" xr:uid="{00000000-0004-0000-0500-000004050000}"/>
    <hyperlink ref="S274" r:id="rId1286" xr:uid="{00000000-0004-0000-0500-000005050000}"/>
    <hyperlink ref="S275" r:id="rId1287" xr:uid="{00000000-0004-0000-0500-000006050000}"/>
    <hyperlink ref="S276" r:id="rId1288" xr:uid="{00000000-0004-0000-0500-000007050000}"/>
    <hyperlink ref="S277" r:id="rId1289" xr:uid="{00000000-0004-0000-0500-000008050000}"/>
    <hyperlink ref="S278" r:id="rId1290" xr:uid="{00000000-0004-0000-0500-000009050000}"/>
    <hyperlink ref="S279" r:id="rId1291" xr:uid="{00000000-0004-0000-0500-00000A050000}"/>
    <hyperlink ref="S280" r:id="rId1292" xr:uid="{00000000-0004-0000-0500-00000B050000}"/>
    <hyperlink ref="S281" r:id="rId1293" xr:uid="{00000000-0004-0000-0500-00000C050000}"/>
    <hyperlink ref="S282" r:id="rId1294" xr:uid="{00000000-0004-0000-0500-00000D050000}"/>
    <hyperlink ref="S283" r:id="rId1295" xr:uid="{00000000-0004-0000-0500-00000E050000}"/>
    <hyperlink ref="S284" r:id="rId1296" xr:uid="{00000000-0004-0000-0500-00000F050000}"/>
    <hyperlink ref="S285" r:id="rId1297" xr:uid="{00000000-0004-0000-0500-000010050000}"/>
    <hyperlink ref="S286" r:id="rId1298" xr:uid="{00000000-0004-0000-0500-000011050000}"/>
    <hyperlink ref="S287" r:id="rId1299" xr:uid="{00000000-0004-0000-0500-000012050000}"/>
    <hyperlink ref="S288" r:id="rId1300" xr:uid="{00000000-0004-0000-0500-000013050000}"/>
    <hyperlink ref="S289" r:id="rId1301" xr:uid="{00000000-0004-0000-0500-000014050000}"/>
    <hyperlink ref="S290" r:id="rId1302" xr:uid="{00000000-0004-0000-0500-000015050000}"/>
    <hyperlink ref="S291" r:id="rId1303" xr:uid="{00000000-0004-0000-0500-000016050000}"/>
    <hyperlink ref="S292" r:id="rId1304" xr:uid="{00000000-0004-0000-0500-000017050000}"/>
    <hyperlink ref="S293" r:id="rId1305" xr:uid="{00000000-0004-0000-0500-000018050000}"/>
    <hyperlink ref="S294" r:id="rId1306" xr:uid="{00000000-0004-0000-0500-000019050000}"/>
    <hyperlink ref="S295" r:id="rId1307" xr:uid="{00000000-0004-0000-0500-00001A050000}"/>
    <hyperlink ref="S296" r:id="rId1308" xr:uid="{00000000-0004-0000-0500-00001B050000}"/>
    <hyperlink ref="S297" r:id="rId1309" xr:uid="{00000000-0004-0000-0500-00001C050000}"/>
    <hyperlink ref="S298" r:id="rId1310" xr:uid="{00000000-0004-0000-0500-00001D050000}"/>
    <hyperlink ref="S299" r:id="rId1311" xr:uid="{00000000-0004-0000-0500-00001E050000}"/>
    <hyperlink ref="S300" r:id="rId1312" xr:uid="{00000000-0004-0000-0500-00001F050000}"/>
    <hyperlink ref="S301" r:id="rId1313" xr:uid="{00000000-0004-0000-0500-000020050000}"/>
    <hyperlink ref="S302" r:id="rId1314" xr:uid="{00000000-0004-0000-0500-000021050000}"/>
    <hyperlink ref="S303" r:id="rId1315" xr:uid="{00000000-0004-0000-0500-000022050000}"/>
    <hyperlink ref="S304" r:id="rId1316" xr:uid="{00000000-0004-0000-0500-000023050000}"/>
    <hyperlink ref="S305" r:id="rId1317" xr:uid="{00000000-0004-0000-0500-000024050000}"/>
    <hyperlink ref="S306" r:id="rId1318" xr:uid="{00000000-0004-0000-0500-000025050000}"/>
    <hyperlink ref="S307" r:id="rId1319" xr:uid="{00000000-0004-0000-0500-000026050000}"/>
    <hyperlink ref="S308" r:id="rId1320" xr:uid="{00000000-0004-0000-0500-000027050000}"/>
    <hyperlink ref="S309" r:id="rId1321" xr:uid="{00000000-0004-0000-0500-000028050000}"/>
    <hyperlink ref="S310" r:id="rId1322" xr:uid="{00000000-0004-0000-0500-000029050000}"/>
    <hyperlink ref="S311" r:id="rId1323" xr:uid="{00000000-0004-0000-0500-00002A050000}"/>
    <hyperlink ref="S312" r:id="rId1324" xr:uid="{00000000-0004-0000-0500-00002B050000}"/>
    <hyperlink ref="S313" r:id="rId1325" xr:uid="{00000000-0004-0000-0500-00002C050000}"/>
    <hyperlink ref="S314" r:id="rId1326" xr:uid="{00000000-0004-0000-0500-00002D050000}"/>
    <hyperlink ref="S315" r:id="rId1327" xr:uid="{00000000-0004-0000-0500-00002E050000}"/>
    <hyperlink ref="S316" r:id="rId1328" xr:uid="{00000000-0004-0000-0500-00002F050000}"/>
    <hyperlink ref="S317" r:id="rId1329" xr:uid="{00000000-0004-0000-0500-000030050000}"/>
    <hyperlink ref="S318" r:id="rId1330" xr:uid="{00000000-0004-0000-0500-000031050000}"/>
    <hyperlink ref="S319" r:id="rId1331" xr:uid="{00000000-0004-0000-0500-000032050000}"/>
    <hyperlink ref="S320" r:id="rId1332" xr:uid="{00000000-0004-0000-0500-000033050000}"/>
    <hyperlink ref="S321" r:id="rId1333" xr:uid="{00000000-0004-0000-0500-000034050000}"/>
    <hyperlink ref="S322" r:id="rId1334" xr:uid="{00000000-0004-0000-0500-000035050000}"/>
    <hyperlink ref="S323" r:id="rId1335" xr:uid="{00000000-0004-0000-0500-000036050000}"/>
    <hyperlink ref="S324" r:id="rId1336" xr:uid="{00000000-0004-0000-0500-000037050000}"/>
    <hyperlink ref="S325" r:id="rId1337" xr:uid="{00000000-0004-0000-0500-000038050000}"/>
    <hyperlink ref="S326" r:id="rId1338" xr:uid="{00000000-0004-0000-0500-000039050000}"/>
    <hyperlink ref="S327" r:id="rId1339" xr:uid="{00000000-0004-0000-0500-00003A050000}"/>
    <hyperlink ref="S328" r:id="rId1340" xr:uid="{00000000-0004-0000-0500-00003B050000}"/>
    <hyperlink ref="S329" r:id="rId1341" xr:uid="{00000000-0004-0000-0500-00003C050000}"/>
    <hyperlink ref="S330" r:id="rId1342" xr:uid="{00000000-0004-0000-0500-00003D050000}"/>
    <hyperlink ref="S331" r:id="rId1343" xr:uid="{00000000-0004-0000-0500-00003E050000}"/>
    <hyperlink ref="S332" r:id="rId1344" xr:uid="{00000000-0004-0000-0500-00003F050000}"/>
    <hyperlink ref="S333" r:id="rId1345" xr:uid="{00000000-0004-0000-0500-000040050000}"/>
    <hyperlink ref="S334" r:id="rId1346" xr:uid="{00000000-0004-0000-0500-000041050000}"/>
    <hyperlink ref="S335" r:id="rId1347" xr:uid="{00000000-0004-0000-0500-000042050000}"/>
    <hyperlink ref="S336" r:id="rId1348" xr:uid="{00000000-0004-0000-0500-000043050000}"/>
    <hyperlink ref="S337" r:id="rId1349" xr:uid="{00000000-0004-0000-0500-000044050000}"/>
    <hyperlink ref="S338" r:id="rId1350" xr:uid="{00000000-0004-0000-0500-000045050000}"/>
    <hyperlink ref="S339" r:id="rId1351" xr:uid="{00000000-0004-0000-0500-000046050000}"/>
    <hyperlink ref="S340" r:id="rId1352" xr:uid="{00000000-0004-0000-0500-000047050000}"/>
    <hyperlink ref="S341" r:id="rId1353" xr:uid="{00000000-0004-0000-0500-000048050000}"/>
    <hyperlink ref="S342" r:id="rId1354" xr:uid="{00000000-0004-0000-0500-000049050000}"/>
    <hyperlink ref="S343" r:id="rId1355" xr:uid="{00000000-0004-0000-0500-00004A050000}"/>
    <hyperlink ref="S344" r:id="rId1356" xr:uid="{00000000-0004-0000-0500-00004B050000}"/>
    <hyperlink ref="S345" r:id="rId1357" xr:uid="{00000000-0004-0000-0500-00004C050000}"/>
    <hyperlink ref="S346" r:id="rId1358" xr:uid="{00000000-0004-0000-0500-00004D050000}"/>
    <hyperlink ref="S347" r:id="rId1359" xr:uid="{00000000-0004-0000-0500-00004E050000}"/>
    <hyperlink ref="S348" r:id="rId1360" xr:uid="{00000000-0004-0000-0500-00004F050000}"/>
    <hyperlink ref="S349" r:id="rId1361" xr:uid="{00000000-0004-0000-0500-000050050000}"/>
    <hyperlink ref="S350" r:id="rId1362" xr:uid="{00000000-0004-0000-0500-000051050000}"/>
    <hyperlink ref="S351" r:id="rId1363" xr:uid="{00000000-0004-0000-0500-000052050000}"/>
    <hyperlink ref="S352" r:id="rId1364" xr:uid="{00000000-0004-0000-0500-000053050000}"/>
    <hyperlink ref="S353" r:id="rId1365" xr:uid="{00000000-0004-0000-0500-000054050000}"/>
    <hyperlink ref="S354" r:id="rId1366" xr:uid="{00000000-0004-0000-0500-000055050000}"/>
    <hyperlink ref="S355" r:id="rId1367" xr:uid="{00000000-0004-0000-0500-000056050000}"/>
    <hyperlink ref="S356" r:id="rId1368" xr:uid="{00000000-0004-0000-0500-000057050000}"/>
    <hyperlink ref="S357" r:id="rId1369" xr:uid="{00000000-0004-0000-0500-000058050000}"/>
    <hyperlink ref="S358" r:id="rId1370" xr:uid="{00000000-0004-0000-0500-000059050000}"/>
    <hyperlink ref="S359" r:id="rId1371" xr:uid="{00000000-0004-0000-0500-00005A050000}"/>
    <hyperlink ref="S360" r:id="rId1372" xr:uid="{00000000-0004-0000-0500-00005B050000}"/>
    <hyperlink ref="S361" r:id="rId1373" xr:uid="{00000000-0004-0000-0500-00005C050000}"/>
    <hyperlink ref="S362" r:id="rId1374" xr:uid="{00000000-0004-0000-0500-00005D050000}"/>
    <hyperlink ref="S363" r:id="rId1375" xr:uid="{00000000-0004-0000-0500-00005E050000}"/>
    <hyperlink ref="S364" r:id="rId1376" xr:uid="{00000000-0004-0000-0500-00005F050000}"/>
    <hyperlink ref="S365" r:id="rId1377" xr:uid="{00000000-0004-0000-0500-000060050000}"/>
    <hyperlink ref="S366" r:id="rId1378" xr:uid="{00000000-0004-0000-0500-000061050000}"/>
    <hyperlink ref="S367" r:id="rId1379" xr:uid="{00000000-0004-0000-0500-000062050000}"/>
    <hyperlink ref="S368" r:id="rId1380" xr:uid="{00000000-0004-0000-0500-000063050000}"/>
    <hyperlink ref="S369" r:id="rId1381" xr:uid="{00000000-0004-0000-0500-000064050000}"/>
    <hyperlink ref="S370" r:id="rId1382" xr:uid="{00000000-0004-0000-0500-000065050000}"/>
    <hyperlink ref="S371" r:id="rId1383" xr:uid="{00000000-0004-0000-0500-000066050000}"/>
    <hyperlink ref="S372" r:id="rId1384" xr:uid="{00000000-0004-0000-0500-000067050000}"/>
    <hyperlink ref="S373" r:id="rId1385" xr:uid="{00000000-0004-0000-0500-000068050000}"/>
    <hyperlink ref="S374" r:id="rId1386" xr:uid="{00000000-0004-0000-0500-000069050000}"/>
    <hyperlink ref="S375" r:id="rId1387" xr:uid="{00000000-0004-0000-0500-00006A050000}"/>
    <hyperlink ref="S376" r:id="rId1388" xr:uid="{00000000-0004-0000-0500-00006B050000}"/>
    <hyperlink ref="S377" r:id="rId1389" xr:uid="{00000000-0004-0000-0500-00006C050000}"/>
    <hyperlink ref="S378" r:id="rId1390" xr:uid="{00000000-0004-0000-0500-00006D050000}"/>
    <hyperlink ref="S379" r:id="rId1391" xr:uid="{00000000-0004-0000-0500-00006E050000}"/>
    <hyperlink ref="S380" r:id="rId1392" xr:uid="{00000000-0004-0000-0500-00006F050000}"/>
    <hyperlink ref="S381" r:id="rId1393" xr:uid="{00000000-0004-0000-0500-000070050000}"/>
    <hyperlink ref="S382" r:id="rId1394" xr:uid="{00000000-0004-0000-0500-000071050000}"/>
    <hyperlink ref="S383" r:id="rId1395" xr:uid="{00000000-0004-0000-0500-000072050000}"/>
    <hyperlink ref="S384" r:id="rId1396" xr:uid="{00000000-0004-0000-0500-000073050000}"/>
    <hyperlink ref="S385" r:id="rId1397" xr:uid="{00000000-0004-0000-0500-000074050000}"/>
    <hyperlink ref="S386" r:id="rId1398" xr:uid="{00000000-0004-0000-0500-000075050000}"/>
    <hyperlink ref="S387" r:id="rId1399" xr:uid="{00000000-0004-0000-0500-000076050000}"/>
    <hyperlink ref="S388" r:id="rId1400" xr:uid="{00000000-0004-0000-0500-000077050000}"/>
    <hyperlink ref="S389" r:id="rId1401" xr:uid="{00000000-0004-0000-0500-000078050000}"/>
    <hyperlink ref="S390" r:id="rId1402" xr:uid="{00000000-0004-0000-0500-000079050000}"/>
    <hyperlink ref="S391" r:id="rId1403" xr:uid="{00000000-0004-0000-0500-00007A050000}"/>
    <hyperlink ref="S392" r:id="rId1404" xr:uid="{00000000-0004-0000-0500-00007B050000}"/>
    <hyperlink ref="S393" r:id="rId1405" xr:uid="{00000000-0004-0000-0500-00007C050000}"/>
    <hyperlink ref="S394" r:id="rId1406" xr:uid="{00000000-0004-0000-0500-00007D050000}"/>
    <hyperlink ref="S395" r:id="rId1407" xr:uid="{00000000-0004-0000-0500-00007E050000}"/>
    <hyperlink ref="S396" r:id="rId1408" xr:uid="{00000000-0004-0000-0500-00007F050000}"/>
    <hyperlink ref="S397" r:id="rId1409" xr:uid="{00000000-0004-0000-0500-000080050000}"/>
    <hyperlink ref="S398" r:id="rId1410" xr:uid="{00000000-0004-0000-0500-000081050000}"/>
    <hyperlink ref="S399" r:id="rId1411" xr:uid="{00000000-0004-0000-0500-000082050000}"/>
    <hyperlink ref="S400" r:id="rId1412" xr:uid="{00000000-0004-0000-0500-000083050000}"/>
    <hyperlink ref="S401" r:id="rId1413" xr:uid="{00000000-0004-0000-0500-000084050000}"/>
    <hyperlink ref="S402" r:id="rId1414" xr:uid="{00000000-0004-0000-0500-000085050000}"/>
    <hyperlink ref="S403" r:id="rId1415" xr:uid="{00000000-0004-0000-0500-000086050000}"/>
    <hyperlink ref="S404" r:id="rId1416" xr:uid="{00000000-0004-0000-0500-000087050000}"/>
    <hyperlink ref="S405" r:id="rId1417" xr:uid="{00000000-0004-0000-0500-000088050000}"/>
    <hyperlink ref="S406" r:id="rId1418" xr:uid="{00000000-0004-0000-0500-000089050000}"/>
    <hyperlink ref="S407" r:id="rId1419" xr:uid="{00000000-0004-0000-0500-00008A050000}"/>
    <hyperlink ref="S408" r:id="rId1420" xr:uid="{00000000-0004-0000-0500-00008B050000}"/>
    <hyperlink ref="S409" r:id="rId1421" xr:uid="{00000000-0004-0000-0500-00008C050000}"/>
    <hyperlink ref="S410" r:id="rId1422" xr:uid="{00000000-0004-0000-0500-00008D050000}"/>
    <hyperlink ref="S411" r:id="rId1423" xr:uid="{00000000-0004-0000-0500-00008E050000}"/>
    <hyperlink ref="S412" r:id="rId1424" xr:uid="{00000000-0004-0000-0500-00008F050000}"/>
    <hyperlink ref="S413" r:id="rId1425" xr:uid="{00000000-0004-0000-0500-000090050000}"/>
    <hyperlink ref="S414" r:id="rId1426" xr:uid="{00000000-0004-0000-0500-000091050000}"/>
    <hyperlink ref="S415" r:id="rId1427" xr:uid="{00000000-0004-0000-0500-000092050000}"/>
    <hyperlink ref="S416" r:id="rId1428" xr:uid="{00000000-0004-0000-0500-000093050000}"/>
    <hyperlink ref="S417" r:id="rId1429" xr:uid="{00000000-0004-0000-0500-000094050000}"/>
    <hyperlink ref="S418" r:id="rId1430" xr:uid="{00000000-0004-0000-0500-000095050000}"/>
    <hyperlink ref="S419" r:id="rId1431" xr:uid="{00000000-0004-0000-0500-000096050000}"/>
    <hyperlink ref="S420" r:id="rId1432" xr:uid="{00000000-0004-0000-0500-000097050000}"/>
    <hyperlink ref="S421" r:id="rId1433" xr:uid="{00000000-0004-0000-0500-000098050000}"/>
    <hyperlink ref="S422" r:id="rId1434" xr:uid="{00000000-0004-0000-0500-000099050000}"/>
    <hyperlink ref="S423" r:id="rId1435" xr:uid="{00000000-0004-0000-0500-00009A050000}"/>
    <hyperlink ref="S424" r:id="rId1436" xr:uid="{00000000-0004-0000-0500-00009B050000}"/>
    <hyperlink ref="S425" r:id="rId1437" xr:uid="{00000000-0004-0000-0500-00009C050000}"/>
    <hyperlink ref="S426" r:id="rId1438" xr:uid="{00000000-0004-0000-0500-00009D050000}"/>
    <hyperlink ref="S427" r:id="rId1439" xr:uid="{00000000-0004-0000-0500-00009E050000}"/>
    <hyperlink ref="S428" r:id="rId1440" xr:uid="{00000000-0004-0000-0500-00009F050000}"/>
    <hyperlink ref="S429" r:id="rId1441" xr:uid="{00000000-0004-0000-0500-0000A0050000}"/>
    <hyperlink ref="S430" r:id="rId1442" xr:uid="{00000000-0004-0000-0500-0000A1050000}"/>
    <hyperlink ref="S431" r:id="rId1443" xr:uid="{00000000-0004-0000-0500-0000A2050000}"/>
    <hyperlink ref="S432" r:id="rId1444" xr:uid="{00000000-0004-0000-0500-0000A3050000}"/>
    <hyperlink ref="S433" r:id="rId1445" xr:uid="{00000000-0004-0000-0500-0000A4050000}"/>
    <hyperlink ref="S434" r:id="rId1446" xr:uid="{00000000-0004-0000-0500-0000A5050000}"/>
    <hyperlink ref="S435" r:id="rId1447" xr:uid="{00000000-0004-0000-0500-0000A6050000}"/>
    <hyperlink ref="S436" r:id="rId1448" xr:uid="{00000000-0004-0000-0500-0000A7050000}"/>
    <hyperlink ref="S437" r:id="rId1449" xr:uid="{00000000-0004-0000-0500-0000A8050000}"/>
    <hyperlink ref="S438" r:id="rId1450" xr:uid="{00000000-0004-0000-0500-0000A9050000}"/>
    <hyperlink ref="S439" r:id="rId1451" xr:uid="{00000000-0004-0000-0500-0000AA050000}"/>
    <hyperlink ref="S440" r:id="rId1452" xr:uid="{00000000-0004-0000-0500-0000AB050000}"/>
    <hyperlink ref="S441" r:id="rId1453" xr:uid="{00000000-0004-0000-0500-0000AC050000}"/>
    <hyperlink ref="S442" r:id="rId1454" xr:uid="{00000000-0004-0000-0500-0000AD050000}"/>
    <hyperlink ref="S443" r:id="rId1455" xr:uid="{00000000-0004-0000-0500-0000AE050000}"/>
    <hyperlink ref="S444" r:id="rId1456" xr:uid="{00000000-0004-0000-0500-0000AF050000}"/>
    <hyperlink ref="S445" r:id="rId1457" xr:uid="{00000000-0004-0000-0500-0000B0050000}"/>
    <hyperlink ref="S446" r:id="rId1458" xr:uid="{00000000-0004-0000-0500-0000B1050000}"/>
    <hyperlink ref="S447" r:id="rId1459" xr:uid="{00000000-0004-0000-0500-0000B2050000}"/>
    <hyperlink ref="S448" r:id="rId1460" xr:uid="{00000000-0004-0000-0500-0000B3050000}"/>
    <hyperlink ref="S449" r:id="rId1461" xr:uid="{00000000-0004-0000-0500-0000B4050000}"/>
    <hyperlink ref="S450" r:id="rId1462" xr:uid="{00000000-0004-0000-0500-0000B5050000}"/>
    <hyperlink ref="S451" r:id="rId1463" xr:uid="{00000000-0004-0000-0500-0000B6050000}"/>
    <hyperlink ref="S452" r:id="rId1464" xr:uid="{00000000-0004-0000-0500-0000B7050000}"/>
    <hyperlink ref="S453" r:id="rId1465" xr:uid="{00000000-0004-0000-0500-0000B8050000}"/>
    <hyperlink ref="S454" r:id="rId1466" xr:uid="{00000000-0004-0000-0500-0000B9050000}"/>
    <hyperlink ref="S455" r:id="rId1467" xr:uid="{00000000-0004-0000-0500-0000BA050000}"/>
    <hyperlink ref="S456" r:id="rId1468" xr:uid="{00000000-0004-0000-0500-0000BB050000}"/>
    <hyperlink ref="S457" r:id="rId1469" xr:uid="{00000000-0004-0000-0500-0000BC050000}"/>
    <hyperlink ref="S458" r:id="rId1470" xr:uid="{00000000-0004-0000-0500-0000BD050000}"/>
    <hyperlink ref="S459" r:id="rId1471" xr:uid="{00000000-0004-0000-0500-0000BE050000}"/>
    <hyperlink ref="S460" r:id="rId1472" xr:uid="{00000000-0004-0000-0500-0000BF050000}"/>
    <hyperlink ref="S461" r:id="rId1473" xr:uid="{00000000-0004-0000-0500-0000C0050000}"/>
    <hyperlink ref="S462" r:id="rId1474" xr:uid="{00000000-0004-0000-0500-0000C1050000}"/>
    <hyperlink ref="S463" r:id="rId1475" xr:uid="{00000000-0004-0000-0500-0000C2050000}"/>
    <hyperlink ref="S464" r:id="rId1476" xr:uid="{00000000-0004-0000-0500-0000C3050000}"/>
    <hyperlink ref="S465" r:id="rId1477" xr:uid="{00000000-0004-0000-0500-0000C4050000}"/>
    <hyperlink ref="S466" r:id="rId1478" xr:uid="{00000000-0004-0000-0500-0000C5050000}"/>
    <hyperlink ref="S467" r:id="rId1479" xr:uid="{00000000-0004-0000-0500-0000C6050000}"/>
    <hyperlink ref="S468" r:id="rId1480" xr:uid="{00000000-0004-0000-0500-0000C7050000}"/>
    <hyperlink ref="S469" r:id="rId1481" xr:uid="{00000000-0004-0000-0500-0000C8050000}"/>
    <hyperlink ref="S470" r:id="rId1482" xr:uid="{00000000-0004-0000-0500-0000C9050000}"/>
    <hyperlink ref="S471" r:id="rId1483" xr:uid="{00000000-0004-0000-0500-0000CA050000}"/>
    <hyperlink ref="S472" r:id="rId1484" xr:uid="{00000000-0004-0000-0500-0000CB050000}"/>
    <hyperlink ref="S473" r:id="rId1485" xr:uid="{00000000-0004-0000-0500-0000CC050000}"/>
    <hyperlink ref="S474" r:id="rId1486" xr:uid="{00000000-0004-0000-0500-0000CD050000}"/>
    <hyperlink ref="S475" r:id="rId1487" xr:uid="{00000000-0004-0000-0500-0000CE050000}"/>
    <hyperlink ref="S476" r:id="rId1488" xr:uid="{00000000-0004-0000-0500-0000CF050000}"/>
    <hyperlink ref="S477" r:id="rId1489" xr:uid="{00000000-0004-0000-0500-0000D0050000}"/>
    <hyperlink ref="S478" r:id="rId1490" xr:uid="{00000000-0004-0000-0500-0000D1050000}"/>
    <hyperlink ref="S479" r:id="rId1491" xr:uid="{00000000-0004-0000-0500-0000D2050000}"/>
    <hyperlink ref="S480" r:id="rId1492" xr:uid="{00000000-0004-0000-0500-0000D3050000}"/>
    <hyperlink ref="S481" r:id="rId1493" xr:uid="{00000000-0004-0000-0500-0000D4050000}"/>
    <hyperlink ref="S482" r:id="rId1494" xr:uid="{00000000-0004-0000-0500-0000D5050000}"/>
    <hyperlink ref="S483" r:id="rId1495" xr:uid="{00000000-0004-0000-0500-0000D6050000}"/>
    <hyperlink ref="S484" r:id="rId1496" xr:uid="{00000000-0004-0000-0500-0000D7050000}"/>
    <hyperlink ref="S485" r:id="rId1497" xr:uid="{00000000-0004-0000-0500-0000D8050000}"/>
    <hyperlink ref="S486" r:id="rId1498" xr:uid="{00000000-0004-0000-0500-0000D9050000}"/>
    <hyperlink ref="S487" r:id="rId1499" xr:uid="{00000000-0004-0000-0500-0000DA050000}"/>
    <hyperlink ref="S488" r:id="rId1500" xr:uid="{00000000-0004-0000-0500-0000DB050000}"/>
    <hyperlink ref="S489" r:id="rId1501" xr:uid="{00000000-0004-0000-0500-0000DC050000}"/>
    <hyperlink ref="S490" r:id="rId1502" xr:uid="{00000000-0004-0000-0500-0000DD050000}"/>
    <hyperlink ref="S491" r:id="rId1503" xr:uid="{00000000-0004-0000-0500-0000DE050000}"/>
    <hyperlink ref="S492" r:id="rId1504" xr:uid="{00000000-0004-0000-0500-0000DF050000}"/>
    <hyperlink ref="S493" r:id="rId1505" xr:uid="{00000000-0004-0000-0500-0000E0050000}"/>
    <hyperlink ref="S494" r:id="rId1506" xr:uid="{00000000-0004-0000-0500-0000E1050000}"/>
    <hyperlink ref="S495" r:id="rId1507" xr:uid="{00000000-0004-0000-0500-0000E2050000}"/>
    <hyperlink ref="S496" r:id="rId1508" xr:uid="{00000000-0004-0000-0500-0000E3050000}"/>
    <hyperlink ref="S497" r:id="rId1509" xr:uid="{00000000-0004-0000-0500-0000E4050000}"/>
    <hyperlink ref="S498" r:id="rId1510" xr:uid="{00000000-0004-0000-0500-0000E5050000}"/>
    <hyperlink ref="S499" r:id="rId1511" xr:uid="{00000000-0004-0000-0500-0000E6050000}"/>
    <hyperlink ref="S500" r:id="rId1512" xr:uid="{00000000-0004-0000-0500-0000E7050000}"/>
    <hyperlink ref="S501" r:id="rId1513" xr:uid="{00000000-0004-0000-0500-0000E8050000}"/>
    <hyperlink ref="S502" r:id="rId1514" xr:uid="{00000000-0004-0000-0500-0000E9050000}"/>
    <hyperlink ref="S503" r:id="rId1515" xr:uid="{00000000-0004-0000-0500-0000EA050000}"/>
    <hyperlink ref="S504" r:id="rId1516" xr:uid="{00000000-0004-0000-0500-0000EB050000}"/>
    <hyperlink ref="S505" r:id="rId1517" xr:uid="{00000000-0004-0000-0500-0000EC050000}"/>
    <hyperlink ref="S506" r:id="rId1518" xr:uid="{00000000-0004-0000-0500-0000ED050000}"/>
    <hyperlink ref="S507" r:id="rId1519" xr:uid="{00000000-0004-0000-0500-0000EE050000}"/>
    <hyperlink ref="S508" r:id="rId1520" xr:uid="{00000000-0004-0000-0500-0000EF050000}"/>
    <hyperlink ref="S509" r:id="rId1521" xr:uid="{00000000-0004-0000-0500-0000F0050000}"/>
    <hyperlink ref="S510" r:id="rId1522" xr:uid="{00000000-0004-0000-0500-0000F1050000}"/>
    <hyperlink ref="S511" r:id="rId1523" xr:uid="{00000000-0004-0000-0500-0000F2050000}"/>
    <hyperlink ref="S512" r:id="rId1524" xr:uid="{00000000-0004-0000-0500-0000F3050000}"/>
    <hyperlink ref="S513" r:id="rId1525" xr:uid="{00000000-0004-0000-0500-0000F4050000}"/>
    <hyperlink ref="S514" r:id="rId1526" xr:uid="{00000000-0004-0000-0500-0000F5050000}"/>
    <hyperlink ref="S515" r:id="rId1527" xr:uid="{00000000-0004-0000-0500-0000F6050000}"/>
    <hyperlink ref="S516" r:id="rId1528" xr:uid="{00000000-0004-0000-0500-0000F7050000}"/>
    <hyperlink ref="S517" r:id="rId1529" xr:uid="{00000000-0004-0000-0500-0000F8050000}"/>
    <hyperlink ref="S518" r:id="rId1530" xr:uid="{00000000-0004-0000-0500-0000F9050000}"/>
    <hyperlink ref="S519" r:id="rId1531" xr:uid="{00000000-0004-0000-0500-0000FA050000}"/>
    <hyperlink ref="S520" r:id="rId1532" xr:uid="{00000000-0004-0000-0500-0000FB050000}"/>
    <hyperlink ref="S521" r:id="rId1533" xr:uid="{00000000-0004-0000-0500-0000FC050000}"/>
    <hyperlink ref="S522" r:id="rId1534" xr:uid="{00000000-0004-0000-0500-0000FD050000}"/>
    <hyperlink ref="S523" r:id="rId1535" xr:uid="{00000000-0004-0000-0500-0000FE050000}"/>
    <hyperlink ref="S524" r:id="rId1536" xr:uid="{00000000-0004-0000-0500-0000FF050000}"/>
    <hyperlink ref="S525" r:id="rId1537" xr:uid="{00000000-0004-0000-0500-000000060000}"/>
    <hyperlink ref="S526" r:id="rId1538" xr:uid="{00000000-0004-0000-0500-000001060000}"/>
    <hyperlink ref="S527" r:id="rId1539" xr:uid="{00000000-0004-0000-0500-000002060000}"/>
    <hyperlink ref="S528" r:id="rId1540" xr:uid="{00000000-0004-0000-0500-000003060000}"/>
    <hyperlink ref="S529" r:id="rId1541" xr:uid="{00000000-0004-0000-0500-000004060000}"/>
    <hyperlink ref="S530" r:id="rId1542" xr:uid="{00000000-0004-0000-0500-000005060000}"/>
    <hyperlink ref="S531" r:id="rId1543" xr:uid="{00000000-0004-0000-0500-000006060000}"/>
    <hyperlink ref="S532" r:id="rId1544" xr:uid="{00000000-0004-0000-0500-000007060000}"/>
    <hyperlink ref="S533" r:id="rId1545" xr:uid="{00000000-0004-0000-0500-000008060000}"/>
    <hyperlink ref="S534" r:id="rId1546" xr:uid="{00000000-0004-0000-0500-000009060000}"/>
    <hyperlink ref="S535" r:id="rId1547" xr:uid="{00000000-0004-0000-0500-00000A060000}"/>
    <hyperlink ref="S536" r:id="rId1548" xr:uid="{00000000-0004-0000-0500-00000B060000}"/>
    <hyperlink ref="S537" r:id="rId1549" xr:uid="{00000000-0004-0000-0500-00000C060000}"/>
    <hyperlink ref="S538" r:id="rId1550" xr:uid="{00000000-0004-0000-0500-00000D060000}"/>
    <hyperlink ref="S539" r:id="rId1551" xr:uid="{00000000-0004-0000-0500-00000E060000}"/>
    <hyperlink ref="S540" r:id="rId1552" xr:uid="{00000000-0004-0000-0500-00000F060000}"/>
    <hyperlink ref="S541" r:id="rId1553" xr:uid="{00000000-0004-0000-0500-000010060000}"/>
    <hyperlink ref="S542" r:id="rId1554" xr:uid="{00000000-0004-0000-0500-000011060000}"/>
    <hyperlink ref="S543" r:id="rId1555" xr:uid="{00000000-0004-0000-0500-000012060000}"/>
    <hyperlink ref="S544" r:id="rId1556" xr:uid="{00000000-0004-0000-0500-000013060000}"/>
    <hyperlink ref="S545" r:id="rId1557" xr:uid="{00000000-0004-0000-0500-000014060000}"/>
    <hyperlink ref="S546" r:id="rId1558" xr:uid="{00000000-0004-0000-0500-000015060000}"/>
    <hyperlink ref="S547" r:id="rId1559" xr:uid="{00000000-0004-0000-0500-000016060000}"/>
    <hyperlink ref="S548" r:id="rId1560" xr:uid="{00000000-0004-0000-0500-000017060000}"/>
    <hyperlink ref="S549" r:id="rId1561" xr:uid="{00000000-0004-0000-0500-000018060000}"/>
    <hyperlink ref="S550" r:id="rId1562" xr:uid="{00000000-0004-0000-0500-000019060000}"/>
    <hyperlink ref="S551" r:id="rId1563" xr:uid="{00000000-0004-0000-0500-00001A060000}"/>
    <hyperlink ref="S552" r:id="rId1564" xr:uid="{00000000-0004-0000-0500-00001B060000}"/>
    <hyperlink ref="S553" r:id="rId1565" xr:uid="{00000000-0004-0000-0500-00001C060000}"/>
    <hyperlink ref="S554" r:id="rId1566" xr:uid="{00000000-0004-0000-0500-00001D060000}"/>
    <hyperlink ref="S555" r:id="rId1567" xr:uid="{00000000-0004-0000-0500-00001E060000}"/>
    <hyperlink ref="S556" r:id="rId1568" xr:uid="{00000000-0004-0000-0500-00001F060000}"/>
    <hyperlink ref="S557" r:id="rId1569" xr:uid="{00000000-0004-0000-0500-000020060000}"/>
    <hyperlink ref="S558" r:id="rId1570" xr:uid="{00000000-0004-0000-0500-000021060000}"/>
    <hyperlink ref="S559" r:id="rId1571" xr:uid="{00000000-0004-0000-0500-000022060000}"/>
    <hyperlink ref="S560" r:id="rId1572" xr:uid="{00000000-0004-0000-0500-000023060000}"/>
    <hyperlink ref="S561" r:id="rId1573" xr:uid="{00000000-0004-0000-0500-000024060000}"/>
    <hyperlink ref="S562" r:id="rId1574" xr:uid="{00000000-0004-0000-0500-000025060000}"/>
    <hyperlink ref="S563" r:id="rId1575" xr:uid="{00000000-0004-0000-0500-000026060000}"/>
    <hyperlink ref="S564" r:id="rId1576" xr:uid="{00000000-0004-0000-0500-000027060000}"/>
    <hyperlink ref="S565" r:id="rId1577" xr:uid="{00000000-0004-0000-0500-000028060000}"/>
    <hyperlink ref="S566" r:id="rId1578" xr:uid="{00000000-0004-0000-0500-000029060000}"/>
    <hyperlink ref="S567" r:id="rId1579" xr:uid="{00000000-0004-0000-0500-00002A060000}"/>
    <hyperlink ref="S568" r:id="rId1580" xr:uid="{00000000-0004-0000-0500-00002B060000}"/>
    <hyperlink ref="S569" r:id="rId1581" xr:uid="{00000000-0004-0000-0500-00002C060000}"/>
    <hyperlink ref="S570" r:id="rId1582" xr:uid="{00000000-0004-0000-0500-00002D060000}"/>
    <hyperlink ref="S571" r:id="rId1583" xr:uid="{00000000-0004-0000-0500-00002E060000}"/>
    <hyperlink ref="S572" r:id="rId1584" xr:uid="{00000000-0004-0000-0500-00002F060000}"/>
    <hyperlink ref="S573" r:id="rId1585" xr:uid="{00000000-0004-0000-0500-000030060000}"/>
    <hyperlink ref="S574" r:id="rId1586" xr:uid="{00000000-0004-0000-0500-000031060000}"/>
    <hyperlink ref="S575" r:id="rId1587" xr:uid="{00000000-0004-0000-0500-000032060000}"/>
    <hyperlink ref="S576" r:id="rId1588" xr:uid="{00000000-0004-0000-0500-000033060000}"/>
    <hyperlink ref="S577" r:id="rId1589" xr:uid="{00000000-0004-0000-0500-000034060000}"/>
    <hyperlink ref="S578" r:id="rId1590" xr:uid="{00000000-0004-0000-0500-000035060000}"/>
    <hyperlink ref="S579" r:id="rId1591" xr:uid="{00000000-0004-0000-0500-000036060000}"/>
    <hyperlink ref="S580" r:id="rId1592" xr:uid="{00000000-0004-0000-0500-000037060000}"/>
    <hyperlink ref="S581" r:id="rId1593" xr:uid="{00000000-0004-0000-0500-000038060000}"/>
    <hyperlink ref="S582" r:id="rId1594" xr:uid="{00000000-0004-0000-0500-000039060000}"/>
    <hyperlink ref="S583" r:id="rId1595" xr:uid="{00000000-0004-0000-0500-00003A060000}"/>
    <hyperlink ref="S584" r:id="rId1596" xr:uid="{00000000-0004-0000-0500-00003B060000}"/>
    <hyperlink ref="S585" r:id="rId1597" xr:uid="{00000000-0004-0000-0500-00003C060000}"/>
    <hyperlink ref="S586" r:id="rId1598" xr:uid="{00000000-0004-0000-0500-00003D060000}"/>
    <hyperlink ref="S587" r:id="rId1599" xr:uid="{00000000-0004-0000-0500-00003E060000}"/>
    <hyperlink ref="S588" r:id="rId1600" xr:uid="{00000000-0004-0000-0500-00003F060000}"/>
    <hyperlink ref="S589" r:id="rId1601" xr:uid="{00000000-0004-0000-0500-000040060000}"/>
    <hyperlink ref="S590" r:id="rId1602" xr:uid="{00000000-0004-0000-0500-000041060000}"/>
    <hyperlink ref="S591" r:id="rId1603" xr:uid="{00000000-0004-0000-0500-000042060000}"/>
    <hyperlink ref="S592" r:id="rId1604" xr:uid="{00000000-0004-0000-0500-000043060000}"/>
    <hyperlink ref="S593" r:id="rId1605" xr:uid="{00000000-0004-0000-0500-000044060000}"/>
    <hyperlink ref="S594" r:id="rId1606" xr:uid="{00000000-0004-0000-0500-000045060000}"/>
    <hyperlink ref="S595" r:id="rId1607" xr:uid="{00000000-0004-0000-0500-000046060000}"/>
    <hyperlink ref="S596" r:id="rId1608" xr:uid="{00000000-0004-0000-0500-000047060000}"/>
    <hyperlink ref="S597" r:id="rId1609" xr:uid="{00000000-0004-0000-0500-000048060000}"/>
    <hyperlink ref="S598" r:id="rId1610" xr:uid="{00000000-0004-0000-0500-000049060000}"/>
    <hyperlink ref="S599" r:id="rId1611" xr:uid="{00000000-0004-0000-0500-00004A060000}"/>
    <hyperlink ref="S600" r:id="rId1612" xr:uid="{00000000-0004-0000-0500-00004B060000}"/>
    <hyperlink ref="S601" r:id="rId1613" xr:uid="{00000000-0004-0000-0500-00004C060000}"/>
    <hyperlink ref="S602" r:id="rId1614" xr:uid="{00000000-0004-0000-0500-00004D060000}"/>
    <hyperlink ref="S603" r:id="rId1615" xr:uid="{00000000-0004-0000-0500-00004E060000}"/>
    <hyperlink ref="S604" r:id="rId1616" xr:uid="{00000000-0004-0000-0500-00004F060000}"/>
    <hyperlink ref="S605" r:id="rId1617" xr:uid="{00000000-0004-0000-0500-000050060000}"/>
    <hyperlink ref="S606" r:id="rId1618" xr:uid="{00000000-0004-0000-0500-000051060000}"/>
    <hyperlink ref="S607" r:id="rId1619" xr:uid="{00000000-0004-0000-0500-000052060000}"/>
    <hyperlink ref="S608" r:id="rId1620" xr:uid="{00000000-0004-0000-0500-000053060000}"/>
    <hyperlink ref="S609" r:id="rId1621" xr:uid="{00000000-0004-0000-0500-000054060000}"/>
    <hyperlink ref="S610" r:id="rId1622" xr:uid="{00000000-0004-0000-0500-000055060000}"/>
    <hyperlink ref="S611" r:id="rId1623" xr:uid="{00000000-0004-0000-0500-000056060000}"/>
    <hyperlink ref="S612" r:id="rId1624" xr:uid="{00000000-0004-0000-0500-000057060000}"/>
    <hyperlink ref="S613" r:id="rId1625" xr:uid="{00000000-0004-0000-0500-000058060000}"/>
    <hyperlink ref="S614" r:id="rId1626" xr:uid="{00000000-0004-0000-0500-000059060000}"/>
    <hyperlink ref="S615" r:id="rId1627" xr:uid="{00000000-0004-0000-0500-00005A060000}"/>
    <hyperlink ref="S616" r:id="rId1628" xr:uid="{00000000-0004-0000-0500-00005B060000}"/>
    <hyperlink ref="S617" r:id="rId1629" xr:uid="{00000000-0004-0000-0500-00005C060000}"/>
    <hyperlink ref="S618" r:id="rId1630" xr:uid="{00000000-0004-0000-0500-00005D060000}"/>
    <hyperlink ref="S619" r:id="rId1631" xr:uid="{00000000-0004-0000-0500-00005E060000}"/>
    <hyperlink ref="S620" r:id="rId1632" xr:uid="{00000000-0004-0000-0500-00005F060000}"/>
    <hyperlink ref="S621" r:id="rId1633" xr:uid="{00000000-0004-0000-0500-000060060000}"/>
    <hyperlink ref="S622" r:id="rId1634" xr:uid="{00000000-0004-0000-0500-000061060000}"/>
    <hyperlink ref="S623" r:id="rId1635" xr:uid="{00000000-0004-0000-0500-000062060000}"/>
    <hyperlink ref="S624" r:id="rId1636" xr:uid="{00000000-0004-0000-0500-000063060000}"/>
    <hyperlink ref="S625" r:id="rId1637" xr:uid="{00000000-0004-0000-0500-000064060000}"/>
    <hyperlink ref="S626" r:id="rId1638" xr:uid="{00000000-0004-0000-0500-000065060000}"/>
    <hyperlink ref="S627" r:id="rId1639" xr:uid="{00000000-0004-0000-0500-000066060000}"/>
    <hyperlink ref="S628" r:id="rId1640" xr:uid="{00000000-0004-0000-0500-000067060000}"/>
    <hyperlink ref="S629" r:id="rId1641" xr:uid="{00000000-0004-0000-0500-000068060000}"/>
    <hyperlink ref="S630" r:id="rId1642" xr:uid="{00000000-0004-0000-0500-000069060000}"/>
    <hyperlink ref="S631" r:id="rId1643" xr:uid="{00000000-0004-0000-0500-00006A060000}"/>
    <hyperlink ref="S632" r:id="rId1644" xr:uid="{00000000-0004-0000-0500-00006B060000}"/>
    <hyperlink ref="S633" r:id="rId1645" xr:uid="{00000000-0004-0000-0500-00006C060000}"/>
    <hyperlink ref="S634" r:id="rId1646" xr:uid="{00000000-0004-0000-0500-00006D060000}"/>
    <hyperlink ref="S635" r:id="rId1647" xr:uid="{00000000-0004-0000-0500-00006E060000}"/>
    <hyperlink ref="S636" r:id="rId1648" xr:uid="{00000000-0004-0000-0500-00006F060000}"/>
    <hyperlink ref="S637" r:id="rId1649" xr:uid="{00000000-0004-0000-0500-000070060000}"/>
    <hyperlink ref="S638" r:id="rId1650" xr:uid="{00000000-0004-0000-0500-000071060000}"/>
    <hyperlink ref="S639" r:id="rId1651" xr:uid="{00000000-0004-0000-0500-000072060000}"/>
    <hyperlink ref="S640" r:id="rId1652" xr:uid="{00000000-0004-0000-0500-000073060000}"/>
    <hyperlink ref="S641" r:id="rId1653" xr:uid="{00000000-0004-0000-0500-000074060000}"/>
    <hyperlink ref="S642" r:id="rId1654" xr:uid="{00000000-0004-0000-0500-000075060000}"/>
    <hyperlink ref="S643" r:id="rId1655" xr:uid="{00000000-0004-0000-0500-000076060000}"/>
    <hyperlink ref="S644" r:id="rId1656" xr:uid="{00000000-0004-0000-0500-000077060000}"/>
    <hyperlink ref="S645" r:id="rId1657" xr:uid="{00000000-0004-0000-0500-000078060000}"/>
    <hyperlink ref="S646" r:id="rId1658" xr:uid="{00000000-0004-0000-0500-000079060000}"/>
    <hyperlink ref="S647" r:id="rId1659" xr:uid="{00000000-0004-0000-0500-00007A060000}"/>
    <hyperlink ref="S648" r:id="rId1660" xr:uid="{00000000-0004-0000-0500-00007B060000}"/>
    <hyperlink ref="S649" r:id="rId1661" xr:uid="{00000000-0004-0000-0500-00007C060000}"/>
    <hyperlink ref="S650" r:id="rId1662" xr:uid="{00000000-0004-0000-0500-00007D060000}"/>
    <hyperlink ref="S651" r:id="rId1663" xr:uid="{00000000-0004-0000-0500-00007E060000}"/>
    <hyperlink ref="S652" r:id="rId1664" xr:uid="{00000000-0004-0000-0500-00007F060000}"/>
    <hyperlink ref="S653" r:id="rId1665" xr:uid="{00000000-0004-0000-0500-000080060000}"/>
    <hyperlink ref="S654" r:id="rId1666" xr:uid="{00000000-0004-0000-0500-000081060000}"/>
    <hyperlink ref="S655" r:id="rId1667" xr:uid="{00000000-0004-0000-0500-000082060000}"/>
    <hyperlink ref="S656" r:id="rId1668" xr:uid="{00000000-0004-0000-0500-000083060000}"/>
    <hyperlink ref="S657" r:id="rId1669" xr:uid="{00000000-0004-0000-0500-000084060000}"/>
    <hyperlink ref="S658" r:id="rId1670" xr:uid="{00000000-0004-0000-0500-000085060000}"/>
    <hyperlink ref="S659" r:id="rId1671" xr:uid="{00000000-0004-0000-0500-000086060000}"/>
    <hyperlink ref="S660" r:id="rId1672" xr:uid="{00000000-0004-0000-0500-000087060000}"/>
    <hyperlink ref="S661" r:id="rId1673" xr:uid="{00000000-0004-0000-0500-000088060000}"/>
    <hyperlink ref="S662" r:id="rId1674" xr:uid="{00000000-0004-0000-0500-000089060000}"/>
    <hyperlink ref="S663" r:id="rId1675" xr:uid="{00000000-0004-0000-0500-00008A060000}"/>
    <hyperlink ref="S664" r:id="rId1676" xr:uid="{00000000-0004-0000-0500-00008B060000}"/>
    <hyperlink ref="S665" r:id="rId1677" xr:uid="{00000000-0004-0000-0500-00008C060000}"/>
    <hyperlink ref="S666" r:id="rId1678" xr:uid="{00000000-0004-0000-0500-00008D060000}"/>
    <hyperlink ref="S667" r:id="rId1679" xr:uid="{00000000-0004-0000-0500-00008E060000}"/>
    <hyperlink ref="S668" r:id="rId1680" xr:uid="{00000000-0004-0000-0500-00008F060000}"/>
    <hyperlink ref="S669" r:id="rId1681" xr:uid="{00000000-0004-0000-0500-000090060000}"/>
    <hyperlink ref="S670" r:id="rId1682" xr:uid="{00000000-0004-0000-0500-000091060000}"/>
    <hyperlink ref="S671" r:id="rId1683" xr:uid="{00000000-0004-0000-0500-000092060000}"/>
    <hyperlink ref="S672" r:id="rId1684" xr:uid="{00000000-0004-0000-0500-000093060000}"/>
    <hyperlink ref="S673" r:id="rId1685" xr:uid="{00000000-0004-0000-0500-000094060000}"/>
    <hyperlink ref="S674" r:id="rId1686" xr:uid="{00000000-0004-0000-0500-000095060000}"/>
    <hyperlink ref="S675" r:id="rId1687" xr:uid="{00000000-0004-0000-0500-000096060000}"/>
    <hyperlink ref="S676" r:id="rId1688" xr:uid="{00000000-0004-0000-0500-000097060000}"/>
    <hyperlink ref="S677" r:id="rId1689" xr:uid="{00000000-0004-0000-0500-000098060000}"/>
    <hyperlink ref="S678" r:id="rId1690" xr:uid="{00000000-0004-0000-0500-000099060000}"/>
    <hyperlink ref="S679" r:id="rId1691" xr:uid="{00000000-0004-0000-0500-00009A060000}"/>
    <hyperlink ref="S680" r:id="rId1692" xr:uid="{00000000-0004-0000-0500-00009B060000}"/>
    <hyperlink ref="S681" r:id="rId1693" xr:uid="{00000000-0004-0000-0500-00009C060000}"/>
    <hyperlink ref="S682" r:id="rId1694" xr:uid="{00000000-0004-0000-0500-00009D060000}"/>
    <hyperlink ref="S683" r:id="rId1695" xr:uid="{00000000-0004-0000-0500-00009E060000}"/>
    <hyperlink ref="S684" r:id="rId1696" xr:uid="{00000000-0004-0000-0500-00009F060000}"/>
    <hyperlink ref="S685" r:id="rId1697" xr:uid="{00000000-0004-0000-0500-0000A0060000}"/>
    <hyperlink ref="S686" r:id="rId1698" xr:uid="{00000000-0004-0000-0500-0000A1060000}"/>
    <hyperlink ref="S687" r:id="rId1699" xr:uid="{00000000-0004-0000-0500-0000A2060000}"/>
    <hyperlink ref="S688" r:id="rId1700" xr:uid="{00000000-0004-0000-0500-0000A3060000}"/>
    <hyperlink ref="S689" r:id="rId1701" xr:uid="{00000000-0004-0000-0500-0000A4060000}"/>
    <hyperlink ref="S690" r:id="rId1702" xr:uid="{00000000-0004-0000-0500-0000A5060000}"/>
    <hyperlink ref="S691" r:id="rId1703" xr:uid="{00000000-0004-0000-0500-0000A6060000}"/>
    <hyperlink ref="S692" r:id="rId1704" xr:uid="{00000000-0004-0000-0500-0000A7060000}"/>
    <hyperlink ref="S693" r:id="rId1705" xr:uid="{00000000-0004-0000-0500-0000A8060000}"/>
    <hyperlink ref="S694" r:id="rId1706" xr:uid="{00000000-0004-0000-0500-0000A9060000}"/>
    <hyperlink ref="S695" r:id="rId1707" xr:uid="{00000000-0004-0000-0500-0000AA060000}"/>
    <hyperlink ref="S696" r:id="rId1708" xr:uid="{00000000-0004-0000-0500-0000AB060000}"/>
    <hyperlink ref="S697" r:id="rId1709" xr:uid="{00000000-0004-0000-0500-0000AC060000}"/>
    <hyperlink ref="S698" r:id="rId1710" xr:uid="{00000000-0004-0000-0500-0000AD060000}"/>
    <hyperlink ref="S699" r:id="rId1711" xr:uid="{00000000-0004-0000-0500-0000AE060000}"/>
    <hyperlink ref="S700" r:id="rId1712" xr:uid="{00000000-0004-0000-0500-0000AF060000}"/>
    <hyperlink ref="S701" r:id="rId1713" xr:uid="{00000000-0004-0000-0500-0000B0060000}"/>
    <hyperlink ref="S702" r:id="rId1714" xr:uid="{00000000-0004-0000-0500-0000B1060000}"/>
    <hyperlink ref="S703" r:id="rId1715" xr:uid="{00000000-0004-0000-0500-0000B2060000}"/>
    <hyperlink ref="S704" r:id="rId1716" xr:uid="{00000000-0004-0000-0500-0000B3060000}"/>
    <hyperlink ref="S705" r:id="rId1717" xr:uid="{00000000-0004-0000-0500-0000B4060000}"/>
    <hyperlink ref="S706" r:id="rId1718" xr:uid="{00000000-0004-0000-0500-0000B5060000}"/>
    <hyperlink ref="S707" r:id="rId1719" xr:uid="{00000000-0004-0000-0500-0000B6060000}"/>
    <hyperlink ref="S708" r:id="rId1720" xr:uid="{00000000-0004-0000-0500-0000B7060000}"/>
    <hyperlink ref="S709" r:id="rId1721" xr:uid="{00000000-0004-0000-0500-0000B8060000}"/>
    <hyperlink ref="S710" r:id="rId1722" xr:uid="{00000000-0004-0000-0500-0000B9060000}"/>
    <hyperlink ref="S711" r:id="rId1723" xr:uid="{00000000-0004-0000-0500-0000BA060000}"/>
    <hyperlink ref="S712" r:id="rId1724" xr:uid="{00000000-0004-0000-0500-0000BB060000}"/>
    <hyperlink ref="S713" r:id="rId1725" xr:uid="{00000000-0004-0000-0500-0000BC060000}"/>
    <hyperlink ref="S714" r:id="rId1726" xr:uid="{00000000-0004-0000-0500-0000BD060000}"/>
    <hyperlink ref="S715" r:id="rId1727" xr:uid="{00000000-0004-0000-0500-0000BE060000}"/>
    <hyperlink ref="S716" r:id="rId1728" xr:uid="{00000000-0004-0000-0500-0000BF060000}"/>
    <hyperlink ref="S717" r:id="rId1729" xr:uid="{00000000-0004-0000-0500-0000C0060000}"/>
    <hyperlink ref="S718" r:id="rId1730" xr:uid="{00000000-0004-0000-0500-0000C1060000}"/>
    <hyperlink ref="S719" r:id="rId1731" xr:uid="{00000000-0004-0000-0500-0000C2060000}"/>
    <hyperlink ref="S720" r:id="rId1732" xr:uid="{00000000-0004-0000-0500-0000C3060000}"/>
    <hyperlink ref="S721" r:id="rId1733" xr:uid="{00000000-0004-0000-0500-0000C4060000}"/>
    <hyperlink ref="S722" r:id="rId1734" xr:uid="{00000000-0004-0000-0500-0000C5060000}"/>
    <hyperlink ref="S723" r:id="rId1735" xr:uid="{00000000-0004-0000-0500-0000C6060000}"/>
    <hyperlink ref="S724" r:id="rId1736" xr:uid="{00000000-0004-0000-0500-0000C7060000}"/>
    <hyperlink ref="S725" r:id="rId1737" xr:uid="{00000000-0004-0000-0500-0000C8060000}"/>
    <hyperlink ref="S726" r:id="rId1738" xr:uid="{00000000-0004-0000-0500-0000C9060000}"/>
    <hyperlink ref="S727" r:id="rId1739" xr:uid="{00000000-0004-0000-0500-0000CA060000}"/>
    <hyperlink ref="S728" r:id="rId1740" xr:uid="{00000000-0004-0000-0500-0000CB060000}"/>
    <hyperlink ref="S729" r:id="rId1741" xr:uid="{00000000-0004-0000-0500-0000CC060000}"/>
    <hyperlink ref="S730" r:id="rId1742" xr:uid="{00000000-0004-0000-0500-0000CD060000}"/>
    <hyperlink ref="S731" r:id="rId1743" xr:uid="{00000000-0004-0000-0500-0000CE060000}"/>
    <hyperlink ref="S732" r:id="rId1744" xr:uid="{00000000-0004-0000-0500-0000CF060000}"/>
    <hyperlink ref="S733" r:id="rId1745" xr:uid="{00000000-0004-0000-0500-0000D0060000}"/>
    <hyperlink ref="S734" r:id="rId1746" xr:uid="{00000000-0004-0000-0500-0000D1060000}"/>
    <hyperlink ref="S735" r:id="rId1747" xr:uid="{00000000-0004-0000-0500-0000D2060000}"/>
    <hyperlink ref="S736" r:id="rId1748" xr:uid="{00000000-0004-0000-0500-0000D3060000}"/>
    <hyperlink ref="S737" r:id="rId1749" xr:uid="{00000000-0004-0000-0500-0000D4060000}"/>
    <hyperlink ref="S738" r:id="rId1750" xr:uid="{00000000-0004-0000-0500-0000D5060000}"/>
    <hyperlink ref="S739" r:id="rId1751" xr:uid="{00000000-0004-0000-0500-0000D6060000}"/>
    <hyperlink ref="S740" r:id="rId1752" xr:uid="{00000000-0004-0000-0500-0000D7060000}"/>
    <hyperlink ref="S741" r:id="rId1753" xr:uid="{00000000-0004-0000-0500-0000D8060000}"/>
    <hyperlink ref="S742" r:id="rId1754" xr:uid="{00000000-0004-0000-0500-0000D9060000}"/>
    <hyperlink ref="S743" r:id="rId1755" xr:uid="{00000000-0004-0000-0500-0000DA060000}"/>
    <hyperlink ref="S744" r:id="rId1756" xr:uid="{00000000-0004-0000-0500-0000DB060000}"/>
    <hyperlink ref="S745" r:id="rId1757" xr:uid="{00000000-0004-0000-0500-0000DC060000}"/>
    <hyperlink ref="S746" r:id="rId1758" xr:uid="{00000000-0004-0000-0500-0000DD060000}"/>
    <hyperlink ref="S747" r:id="rId1759" xr:uid="{00000000-0004-0000-0500-0000DE060000}"/>
    <hyperlink ref="S748" r:id="rId1760" xr:uid="{00000000-0004-0000-0500-0000DF060000}"/>
    <hyperlink ref="S749" r:id="rId1761" xr:uid="{00000000-0004-0000-0500-0000E0060000}"/>
    <hyperlink ref="S750" r:id="rId1762" xr:uid="{00000000-0004-0000-0500-0000E1060000}"/>
    <hyperlink ref="S751" r:id="rId1763" xr:uid="{00000000-0004-0000-0500-0000E2060000}"/>
    <hyperlink ref="S752" r:id="rId1764" xr:uid="{00000000-0004-0000-0500-0000E3060000}"/>
    <hyperlink ref="S753" r:id="rId1765" xr:uid="{00000000-0004-0000-0500-0000E4060000}"/>
    <hyperlink ref="S754" r:id="rId1766" xr:uid="{00000000-0004-0000-0500-0000E5060000}"/>
    <hyperlink ref="S755" r:id="rId1767" xr:uid="{00000000-0004-0000-0500-0000E6060000}"/>
    <hyperlink ref="S756" r:id="rId1768" xr:uid="{00000000-0004-0000-0500-0000E7060000}"/>
    <hyperlink ref="S757" r:id="rId1769" xr:uid="{00000000-0004-0000-0500-0000E8060000}"/>
    <hyperlink ref="S758" r:id="rId1770" xr:uid="{00000000-0004-0000-0500-0000E9060000}"/>
    <hyperlink ref="S759" r:id="rId1771" xr:uid="{00000000-0004-0000-0500-0000EA060000}"/>
    <hyperlink ref="S760" r:id="rId1772" xr:uid="{00000000-0004-0000-0500-0000EB060000}"/>
    <hyperlink ref="S761" r:id="rId1773" xr:uid="{00000000-0004-0000-0500-0000EC060000}"/>
    <hyperlink ref="S762" r:id="rId1774" xr:uid="{00000000-0004-0000-0500-0000ED060000}"/>
    <hyperlink ref="S763" r:id="rId1775" xr:uid="{00000000-0004-0000-0500-0000EE060000}"/>
    <hyperlink ref="S764" r:id="rId1776" xr:uid="{00000000-0004-0000-0500-0000EF060000}"/>
    <hyperlink ref="S765" r:id="rId1777" xr:uid="{00000000-0004-0000-0500-0000F0060000}"/>
    <hyperlink ref="S766" r:id="rId1778" xr:uid="{00000000-0004-0000-0500-0000F1060000}"/>
    <hyperlink ref="S767" r:id="rId1779" xr:uid="{00000000-0004-0000-0500-0000F2060000}"/>
    <hyperlink ref="S768" r:id="rId1780" xr:uid="{00000000-0004-0000-0500-0000F3060000}"/>
    <hyperlink ref="S769" r:id="rId1781" xr:uid="{00000000-0004-0000-0500-0000F4060000}"/>
    <hyperlink ref="S770" r:id="rId1782" xr:uid="{00000000-0004-0000-0500-0000F5060000}"/>
    <hyperlink ref="S771" r:id="rId1783" xr:uid="{00000000-0004-0000-0500-0000F6060000}"/>
    <hyperlink ref="S772" r:id="rId1784" xr:uid="{00000000-0004-0000-0500-0000F7060000}"/>
    <hyperlink ref="S773" r:id="rId1785" xr:uid="{00000000-0004-0000-0500-0000F8060000}"/>
    <hyperlink ref="S774" r:id="rId1786" xr:uid="{00000000-0004-0000-0500-0000F9060000}"/>
    <hyperlink ref="S775" r:id="rId1787" xr:uid="{00000000-0004-0000-0500-0000FA060000}"/>
    <hyperlink ref="S776" r:id="rId1788" xr:uid="{00000000-0004-0000-0500-0000FB060000}"/>
    <hyperlink ref="S777" r:id="rId1789" xr:uid="{00000000-0004-0000-0500-0000FC060000}"/>
    <hyperlink ref="S778" r:id="rId1790" xr:uid="{00000000-0004-0000-0500-0000FD060000}"/>
    <hyperlink ref="S779" r:id="rId1791" xr:uid="{00000000-0004-0000-0500-0000FE060000}"/>
    <hyperlink ref="S780" r:id="rId1792" xr:uid="{00000000-0004-0000-0500-0000FF060000}"/>
    <hyperlink ref="S781" r:id="rId1793" xr:uid="{00000000-0004-0000-0500-000000070000}"/>
    <hyperlink ref="S782" r:id="rId1794" xr:uid="{00000000-0004-0000-0500-000001070000}"/>
    <hyperlink ref="S783" r:id="rId1795" xr:uid="{00000000-0004-0000-0500-000002070000}"/>
    <hyperlink ref="S784" r:id="rId1796" xr:uid="{00000000-0004-0000-0500-000003070000}"/>
    <hyperlink ref="S785" r:id="rId1797" xr:uid="{00000000-0004-0000-0500-000004070000}"/>
    <hyperlink ref="S786" r:id="rId1798" xr:uid="{00000000-0004-0000-0500-000005070000}"/>
    <hyperlink ref="S787" r:id="rId1799" xr:uid="{00000000-0004-0000-0500-000006070000}"/>
    <hyperlink ref="S788" r:id="rId1800" xr:uid="{00000000-0004-0000-0500-000007070000}"/>
    <hyperlink ref="S789" r:id="rId1801" xr:uid="{00000000-0004-0000-0500-000008070000}"/>
    <hyperlink ref="S790" r:id="rId1802" xr:uid="{00000000-0004-0000-0500-000009070000}"/>
    <hyperlink ref="S791" r:id="rId1803" xr:uid="{00000000-0004-0000-0500-00000A070000}"/>
    <hyperlink ref="S792" r:id="rId1804" xr:uid="{00000000-0004-0000-0500-00000B070000}"/>
    <hyperlink ref="S793" r:id="rId1805" xr:uid="{00000000-0004-0000-0500-00000C070000}"/>
    <hyperlink ref="S794" r:id="rId1806" xr:uid="{00000000-0004-0000-0500-00000D070000}"/>
    <hyperlink ref="S795" r:id="rId1807" xr:uid="{00000000-0004-0000-0500-00000E070000}"/>
    <hyperlink ref="S796" r:id="rId1808" xr:uid="{00000000-0004-0000-0500-00000F070000}"/>
    <hyperlink ref="S797" r:id="rId1809" xr:uid="{00000000-0004-0000-0500-000010070000}"/>
    <hyperlink ref="S798" r:id="rId1810" xr:uid="{00000000-0004-0000-0500-000011070000}"/>
    <hyperlink ref="S799" r:id="rId1811" xr:uid="{00000000-0004-0000-0500-000012070000}"/>
    <hyperlink ref="S800" r:id="rId1812" xr:uid="{00000000-0004-0000-0500-000013070000}"/>
    <hyperlink ref="S801" r:id="rId1813" xr:uid="{00000000-0004-0000-0500-000014070000}"/>
    <hyperlink ref="S802" r:id="rId1814" xr:uid="{00000000-0004-0000-0500-000015070000}"/>
    <hyperlink ref="S803" r:id="rId1815" xr:uid="{00000000-0004-0000-0500-000016070000}"/>
    <hyperlink ref="S804" r:id="rId1816" xr:uid="{00000000-0004-0000-0500-000017070000}"/>
    <hyperlink ref="S805" r:id="rId1817" xr:uid="{00000000-0004-0000-0500-000018070000}"/>
    <hyperlink ref="S806" r:id="rId1818" xr:uid="{00000000-0004-0000-0500-000019070000}"/>
    <hyperlink ref="S807" r:id="rId1819" xr:uid="{00000000-0004-0000-0500-00001A070000}"/>
    <hyperlink ref="S808" r:id="rId1820" xr:uid="{00000000-0004-0000-0500-00001B070000}"/>
    <hyperlink ref="S809" r:id="rId1821" xr:uid="{00000000-0004-0000-0500-00001C070000}"/>
    <hyperlink ref="S810" r:id="rId1822" xr:uid="{00000000-0004-0000-0500-00001D070000}"/>
    <hyperlink ref="S811" r:id="rId1823" xr:uid="{00000000-0004-0000-0500-00001E070000}"/>
    <hyperlink ref="S812" r:id="rId1824" xr:uid="{00000000-0004-0000-0500-00001F070000}"/>
    <hyperlink ref="S813" r:id="rId1825" xr:uid="{00000000-0004-0000-0500-000020070000}"/>
    <hyperlink ref="S814" r:id="rId1826" xr:uid="{00000000-0004-0000-0500-000021070000}"/>
    <hyperlink ref="S815" r:id="rId1827" xr:uid="{00000000-0004-0000-0500-000022070000}"/>
    <hyperlink ref="S816" r:id="rId1828" xr:uid="{00000000-0004-0000-0500-000023070000}"/>
    <hyperlink ref="S817" r:id="rId1829" xr:uid="{00000000-0004-0000-0500-000024070000}"/>
    <hyperlink ref="S818" r:id="rId1830" xr:uid="{00000000-0004-0000-0500-000025070000}"/>
    <hyperlink ref="S819" r:id="rId1831" xr:uid="{00000000-0004-0000-0500-000026070000}"/>
    <hyperlink ref="S820" r:id="rId1832" xr:uid="{00000000-0004-0000-0500-000027070000}"/>
    <hyperlink ref="S821" r:id="rId1833" xr:uid="{00000000-0004-0000-0500-000028070000}"/>
    <hyperlink ref="S822" r:id="rId1834" xr:uid="{00000000-0004-0000-0500-000029070000}"/>
    <hyperlink ref="S823" r:id="rId1835" xr:uid="{00000000-0004-0000-0500-00002A070000}"/>
    <hyperlink ref="S824" r:id="rId1836" xr:uid="{00000000-0004-0000-0500-00002B070000}"/>
    <hyperlink ref="S825" r:id="rId1837" xr:uid="{00000000-0004-0000-0500-00002C070000}"/>
    <hyperlink ref="S826" r:id="rId1838" xr:uid="{00000000-0004-0000-0500-00002D070000}"/>
    <hyperlink ref="S827" r:id="rId1839" xr:uid="{00000000-0004-0000-0500-00002E070000}"/>
    <hyperlink ref="S828" r:id="rId1840" xr:uid="{00000000-0004-0000-0500-00002F070000}"/>
    <hyperlink ref="S829" r:id="rId1841" xr:uid="{00000000-0004-0000-0500-000030070000}"/>
    <hyperlink ref="S830" r:id="rId1842" xr:uid="{00000000-0004-0000-0500-000031070000}"/>
    <hyperlink ref="S831" r:id="rId1843" xr:uid="{00000000-0004-0000-0500-000032070000}"/>
    <hyperlink ref="S832" r:id="rId1844" xr:uid="{00000000-0004-0000-0500-000033070000}"/>
    <hyperlink ref="S833" r:id="rId1845" xr:uid="{00000000-0004-0000-0500-000034070000}"/>
    <hyperlink ref="S834" r:id="rId1846" xr:uid="{00000000-0004-0000-0500-000035070000}"/>
    <hyperlink ref="S835" r:id="rId1847" xr:uid="{00000000-0004-0000-0500-000036070000}"/>
    <hyperlink ref="S836" r:id="rId1848" xr:uid="{00000000-0004-0000-0500-000037070000}"/>
    <hyperlink ref="S837" r:id="rId1849" xr:uid="{00000000-0004-0000-0500-000038070000}"/>
    <hyperlink ref="S838" r:id="rId1850" xr:uid="{00000000-0004-0000-0500-000039070000}"/>
    <hyperlink ref="S839" r:id="rId1851" xr:uid="{00000000-0004-0000-0500-00003A070000}"/>
    <hyperlink ref="S840" r:id="rId1852" xr:uid="{00000000-0004-0000-0500-00003B070000}"/>
    <hyperlink ref="S841" r:id="rId1853" xr:uid="{00000000-0004-0000-0500-00003C070000}"/>
    <hyperlink ref="S842" r:id="rId1854" xr:uid="{00000000-0004-0000-0500-00003D070000}"/>
    <hyperlink ref="S843" r:id="rId1855" xr:uid="{00000000-0004-0000-0500-00003E070000}"/>
    <hyperlink ref="S844" r:id="rId1856" xr:uid="{00000000-0004-0000-0500-00003F070000}"/>
    <hyperlink ref="S845" r:id="rId1857" xr:uid="{00000000-0004-0000-0500-000040070000}"/>
    <hyperlink ref="S846" r:id="rId1858" xr:uid="{00000000-0004-0000-0500-000041070000}"/>
    <hyperlink ref="S847" r:id="rId1859" xr:uid="{00000000-0004-0000-0500-000042070000}"/>
    <hyperlink ref="S848" r:id="rId1860" xr:uid="{00000000-0004-0000-0500-000043070000}"/>
    <hyperlink ref="S849" r:id="rId1861" xr:uid="{00000000-0004-0000-0500-000044070000}"/>
    <hyperlink ref="S850" r:id="rId1862" xr:uid="{00000000-0004-0000-0500-000045070000}"/>
    <hyperlink ref="S851" r:id="rId1863" xr:uid="{00000000-0004-0000-0500-000046070000}"/>
    <hyperlink ref="S852" r:id="rId1864" xr:uid="{00000000-0004-0000-0500-000047070000}"/>
    <hyperlink ref="S853" r:id="rId1865" xr:uid="{00000000-0004-0000-0500-000048070000}"/>
    <hyperlink ref="S854" r:id="rId1866" xr:uid="{00000000-0004-0000-0500-000049070000}"/>
    <hyperlink ref="S855" r:id="rId1867" xr:uid="{00000000-0004-0000-0500-00004A070000}"/>
    <hyperlink ref="S856" r:id="rId1868" xr:uid="{00000000-0004-0000-0500-00004B070000}"/>
    <hyperlink ref="S857" r:id="rId1869" xr:uid="{00000000-0004-0000-0500-00004C070000}"/>
    <hyperlink ref="S858" r:id="rId1870" xr:uid="{00000000-0004-0000-0500-00004D070000}"/>
    <hyperlink ref="S859" r:id="rId1871" xr:uid="{00000000-0004-0000-0500-00004E070000}"/>
    <hyperlink ref="S860" r:id="rId1872" xr:uid="{00000000-0004-0000-0500-00004F070000}"/>
    <hyperlink ref="S861" r:id="rId1873" xr:uid="{00000000-0004-0000-0500-000050070000}"/>
    <hyperlink ref="S862" r:id="rId1874" xr:uid="{00000000-0004-0000-0500-000051070000}"/>
    <hyperlink ref="S863" r:id="rId1875" xr:uid="{00000000-0004-0000-0500-000052070000}"/>
    <hyperlink ref="S864" r:id="rId1876" xr:uid="{00000000-0004-0000-0500-000053070000}"/>
    <hyperlink ref="S865" r:id="rId1877" xr:uid="{00000000-0004-0000-0500-000054070000}"/>
    <hyperlink ref="S866" r:id="rId1878" xr:uid="{00000000-0004-0000-0500-000055070000}"/>
    <hyperlink ref="S867" r:id="rId1879" xr:uid="{00000000-0004-0000-0500-000056070000}"/>
    <hyperlink ref="S868" r:id="rId1880" xr:uid="{00000000-0004-0000-0500-000057070000}"/>
    <hyperlink ref="S869" r:id="rId1881" xr:uid="{00000000-0004-0000-0500-000058070000}"/>
    <hyperlink ref="S870" r:id="rId1882" xr:uid="{00000000-0004-0000-0500-000059070000}"/>
    <hyperlink ref="S871" r:id="rId1883" xr:uid="{00000000-0004-0000-0500-00005A070000}"/>
    <hyperlink ref="S872" r:id="rId1884" xr:uid="{00000000-0004-0000-0500-00005B070000}"/>
    <hyperlink ref="S873" r:id="rId1885" xr:uid="{00000000-0004-0000-0500-00005C070000}"/>
    <hyperlink ref="S874" r:id="rId1886" xr:uid="{00000000-0004-0000-0500-00005D070000}"/>
    <hyperlink ref="S875" r:id="rId1887" xr:uid="{00000000-0004-0000-0500-00005E070000}"/>
    <hyperlink ref="S876" r:id="rId1888" xr:uid="{00000000-0004-0000-0500-00005F070000}"/>
    <hyperlink ref="S877" r:id="rId1889" xr:uid="{00000000-0004-0000-0500-000060070000}"/>
    <hyperlink ref="S878" r:id="rId1890" xr:uid="{00000000-0004-0000-0500-000061070000}"/>
    <hyperlink ref="S879" r:id="rId1891" xr:uid="{00000000-0004-0000-0500-000062070000}"/>
    <hyperlink ref="S880" r:id="rId1892" xr:uid="{00000000-0004-0000-0500-000063070000}"/>
    <hyperlink ref="S881" r:id="rId1893" xr:uid="{00000000-0004-0000-0500-000064070000}"/>
    <hyperlink ref="S882" r:id="rId1894" xr:uid="{00000000-0004-0000-0500-000065070000}"/>
    <hyperlink ref="S883" r:id="rId1895" xr:uid="{00000000-0004-0000-0500-000066070000}"/>
    <hyperlink ref="S884" r:id="rId1896" xr:uid="{00000000-0004-0000-0500-000067070000}"/>
    <hyperlink ref="S885" r:id="rId1897" xr:uid="{00000000-0004-0000-0500-000068070000}"/>
    <hyperlink ref="S886" r:id="rId1898" xr:uid="{00000000-0004-0000-0500-000069070000}"/>
    <hyperlink ref="S887" r:id="rId1899" xr:uid="{00000000-0004-0000-0500-00006A070000}"/>
    <hyperlink ref="S888" r:id="rId1900" xr:uid="{00000000-0004-0000-0500-00006B070000}"/>
    <hyperlink ref="S889" r:id="rId1901" xr:uid="{00000000-0004-0000-0500-00006C070000}"/>
    <hyperlink ref="S890" r:id="rId1902" xr:uid="{00000000-0004-0000-0500-00006D070000}"/>
    <hyperlink ref="S891" r:id="rId1903" xr:uid="{00000000-0004-0000-0500-00006E070000}"/>
    <hyperlink ref="S892" r:id="rId1904" xr:uid="{00000000-0004-0000-0500-00006F070000}"/>
    <hyperlink ref="S893" r:id="rId1905" xr:uid="{00000000-0004-0000-0500-000070070000}"/>
    <hyperlink ref="S894" r:id="rId1906" xr:uid="{00000000-0004-0000-0500-000071070000}"/>
    <hyperlink ref="S895" r:id="rId1907" xr:uid="{00000000-0004-0000-0500-000072070000}"/>
    <hyperlink ref="S896" r:id="rId1908" xr:uid="{00000000-0004-0000-0500-000073070000}"/>
    <hyperlink ref="S897" r:id="rId1909" xr:uid="{00000000-0004-0000-0500-000074070000}"/>
    <hyperlink ref="S898" r:id="rId1910" xr:uid="{00000000-0004-0000-0500-000075070000}"/>
    <hyperlink ref="S899" r:id="rId1911" xr:uid="{00000000-0004-0000-0500-000076070000}"/>
    <hyperlink ref="S900" r:id="rId1912" xr:uid="{00000000-0004-0000-0500-000077070000}"/>
    <hyperlink ref="S901" r:id="rId1913" xr:uid="{00000000-0004-0000-0500-000078070000}"/>
    <hyperlink ref="S902" r:id="rId1914" xr:uid="{00000000-0004-0000-0500-000079070000}"/>
    <hyperlink ref="S903" r:id="rId1915" xr:uid="{00000000-0004-0000-0500-00007A070000}"/>
    <hyperlink ref="S904" r:id="rId1916" xr:uid="{00000000-0004-0000-0500-00007B070000}"/>
    <hyperlink ref="S905" r:id="rId1917" xr:uid="{00000000-0004-0000-0500-00007C070000}"/>
    <hyperlink ref="S906" r:id="rId1918" xr:uid="{00000000-0004-0000-0500-00007D070000}"/>
    <hyperlink ref="S907" r:id="rId1919" xr:uid="{00000000-0004-0000-0500-00007E070000}"/>
    <hyperlink ref="S908" r:id="rId1920" xr:uid="{00000000-0004-0000-0500-00007F070000}"/>
    <hyperlink ref="S909" r:id="rId1921" xr:uid="{00000000-0004-0000-0500-000080070000}"/>
    <hyperlink ref="S910" r:id="rId1922" xr:uid="{00000000-0004-0000-0500-000081070000}"/>
    <hyperlink ref="S911" r:id="rId1923" xr:uid="{00000000-0004-0000-0500-000082070000}"/>
    <hyperlink ref="S912" r:id="rId1924" xr:uid="{00000000-0004-0000-0500-000083070000}"/>
    <hyperlink ref="S913" r:id="rId1925" xr:uid="{00000000-0004-0000-0500-000084070000}"/>
    <hyperlink ref="S914" r:id="rId1926" xr:uid="{00000000-0004-0000-0500-000085070000}"/>
    <hyperlink ref="S915" r:id="rId1927" xr:uid="{00000000-0004-0000-0500-000086070000}"/>
    <hyperlink ref="S916" r:id="rId1928" xr:uid="{00000000-0004-0000-0500-000087070000}"/>
    <hyperlink ref="S917" r:id="rId1929" xr:uid="{00000000-0004-0000-0500-000088070000}"/>
    <hyperlink ref="S918" r:id="rId1930" xr:uid="{00000000-0004-0000-0500-000089070000}"/>
    <hyperlink ref="S919" r:id="rId1931" xr:uid="{00000000-0004-0000-0500-00008A070000}"/>
    <hyperlink ref="S920" r:id="rId1932" xr:uid="{00000000-0004-0000-0500-00008B070000}"/>
    <hyperlink ref="S921" r:id="rId1933" xr:uid="{00000000-0004-0000-0500-00008C070000}"/>
    <hyperlink ref="S922" r:id="rId1934" xr:uid="{00000000-0004-0000-0500-00008D070000}"/>
    <hyperlink ref="S923" r:id="rId1935" xr:uid="{00000000-0004-0000-0500-00008E070000}"/>
    <hyperlink ref="S924" r:id="rId1936" xr:uid="{00000000-0004-0000-0500-00008F070000}"/>
    <hyperlink ref="S925" r:id="rId1937" xr:uid="{00000000-0004-0000-0500-000090070000}"/>
    <hyperlink ref="S926" r:id="rId1938" xr:uid="{00000000-0004-0000-0500-000091070000}"/>
    <hyperlink ref="S927" r:id="rId1939" xr:uid="{00000000-0004-0000-0500-000092070000}"/>
    <hyperlink ref="S928" r:id="rId1940" xr:uid="{00000000-0004-0000-0500-000093070000}"/>
    <hyperlink ref="S929" r:id="rId1941" xr:uid="{00000000-0004-0000-0500-000094070000}"/>
    <hyperlink ref="S930" r:id="rId1942" xr:uid="{00000000-0004-0000-0500-000095070000}"/>
    <hyperlink ref="S931" r:id="rId1943" xr:uid="{00000000-0004-0000-0500-000096070000}"/>
    <hyperlink ref="S932" r:id="rId1944" xr:uid="{00000000-0004-0000-0500-000097070000}"/>
    <hyperlink ref="S933" r:id="rId1945" xr:uid="{00000000-0004-0000-0500-000098070000}"/>
    <hyperlink ref="S934" r:id="rId1946" xr:uid="{00000000-0004-0000-0500-000099070000}"/>
    <hyperlink ref="S935" r:id="rId1947" xr:uid="{00000000-0004-0000-0500-00009A070000}"/>
    <hyperlink ref="S936" r:id="rId1948" xr:uid="{00000000-0004-0000-0500-00009B070000}"/>
    <hyperlink ref="S937" r:id="rId1949" xr:uid="{00000000-0004-0000-0500-00009C070000}"/>
    <hyperlink ref="S938" r:id="rId1950" xr:uid="{00000000-0004-0000-0500-00009D070000}"/>
    <hyperlink ref="S939" r:id="rId1951" xr:uid="{00000000-0004-0000-0500-00009E070000}"/>
    <hyperlink ref="S940" r:id="rId1952" xr:uid="{00000000-0004-0000-0500-00009F070000}"/>
    <hyperlink ref="S941" r:id="rId1953" xr:uid="{00000000-0004-0000-0500-0000A0070000}"/>
    <hyperlink ref="S942" r:id="rId1954" xr:uid="{00000000-0004-0000-0500-0000A1070000}"/>
    <hyperlink ref="S943" r:id="rId1955" xr:uid="{00000000-0004-0000-0500-0000A2070000}"/>
    <hyperlink ref="S944" r:id="rId1956" xr:uid="{00000000-0004-0000-0500-0000A3070000}"/>
    <hyperlink ref="S945" r:id="rId1957" xr:uid="{00000000-0004-0000-0500-0000A4070000}"/>
    <hyperlink ref="S946" r:id="rId1958" xr:uid="{00000000-0004-0000-0500-0000A5070000}"/>
    <hyperlink ref="S947" r:id="rId1959" xr:uid="{00000000-0004-0000-0500-0000A6070000}"/>
    <hyperlink ref="S948" r:id="rId1960" xr:uid="{00000000-0004-0000-0500-0000A7070000}"/>
    <hyperlink ref="S949" r:id="rId1961" xr:uid="{00000000-0004-0000-0500-0000A8070000}"/>
    <hyperlink ref="S950" r:id="rId1962" xr:uid="{00000000-0004-0000-0500-0000A9070000}"/>
    <hyperlink ref="S951" r:id="rId1963" xr:uid="{00000000-0004-0000-0500-0000AA070000}"/>
    <hyperlink ref="S952" r:id="rId1964" xr:uid="{00000000-0004-0000-0500-0000AB070000}"/>
    <hyperlink ref="S953" r:id="rId1965" xr:uid="{00000000-0004-0000-0500-0000AC070000}"/>
    <hyperlink ref="S954" r:id="rId1966" xr:uid="{00000000-0004-0000-0500-0000AD070000}"/>
    <hyperlink ref="S955" r:id="rId1967" xr:uid="{00000000-0004-0000-0500-0000AE070000}"/>
    <hyperlink ref="S956" r:id="rId1968" xr:uid="{00000000-0004-0000-0500-0000AF070000}"/>
    <hyperlink ref="S957" r:id="rId1969" xr:uid="{00000000-0004-0000-0500-0000B0070000}"/>
    <hyperlink ref="S958" r:id="rId1970" xr:uid="{00000000-0004-0000-0500-0000B1070000}"/>
    <hyperlink ref="S959" r:id="rId1971" xr:uid="{00000000-0004-0000-0500-0000B2070000}"/>
    <hyperlink ref="S960" r:id="rId1972" xr:uid="{00000000-0004-0000-0500-0000B3070000}"/>
    <hyperlink ref="S961" r:id="rId1973" xr:uid="{00000000-0004-0000-0500-0000B4070000}"/>
    <hyperlink ref="S962" r:id="rId1974" xr:uid="{00000000-0004-0000-0500-0000B5070000}"/>
    <hyperlink ref="S963" r:id="rId1975" xr:uid="{00000000-0004-0000-0500-0000B6070000}"/>
    <hyperlink ref="S964" r:id="rId1976" xr:uid="{00000000-0004-0000-0500-0000B7070000}"/>
    <hyperlink ref="S965" r:id="rId1977" xr:uid="{00000000-0004-0000-0500-0000B8070000}"/>
    <hyperlink ref="S966" r:id="rId1978" xr:uid="{00000000-0004-0000-0500-0000B9070000}"/>
    <hyperlink ref="S967" r:id="rId1979" xr:uid="{00000000-0004-0000-0500-0000BA070000}"/>
    <hyperlink ref="S968" r:id="rId1980" xr:uid="{00000000-0004-0000-0500-0000BB070000}"/>
    <hyperlink ref="S969" r:id="rId1981" xr:uid="{00000000-0004-0000-0500-0000BC070000}"/>
    <hyperlink ref="S970" r:id="rId1982" xr:uid="{00000000-0004-0000-0500-0000BD070000}"/>
    <hyperlink ref="S971" r:id="rId1983" xr:uid="{00000000-0004-0000-0500-0000BE070000}"/>
    <hyperlink ref="S972" r:id="rId1984" xr:uid="{00000000-0004-0000-0500-0000BF070000}"/>
    <hyperlink ref="S973" r:id="rId1985" xr:uid="{00000000-0004-0000-0500-0000C0070000}"/>
    <hyperlink ref="S974" r:id="rId1986" xr:uid="{00000000-0004-0000-0500-0000C1070000}"/>
    <hyperlink ref="S975" r:id="rId1987" xr:uid="{00000000-0004-0000-0500-0000C2070000}"/>
    <hyperlink ref="S976" r:id="rId1988" xr:uid="{00000000-0004-0000-0500-0000C3070000}"/>
    <hyperlink ref="S977" r:id="rId1989" xr:uid="{00000000-0004-0000-0500-0000C4070000}"/>
    <hyperlink ref="S978" r:id="rId1990" xr:uid="{00000000-0004-0000-0500-0000C5070000}"/>
    <hyperlink ref="S979" r:id="rId1991" xr:uid="{00000000-0004-0000-0500-0000C6070000}"/>
    <hyperlink ref="S980" r:id="rId1992" xr:uid="{00000000-0004-0000-0500-0000C7070000}"/>
    <hyperlink ref="S981" r:id="rId1993" xr:uid="{00000000-0004-0000-0500-0000C8070000}"/>
    <hyperlink ref="S982" r:id="rId1994" xr:uid="{00000000-0004-0000-0500-0000C9070000}"/>
    <hyperlink ref="S983" r:id="rId1995" xr:uid="{00000000-0004-0000-0500-0000CA070000}"/>
    <hyperlink ref="S984" r:id="rId1996" xr:uid="{00000000-0004-0000-0500-0000CB070000}"/>
    <hyperlink ref="S985" r:id="rId1997" xr:uid="{00000000-0004-0000-0500-0000CC070000}"/>
    <hyperlink ref="S986" r:id="rId1998" xr:uid="{00000000-0004-0000-0500-0000CD070000}"/>
    <hyperlink ref="S987" r:id="rId1999" xr:uid="{00000000-0004-0000-0500-0000CE070000}"/>
    <hyperlink ref="S988" r:id="rId2000" xr:uid="{00000000-0004-0000-0500-0000CF070000}"/>
    <hyperlink ref="S989" r:id="rId2001" xr:uid="{00000000-0004-0000-0500-0000D0070000}"/>
    <hyperlink ref="S990" r:id="rId2002" xr:uid="{00000000-0004-0000-0500-0000D1070000}"/>
    <hyperlink ref="S991" r:id="rId2003" xr:uid="{00000000-0004-0000-0500-0000D2070000}"/>
    <hyperlink ref="S992" r:id="rId2004" xr:uid="{00000000-0004-0000-0500-0000D3070000}"/>
    <hyperlink ref="S993" r:id="rId2005" xr:uid="{00000000-0004-0000-0500-0000D4070000}"/>
    <hyperlink ref="S994" r:id="rId2006" xr:uid="{00000000-0004-0000-0500-0000D5070000}"/>
    <hyperlink ref="S995" r:id="rId2007" xr:uid="{00000000-0004-0000-0500-0000D6070000}"/>
    <hyperlink ref="S996" r:id="rId2008" xr:uid="{00000000-0004-0000-0500-0000D7070000}"/>
    <hyperlink ref="S997" r:id="rId2009" xr:uid="{00000000-0004-0000-0500-0000D8070000}"/>
    <hyperlink ref="S998" r:id="rId2010" xr:uid="{00000000-0004-0000-0500-0000D9070000}"/>
    <hyperlink ref="S999" r:id="rId2011" xr:uid="{00000000-0004-0000-0500-0000DA070000}"/>
    <hyperlink ref="S1000" r:id="rId2012" xr:uid="{00000000-0004-0000-0500-0000DB070000}"/>
    <hyperlink ref="S1001" r:id="rId2013" xr:uid="{00000000-0004-0000-0500-0000DC070000}"/>
    <hyperlink ref="S1002" r:id="rId2014" xr:uid="{00000000-0004-0000-0500-0000DD070000}"/>
    <hyperlink ref="S1003" r:id="rId2015" xr:uid="{00000000-0004-0000-0500-0000DE070000}"/>
    <hyperlink ref="S1004" r:id="rId2016" xr:uid="{00000000-0004-0000-0500-0000DF070000}"/>
    <hyperlink ref="S1005" r:id="rId2017" xr:uid="{00000000-0004-0000-0500-0000E0070000}"/>
    <hyperlink ref="S1006" r:id="rId2018" xr:uid="{00000000-0004-0000-0500-0000E1070000}"/>
    <hyperlink ref="S1007" r:id="rId2019" xr:uid="{00000000-0004-0000-0500-0000E2070000}"/>
    <hyperlink ref="S1008" r:id="rId2020" xr:uid="{00000000-0004-0000-0500-0000E3070000}"/>
    <hyperlink ref="S1009" r:id="rId2021" xr:uid="{00000000-0004-0000-0500-0000E4070000}"/>
    <hyperlink ref="S1010" r:id="rId2022" xr:uid="{00000000-0004-0000-0500-0000E5070000}"/>
    <hyperlink ref="S1011" r:id="rId2023" xr:uid="{00000000-0004-0000-0500-0000E6070000}"/>
    <hyperlink ref="S1012" r:id="rId2024" xr:uid="{00000000-0004-0000-0500-0000E7070000}"/>
    <hyperlink ref="S1013" r:id="rId2025" xr:uid="{00000000-0004-0000-0500-0000E8070000}"/>
    <hyperlink ref="S1014" r:id="rId2026" xr:uid="{00000000-0004-0000-0500-0000E9070000}"/>
  </hyperlinks>
  <pageMargins left="0.7" right="0.7" top="0.75" bottom="0.75" header="0.3" footer="0.3"/>
  <pageSetup orientation="portrait" horizontalDpi="1200" verticalDpi="1200" r:id="rId2027"/>
  <tableParts count="1">
    <tablePart r:id="rId20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4" tint="-0.249977111117893"/>
  </sheetPr>
  <dimension ref="A1:CN14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3" sqref="G3"/>
    </sheetView>
  </sheetViews>
  <sheetFormatPr defaultRowHeight="19.5" customHeight="1" outlineLevelCol="1" x14ac:dyDescent="0.2"/>
  <cols>
    <col min="1" max="1" width="13.5703125" customWidth="1"/>
    <col min="2" max="2" width="15.5703125" customWidth="1"/>
    <col min="3" max="3" width="7.140625" customWidth="1"/>
    <col min="4" max="4" width="10.85546875" customWidth="1" outlineLevel="1"/>
    <col min="5" max="5" width="10.85546875" customWidth="1"/>
    <col min="7" max="7" width="15.42578125" customWidth="1"/>
    <col min="8" max="8" width="9.5703125" customWidth="1"/>
    <col min="9" max="9" width="16.42578125" customWidth="1"/>
    <col min="10" max="10" width="26.5703125" customWidth="1"/>
    <col min="11" max="11" width="23.5703125" customWidth="1" outlineLevel="1"/>
    <col min="12" max="12" width="12.5703125" customWidth="1" outlineLevel="1"/>
    <col min="13" max="13" width="9.42578125" customWidth="1" outlineLevel="1"/>
    <col min="14" max="14" width="12.85546875" customWidth="1"/>
    <col min="15" max="15" width="8.42578125" customWidth="1" outlineLevel="1"/>
    <col min="16" max="16" width="8.5703125" customWidth="1" outlineLevel="1"/>
    <col min="17" max="17" width="9.42578125" customWidth="1"/>
    <col min="18" max="18" width="12.7109375" customWidth="1" outlineLevel="1"/>
    <col min="19" max="19" width="9.140625" customWidth="1" outlineLevel="1"/>
    <col min="20" max="20" width="10.140625" customWidth="1"/>
    <col min="21" max="24" width="10.5703125" customWidth="1" outlineLevel="1"/>
    <col min="25" max="25" width="10.42578125" customWidth="1" outlineLevel="1"/>
    <col min="26" max="26" width="8" customWidth="1" outlineLevel="1"/>
    <col min="27" max="27" width="7.5703125" customWidth="1" outlineLevel="1"/>
    <col min="28" max="28" width="9.85546875" customWidth="1" outlineLevel="1"/>
    <col min="29" max="29" width="18.5703125" customWidth="1"/>
    <col min="30" max="30" width="10.42578125" customWidth="1" outlineLevel="1"/>
    <col min="31" max="31" width="12.42578125" customWidth="1"/>
    <col min="32" max="32" width="10.42578125" customWidth="1" outlineLevel="1"/>
    <col min="33" max="33" width="13" customWidth="1"/>
    <col min="34" max="34" width="85.42578125" customWidth="1" outlineLevel="1"/>
    <col min="35" max="35" width="6.42578125" customWidth="1"/>
    <col min="36" max="36" width="5" customWidth="1"/>
    <col min="37" max="37" width="11.5703125" customWidth="1"/>
    <col min="38" max="38" width="13.28515625" customWidth="1"/>
    <col min="39" max="39" width="16.42578125" customWidth="1"/>
    <col min="40" max="40" width="13.28515625" customWidth="1"/>
    <col min="41" max="43" width="11" bestFit="1" customWidth="1"/>
    <col min="44" max="44" width="13.5703125" bestFit="1" customWidth="1"/>
    <col min="45" max="45" width="9.85546875" customWidth="1"/>
    <col min="46" max="46" width="12" customWidth="1"/>
    <col min="47" max="47" width="6.85546875" customWidth="1"/>
    <col min="48" max="48" width="7.140625" customWidth="1"/>
    <col min="49" max="49" width="6.28515625" customWidth="1"/>
    <col min="50" max="50" width="7.28515625" customWidth="1"/>
    <col min="51" max="51" width="8" customWidth="1"/>
    <col min="52" max="52" width="15.5703125" customWidth="1" collapsed="1"/>
    <col min="53" max="53" width="7" customWidth="1"/>
    <col min="54" max="54" width="14.42578125" bestFit="1" customWidth="1"/>
    <col min="55" max="55" width="33.42578125" bestFit="1" customWidth="1"/>
    <col min="56" max="56" width="22.42578125" bestFit="1" customWidth="1"/>
    <col min="57" max="57" width="14.7109375" bestFit="1" customWidth="1"/>
    <col min="58" max="60" width="33.42578125" bestFit="1" customWidth="1"/>
    <col min="61" max="61" width="19.85546875" bestFit="1" customWidth="1"/>
    <col min="62" max="62" width="21" bestFit="1" customWidth="1"/>
    <col min="63" max="63" width="8.85546875" bestFit="1" customWidth="1"/>
    <col min="64" max="67" width="33.42578125" bestFit="1" customWidth="1"/>
    <col min="68" max="68" width="30" bestFit="1" customWidth="1"/>
    <col min="69" max="69" width="33.42578125" bestFit="1" customWidth="1"/>
    <col min="70" max="70" width="15.42578125" bestFit="1" customWidth="1"/>
    <col min="71" max="71" width="13.5703125" bestFit="1" customWidth="1"/>
    <col min="72" max="72" width="14" bestFit="1" customWidth="1"/>
    <col min="73" max="73" width="20" bestFit="1" customWidth="1"/>
    <col min="74" max="74" width="14.42578125" bestFit="1" customWidth="1"/>
    <col min="75" max="75" width="15.28515625" bestFit="1" customWidth="1"/>
    <col min="76" max="76" width="21.42578125" bestFit="1" customWidth="1"/>
    <col min="77" max="77" width="25.85546875" bestFit="1" customWidth="1"/>
    <col min="78" max="78" width="22.28515625" bestFit="1" customWidth="1"/>
    <col min="79" max="79" width="19.5703125" bestFit="1" customWidth="1"/>
    <col min="80" max="80" width="15" bestFit="1" customWidth="1"/>
    <col min="81" max="81" width="33.42578125" bestFit="1" customWidth="1"/>
    <col min="82" max="82" width="16.42578125" bestFit="1" customWidth="1"/>
    <col min="83" max="83" width="14.140625" bestFit="1" customWidth="1"/>
    <col min="84" max="84" width="29.28515625" bestFit="1" customWidth="1"/>
    <col min="85" max="85" width="9.5703125" bestFit="1" customWidth="1"/>
    <col min="86" max="86" width="6.7109375" bestFit="1" customWidth="1"/>
    <col min="87" max="87" width="22.7109375" bestFit="1" customWidth="1"/>
    <col min="88" max="88" width="14.7109375" bestFit="1" customWidth="1"/>
    <col min="89" max="89" width="17" bestFit="1" customWidth="1"/>
    <col min="90" max="90" width="15.85546875" bestFit="1" customWidth="1"/>
    <col min="91" max="94" width="33.42578125" bestFit="1" customWidth="1"/>
    <col min="95" max="95" width="12.28515625" bestFit="1" customWidth="1"/>
    <col min="96" max="96" width="30" bestFit="1" customWidth="1"/>
  </cols>
  <sheetData>
    <row r="1" spans="1:92" ht="57.75" customHeight="1" x14ac:dyDescent="0.2">
      <c r="A1" s="10" t="s">
        <v>682</v>
      </c>
      <c r="B1" s="2" t="s">
        <v>669</v>
      </c>
      <c r="C1" s="2" t="s">
        <v>62</v>
      </c>
      <c r="D1" s="2" t="s">
        <v>60</v>
      </c>
      <c r="E1" s="2" t="s">
        <v>61</v>
      </c>
      <c r="F1" s="2" t="s">
        <v>6</v>
      </c>
      <c r="G1" s="2" t="s">
        <v>1</v>
      </c>
      <c r="H1" s="2" t="s">
        <v>63</v>
      </c>
      <c r="I1" s="2" t="s">
        <v>686</v>
      </c>
      <c r="J1" s="2" t="s">
        <v>2</v>
      </c>
      <c r="K1" s="27" t="s">
        <v>1067</v>
      </c>
      <c r="L1" s="2" t="s">
        <v>687</v>
      </c>
      <c r="M1" s="2" t="s">
        <v>7</v>
      </c>
      <c r="N1" s="2" t="s">
        <v>8</v>
      </c>
      <c r="O1" s="31" t="s">
        <v>753</v>
      </c>
      <c r="P1" s="27" t="s">
        <v>1058</v>
      </c>
      <c r="Q1" s="27" t="s">
        <v>11</v>
      </c>
      <c r="R1" s="27" t="s">
        <v>9</v>
      </c>
      <c r="S1" s="27" t="s">
        <v>13</v>
      </c>
      <c r="T1" s="27" t="s">
        <v>12</v>
      </c>
      <c r="U1" s="27" t="s">
        <v>752</v>
      </c>
      <c r="V1" s="2" t="s">
        <v>10</v>
      </c>
      <c r="W1" s="2" t="s">
        <v>1760</v>
      </c>
      <c r="X1" s="2" t="s">
        <v>1761</v>
      </c>
      <c r="Y1" s="27" t="s">
        <v>1062</v>
      </c>
      <c r="Z1" s="27" t="s">
        <v>678</v>
      </c>
      <c r="AA1" s="27" t="s">
        <v>5</v>
      </c>
      <c r="AB1" s="27" t="s">
        <v>4</v>
      </c>
      <c r="AC1" s="2" t="s">
        <v>1273</v>
      </c>
      <c r="AD1" s="27" t="s">
        <v>15</v>
      </c>
      <c r="AE1" s="27" t="s">
        <v>16</v>
      </c>
      <c r="AF1" s="27" t="s">
        <v>14</v>
      </c>
      <c r="AG1" s="27" t="s">
        <v>17</v>
      </c>
      <c r="AH1" s="2" t="s">
        <v>0</v>
      </c>
      <c r="AI1" s="100" t="s">
        <v>214</v>
      </c>
      <c r="AJ1" s="100" t="s">
        <v>18</v>
      </c>
      <c r="AK1" s="100" t="s">
        <v>1421</v>
      </c>
      <c r="AL1" s="100" t="s">
        <v>1720</v>
      </c>
      <c r="AM1" s="100" t="s">
        <v>1721</v>
      </c>
      <c r="AN1" s="100" t="s">
        <v>1768</v>
      </c>
      <c r="AO1" s="100" t="s">
        <v>1769</v>
      </c>
      <c r="AP1" s="100" t="s">
        <v>2625</v>
      </c>
      <c r="AQ1" s="105" t="s">
        <v>2626</v>
      </c>
      <c r="AR1" s="62" t="s">
        <v>1410</v>
      </c>
      <c r="AS1" s="27" t="s">
        <v>748</v>
      </c>
      <c r="AT1" s="27" t="s">
        <v>747</v>
      </c>
      <c r="AU1" s="27" t="s">
        <v>1686</v>
      </c>
    </row>
    <row r="2" spans="1:92" ht="25.5" x14ac:dyDescent="0.2">
      <c r="A2" s="6" t="s">
        <v>21</v>
      </c>
      <c r="B2" s="12" t="s">
        <v>2627</v>
      </c>
      <c r="C2" s="7" t="s">
        <v>1141</v>
      </c>
      <c r="D2" s="28" t="s">
        <v>666</v>
      </c>
      <c r="E2" s="28" t="s">
        <v>1839</v>
      </c>
      <c r="F2" s="28" t="s">
        <v>1767</v>
      </c>
      <c r="G2" s="8" t="s">
        <v>64</v>
      </c>
      <c r="H2" s="8"/>
      <c r="I2" s="8" t="s">
        <v>65</v>
      </c>
      <c r="J2" s="8" t="s">
        <v>1581</v>
      </c>
      <c r="K2" s="8" t="s">
        <v>740</v>
      </c>
      <c r="L2" s="8" t="s">
        <v>66</v>
      </c>
      <c r="M2" s="8" t="s">
        <v>68</v>
      </c>
      <c r="N2" s="8" t="s">
        <v>69</v>
      </c>
      <c r="O2" s="30">
        <v>43670</v>
      </c>
      <c r="P2" s="7" t="s">
        <v>1024</v>
      </c>
      <c r="Q2" s="3" t="s">
        <v>1840</v>
      </c>
      <c r="R2" s="16">
        <v>43957</v>
      </c>
      <c r="S2" s="5">
        <v>61.080004591368201</v>
      </c>
      <c r="T2" s="4">
        <v>2660645</v>
      </c>
      <c r="U2" s="30">
        <v>43693</v>
      </c>
      <c r="V2" s="8" t="s">
        <v>1059</v>
      </c>
      <c r="W2" s="8"/>
      <c r="X2" s="8"/>
      <c r="Y2" s="8" t="s">
        <v>1070</v>
      </c>
      <c r="Z2" s="8" t="s">
        <v>679</v>
      </c>
      <c r="AA2" s="7"/>
      <c r="AB2" s="7" t="s">
        <v>1503</v>
      </c>
      <c r="AC2" s="8" t="s">
        <v>688</v>
      </c>
      <c r="AD2" s="8" t="s">
        <v>1483</v>
      </c>
      <c r="AE2" s="22">
        <v>43991.511550925927</v>
      </c>
      <c r="AF2" s="8" t="s">
        <v>20</v>
      </c>
      <c r="AG2" s="22">
        <v>43682.623194444444</v>
      </c>
      <c r="AH2" s="1" t="s">
        <v>2628</v>
      </c>
      <c r="AI2" s="104">
        <v>1</v>
      </c>
      <c r="AJ2" s="104" t="s">
        <v>1766</v>
      </c>
      <c r="AK2" s="104" t="s">
        <v>1422</v>
      </c>
      <c r="AL2" s="104" t="s">
        <v>1746</v>
      </c>
      <c r="AM2" s="104" t="s">
        <v>22</v>
      </c>
      <c r="AN2" s="104">
        <v>6</v>
      </c>
      <c r="AO2" s="118"/>
      <c r="AP2" s="118"/>
      <c r="AQ2" s="118"/>
      <c r="AR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R068875;R068876</v>
      </c>
      <c r="AS2" s="29">
        <f>IF(SP_AcqTract_DB[[#This Row],[WCAD Tax Parcel ID]]="",0,(LEN(SP_AcqTract_DB[[#This Row],[WCAD Tax Parcel ID]])-LEN(SUBSTITUTE(SP_AcqTract_DB[[#This Row],[WCAD Tax Parcel ID]],"#",""))+1)/2)</f>
        <v>2</v>
      </c>
      <c r="AT2" s="80" t="e">
        <f>IF(SP_AcqTract_DB[[#This Row],[WCAD Tax Parcel ID]]="",0,COUNTIF(#REF!,SP_AcqTract_DB[[#This Row],[Acquisition Tract No.]]))</f>
        <v>#REF!</v>
      </c>
      <c r="AU2" s="79">
        <f>COUNTIF(ACQStatus_ACQTNo.,SP_AcqTract_DB[[#This Row],[Acquisition Tract No.]])</f>
        <v>1</v>
      </c>
      <c r="AX2" s="43"/>
      <c r="AY2" s="1"/>
      <c r="AZ2" s="43"/>
      <c r="BA2" s="99"/>
      <c r="BE2" s="43"/>
      <c r="BF2" s="43"/>
      <c r="BG2" s="43"/>
      <c r="BH2" s="43"/>
      <c r="BI2" s="43"/>
      <c r="BJ2" s="43"/>
      <c r="BK2" s="43"/>
      <c r="BL2" s="43"/>
      <c r="BM2" s="43"/>
      <c r="BN2" s="101"/>
      <c r="BO2" s="43"/>
      <c r="BP2" s="43"/>
      <c r="BQ2" s="101"/>
      <c r="BR2" s="65"/>
      <c r="BS2" s="102"/>
      <c r="BV2" s="101"/>
      <c r="BW2" s="43"/>
      <c r="BX2" s="43"/>
      <c r="BY2" s="1"/>
      <c r="BZ2" s="43"/>
      <c r="CA2" s="43"/>
      <c r="CC2" s="43"/>
      <c r="CD2" s="43"/>
      <c r="CE2" s="43"/>
      <c r="CF2" s="103"/>
      <c r="CG2" s="99"/>
      <c r="CH2" s="103"/>
      <c r="CM2" s="43"/>
      <c r="CN2" s="43"/>
    </row>
    <row r="3" spans="1:92" ht="15" x14ac:dyDescent="0.2">
      <c r="A3" s="6" t="s">
        <v>1664</v>
      </c>
      <c r="B3" s="12" t="s">
        <v>19</v>
      </c>
      <c r="C3" s="7" t="s">
        <v>1141</v>
      </c>
      <c r="D3" s="28" t="s">
        <v>666</v>
      </c>
      <c r="E3" s="28" t="s">
        <v>1841</v>
      </c>
      <c r="F3" s="28"/>
      <c r="G3" s="8" t="s">
        <v>1665</v>
      </c>
      <c r="H3" s="8" t="s">
        <v>1665</v>
      </c>
      <c r="I3" s="8" t="s">
        <v>1665</v>
      </c>
      <c r="J3" s="8"/>
      <c r="K3" s="8"/>
      <c r="L3" s="8"/>
      <c r="M3" s="8"/>
      <c r="N3" s="8" t="s">
        <v>2961</v>
      </c>
      <c r="O3" s="30"/>
      <c r="P3" s="7"/>
      <c r="Q3" s="3" t="s">
        <v>1840</v>
      </c>
      <c r="R3" s="16"/>
      <c r="S3" s="5">
        <v>0</v>
      </c>
      <c r="T3" s="4"/>
      <c r="U3" s="30">
        <v>43922</v>
      </c>
      <c r="V3" s="8" t="s">
        <v>1059</v>
      </c>
      <c r="W3" s="8"/>
      <c r="X3" s="8"/>
      <c r="Y3" s="8"/>
      <c r="Z3" s="8"/>
      <c r="AA3" s="7"/>
      <c r="AB3" s="7"/>
      <c r="AC3" s="8" t="s">
        <v>1666</v>
      </c>
      <c r="AD3" s="8" t="s">
        <v>1483</v>
      </c>
      <c r="AE3" s="22">
        <v>44004.451018518521</v>
      </c>
      <c r="AF3" s="8" t="s">
        <v>1482</v>
      </c>
      <c r="AG3" s="22">
        <v>43910.665219907409</v>
      </c>
      <c r="AH3" s="1" t="s">
        <v>1673</v>
      </c>
      <c r="AI3" s="104">
        <v>61</v>
      </c>
      <c r="AJ3" s="104" t="s">
        <v>1766</v>
      </c>
      <c r="AK3" s="104" t="s">
        <v>1422</v>
      </c>
      <c r="AL3" s="104" t="s">
        <v>1746</v>
      </c>
      <c r="AM3" s="104" t="s">
        <v>22</v>
      </c>
      <c r="AN3" s="104">
        <v>3</v>
      </c>
      <c r="AO3" s="118"/>
      <c r="AP3" s="118"/>
      <c r="AQ3" s="118"/>
      <c r="AR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3" s="29">
        <f>IF(SP_AcqTract_DB[[#This Row],[WCAD Tax Parcel ID]]="",0,(LEN(SP_AcqTract_DB[[#This Row],[WCAD Tax Parcel ID]])-LEN(SUBSTITUTE(SP_AcqTract_DB[[#This Row],[WCAD Tax Parcel ID]],"#",""))+1)/2)</f>
        <v>0</v>
      </c>
      <c r="AT3" s="80">
        <f>IF(SP_AcqTract_DB[[#This Row],[WCAD Tax Parcel ID]]="",0,COUNTIF(#REF!,SP_AcqTract_DB[[#This Row],[Acquisition Tract No.]]))</f>
        <v>0</v>
      </c>
      <c r="AU3" s="79">
        <f>COUNTIF(ACQStatus_ACQTNo.,SP_AcqTract_DB[[#This Row],[Acquisition Tract No.]])</f>
        <v>1</v>
      </c>
      <c r="AX3" s="43"/>
      <c r="AY3" s="1"/>
      <c r="AZ3" s="43"/>
      <c r="BA3" s="99"/>
      <c r="BE3" s="43"/>
      <c r="BF3" s="43"/>
      <c r="BG3" s="43"/>
      <c r="BH3" s="43"/>
      <c r="BI3" s="43"/>
      <c r="BJ3" s="43"/>
      <c r="BK3" s="43"/>
      <c r="BL3" s="43"/>
      <c r="BM3" s="43"/>
      <c r="BN3" s="101"/>
      <c r="BO3" s="43"/>
      <c r="BP3" s="43"/>
      <c r="BQ3" s="101"/>
      <c r="BR3" s="65"/>
      <c r="BS3" s="102"/>
      <c r="BV3" s="101"/>
      <c r="BW3" s="43"/>
      <c r="BX3" s="43"/>
      <c r="BY3" s="1"/>
      <c r="BZ3" s="43"/>
      <c r="CA3" s="43"/>
      <c r="CC3" s="43"/>
      <c r="CD3" s="43"/>
      <c r="CE3" s="43"/>
      <c r="CF3" s="103"/>
      <c r="CG3" s="99"/>
      <c r="CH3" s="103"/>
      <c r="CM3" s="43"/>
      <c r="CN3" s="43"/>
    </row>
    <row r="4" spans="1:92" ht="15" x14ac:dyDescent="0.2">
      <c r="A4" s="6" t="s">
        <v>1208</v>
      </c>
      <c r="B4" s="12" t="s">
        <v>19</v>
      </c>
      <c r="C4" s="7" t="s">
        <v>1141</v>
      </c>
      <c r="D4" s="28" t="s">
        <v>666</v>
      </c>
      <c r="E4" s="28" t="s">
        <v>1842</v>
      </c>
      <c r="F4" s="28"/>
      <c r="G4" s="8" t="s">
        <v>1665</v>
      </c>
      <c r="H4" s="8" t="s">
        <v>1665</v>
      </c>
      <c r="I4" s="8" t="s">
        <v>1665</v>
      </c>
      <c r="J4" s="8"/>
      <c r="K4" s="8"/>
      <c r="L4" s="8"/>
      <c r="M4" s="8"/>
      <c r="N4" s="8"/>
      <c r="O4" s="30"/>
      <c r="P4" s="7"/>
      <c r="Q4" s="3" t="s">
        <v>1840</v>
      </c>
      <c r="R4" s="16">
        <v>43994</v>
      </c>
      <c r="S4" s="5">
        <v>4.7910927456382001E-2</v>
      </c>
      <c r="T4" s="4">
        <v>2087</v>
      </c>
      <c r="U4" s="30">
        <v>43922</v>
      </c>
      <c r="V4" s="8" t="s">
        <v>1059</v>
      </c>
      <c r="W4" s="8"/>
      <c r="X4" s="8"/>
      <c r="Y4" s="8"/>
      <c r="Z4" s="8"/>
      <c r="AA4" s="7"/>
      <c r="AB4" s="7"/>
      <c r="AC4" s="8" t="s">
        <v>1706</v>
      </c>
      <c r="AD4" s="8" t="s">
        <v>1483</v>
      </c>
      <c r="AE4" s="22">
        <v>43994.564895833333</v>
      </c>
      <c r="AF4" s="8" t="s">
        <v>1483</v>
      </c>
      <c r="AG4" s="22">
        <v>43930.689166666663</v>
      </c>
      <c r="AH4" s="1" t="s">
        <v>66</v>
      </c>
      <c r="AI4" s="104">
        <v>67</v>
      </c>
      <c r="AJ4" s="104" t="s">
        <v>1766</v>
      </c>
      <c r="AK4" s="104" t="s">
        <v>1422</v>
      </c>
      <c r="AL4" s="104" t="s">
        <v>1746</v>
      </c>
      <c r="AM4" s="104" t="s">
        <v>22</v>
      </c>
      <c r="AN4" s="104">
        <v>1</v>
      </c>
      <c r="AO4" s="118"/>
      <c r="AP4" s="118"/>
      <c r="AQ4" s="118"/>
      <c r="AR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4" s="29">
        <f>IF(SP_AcqTract_DB[[#This Row],[WCAD Tax Parcel ID]]="",0,(LEN(SP_AcqTract_DB[[#This Row],[WCAD Tax Parcel ID]])-LEN(SUBSTITUTE(SP_AcqTract_DB[[#This Row],[WCAD Tax Parcel ID]],"#",""))+1)/2)</f>
        <v>0</v>
      </c>
      <c r="AT4" s="80">
        <f>IF(SP_AcqTract_DB[[#This Row],[WCAD Tax Parcel ID]]="",0,COUNTIF(#REF!,SP_AcqTract_DB[[#This Row],[Acquisition Tract No.]]))</f>
        <v>0</v>
      </c>
      <c r="AU4" s="79">
        <f>COUNTIF(ACQStatus_ACQTNo.,SP_AcqTract_DB[[#This Row],[Acquisition Tract No.]])</f>
        <v>1</v>
      </c>
      <c r="AX4" s="43"/>
      <c r="AY4" s="1"/>
      <c r="AZ4" s="43"/>
      <c r="BA4" s="99"/>
      <c r="BE4" s="43"/>
      <c r="BF4" s="43"/>
      <c r="BG4" s="43"/>
      <c r="BH4" s="43"/>
      <c r="BI4" s="43"/>
      <c r="BJ4" s="43"/>
      <c r="BK4" s="43"/>
      <c r="BL4" s="43"/>
      <c r="BM4" s="43"/>
      <c r="BN4" s="101"/>
      <c r="BO4" s="43"/>
      <c r="BP4" s="43"/>
      <c r="BQ4" s="101"/>
      <c r="BR4" s="65"/>
      <c r="BS4" s="102"/>
      <c r="BV4" s="101"/>
      <c r="BW4" s="43"/>
      <c r="BX4" s="43"/>
      <c r="BY4" s="1"/>
      <c r="BZ4" s="43"/>
      <c r="CA4" s="43"/>
      <c r="CC4" s="43"/>
      <c r="CD4" s="43"/>
      <c r="CE4" s="43"/>
      <c r="CF4" s="103"/>
      <c r="CG4" s="99"/>
      <c r="CH4" s="103"/>
      <c r="CM4" s="43"/>
      <c r="CN4" s="43"/>
    </row>
    <row r="5" spans="1:92" ht="15" x14ac:dyDescent="0.2">
      <c r="A5" s="6" t="s">
        <v>23</v>
      </c>
      <c r="B5" s="12" t="s">
        <v>71</v>
      </c>
      <c r="C5" s="7" t="s">
        <v>1141</v>
      </c>
      <c r="D5" s="28" t="s">
        <v>666</v>
      </c>
      <c r="E5" s="28" t="s">
        <v>1843</v>
      </c>
      <c r="F5" s="28" t="s">
        <v>1140</v>
      </c>
      <c r="G5" s="8" t="s">
        <v>70</v>
      </c>
      <c r="H5" s="8"/>
      <c r="I5" s="8" t="s">
        <v>1707</v>
      </c>
      <c r="J5" s="8" t="s">
        <v>1708</v>
      </c>
      <c r="K5" s="8" t="s">
        <v>1709</v>
      </c>
      <c r="L5" s="8" t="s">
        <v>72</v>
      </c>
      <c r="M5" s="8" t="s">
        <v>68</v>
      </c>
      <c r="N5" s="8" t="s">
        <v>73</v>
      </c>
      <c r="O5" s="30">
        <v>43670</v>
      </c>
      <c r="P5" s="7" t="s">
        <v>689</v>
      </c>
      <c r="Q5" s="3" t="s">
        <v>1504</v>
      </c>
      <c r="R5" s="16">
        <v>43914</v>
      </c>
      <c r="S5" s="5">
        <v>26.5839990817264</v>
      </c>
      <c r="T5" s="4">
        <v>1157999</v>
      </c>
      <c r="U5" s="30">
        <v>43689</v>
      </c>
      <c r="V5" s="8" t="s">
        <v>1060</v>
      </c>
      <c r="W5" s="8"/>
      <c r="X5" s="8"/>
      <c r="Y5" s="8" t="s">
        <v>1071</v>
      </c>
      <c r="Z5" s="8" t="s">
        <v>679</v>
      </c>
      <c r="AA5" s="7"/>
      <c r="AB5" s="7" t="s">
        <v>1502</v>
      </c>
      <c r="AC5" s="8" t="s">
        <v>690</v>
      </c>
      <c r="AD5" s="8" t="s">
        <v>1483</v>
      </c>
      <c r="AE5" s="22">
        <v>43994.555185185185</v>
      </c>
      <c r="AF5" s="8" t="s">
        <v>20</v>
      </c>
      <c r="AG5" s="22">
        <v>43682.623194444444</v>
      </c>
      <c r="AH5" s="1" t="s">
        <v>187</v>
      </c>
      <c r="AI5" s="104">
        <v>2</v>
      </c>
      <c r="AJ5" s="104" t="s">
        <v>1766</v>
      </c>
      <c r="AK5" s="104" t="s">
        <v>1422</v>
      </c>
      <c r="AL5" s="104" t="s">
        <v>1746</v>
      </c>
      <c r="AM5" s="104" t="s">
        <v>22</v>
      </c>
      <c r="AN5" s="104">
        <v>3</v>
      </c>
      <c r="AO5" s="118">
        <v>43935</v>
      </c>
      <c r="AP5" s="118">
        <v>43994</v>
      </c>
      <c r="AQ5" s="118"/>
      <c r="AR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R061083</v>
      </c>
      <c r="AS5" s="29">
        <f>IF(SP_AcqTract_DB[[#This Row],[WCAD Tax Parcel ID]]="",0,(LEN(SP_AcqTract_DB[[#This Row],[WCAD Tax Parcel ID]])-LEN(SUBSTITUTE(SP_AcqTract_DB[[#This Row],[WCAD Tax Parcel ID]],"#",""))+1)/2)</f>
        <v>1</v>
      </c>
      <c r="AT5" s="80" t="e">
        <f>IF(SP_AcqTract_DB[[#This Row],[WCAD Tax Parcel ID]]="",0,COUNTIF(#REF!,SP_AcqTract_DB[[#This Row],[Acquisition Tract No.]]))</f>
        <v>#REF!</v>
      </c>
      <c r="AU5" s="79">
        <f>COUNTIF(ACQStatus_ACQTNo.,SP_AcqTract_DB[[#This Row],[Acquisition Tract No.]])</f>
        <v>1</v>
      </c>
      <c r="AX5" s="43"/>
      <c r="AY5" s="1"/>
      <c r="AZ5" s="43"/>
      <c r="BA5" s="99"/>
      <c r="BE5" s="43"/>
      <c r="BF5" s="43"/>
      <c r="BG5" s="43"/>
      <c r="BH5" s="43"/>
      <c r="BI5" s="43"/>
      <c r="BJ5" s="43"/>
      <c r="BK5" s="43"/>
      <c r="BL5" s="43"/>
      <c r="BM5" s="43"/>
      <c r="BN5" s="101"/>
      <c r="BO5" s="43"/>
      <c r="BP5" s="43"/>
      <c r="BQ5" s="101"/>
      <c r="BR5" s="65"/>
      <c r="BS5" s="102"/>
      <c r="BV5" s="101"/>
      <c r="BW5" s="43"/>
      <c r="BX5" s="43"/>
      <c r="BY5" s="1"/>
      <c r="BZ5" s="43"/>
      <c r="CA5" s="43"/>
      <c r="CC5" s="43"/>
      <c r="CD5" s="43"/>
      <c r="CE5" s="43"/>
      <c r="CF5" s="103"/>
      <c r="CG5" s="99"/>
      <c r="CH5" s="103"/>
      <c r="CM5" s="43"/>
      <c r="CN5" s="43"/>
    </row>
    <row r="6" spans="1:92" ht="15" x14ac:dyDescent="0.2">
      <c r="A6" s="6" t="s">
        <v>25</v>
      </c>
      <c r="B6" s="12" t="s">
        <v>74</v>
      </c>
      <c r="C6" s="7" t="s">
        <v>1141</v>
      </c>
      <c r="D6" s="28" t="s">
        <v>666</v>
      </c>
      <c r="E6" s="28" t="s">
        <v>1844</v>
      </c>
      <c r="F6" s="28" t="s">
        <v>1140</v>
      </c>
      <c r="G6" s="8" t="s">
        <v>1142</v>
      </c>
      <c r="H6" s="8"/>
      <c r="I6" s="8" t="s">
        <v>1142</v>
      </c>
      <c r="J6" s="8" t="s">
        <v>1143</v>
      </c>
      <c r="K6" s="8" t="s">
        <v>1144</v>
      </c>
      <c r="L6" s="8" t="s">
        <v>1025</v>
      </c>
      <c r="M6" s="8" t="s">
        <v>68</v>
      </c>
      <c r="N6" s="8" t="s">
        <v>75</v>
      </c>
      <c r="O6" s="30">
        <v>43670</v>
      </c>
      <c r="P6" s="7" t="s">
        <v>689</v>
      </c>
      <c r="Q6" s="3" t="s">
        <v>1840</v>
      </c>
      <c r="R6" s="16">
        <v>43994</v>
      </c>
      <c r="S6" s="5">
        <v>7.7747015610651999</v>
      </c>
      <c r="T6" s="4">
        <v>338666</v>
      </c>
      <c r="U6" s="30">
        <v>43704</v>
      </c>
      <c r="V6" s="8" t="s">
        <v>1060</v>
      </c>
      <c r="W6" s="8"/>
      <c r="X6" s="8"/>
      <c r="Y6" s="8"/>
      <c r="Z6" s="8" t="s">
        <v>679</v>
      </c>
      <c r="AA6" s="7"/>
      <c r="AB6" s="7" t="s">
        <v>1502</v>
      </c>
      <c r="AC6" s="8" t="s">
        <v>691</v>
      </c>
      <c r="AD6" s="8" t="s">
        <v>1483</v>
      </c>
      <c r="AE6" s="22">
        <v>43997.460694444446</v>
      </c>
      <c r="AF6" s="8" t="s">
        <v>20</v>
      </c>
      <c r="AG6" s="22">
        <v>43682.623194444444</v>
      </c>
      <c r="AH6" s="1" t="s">
        <v>1147</v>
      </c>
      <c r="AI6" s="104">
        <v>3</v>
      </c>
      <c r="AJ6" s="104" t="s">
        <v>1766</v>
      </c>
      <c r="AK6" s="104" t="s">
        <v>1422</v>
      </c>
      <c r="AL6" s="104" t="s">
        <v>22</v>
      </c>
      <c r="AM6" s="104" t="s">
        <v>22</v>
      </c>
      <c r="AN6" s="104">
        <v>4</v>
      </c>
      <c r="AO6" s="118"/>
      <c r="AP6" s="118"/>
      <c r="AQ6" s="118"/>
      <c r="AR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R015961</v>
      </c>
      <c r="AS6" s="29">
        <f>IF(SP_AcqTract_DB[[#This Row],[WCAD Tax Parcel ID]]="",0,(LEN(SP_AcqTract_DB[[#This Row],[WCAD Tax Parcel ID]])-LEN(SUBSTITUTE(SP_AcqTract_DB[[#This Row],[WCAD Tax Parcel ID]],"#",""))+1)/2)</f>
        <v>1</v>
      </c>
      <c r="AT6" s="80" t="e">
        <f>IF(SP_AcqTract_DB[[#This Row],[WCAD Tax Parcel ID]]="",0,COUNTIF(#REF!,SP_AcqTract_DB[[#This Row],[Acquisition Tract No.]]))</f>
        <v>#REF!</v>
      </c>
      <c r="AU6" s="79">
        <f>COUNTIF(ACQStatus_ACQTNo.,SP_AcqTract_DB[[#This Row],[Acquisition Tract No.]])</f>
        <v>1</v>
      </c>
      <c r="AX6" s="43"/>
      <c r="AY6" s="1"/>
      <c r="AZ6" s="43"/>
      <c r="BA6" s="99"/>
      <c r="BE6" s="43"/>
      <c r="BF6" s="43"/>
      <c r="BG6" s="43"/>
      <c r="BH6" s="43"/>
      <c r="BI6" s="43"/>
      <c r="BJ6" s="43"/>
      <c r="BK6" s="43"/>
      <c r="BL6" s="43"/>
      <c r="BM6" s="43"/>
      <c r="BN6" s="101"/>
      <c r="BO6" s="43"/>
      <c r="BP6" s="43"/>
      <c r="BQ6" s="101"/>
      <c r="BR6" s="65"/>
      <c r="BS6" s="102"/>
      <c r="BV6" s="101"/>
      <c r="BW6" s="43"/>
      <c r="BX6" s="43"/>
      <c r="BY6" s="1"/>
      <c r="BZ6" s="43"/>
      <c r="CA6" s="43"/>
      <c r="CC6" s="43"/>
      <c r="CD6" s="43"/>
      <c r="CE6" s="43"/>
      <c r="CF6" s="103"/>
      <c r="CG6" s="99"/>
      <c r="CH6" s="103"/>
      <c r="CM6" s="43"/>
      <c r="CN6" s="43"/>
    </row>
    <row r="7" spans="1:92" ht="15" x14ac:dyDescent="0.2">
      <c r="A7" s="6" t="s">
        <v>26</v>
      </c>
      <c r="B7" s="12" t="s">
        <v>246</v>
      </c>
      <c r="C7" s="7" t="s">
        <v>1141</v>
      </c>
      <c r="D7" s="28" t="s">
        <v>666</v>
      </c>
      <c r="E7" s="28" t="s">
        <v>1845</v>
      </c>
      <c r="F7" s="28" t="s">
        <v>1767</v>
      </c>
      <c r="G7" s="8" t="s">
        <v>76</v>
      </c>
      <c r="H7" s="8" t="s">
        <v>1026</v>
      </c>
      <c r="I7" s="8" t="s">
        <v>1026</v>
      </c>
      <c r="J7" s="8" t="s">
        <v>202</v>
      </c>
      <c r="K7" s="8" t="s">
        <v>1063</v>
      </c>
      <c r="L7" s="8" t="s">
        <v>203</v>
      </c>
      <c r="M7" s="8" t="s">
        <v>68</v>
      </c>
      <c r="N7" s="8" t="s">
        <v>77</v>
      </c>
      <c r="O7" s="30">
        <v>43670</v>
      </c>
      <c r="P7" s="7" t="s">
        <v>1027</v>
      </c>
      <c r="Q7" s="3" t="s">
        <v>1504</v>
      </c>
      <c r="R7" s="16">
        <v>43927</v>
      </c>
      <c r="S7" s="5">
        <v>31.880004591368198</v>
      </c>
      <c r="T7" s="4">
        <v>1388693</v>
      </c>
      <c r="U7" s="30">
        <v>43693</v>
      </c>
      <c r="V7" s="8" t="s">
        <v>1061</v>
      </c>
      <c r="W7" s="8"/>
      <c r="X7" s="8"/>
      <c r="Y7" s="8" t="s">
        <v>1072</v>
      </c>
      <c r="Z7" s="8" t="s">
        <v>679</v>
      </c>
      <c r="AA7" s="7"/>
      <c r="AB7" s="7" t="s">
        <v>1503</v>
      </c>
      <c r="AC7" s="8" t="s">
        <v>692</v>
      </c>
      <c r="AD7" s="8" t="s">
        <v>1483</v>
      </c>
      <c r="AE7" s="22">
        <v>44006.626261574071</v>
      </c>
      <c r="AF7" s="8" t="s">
        <v>20</v>
      </c>
      <c r="AG7" s="22">
        <v>43682.623194444444</v>
      </c>
      <c r="AH7" s="1" t="s">
        <v>59</v>
      </c>
      <c r="AI7" s="104">
        <v>4</v>
      </c>
      <c r="AJ7" s="104" t="s">
        <v>1766</v>
      </c>
      <c r="AK7" s="104" t="s">
        <v>1422</v>
      </c>
      <c r="AL7" s="104" t="s">
        <v>22</v>
      </c>
      <c r="AM7" s="104" t="s">
        <v>22</v>
      </c>
      <c r="AN7" s="104">
        <v>3</v>
      </c>
      <c r="AO7" s="118">
        <v>43979</v>
      </c>
      <c r="AP7" s="118">
        <v>43984</v>
      </c>
      <c r="AQ7" s="118"/>
      <c r="AR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R031245</v>
      </c>
      <c r="AS7" s="29">
        <f>IF(SP_AcqTract_DB[[#This Row],[WCAD Tax Parcel ID]]="",0,(LEN(SP_AcqTract_DB[[#This Row],[WCAD Tax Parcel ID]])-LEN(SUBSTITUTE(SP_AcqTract_DB[[#This Row],[WCAD Tax Parcel ID]],"#",""))+1)/2)</f>
        <v>1</v>
      </c>
      <c r="AT7" s="80" t="e">
        <f>IF(SP_AcqTract_DB[[#This Row],[WCAD Tax Parcel ID]]="",0,COUNTIF(#REF!,SP_AcqTract_DB[[#This Row],[Acquisition Tract No.]]))</f>
        <v>#REF!</v>
      </c>
      <c r="AU7" s="79">
        <f>COUNTIF(ACQStatus_ACQTNo.,SP_AcqTract_DB[[#This Row],[Acquisition Tract No.]])</f>
        <v>1</v>
      </c>
      <c r="AX7" s="43"/>
      <c r="AY7" s="1"/>
      <c r="AZ7" s="43"/>
      <c r="BA7" s="99"/>
      <c r="BE7" s="43"/>
      <c r="BF7" s="43"/>
      <c r="BG7" s="43"/>
      <c r="BH7" s="43"/>
      <c r="BI7" s="43"/>
      <c r="BJ7" s="43"/>
      <c r="BK7" s="43"/>
      <c r="BL7" s="43"/>
      <c r="BM7" s="43"/>
      <c r="BN7" s="101"/>
      <c r="BO7" s="43"/>
      <c r="BP7" s="43"/>
      <c r="BQ7" s="101"/>
      <c r="BR7" s="65"/>
      <c r="BS7" s="102"/>
      <c r="BV7" s="101"/>
      <c r="BW7" s="43"/>
      <c r="BX7" s="43"/>
      <c r="BY7" s="1"/>
      <c r="BZ7" s="43"/>
      <c r="CA7" s="43"/>
      <c r="CC7" s="43"/>
      <c r="CD7" s="43"/>
      <c r="CE7" s="43"/>
      <c r="CF7" s="103"/>
      <c r="CG7" s="99"/>
      <c r="CH7" s="103"/>
      <c r="CM7" s="43"/>
      <c r="CN7" s="43"/>
    </row>
    <row r="8" spans="1:92" ht="15" x14ac:dyDescent="0.2">
      <c r="A8" s="6" t="s">
        <v>27</v>
      </c>
      <c r="B8" s="12" t="s">
        <v>81</v>
      </c>
      <c r="C8" s="7" t="s">
        <v>1141</v>
      </c>
      <c r="D8" s="28" t="s">
        <v>666</v>
      </c>
      <c r="E8" s="28" t="s">
        <v>1846</v>
      </c>
      <c r="F8" s="28" t="s">
        <v>1140</v>
      </c>
      <c r="G8" s="8" t="s">
        <v>78</v>
      </c>
      <c r="H8" s="8" t="s">
        <v>79</v>
      </c>
      <c r="I8" s="8" t="s">
        <v>79</v>
      </c>
      <c r="J8" s="8" t="s">
        <v>80</v>
      </c>
      <c r="K8" s="8" t="s">
        <v>1064</v>
      </c>
      <c r="L8" s="8" t="s">
        <v>82</v>
      </c>
      <c r="M8" s="8" t="s">
        <v>68</v>
      </c>
      <c r="N8" s="8" t="s">
        <v>83</v>
      </c>
      <c r="O8" s="30">
        <v>43670</v>
      </c>
      <c r="P8" s="7" t="s">
        <v>1024</v>
      </c>
      <c r="Q8" s="3" t="s">
        <v>1840</v>
      </c>
      <c r="R8" s="16"/>
      <c r="S8" s="5">
        <v>0</v>
      </c>
      <c r="T8" s="4"/>
      <c r="U8" s="30">
        <v>43697</v>
      </c>
      <c r="V8" s="8" t="s">
        <v>1059</v>
      </c>
      <c r="W8" s="8"/>
      <c r="X8" s="8"/>
      <c r="Y8" s="8" t="s">
        <v>1073</v>
      </c>
      <c r="Z8" s="8" t="s">
        <v>679</v>
      </c>
      <c r="AA8" s="7"/>
      <c r="AB8" s="7"/>
      <c r="AC8" s="8" t="s">
        <v>693</v>
      </c>
      <c r="AD8" s="8" t="s">
        <v>1483</v>
      </c>
      <c r="AE8" s="22">
        <v>43994.552407407406</v>
      </c>
      <c r="AF8" s="8" t="s">
        <v>20</v>
      </c>
      <c r="AG8" s="22">
        <v>43682.623194444444</v>
      </c>
      <c r="AH8" s="1" t="s">
        <v>59</v>
      </c>
      <c r="AI8" s="104">
        <v>5</v>
      </c>
      <c r="AJ8" s="104" t="s">
        <v>1766</v>
      </c>
      <c r="AK8" s="104" t="s">
        <v>1422</v>
      </c>
      <c r="AL8" s="104" t="s">
        <v>22</v>
      </c>
      <c r="AM8" s="104" t="s">
        <v>22</v>
      </c>
      <c r="AN8" s="104">
        <v>8</v>
      </c>
      <c r="AO8" s="118"/>
      <c r="AP8" s="118"/>
      <c r="AQ8" s="118"/>
      <c r="AR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R023653</v>
      </c>
      <c r="AS8" s="29">
        <f>IF(SP_AcqTract_DB[[#This Row],[WCAD Tax Parcel ID]]="",0,(LEN(SP_AcqTract_DB[[#This Row],[WCAD Tax Parcel ID]])-LEN(SUBSTITUTE(SP_AcqTract_DB[[#This Row],[WCAD Tax Parcel ID]],"#",""))+1)/2)</f>
        <v>1</v>
      </c>
      <c r="AT8" s="80" t="e">
        <f>IF(SP_AcqTract_DB[[#This Row],[WCAD Tax Parcel ID]]="",0,COUNTIF(#REF!,SP_AcqTract_DB[[#This Row],[Acquisition Tract No.]]))</f>
        <v>#REF!</v>
      </c>
      <c r="AU8" s="79">
        <f>COUNTIF(ACQStatus_ACQTNo.,SP_AcqTract_DB[[#This Row],[Acquisition Tract No.]])</f>
        <v>1</v>
      </c>
      <c r="AX8" s="43"/>
      <c r="AY8" s="1"/>
      <c r="AZ8" s="43"/>
      <c r="BA8" s="99"/>
      <c r="BE8" s="43"/>
      <c r="BF8" s="43"/>
      <c r="BG8" s="43"/>
      <c r="BH8" s="43"/>
      <c r="BI8" s="43"/>
      <c r="BJ8" s="43"/>
      <c r="BK8" s="43"/>
      <c r="BL8" s="43"/>
      <c r="BM8" s="43"/>
      <c r="BN8" s="101"/>
      <c r="BO8" s="43"/>
      <c r="BP8" s="43"/>
      <c r="BQ8" s="101"/>
      <c r="BR8" s="65"/>
      <c r="BS8" s="102"/>
      <c r="BV8" s="101"/>
      <c r="BW8" s="43"/>
      <c r="BX8" s="43"/>
      <c r="BY8" s="1"/>
      <c r="BZ8" s="43"/>
      <c r="CA8" s="43"/>
      <c r="CC8" s="43"/>
      <c r="CD8" s="43"/>
      <c r="CE8" s="43"/>
      <c r="CF8" s="103"/>
      <c r="CG8" s="99"/>
      <c r="CH8" s="103"/>
      <c r="CM8" s="43"/>
      <c r="CN8" s="43"/>
    </row>
    <row r="9" spans="1:92" ht="15" x14ac:dyDescent="0.2">
      <c r="A9" s="6" t="s">
        <v>684</v>
      </c>
      <c r="B9" s="12" t="s">
        <v>1028</v>
      </c>
      <c r="C9" s="7" t="s">
        <v>1141</v>
      </c>
      <c r="D9" s="28" t="s">
        <v>1667</v>
      </c>
      <c r="E9" s="28"/>
      <c r="F9" s="28"/>
      <c r="G9" s="8" t="s">
        <v>96</v>
      </c>
      <c r="H9" s="8"/>
      <c r="I9" s="8" t="s">
        <v>96</v>
      </c>
      <c r="J9" s="8"/>
      <c r="K9" s="8"/>
      <c r="L9" s="8" t="s">
        <v>685</v>
      </c>
      <c r="M9" s="8"/>
      <c r="N9" s="8"/>
      <c r="O9" s="30">
        <v>43670</v>
      </c>
      <c r="P9" s="7" t="s">
        <v>1029</v>
      </c>
      <c r="Q9" s="3"/>
      <c r="R9" s="16"/>
      <c r="S9" s="5">
        <v>0</v>
      </c>
      <c r="T9" s="4"/>
      <c r="U9" s="30"/>
      <c r="V9" s="8"/>
      <c r="W9" s="8"/>
      <c r="X9" s="8"/>
      <c r="Y9" s="8"/>
      <c r="Z9" s="8"/>
      <c r="AA9" s="7"/>
      <c r="AB9" s="7"/>
      <c r="AC9" s="8" t="s">
        <v>694</v>
      </c>
      <c r="AD9" s="8" t="s">
        <v>1483</v>
      </c>
      <c r="AE9" s="22">
        <v>43991.511597222219</v>
      </c>
      <c r="AF9" s="8" t="s">
        <v>1484</v>
      </c>
      <c r="AG9" s="22">
        <v>43767.329756944448</v>
      </c>
      <c r="AH9" s="1" t="s">
        <v>1674</v>
      </c>
      <c r="AI9" s="104">
        <v>50</v>
      </c>
      <c r="AJ9" s="104" t="s">
        <v>1766</v>
      </c>
      <c r="AK9" s="104" t="s">
        <v>1422</v>
      </c>
      <c r="AL9" s="104" t="s">
        <v>1746</v>
      </c>
      <c r="AM9" s="104" t="s">
        <v>22</v>
      </c>
      <c r="AN9" s="104"/>
      <c r="AO9" s="118"/>
      <c r="AP9" s="118"/>
      <c r="AQ9" s="118"/>
      <c r="AR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UNKN001</v>
      </c>
      <c r="AS9" s="29">
        <f>IF(SP_AcqTract_DB[[#This Row],[WCAD Tax Parcel ID]]="",0,(LEN(SP_AcqTract_DB[[#This Row],[WCAD Tax Parcel ID]])-LEN(SUBSTITUTE(SP_AcqTract_DB[[#This Row],[WCAD Tax Parcel ID]],"#",""))+1)/2)</f>
        <v>1</v>
      </c>
      <c r="AT9" s="80" t="e">
        <f>IF(SP_AcqTract_DB[[#This Row],[WCAD Tax Parcel ID]]="",0,COUNTIF(#REF!,SP_AcqTract_DB[[#This Row],[Acquisition Tract No.]]))</f>
        <v>#REF!</v>
      </c>
      <c r="AU9" s="79">
        <f>COUNTIF(ACQStatus_ACQTNo.,SP_AcqTract_DB[[#This Row],[Acquisition Tract No.]])</f>
        <v>1</v>
      </c>
      <c r="AX9" s="43"/>
      <c r="AY9" s="1"/>
      <c r="AZ9" s="43"/>
      <c r="BA9" s="99"/>
      <c r="BE9" s="43"/>
      <c r="BF9" s="43"/>
      <c r="BG9" s="43"/>
      <c r="BH9" s="43"/>
      <c r="BI9" s="43"/>
      <c r="BJ9" s="43"/>
      <c r="BK9" s="43"/>
      <c r="BL9" s="43"/>
      <c r="BM9" s="43"/>
      <c r="BN9" s="101"/>
      <c r="BO9" s="43"/>
      <c r="BP9" s="43"/>
      <c r="BQ9" s="101"/>
      <c r="BR9" s="65"/>
      <c r="BS9" s="102"/>
      <c r="BV9" s="101"/>
      <c r="BW9" s="43"/>
      <c r="BX9" s="43"/>
      <c r="BY9" s="1"/>
      <c r="BZ9" s="43"/>
      <c r="CA9" s="43"/>
      <c r="CC9" s="43"/>
      <c r="CD9" s="43"/>
      <c r="CE9" s="43"/>
      <c r="CF9" s="103"/>
      <c r="CG9" s="99"/>
      <c r="CH9" s="103"/>
      <c r="CM9" s="43"/>
      <c r="CN9" s="43"/>
    </row>
    <row r="10" spans="1:92" ht="15" x14ac:dyDescent="0.2">
      <c r="A10" s="6" t="s">
        <v>28</v>
      </c>
      <c r="B10" s="12" t="s">
        <v>85</v>
      </c>
      <c r="C10" s="7" t="s">
        <v>1141</v>
      </c>
      <c r="D10" s="28" t="s">
        <v>666</v>
      </c>
      <c r="E10" s="28" t="s">
        <v>1847</v>
      </c>
      <c r="F10" s="28" t="s">
        <v>67</v>
      </c>
      <c r="G10" s="8" t="s">
        <v>84</v>
      </c>
      <c r="H10" s="8"/>
      <c r="I10" s="8" t="s">
        <v>84</v>
      </c>
      <c r="J10" s="8" t="s">
        <v>1030</v>
      </c>
      <c r="K10" s="8" t="s">
        <v>1063</v>
      </c>
      <c r="L10" s="8" t="s">
        <v>1030</v>
      </c>
      <c r="M10" s="8" t="s">
        <v>68</v>
      </c>
      <c r="N10" s="8" t="s">
        <v>86</v>
      </c>
      <c r="O10" s="30">
        <v>43670</v>
      </c>
      <c r="P10" s="7" t="s">
        <v>689</v>
      </c>
      <c r="Q10" s="3" t="s">
        <v>1504</v>
      </c>
      <c r="R10" s="16">
        <v>43927</v>
      </c>
      <c r="S10" s="5">
        <v>0.13810835629017401</v>
      </c>
      <c r="T10" s="4">
        <v>6016</v>
      </c>
      <c r="U10" s="30">
        <v>43693</v>
      </c>
      <c r="V10" s="8" t="s">
        <v>1060</v>
      </c>
      <c r="W10" s="8"/>
      <c r="X10" s="8"/>
      <c r="Y10" s="8"/>
      <c r="Z10" s="8"/>
      <c r="AA10" s="7" t="s">
        <v>22</v>
      </c>
      <c r="AB10" s="7" t="s">
        <v>24</v>
      </c>
      <c r="AC10" s="8" t="s">
        <v>695</v>
      </c>
      <c r="AD10" s="8" t="s">
        <v>1483</v>
      </c>
      <c r="AE10" s="22">
        <v>43998.378969907404</v>
      </c>
      <c r="AF10" s="8" t="s">
        <v>20</v>
      </c>
      <c r="AG10" s="22">
        <v>43682.623194444444</v>
      </c>
      <c r="AH10" s="1" t="s">
        <v>59</v>
      </c>
      <c r="AI10" s="104">
        <v>6</v>
      </c>
      <c r="AJ10" s="104" t="s">
        <v>1766</v>
      </c>
      <c r="AK10" s="104" t="s">
        <v>1422</v>
      </c>
      <c r="AL10" s="104" t="s">
        <v>22</v>
      </c>
      <c r="AM10" s="104" t="s">
        <v>22</v>
      </c>
      <c r="AN10" s="104">
        <v>1</v>
      </c>
      <c r="AO10" s="118">
        <v>43985</v>
      </c>
      <c r="AP10" s="118">
        <v>43991</v>
      </c>
      <c r="AQ10" s="118"/>
      <c r="AR1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R023654</v>
      </c>
      <c r="AS10" s="29">
        <f>IF(SP_AcqTract_DB[[#This Row],[WCAD Tax Parcel ID]]="",0,(LEN(SP_AcqTract_DB[[#This Row],[WCAD Tax Parcel ID]])-LEN(SUBSTITUTE(SP_AcqTract_DB[[#This Row],[WCAD Tax Parcel ID]],"#",""))+1)/2)</f>
        <v>1</v>
      </c>
      <c r="AT10" s="80" t="e">
        <f>IF(SP_AcqTract_DB[[#This Row],[WCAD Tax Parcel ID]]="",0,COUNTIF(#REF!,SP_AcqTract_DB[[#This Row],[Acquisition Tract No.]]))</f>
        <v>#REF!</v>
      </c>
      <c r="AU10" s="79">
        <f>COUNTIF(ACQStatus_ACQTNo.,SP_AcqTract_DB[[#This Row],[Acquisition Tract No.]])</f>
        <v>1</v>
      </c>
      <c r="AX10" s="43"/>
      <c r="AY10" s="1"/>
      <c r="AZ10" s="43"/>
      <c r="BA10" s="99"/>
      <c r="BE10" s="43"/>
      <c r="BF10" s="43"/>
      <c r="BG10" s="43"/>
      <c r="BH10" s="43"/>
      <c r="BI10" s="43"/>
      <c r="BJ10" s="43"/>
      <c r="BK10" s="43"/>
      <c r="BL10" s="43"/>
      <c r="BM10" s="43"/>
      <c r="BN10" s="101"/>
      <c r="BO10" s="43"/>
      <c r="BP10" s="43"/>
      <c r="BQ10" s="101"/>
      <c r="BR10" s="65"/>
      <c r="BS10" s="102"/>
      <c r="BV10" s="101"/>
      <c r="BW10" s="43"/>
      <c r="BX10" s="43"/>
      <c r="BY10" s="1"/>
      <c r="BZ10" s="43"/>
      <c r="CA10" s="43"/>
      <c r="CC10" s="43"/>
      <c r="CD10" s="43"/>
      <c r="CE10" s="43"/>
      <c r="CF10" s="103"/>
      <c r="CG10" s="99"/>
      <c r="CH10" s="103"/>
      <c r="CM10" s="43"/>
      <c r="CN10" s="43"/>
    </row>
    <row r="11" spans="1:92" ht="15" x14ac:dyDescent="0.2">
      <c r="A11" s="6" t="s">
        <v>676</v>
      </c>
      <c r="B11" s="12" t="s">
        <v>1031</v>
      </c>
      <c r="C11" s="7" t="s">
        <v>1141</v>
      </c>
      <c r="D11" s="28" t="s">
        <v>666</v>
      </c>
      <c r="E11" s="28" t="s">
        <v>1847</v>
      </c>
      <c r="F11" s="28"/>
      <c r="G11" s="8" t="s">
        <v>96</v>
      </c>
      <c r="H11" s="8"/>
      <c r="I11" s="8" t="s">
        <v>96</v>
      </c>
      <c r="J11" s="8" t="s">
        <v>180</v>
      </c>
      <c r="K11" s="8" t="s">
        <v>741</v>
      </c>
      <c r="L11" s="8"/>
      <c r="M11" s="8"/>
      <c r="N11" s="8"/>
      <c r="O11" s="30">
        <v>43670</v>
      </c>
      <c r="P11" s="7" t="s">
        <v>1029</v>
      </c>
      <c r="Q11" s="3"/>
      <c r="R11" s="16"/>
      <c r="S11" s="5">
        <v>0.377800734618916</v>
      </c>
      <c r="T11" s="4">
        <v>16457</v>
      </c>
      <c r="U11" s="30"/>
      <c r="V11" s="8"/>
      <c r="W11" s="8"/>
      <c r="X11" s="8"/>
      <c r="Y11" s="8"/>
      <c r="Z11" s="8"/>
      <c r="AA11" s="7"/>
      <c r="AB11" s="7"/>
      <c r="AC11" s="8" t="s">
        <v>696</v>
      </c>
      <c r="AD11" s="8" t="s">
        <v>1483</v>
      </c>
      <c r="AE11" s="22">
        <v>43994.393020833333</v>
      </c>
      <c r="AF11" s="8" t="s">
        <v>1485</v>
      </c>
      <c r="AG11" s="22">
        <v>43763.57603009259</v>
      </c>
      <c r="AH11" s="1" t="s">
        <v>1675</v>
      </c>
      <c r="AI11" s="104">
        <v>49</v>
      </c>
      <c r="AJ11" s="104" t="s">
        <v>1766</v>
      </c>
      <c r="AK11" s="104" t="s">
        <v>1422</v>
      </c>
      <c r="AL11" s="104" t="s">
        <v>1746</v>
      </c>
      <c r="AM11" s="104" t="s">
        <v>22</v>
      </c>
      <c r="AN11" s="104">
        <v>1</v>
      </c>
      <c r="AO11" s="118"/>
      <c r="AP11" s="118"/>
      <c r="AQ11" s="118"/>
      <c r="AR1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UNKN002</v>
      </c>
      <c r="AS11" s="29">
        <f>IF(SP_AcqTract_DB[[#This Row],[WCAD Tax Parcel ID]]="",0,(LEN(SP_AcqTract_DB[[#This Row],[WCAD Tax Parcel ID]])-LEN(SUBSTITUTE(SP_AcqTract_DB[[#This Row],[WCAD Tax Parcel ID]],"#",""))+1)/2)</f>
        <v>1</v>
      </c>
      <c r="AT11" s="80" t="e">
        <f>IF(SP_AcqTract_DB[[#This Row],[WCAD Tax Parcel ID]]="",0,COUNTIF(#REF!,SP_AcqTract_DB[[#This Row],[Acquisition Tract No.]]))</f>
        <v>#REF!</v>
      </c>
      <c r="AU11" s="79">
        <f>COUNTIF(ACQStatus_ACQTNo.,SP_AcqTract_DB[[#This Row],[Acquisition Tract No.]])</f>
        <v>1</v>
      </c>
      <c r="AX11" s="43"/>
      <c r="AY11" s="1"/>
      <c r="AZ11" s="43"/>
      <c r="BA11" s="99"/>
      <c r="BE11" s="43"/>
      <c r="BF11" s="43"/>
      <c r="BG11" s="43"/>
      <c r="BH11" s="43"/>
      <c r="BI11" s="43"/>
      <c r="BJ11" s="43"/>
      <c r="BK11" s="43"/>
      <c r="BL11" s="43"/>
      <c r="BM11" s="43"/>
      <c r="BN11" s="101"/>
      <c r="BO11" s="43"/>
      <c r="BP11" s="43"/>
      <c r="BQ11" s="101"/>
      <c r="BR11" s="65"/>
      <c r="BS11" s="102"/>
      <c r="BV11" s="101"/>
      <c r="BW11" s="43"/>
      <c r="BX11" s="43"/>
      <c r="BY11" s="1"/>
      <c r="BZ11" s="43"/>
      <c r="CA11" s="43"/>
      <c r="CC11" s="43"/>
      <c r="CD11" s="43"/>
      <c r="CE11" s="43"/>
      <c r="CF11" s="103"/>
      <c r="CG11" s="99"/>
      <c r="CH11" s="103"/>
      <c r="CM11" s="43"/>
      <c r="CN11" s="43"/>
    </row>
    <row r="12" spans="1:92" ht="15" x14ac:dyDescent="0.2">
      <c r="A12" s="6" t="s">
        <v>29</v>
      </c>
      <c r="B12" s="12" t="s">
        <v>248</v>
      </c>
      <c r="C12" s="7" t="s">
        <v>1141</v>
      </c>
      <c r="D12" s="28" t="s">
        <v>666</v>
      </c>
      <c r="E12" s="28" t="s">
        <v>1847</v>
      </c>
      <c r="F12" s="28" t="s">
        <v>67</v>
      </c>
      <c r="G12" s="8" t="s">
        <v>1032</v>
      </c>
      <c r="H12" s="8"/>
      <c r="I12" s="8" t="s">
        <v>1032</v>
      </c>
      <c r="J12" s="8" t="s">
        <v>87</v>
      </c>
      <c r="K12" s="8" t="s">
        <v>741</v>
      </c>
      <c r="L12" s="8" t="s">
        <v>1033</v>
      </c>
      <c r="M12" s="8" t="s">
        <v>68</v>
      </c>
      <c r="N12" s="8" t="s">
        <v>88</v>
      </c>
      <c r="O12" s="30">
        <v>43670</v>
      </c>
      <c r="P12" s="7" t="s">
        <v>689</v>
      </c>
      <c r="Q12" s="3" t="s">
        <v>1504</v>
      </c>
      <c r="R12" s="16">
        <v>43937</v>
      </c>
      <c r="S12" s="5">
        <v>0.99956382001836597</v>
      </c>
      <c r="T12" s="4">
        <v>43541</v>
      </c>
      <c r="U12" s="30">
        <v>43693</v>
      </c>
      <c r="V12" s="8" t="s">
        <v>1060</v>
      </c>
      <c r="W12" s="8"/>
      <c r="X12" s="8"/>
      <c r="Y12" s="8"/>
      <c r="Z12" s="8"/>
      <c r="AA12" s="7"/>
      <c r="AB12" s="7" t="s">
        <v>24</v>
      </c>
      <c r="AC12" s="8" t="s">
        <v>697</v>
      </c>
      <c r="AD12" s="8" t="s">
        <v>1483</v>
      </c>
      <c r="AE12" s="22">
        <v>43999.539675925924</v>
      </c>
      <c r="AF12" s="8" t="s">
        <v>20</v>
      </c>
      <c r="AG12" s="22">
        <v>43682.623194444444</v>
      </c>
      <c r="AH12" s="1" t="s">
        <v>59</v>
      </c>
      <c r="AI12" s="104">
        <v>7</v>
      </c>
      <c r="AJ12" s="104" t="s">
        <v>1766</v>
      </c>
      <c r="AK12" s="104" t="s">
        <v>1422</v>
      </c>
      <c r="AL12" s="104" t="s">
        <v>22</v>
      </c>
      <c r="AM12" s="104" t="s">
        <v>22</v>
      </c>
      <c r="AN12" s="104">
        <v>1</v>
      </c>
      <c r="AO12" s="118">
        <v>43994</v>
      </c>
      <c r="AP12" s="118">
        <v>43999</v>
      </c>
      <c r="AQ12" s="118"/>
      <c r="AR1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R023702;R023703;R023704</v>
      </c>
      <c r="AS12" s="29">
        <f>IF(SP_AcqTract_DB[[#This Row],[WCAD Tax Parcel ID]]="",0,(LEN(SP_AcqTract_DB[[#This Row],[WCAD Tax Parcel ID]])-LEN(SUBSTITUTE(SP_AcqTract_DB[[#This Row],[WCAD Tax Parcel ID]],"#",""))+1)/2)</f>
        <v>6</v>
      </c>
      <c r="AT12" s="80" t="e">
        <f>IF(SP_AcqTract_DB[[#This Row],[WCAD Tax Parcel ID]]="",0,COUNTIF(#REF!,SP_AcqTract_DB[[#This Row],[Acquisition Tract No.]]))</f>
        <v>#REF!</v>
      </c>
      <c r="AU12" s="79">
        <f>COUNTIF(ACQStatus_ACQTNo.,SP_AcqTract_DB[[#This Row],[Acquisition Tract No.]])</f>
        <v>1</v>
      </c>
      <c r="AX12" s="43"/>
      <c r="AY12" s="1"/>
      <c r="AZ12" s="43"/>
      <c r="BA12" s="99"/>
      <c r="BE12" s="43"/>
      <c r="BF12" s="43"/>
      <c r="BG12" s="43"/>
      <c r="BH12" s="43"/>
      <c r="BI12" s="43"/>
      <c r="BJ12" s="43"/>
      <c r="BK12" s="43"/>
      <c r="BL12" s="43"/>
      <c r="BM12" s="43"/>
      <c r="BN12" s="101"/>
      <c r="BO12" s="43"/>
      <c r="BP12" s="43"/>
      <c r="BQ12" s="101"/>
      <c r="BR12" s="65"/>
      <c r="BS12" s="102"/>
      <c r="BV12" s="101"/>
      <c r="BW12" s="43"/>
      <c r="BX12" s="43"/>
      <c r="BY12" s="1"/>
      <c r="BZ12" s="43"/>
      <c r="CA12" s="43"/>
      <c r="CC12" s="43"/>
      <c r="CD12" s="43"/>
      <c r="CE12" s="43"/>
      <c r="CF12" s="103"/>
      <c r="CG12" s="99"/>
      <c r="CH12" s="103"/>
      <c r="CM12" s="43"/>
      <c r="CN12" s="43"/>
    </row>
    <row r="13" spans="1:92" ht="15" x14ac:dyDescent="0.2">
      <c r="A13" s="6" t="s">
        <v>30</v>
      </c>
      <c r="B13" s="12" t="s">
        <v>250</v>
      </c>
      <c r="C13" s="7" t="s">
        <v>1141</v>
      </c>
      <c r="D13" s="28" t="s">
        <v>666</v>
      </c>
      <c r="E13" s="28" t="s">
        <v>1847</v>
      </c>
      <c r="F13" s="28" t="s">
        <v>67</v>
      </c>
      <c r="G13" s="8" t="s">
        <v>89</v>
      </c>
      <c r="H13" s="8"/>
      <c r="I13" s="8" t="s">
        <v>89</v>
      </c>
      <c r="J13" s="8" t="s">
        <v>1034</v>
      </c>
      <c r="K13" s="8" t="s">
        <v>1063</v>
      </c>
      <c r="L13" s="8" t="s">
        <v>1057</v>
      </c>
      <c r="M13" s="8" t="s">
        <v>68</v>
      </c>
      <c r="N13" s="8" t="s">
        <v>91</v>
      </c>
      <c r="O13" s="30">
        <v>43670</v>
      </c>
      <c r="P13" s="7" t="s">
        <v>689</v>
      </c>
      <c r="Q13" s="3" t="s">
        <v>1840</v>
      </c>
      <c r="R13" s="16">
        <v>43994</v>
      </c>
      <c r="S13" s="5">
        <v>1.2039944903581301</v>
      </c>
      <c r="T13" s="4">
        <v>52446</v>
      </c>
      <c r="U13" s="30">
        <v>43693</v>
      </c>
      <c r="V13" s="8" t="s">
        <v>1060</v>
      </c>
      <c r="W13" s="8"/>
      <c r="X13" s="8"/>
      <c r="Y13" s="8"/>
      <c r="Z13" s="8" t="s">
        <v>679</v>
      </c>
      <c r="AA13" s="7"/>
      <c r="AB13" s="7" t="s">
        <v>1582</v>
      </c>
      <c r="AC13" s="8" t="s">
        <v>698</v>
      </c>
      <c r="AD13" s="8" t="s">
        <v>1483</v>
      </c>
      <c r="AE13" s="22">
        <v>43997.466469907406</v>
      </c>
      <c r="AF13" s="8" t="s">
        <v>20</v>
      </c>
      <c r="AG13" s="22">
        <v>43682.623194444444</v>
      </c>
      <c r="AH13" s="1"/>
      <c r="AI13" s="104">
        <v>8</v>
      </c>
      <c r="AJ13" s="104" t="s">
        <v>1766</v>
      </c>
      <c r="AK13" s="104" t="s">
        <v>1422</v>
      </c>
      <c r="AL13" s="104" t="s">
        <v>22</v>
      </c>
      <c r="AM13" s="104" t="s">
        <v>22</v>
      </c>
      <c r="AN13" s="104">
        <v>1</v>
      </c>
      <c r="AO13" s="118"/>
      <c r="AP13" s="118"/>
      <c r="AQ13" s="118"/>
      <c r="AR1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R023708;R023709;R023710</v>
      </c>
      <c r="AS13" s="29">
        <f>IF(SP_AcqTract_DB[[#This Row],[WCAD Tax Parcel ID]]="",0,(LEN(SP_AcqTract_DB[[#This Row],[WCAD Tax Parcel ID]])-LEN(SUBSTITUTE(SP_AcqTract_DB[[#This Row],[WCAD Tax Parcel ID]],"#",""))+1)/2)</f>
        <v>4</v>
      </c>
      <c r="AT13" s="80" t="e">
        <f>IF(SP_AcqTract_DB[[#This Row],[WCAD Tax Parcel ID]]="",0,COUNTIF(#REF!,SP_AcqTract_DB[[#This Row],[Acquisition Tract No.]]))</f>
        <v>#REF!</v>
      </c>
      <c r="AU13" s="79">
        <f>COUNTIF(ACQStatus_ACQTNo.,SP_AcqTract_DB[[#This Row],[Acquisition Tract No.]])</f>
        <v>1</v>
      </c>
      <c r="AX13" s="43"/>
      <c r="AY13" s="1"/>
      <c r="AZ13" s="43"/>
      <c r="BA13" s="99"/>
      <c r="BE13" s="43"/>
      <c r="BF13" s="43"/>
      <c r="BG13" s="43"/>
      <c r="BH13" s="43"/>
      <c r="BI13" s="43"/>
      <c r="BJ13" s="43"/>
      <c r="BK13" s="43"/>
      <c r="BL13" s="43"/>
      <c r="BM13" s="43"/>
      <c r="BN13" s="101"/>
      <c r="BO13" s="43"/>
      <c r="BP13" s="43"/>
      <c r="BQ13" s="101"/>
      <c r="BR13" s="65"/>
      <c r="BS13" s="102"/>
      <c r="BV13" s="101"/>
      <c r="BW13" s="43"/>
      <c r="BX13" s="43"/>
      <c r="BY13" s="1"/>
      <c r="BZ13" s="43"/>
      <c r="CA13" s="43"/>
      <c r="CC13" s="43"/>
      <c r="CD13" s="43"/>
      <c r="CE13" s="43"/>
      <c r="CF13" s="103"/>
      <c r="CG13" s="99"/>
      <c r="CH13" s="103"/>
      <c r="CM13" s="43"/>
      <c r="CN13" s="43"/>
    </row>
    <row r="14" spans="1:92" ht="25.5" x14ac:dyDescent="0.2">
      <c r="A14" s="6" t="s">
        <v>31</v>
      </c>
      <c r="B14" s="12" t="s">
        <v>1035</v>
      </c>
      <c r="C14" s="7" t="s">
        <v>1141</v>
      </c>
      <c r="D14" s="28" t="s">
        <v>666</v>
      </c>
      <c r="E14" s="28" t="s">
        <v>1848</v>
      </c>
      <c r="F14" s="28"/>
      <c r="G14" s="8" t="s">
        <v>179</v>
      </c>
      <c r="H14" s="8" t="s">
        <v>96</v>
      </c>
      <c r="I14" s="8" t="s">
        <v>96</v>
      </c>
      <c r="J14" s="8" t="s">
        <v>180</v>
      </c>
      <c r="K14" s="8" t="s">
        <v>1063</v>
      </c>
      <c r="L14" s="8" t="s">
        <v>196</v>
      </c>
      <c r="M14" s="8"/>
      <c r="N14" s="8"/>
      <c r="O14" s="30">
        <v>43670</v>
      </c>
      <c r="P14" s="7" t="s">
        <v>1029</v>
      </c>
      <c r="Q14" s="3"/>
      <c r="R14" s="16"/>
      <c r="S14" s="5">
        <v>2.12</v>
      </c>
      <c r="T14" s="4">
        <v>92347.199999999997</v>
      </c>
      <c r="U14" s="30"/>
      <c r="V14" s="8"/>
      <c r="W14" s="8"/>
      <c r="X14" s="8"/>
      <c r="Y14" s="8"/>
      <c r="Z14" s="8"/>
      <c r="AA14" s="7"/>
      <c r="AB14" s="7"/>
      <c r="AC14" s="8" t="s">
        <v>699</v>
      </c>
      <c r="AD14" s="8" t="s">
        <v>1483</v>
      </c>
      <c r="AE14" s="22">
        <v>43994.39534722222</v>
      </c>
      <c r="AF14" s="8" t="s">
        <v>20</v>
      </c>
      <c r="AG14" s="22">
        <v>43682.623194444444</v>
      </c>
      <c r="AH14" s="1" t="s">
        <v>1676</v>
      </c>
      <c r="AI14" s="104">
        <v>9</v>
      </c>
      <c r="AJ14" s="104" t="s">
        <v>1766</v>
      </c>
      <c r="AK14" s="104" t="s">
        <v>1422</v>
      </c>
      <c r="AL14" s="104" t="s">
        <v>1746</v>
      </c>
      <c r="AM14" s="104" t="s">
        <v>22</v>
      </c>
      <c r="AN14" s="104">
        <v>2</v>
      </c>
      <c r="AO14" s="118"/>
      <c r="AP14" s="118"/>
      <c r="AQ14" s="118"/>
      <c r="AR1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UNKN003</v>
      </c>
      <c r="AS14" s="29">
        <f>IF(SP_AcqTract_DB[[#This Row],[WCAD Tax Parcel ID]]="",0,(LEN(SP_AcqTract_DB[[#This Row],[WCAD Tax Parcel ID]])-LEN(SUBSTITUTE(SP_AcqTract_DB[[#This Row],[WCAD Tax Parcel ID]],"#",""))+1)/2)</f>
        <v>1</v>
      </c>
      <c r="AT14" s="80" t="e">
        <f>IF(SP_AcqTract_DB[[#This Row],[WCAD Tax Parcel ID]]="",0,COUNTIF(#REF!,SP_AcqTract_DB[[#This Row],[Acquisition Tract No.]]))</f>
        <v>#REF!</v>
      </c>
      <c r="AU14" s="79">
        <f>COUNTIF(ACQStatus_ACQTNo.,SP_AcqTract_DB[[#This Row],[Acquisition Tract No.]])</f>
        <v>1</v>
      </c>
      <c r="AX14" s="43"/>
      <c r="AY14" s="1"/>
      <c r="AZ14" s="43"/>
      <c r="BA14" s="99"/>
      <c r="BE14" s="43"/>
      <c r="BF14" s="43"/>
      <c r="BG14" s="43"/>
      <c r="BH14" s="43"/>
      <c r="BI14" s="43"/>
      <c r="BJ14" s="43"/>
      <c r="BK14" s="43"/>
      <c r="BL14" s="43"/>
      <c r="BM14" s="43"/>
      <c r="BN14" s="101"/>
      <c r="BO14" s="43"/>
      <c r="BP14" s="43"/>
      <c r="BQ14" s="101"/>
      <c r="BR14" s="65"/>
      <c r="BS14" s="102"/>
      <c r="BV14" s="101"/>
      <c r="BW14" s="43"/>
      <c r="BX14" s="43"/>
      <c r="BY14" s="1"/>
      <c r="BZ14" s="43"/>
      <c r="CA14" s="43"/>
      <c r="CC14" s="43"/>
      <c r="CD14" s="43"/>
      <c r="CE14" s="43"/>
      <c r="CF14" s="103"/>
      <c r="CG14" s="99"/>
      <c r="CH14" s="103"/>
      <c r="CM14" s="43"/>
      <c r="CN14" s="43"/>
    </row>
    <row r="15" spans="1:92" ht="15" x14ac:dyDescent="0.2">
      <c r="A15" s="6" t="s">
        <v>32</v>
      </c>
      <c r="B15" s="12" t="s">
        <v>251</v>
      </c>
      <c r="C15" s="7" t="s">
        <v>1141</v>
      </c>
      <c r="D15" s="28" t="s">
        <v>666</v>
      </c>
      <c r="E15" s="28" t="s">
        <v>1849</v>
      </c>
      <c r="F15" s="28" t="s">
        <v>67</v>
      </c>
      <c r="G15" s="8" t="s">
        <v>89</v>
      </c>
      <c r="H15" s="8"/>
      <c r="I15" s="8" t="s">
        <v>89</v>
      </c>
      <c r="J15" s="8" t="s">
        <v>90</v>
      </c>
      <c r="K15" s="8" t="s">
        <v>1063</v>
      </c>
      <c r="L15" s="8" t="s">
        <v>92</v>
      </c>
      <c r="M15" s="8" t="s">
        <v>68</v>
      </c>
      <c r="N15" s="8" t="s">
        <v>91</v>
      </c>
      <c r="O15" s="30">
        <v>43670</v>
      </c>
      <c r="P15" s="7" t="s">
        <v>689</v>
      </c>
      <c r="Q15" s="3" t="s">
        <v>1840</v>
      </c>
      <c r="R15" s="16">
        <v>43937</v>
      </c>
      <c r="S15" s="5">
        <v>0.62766299357208399</v>
      </c>
      <c r="T15" s="4">
        <v>27341</v>
      </c>
      <c r="U15" s="30">
        <v>43693</v>
      </c>
      <c r="V15" s="8" t="s">
        <v>1060</v>
      </c>
      <c r="W15" s="8"/>
      <c r="X15" s="8"/>
      <c r="Y15" s="8"/>
      <c r="Z15" s="8" t="s">
        <v>679</v>
      </c>
      <c r="AA15" s="7"/>
      <c r="AB15" s="7" t="s">
        <v>1502</v>
      </c>
      <c r="AC15" s="8" t="s">
        <v>700</v>
      </c>
      <c r="AD15" s="8" t="s">
        <v>1483</v>
      </c>
      <c r="AE15" s="22">
        <v>44006.429259259261</v>
      </c>
      <c r="AF15" s="8" t="s">
        <v>20</v>
      </c>
      <c r="AG15" s="22">
        <v>43682.623194444444</v>
      </c>
      <c r="AH15" s="1"/>
      <c r="AI15" s="104">
        <v>10</v>
      </c>
      <c r="AJ15" s="104" t="s">
        <v>1766</v>
      </c>
      <c r="AK15" s="104" t="s">
        <v>1422</v>
      </c>
      <c r="AL15" s="104" t="s">
        <v>22</v>
      </c>
      <c r="AM15" s="104" t="s">
        <v>22</v>
      </c>
      <c r="AN15" s="104">
        <v>2</v>
      </c>
      <c r="AO15" s="118">
        <v>44001</v>
      </c>
      <c r="AP15" s="118">
        <v>44006</v>
      </c>
      <c r="AQ15" s="118"/>
      <c r="AR1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R023712</v>
      </c>
      <c r="AS15" s="29">
        <f>IF(SP_AcqTract_DB[[#This Row],[WCAD Tax Parcel ID]]="",0,(LEN(SP_AcqTract_DB[[#This Row],[WCAD Tax Parcel ID]])-LEN(SUBSTITUTE(SP_AcqTract_DB[[#This Row],[WCAD Tax Parcel ID]],"#",""))+1)/2)</f>
        <v>1</v>
      </c>
      <c r="AT15" s="80" t="e">
        <f>IF(SP_AcqTract_DB[[#This Row],[WCAD Tax Parcel ID]]="",0,COUNTIF(#REF!,SP_AcqTract_DB[[#This Row],[Acquisition Tract No.]]))</f>
        <v>#REF!</v>
      </c>
      <c r="AU15" s="79">
        <f>COUNTIF(ACQStatus_ACQTNo.,SP_AcqTract_DB[[#This Row],[Acquisition Tract No.]])</f>
        <v>1</v>
      </c>
      <c r="AX15" s="43"/>
      <c r="AY15" s="1"/>
      <c r="AZ15" s="43"/>
      <c r="BA15" s="99"/>
      <c r="BE15" s="43"/>
      <c r="BF15" s="43"/>
      <c r="BG15" s="43"/>
      <c r="BH15" s="43"/>
      <c r="BI15" s="43"/>
      <c r="BJ15" s="43"/>
      <c r="BK15" s="43"/>
      <c r="BL15" s="43"/>
      <c r="BM15" s="43"/>
      <c r="BN15" s="101"/>
      <c r="BO15" s="43"/>
      <c r="BP15" s="43"/>
      <c r="BQ15" s="101"/>
      <c r="BR15" s="65"/>
      <c r="BS15" s="102"/>
      <c r="BV15" s="101"/>
      <c r="BW15" s="43"/>
      <c r="BX15" s="43"/>
      <c r="BY15" s="1"/>
      <c r="BZ15" s="43"/>
      <c r="CA15" s="43"/>
      <c r="CC15" s="43"/>
      <c r="CD15" s="43"/>
      <c r="CE15" s="43"/>
      <c r="CF15" s="103"/>
      <c r="CG15" s="99"/>
      <c r="CH15" s="103"/>
      <c r="CM15" s="43"/>
      <c r="CN15" s="43"/>
    </row>
    <row r="16" spans="1:92" ht="15" x14ac:dyDescent="0.2">
      <c r="A16" s="6" t="s">
        <v>33</v>
      </c>
      <c r="B16" s="12" t="s">
        <v>252</v>
      </c>
      <c r="C16" s="7" t="s">
        <v>1141</v>
      </c>
      <c r="D16" s="28" t="s">
        <v>666</v>
      </c>
      <c r="E16" s="28" t="s">
        <v>1850</v>
      </c>
      <c r="F16" s="28" t="s">
        <v>1767</v>
      </c>
      <c r="G16" s="8" t="s">
        <v>1036</v>
      </c>
      <c r="H16" s="8" t="s">
        <v>1036</v>
      </c>
      <c r="I16" s="8" t="s">
        <v>1036</v>
      </c>
      <c r="J16" s="8" t="s">
        <v>201</v>
      </c>
      <c r="K16" s="8" t="s">
        <v>1065</v>
      </c>
      <c r="L16" s="8" t="s">
        <v>94</v>
      </c>
      <c r="M16" s="8" t="s">
        <v>68</v>
      </c>
      <c r="N16" s="8" t="s">
        <v>95</v>
      </c>
      <c r="O16" s="30">
        <v>43670</v>
      </c>
      <c r="P16" s="7" t="s">
        <v>1027</v>
      </c>
      <c r="Q16" s="3" t="s">
        <v>1840</v>
      </c>
      <c r="R16" s="16">
        <v>43994</v>
      </c>
      <c r="S16" s="5">
        <v>27.7300045913682</v>
      </c>
      <c r="T16" s="4">
        <v>1207919</v>
      </c>
      <c r="U16" s="30">
        <v>43693</v>
      </c>
      <c r="V16" s="8" t="s">
        <v>1061</v>
      </c>
      <c r="W16" s="8"/>
      <c r="X16" s="8"/>
      <c r="Y16" s="8"/>
      <c r="Z16" s="8"/>
      <c r="AA16" s="7"/>
      <c r="AB16" s="7" t="s">
        <v>1503</v>
      </c>
      <c r="AC16" s="8" t="s">
        <v>701</v>
      </c>
      <c r="AD16" s="8" t="s">
        <v>1483</v>
      </c>
      <c r="AE16" s="22">
        <v>43997.465879629628</v>
      </c>
      <c r="AF16" s="8" t="s">
        <v>20</v>
      </c>
      <c r="AG16" s="22">
        <v>43682.623194444444</v>
      </c>
      <c r="AH16" s="1" t="s">
        <v>188</v>
      </c>
      <c r="AI16" s="104">
        <v>11</v>
      </c>
      <c r="AJ16" s="104" t="s">
        <v>1766</v>
      </c>
      <c r="AK16" s="104" t="s">
        <v>1422</v>
      </c>
      <c r="AL16" s="104" t="s">
        <v>22</v>
      </c>
      <c r="AM16" s="104" t="s">
        <v>22</v>
      </c>
      <c r="AN16" s="104">
        <v>2</v>
      </c>
      <c r="AO16" s="118"/>
      <c r="AP16" s="118"/>
      <c r="AQ16" s="118"/>
      <c r="AR1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R031204</v>
      </c>
      <c r="AS16" s="29">
        <f>IF(SP_AcqTract_DB[[#This Row],[WCAD Tax Parcel ID]]="",0,(LEN(SP_AcqTract_DB[[#This Row],[WCAD Tax Parcel ID]])-LEN(SUBSTITUTE(SP_AcqTract_DB[[#This Row],[WCAD Tax Parcel ID]],"#",""))+1)/2)</f>
        <v>1</v>
      </c>
      <c r="AT16" s="80" t="e">
        <f>IF(SP_AcqTract_DB[[#This Row],[WCAD Tax Parcel ID]]="",0,COUNTIF(#REF!,SP_AcqTract_DB[[#This Row],[Acquisition Tract No.]]))</f>
        <v>#REF!</v>
      </c>
      <c r="AU16" s="79">
        <f>COUNTIF(ACQStatus_ACQTNo.,SP_AcqTract_DB[[#This Row],[Acquisition Tract No.]])</f>
        <v>1</v>
      </c>
      <c r="AX16" s="43"/>
      <c r="AY16" s="1"/>
      <c r="AZ16" s="43"/>
      <c r="BA16" s="99"/>
      <c r="BE16" s="43"/>
      <c r="BF16" s="43"/>
      <c r="BG16" s="43"/>
      <c r="BH16" s="43"/>
      <c r="BI16" s="43"/>
      <c r="BJ16" s="43"/>
      <c r="BK16" s="43"/>
      <c r="BL16" s="43"/>
      <c r="BM16" s="43"/>
      <c r="BN16" s="101"/>
      <c r="BO16" s="43"/>
      <c r="BP16" s="43"/>
      <c r="BQ16" s="101"/>
      <c r="BR16" s="65"/>
      <c r="BS16" s="102"/>
      <c r="BV16" s="101"/>
      <c r="BW16" s="43"/>
      <c r="BX16" s="43"/>
      <c r="BY16" s="1"/>
      <c r="BZ16" s="43"/>
      <c r="CA16" s="43"/>
      <c r="CC16" s="43"/>
      <c r="CD16" s="43"/>
      <c r="CE16" s="43"/>
      <c r="CF16" s="103"/>
      <c r="CG16" s="99"/>
      <c r="CH16" s="103"/>
      <c r="CM16" s="43"/>
      <c r="CN16" s="43"/>
    </row>
    <row r="17" spans="1:92" ht="38.25" x14ac:dyDescent="0.2">
      <c r="A17" s="6" t="s">
        <v>34</v>
      </c>
      <c r="B17" s="12" t="s">
        <v>508</v>
      </c>
      <c r="C17" s="7" t="s">
        <v>1141</v>
      </c>
      <c r="D17" s="28" t="s">
        <v>666</v>
      </c>
      <c r="E17" s="28" t="s">
        <v>1851</v>
      </c>
      <c r="F17" s="28"/>
      <c r="G17" s="8" t="s">
        <v>179</v>
      </c>
      <c r="H17" s="8" t="s">
        <v>96</v>
      </c>
      <c r="I17" s="8" t="s">
        <v>96</v>
      </c>
      <c r="J17" s="8" t="s">
        <v>180</v>
      </c>
      <c r="K17" s="8" t="s">
        <v>1063</v>
      </c>
      <c r="L17" s="8" t="s">
        <v>97</v>
      </c>
      <c r="M17" s="8" t="s">
        <v>68</v>
      </c>
      <c r="N17" s="8" t="s">
        <v>1411</v>
      </c>
      <c r="O17" s="30">
        <v>43670</v>
      </c>
      <c r="P17" s="7" t="s">
        <v>1029</v>
      </c>
      <c r="Q17" s="3"/>
      <c r="R17" s="16"/>
      <c r="S17" s="5">
        <v>13.541700000000001</v>
      </c>
      <c r="T17" s="4">
        <v>589876.45200000005</v>
      </c>
      <c r="U17" s="30"/>
      <c r="V17" s="8"/>
      <c r="W17" s="8"/>
      <c r="X17" s="8"/>
      <c r="Y17" s="8"/>
      <c r="Z17" s="8"/>
      <c r="AA17" s="7"/>
      <c r="AB17" s="7"/>
      <c r="AC17" s="8" t="s">
        <v>702</v>
      </c>
      <c r="AD17" s="8" t="s">
        <v>1483</v>
      </c>
      <c r="AE17" s="22">
        <v>43994.397037037037</v>
      </c>
      <c r="AF17" s="8" t="s">
        <v>20</v>
      </c>
      <c r="AG17" s="22">
        <v>43682.623194444444</v>
      </c>
      <c r="AH17" s="1" t="s">
        <v>1677</v>
      </c>
      <c r="AI17" s="104">
        <v>12</v>
      </c>
      <c r="AJ17" s="104" t="s">
        <v>1766</v>
      </c>
      <c r="AK17" s="104" t="s">
        <v>1422</v>
      </c>
      <c r="AL17" s="104" t="s">
        <v>1746</v>
      </c>
      <c r="AM17" s="104" t="s">
        <v>22</v>
      </c>
      <c r="AN17" s="104">
        <v>4</v>
      </c>
      <c r="AO17" s="118"/>
      <c r="AP17" s="118"/>
      <c r="AQ17" s="118"/>
      <c r="AR1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R018520</v>
      </c>
      <c r="AS17" s="29">
        <f>IF(SP_AcqTract_DB[[#This Row],[WCAD Tax Parcel ID]]="",0,(LEN(SP_AcqTract_DB[[#This Row],[WCAD Tax Parcel ID]])-LEN(SUBSTITUTE(SP_AcqTract_DB[[#This Row],[WCAD Tax Parcel ID]],"#",""))+1)/2)</f>
        <v>1</v>
      </c>
      <c r="AT17" s="80" t="e">
        <f>IF(SP_AcqTract_DB[[#This Row],[WCAD Tax Parcel ID]]="",0,COUNTIF(#REF!,SP_AcqTract_DB[[#This Row],[Acquisition Tract No.]]))</f>
        <v>#REF!</v>
      </c>
      <c r="AU17" s="79">
        <f>COUNTIF(ACQStatus_ACQTNo.,SP_AcqTract_DB[[#This Row],[Acquisition Tract No.]])</f>
        <v>1</v>
      </c>
      <c r="AX17" s="43"/>
      <c r="AY17" s="1"/>
      <c r="AZ17" s="43"/>
      <c r="BA17" s="99"/>
      <c r="BE17" s="43"/>
      <c r="BF17" s="43"/>
      <c r="BG17" s="43"/>
      <c r="BH17" s="43"/>
      <c r="BI17" s="43"/>
      <c r="BJ17" s="43"/>
      <c r="BK17" s="43"/>
      <c r="BL17" s="43"/>
      <c r="BM17" s="43"/>
      <c r="BN17" s="101"/>
      <c r="BO17" s="43"/>
      <c r="BP17" s="43"/>
      <c r="BQ17" s="101"/>
      <c r="BR17" s="65"/>
      <c r="BS17" s="102"/>
      <c r="BV17" s="101"/>
      <c r="BW17" s="43"/>
      <c r="BX17" s="43"/>
      <c r="BY17" s="1"/>
      <c r="BZ17" s="43"/>
      <c r="CA17" s="43"/>
      <c r="CC17" s="43"/>
      <c r="CD17" s="43"/>
      <c r="CE17" s="43"/>
      <c r="CF17" s="103"/>
      <c r="CG17" s="99"/>
      <c r="CH17" s="103"/>
      <c r="CM17" s="43"/>
      <c r="CN17" s="43"/>
    </row>
    <row r="18" spans="1:92" ht="15" x14ac:dyDescent="0.2">
      <c r="A18" s="6" t="s">
        <v>35</v>
      </c>
      <c r="B18" s="12" t="s">
        <v>253</v>
      </c>
      <c r="C18" s="7" t="s">
        <v>1141</v>
      </c>
      <c r="D18" s="28" t="s">
        <v>666</v>
      </c>
      <c r="E18" s="28" t="s">
        <v>1847</v>
      </c>
      <c r="F18" s="28" t="s">
        <v>67</v>
      </c>
      <c r="G18" s="8" t="s">
        <v>98</v>
      </c>
      <c r="H18" s="8"/>
      <c r="I18" s="8" t="s">
        <v>98</v>
      </c>
      <c r="J18" s="8" t="s">
        <v>99</v>
      </c>
      <c r="K18" s="8" t="s">
        <v>742</v>
      </c>
      <c r="L18" s="8" t="s">
        <v>1037</v>
      </c>
      <c r="M18" s="8" t="s">
        <v>68</v>
      </c>
      <c r="N18" s="8" t="s">
        <v>100</v>
      </c>
      <c r="O18" s="30">
        <v>43670</v>
      </c>
      <c r="P18" s="7" t="s">
        <v>689</v>
      </c>
      <c r="Q18" s="3" t="s">
        <v>1504</v>
      </c>
      <c r="R18" s="16">
        <v>43937</v>
      </c>
      <c r="S18" s="5">
        <v>0.51154729109274599</v>
      </c>
      <c r="T18" s="4">
        <v>22283</v>
      </c>
      <c r="U18" s="30">
        <v>43693</v>
      </c>
      <c r="V18" s="8" t="s">
        <v>1060</v>
      </c>
      <c r="W18" s="8"/>
      <c r="X18" s="8"/>
      <c r="Y18" s="8"/>
      <c r="Z18" s="8" t="s">
        <v>679</v>
      </c>
      <c r="AA18" s="7"/>
      <c r="AB18" s="7" t="s">
        <v>24</v>
      </c>
      <c r="AC18" s="8" t="s">
        <v>703</v>
      </c>
      <c r="AD18" s="8" t="s">
        <v>1483</v>
      </c>
      <c r="AE18" s="22">
        <v>43999.539826388886</v>
      </c>
      <c r="AF18" s="8" t="s">
        <v>20</v>
      </c>
      <c r="AG18" s="22">
        <v>43682.623194444444</v>
      </c>
      <c r="AH18" s="1"/>
      <c r="AI18" s="104">
        <v>13</v>
      </c>
      <c r="AJ18" s="104" t="s">
        <v>1766</v>
      </c>
      <c r="AK18" s="104" t="s">
        <v>1422</v>
      </c>
      <c r="AL18" s="104" t="s">
        <v>22</v>
      </c>
      <c r="AM18" s="104" t="s">
        <v>22</v>
      </c>
      <c r="AN18" s="104">
        <v>1</v>
      </c>
      <c r="AO18" s="118">
        <v>43992</v>
      </c>
      <c r="AP18" s="118">
        <v>43999</v>
      </c>
      <c r="AQ18" s="118"/>
      <c r="AR1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R019378;R050285</v>
      </c>
      <c r="AS18" s="29">
        <f>IF(SP_AcqTract_DB[[#This Row],[WCAD Tax Parcel ID]]="",0,(LEN(SP_AcqTract_DB[[#This Row],[WCAD Tax Parcel ID]])-LEN(SUBSTITUTE(SP_AcqTract_DB[[#This Row],[WCAD Tax Parcel ID]],"#",""))+1)/2)</f>
        <v>2</v>
      </c>
      <c r="AT18" s="80" t="e">
        <f>IF(SP_AcqTract_DB[[#This Row],[WCAD Tax Parcel ID]]="",0,COUNTIF(#REF!,SP_AcqTract_DB[[#This Row],[Acquisition Tract No.]]))</f>
        <v>#REF!</v>
      </c>
      <c r="AU18" s="79">
        <f>COUNTIF(ACQStatus_ACQTNo.,SP_AcqTract_DB[[#This Row],[Acquisition Tract No.]])</f>
        <v>1</v>
      </c>
      <c r="AX18" s="43"/>
      <c r="AY18" s="1"/>
      <c r="AZ18" s="43"/>
      <c r="BA18" s="99"/>
      <c r="BE18" s="43"/>
      <c r="BF18" s="43"/>
      <c r="BG18" s="43"/>
      <c r="BH18" s="43"/>
      <c r="BI18" s="43"/>
      <c r="BJ18" s="43"/>
      <c r="BK18" s="43"/>
      <c r="BL18" s="43"/>
      <c r="BM18" s="43"/>
      <c r="BN18" s="101"/>
      <c r="BO18" s="43"/>
      <c r="BP18" s="43"/>
      <c r="BQ18" s="101"/>
      <c r="BR18" s="65"/>
      <c r="BS18" s="102"/>
      <c r="BV18" s="101"/>
      <c r="BW18" s="43"/>
      <c r="BX18" s="43"/>
      <c r="BY18" s="1"/>
      <c r="BZ18" s="43"/>
      <c r="CA18" s="43"/>
      <c r="CC18" s="43"/>
      <c r="CD18" s="43"/>
      <c r="CE18" s="43"/>
      <c r="CF18" s="103"/>
      <c r="CG18" s="99"/>
      <c r="CH18" s="103"/>
      <c r="CM18" s="43"/>
      <c r="CN18" s="43"/>
    </row>
    <row r="19" spans="1:92" ht="15" x14ac:dyDescent="0.2">
      <c r="A19" s="6" t="s">
        <v>36</v>
      </c>
      <c r="B19" s="12" t="s">
        <v>254</v>
      </c>
      <c r="C19" s="7" t="s">
        <v>1141</v>
      </c>
      <c r="D19" s="28" t="s">
        <v>666</v>
      </c>
      <c r="E19" s="28" t="s">
        <v>1848</v>
      </c>
      <c r="F19" s="28" t="s">
        <v>67</v>
      </c>
      <c r="G19" s="8" t="s">
        <v>101</v>
      </c>
      <c r="H19" s="8"/>
      <c r="I19" s="8" t="s">
        <v>101</v>
      </c>
      <c r="J19" s="8" t="s">
        <v>102</v>
      </c>
      <c r="K19" s="8" t="s">
        <v>741</v>
      </c>
      <c r="L19" s="8" t="s">
        <v>102</v>
      </c>
      <c r="M19" s="8" t="s">
        <v>68</v>
      </c>
      <c r="N19" s="8" t="s">
        <v>103</v>
      </c>
      <c r="O19" s="30">
        <v>43670</v>
      </c>
      <c r="P19" s="7" t="s">
        <v>689</v>
      </c>
      <c r="Q19" s="3" t="s">
        <v>1504</v>
      </c>
      <c r="R19" s="16">
        <v>43937</v>
      </c>
      <c r="S19" s="5">
        <v>0.173025711662075</v>
      </c>
      <c r="T19" s="4">
        <v>7537</v>
      </c>
      <c r="U19" s="30">
        <v>43693</v>
      </c>
      <c r="V19" s="8" t="s">
        <v>1060</v>
      </c>
      <c r="W19" s="8"/>
      <c r="X19" s="8"/>
      <c r="Y19" s="8"/>
      <c r="Z19" s="8"/>
      <c r="AA19" s="7"/>
      <c r="AB19" s="7" t="s">
        <v>24</v>
      </c>
      <c r="AC19" s="8" t="s">
        <v>704</v>
      </c>
      <c r="AD19" s="8" t="s">
        <v>1483</v>
      </c>
      <c r="AE19" s="22">
        <v>43998.379120370373</v>
      </c>
      <c r="AF19" s="8" t="s">
        <v>20</v>
      </c>
      <c r="AG19" s="22">
        <v>43682.623194444444</v>
      </c>
      <c r="AH19" s="1"/>
      <c r="AI19" s="104">
        <v>14</v>
      </c>
      <c r="AJ19" s="104" t="s">
        <v>1766</v>
      </c>
      <c r="AK19" s="104" t="s">
        <v>1422</v>
      </c>
      <c r="AL19" s="104" t="s">
        <v>22</v>
      </c>
      <c r="AM19" s="104" t="s">
        <v>22</v>
      </c>
      <c r="AN19" s="104">
        <v>2</v>
      </c>
      <c r="AO19" s="118">
        <v>43986</v>
      </c>
      <c r="AP19" s="118">
        <v>43991</v>
      </c>
      <c r="AQ19" s="118"/>
      <c r="AR1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R019377</v>
      </c>
      <c r="AS19" s="29">
        <f>IF(SP_AcqTract_DB[[#This Row],[WCAD Tax Parcel ID]]="",0,(LEN(SP_AcqTract_DB[[#This Row],[WCAD Tax Parcel ID]])-LEN(SUBSTITUTE(SP_AcqTract_DB[[#This Row],[WCAD Tax Parcel ID]],"#",""))+1)/2)</f>
        <v>1</v>
      </c>
      <c r="AT19" s="80" t="e">
        <f>IF(SP_AcqTract_DB[[#This Row],[WCAD Tax Parcel ID]]="",0,COUNTIF(#REF!,SP_AcqTract_DB[[#This Row],[Acquisition Tract No.]]))</f>
        <v>#REF!</v>
      </c>
      <c r="AU19" s="79">
        <f>COUNTIF(ACQStatus_ACQTNo.,SP_AcqTract_DB[[#This Row],[Acquisition Tract No.]])</f>
        <v>1</v>
      </c>
      <c r="AX19" s="43"/>
      <c r="AY19" s="1"/>
      <c r="AZ19" s="43"/>
      <c r="BA19" s="99"/>
      <c r="BE19" s="43"/>
      <c r="BF19" s="43"/>
      <c r="BG19" s="43"/>
      <c r="BH19" s="43"/>
      <c r="BI19" s="43"/>
      <c r="BJ19" s="43"/>
      <c r="BK19" s="43"/>
      <c r="BL19" s="43"/>
      <c r="BM19" s="43"/>
      <c r="BN19" s="101"/>
      <c r="BO19" s="43"/>
      <c r="BP19" s="43"/>
      <c r="BQ19" s="101"/>
      <c r="BR19" s="65"/>
      <c r="BS19" s="102"/>
      <c r="BV19" s="101"/>
      <c r="BW19" s="43"/>
      <c r="BX19" s="43"/>
      <c r="BY19" s="1"/>
      <c r="BZ19" s="43"/>
      <c r="CA19" s="43"/>
      <c r="CC19" s="43"/>
      <c r="CD19" s="43"/>
      <c r="CE19" s="43"/>
      <c r="CF19" s="103"/>
      <c r="CG19" s="99"/>
      <c r="CH19" s="103"/>
      <c r="CM19" s="43"/>
      <c r="CN19" s="43"/>
    </row>
    <row r="20" spans="1:92" ht="15" x14ac:dyDescent="0.2">
      <c r="A20" s="6" t="s">
        <v>37</v>
      </c>
      <c r="B20" s="12" t="s">
        <v>255</v>
      </c>
      <c r="C20" s="7" t="s">
        <v>1141</v>
      </c>
      <c r="D20" s="28" t="s">
        <v>666</v>
      </c>
      <c r="E20" s="28" t="s">
        <v>1848</v>
      </c>
      <c r="F20" s="28" t="s">
        <v>67</v>
      </c>
      <c r="G20" s="8" t="s">
        <v>1038</v>
      </c>
      <c r="H20" s="8"/>
      <c r="I20" s="8"/>
      <c r="J20" s="8" t="s">
        <v>104</v>
      </c>
      <c r="K20" s="8" t="s">
        <v>741</v>
      </c>
      <c r="L20" s="8" t="s">
        <v>104</v>
      </c>
      <c r="M20" s="8" t="s">
        <v>68</v>
      </c>
      <c r="N20" s="8" t="s">
        <v>105</v>
      </c>
      <c r="O20" s="30">
        <v>43670</v>
      </c>
      <c r="P20" s="7" t="s">
        <v>689</v>
      </c>
      <c r="Q20" s="3" t="s">
        <v>1504</v>
      </c>
      <c r="R20" s="16">
        <v>43994</v>
      </c>
      <c r="S20" s="5">
        <v>0.17431129476584001</v>
      </c>
      <c r="T20" s="4">
        <v>7593</v>
      </c>
      <c r="U20" s="30">
        <v>43693</v>
      </c>
      <c r="V20" s="8" t="s">
        <v>1060</v>
      </c>
      <c r="W20" s="8"/>
      <c r="X20" s="8"/>
      <c r="Y20" s="8"/>
      <c r="Z20" s="8"/>
      <c r="AA20" s="7"/>
      <c r="AB20" s="7" t="s">
        <v>24</v>
      </c>
      <c r="AC20" s="8" t="s">
        <v>705</v>
      </c>
      <c r="AD20" s="8" t="s">
        <v>1483</v>
      </c>
      <c r="AE20" s="22">
        <v>43997.467187499999</v>
      </c>
      <c r="AF20" s="8" t="s">
        <v>20</v>
      </c>
      <c r="AG20" s="22">
        <v>43682.623194444444</v>
      </c>
      <c r="AH20" s="1" t="s">
        <v>59</v>
      </c>
      <c r="AI20" s="104">
        <v>15</v>
      </c>
      <c r="AJ20" s="104" t="s">
        <v>1766</v>
      </c>
      <c r="AK20" s="104" t="s">
        <v>1422</v>
      </c>
      <c r="AL20" s="104" t="s">
        <v>22</v>
      </c>
      <c r="AM20" s="104" t="s">
        <v>22</v>
      </c>
      <c r="AN20" s="104">
        <v>2</v>
      </c>
      <c r="AO20" s="118"/>
      <c r="AP20" s="118"/>
      <c r="AQ20" s="118"/>
      <c r="AR2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R019376</v>
      </c>
      <c r="AS20" s="29">
        <f>IF(SP_AcqTract_DB[[#This Row],[WCAD Tax Parcel ID]]="",0,(LEN(SP_AcqTract_DB[[#This Row],[WCAD Tax Parcel ID]])-LEN(SUBSTITUTE(SP_AcqTract_DB[[#This Row],[WCAD Tax Parcel ID]],"#",""))+1)/2)</f>
        <v>1</v>
      </c>
      <c r="AT20" s="80" t="e">
        <f>IF(SP_AcqTract_DB[[#This Row],[WCAD Tax Parcel ID]]="",0,COUNTIF(#REF!,SP_AcqTract_DB[[#This Row],[Acquisition Tract No.]]))</f>
        <v>#REF!</v>
      </c>
      <c r="AU20" s="79">
        <f>COUNTIF(ACQStatus_ACQTNo.,SP_AcqTract_DB[[#This Row],[Acquisition Tract No.]])</f>
        <v>1</v>
      </c>
      <c r="AX20" s="43"/>
      <c r="AY20" s="1"/>
      <c r="AZ20" s="43"/>
      <c r="BA20" s="99"/>
      <c r="BE20" s="43"/>
      <c r="BF20" s="43"/>
      <c r="BG20" s="43"/>
      <c r="BH20" s="43"/>
      <c r="BI20" s="43"/>
      <c r="BJ20" s="43"/>
      <c r="BK20" s="43"/>
      <c r="BL20" s="43"/>
      <c r="BM20" s="43"/>
      <c r="BN20" s="101"/>
      <c r="BO20" s="43"/>
      <c r="BP20" s="43"/>
      <c r="BQ20" s="101"/>
      <c r="BR20" s="65"/>
      <c r="BS20" s="102"/>
      <c r="BV20" s="101"/>
      <c r="BW20" s="43"/>
      <c r="BX20" s="43"/>
      <c r="BY20" s="1"/>
      <c r="BZ20" s="43"/>
      <c r="CA20" s="43"/>
      <c r="CC20" s="43"/>
      <c r="CD20" s="43"/>
      <c r="CE20" s="43"/>
      <c r="CF20" s="103"/>
      <c r="CG20" s="99"/>
      <c r="CH20" s="103"/>
      <c r="CM20" s="43"/>
      <c r="CN20" s="43"/>
    </row>
    <row r="21" spans="1:92" ht="15" x14ac:dyDescent="0.2">
      <c r="A21" s="6" t="s">
        <v>38</v>
      </c>
      <c r="B21" s="12" t="s">
        <v>256</v>
      </c>
      <c r="C21" s="7" t="s">
        <v>1141</v>
      </c>
      <c r="D21" s="28" t="s">
        <v>666</v>
      </c>
      <c r="E21" s="28" t="s">
        <v>1848</v>
      </c>
      <c r="F21" s="28" t="s">
        <v>1140</v>
      </c>
      <c r="G21" s="8" t="s">
        <v>106</v>
      </c>
      <c r="H21" s="8"/>
      <c r="I21" s="8" t="s">
        <v>106</v>
      </c>
      <c r="J21" s="8" t="s">
        <v>107</v>
      </c>
      <c r="K21" s="8" t="s">
        <v>741</v>
      </c>
      <c r="L21" s="8" t="s">
        <v>108</v>
      </c>
      <c r="M21" s="8" t="s">
        <v>68</v>
      </c>
      <c r="N21" s="8" t="s">
        <v>109</v>
      </c>
      <c r="O21" s="30">
        <v>43670</v>
      </c>
      <c r="P21" s="7" t="s">
        <v>1027</v>
      </c>
      <c r="Q21" s="3" t="s">
        <v>1504</v>
      </c>
      <c r="R21" s="16">
        <v>43950</v>
      </c>
      <c r="S21" s="5">
        <v>0.17552800734618901</v>
      </c>
      <c r="T21" s="4">
        <v>7646</v>
      </c>
      <c r="U21" s="30">
        <v>43704</v>
      </c>
      <c r="V21" s="8" t="s">
        <v>1061</v>
      </c>
      <c r="W21" s="8"/>
      <c r="X21" s="8"/>
      <c r="Y21" s="8"/>
      <c r="Z21" s="8"/>
      <c r="AA21" s="7"/>
      <c r="AB21" s="7" t="s">
        <v>1502</v>
      </c>
      <c r="AC21" s="8" t="s">
        <v>706</v>
      </c>
      <c r="AD21" s="8" t="s">
        <v>1483</v>
      </c>
      <c r="AE21" s="22">
        <v>43994.552395833336</v>
      </c>
      <c r="AF21" s="8" t="s">
        <v>20</v>
      </c>
      <c r="AG21" s="22">
        <v>43682.623194444444</v>
      </c>
      <c r="AH21" s="1" t="s">
        <v>59</v>
      </c>
      <c r="AI21" s="104">
        <v>16</v>
      </c>
      <c r="AJ21" s="104" t="s">
        <v>1766</v>
      </c>
      <c r="AK21" s="104" t="s">
        <v>1422</v>
      </c>
      <c r="AL21" s="104" t="s">
        <v>22</v>
      </c>
      <c r="AM21" s="104" t="s">
        <v>22</v>
      </c>
      <c r="AN21" s="104">
        <v>2</v>
      </c>
      <c r="AO21" s="118">
        <v>43971</v>
      </c>
      <c r="AP21" s="118">
        <v>43991</v>
      </c>
      <c r="AQ21" s="118"/>
      <c r="AR2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R019375</v>
      </c>
      <c r="AS21" s="29">
        <f>IF(SP_AcqTract_DB[[#This Row],[WCAD Tax Parcel ID]]="",0,(LEN(SP_AcqTract_DB[[#This Row],[WCAD Tax Parcel ID]])-LEN(SUBSTITUTE(SP_AcqTract_DB[[#This Row],[WCAD Tax Parcel ID]],"#",""))+1)/2)</f>
        <v>1</v>
      </c>
      <c r="AT21" s="80" t="e">
        <f>IF(SP_AcqTract_DB[[#This Row],[WCAD Tax Parcel ID]]="",0,COUNTIF(#REF!,SP_AcqTract_DB[[#This Row],[Acquisition Tract No.]]))</f>
        <v>#REF!</v>
      </c>
      <c r="AU21" s="79">
        <f>COUNTIF(ACQStatus_ACQTNo.,SP_AcqTract_DB[[#This Row],[Acquisition Tract No.]])</f>
        <v>1</v>
      </c>
      <c r="AX21" s="43"/>
      <c r="AY21" s="1"/>
      <c r="AZ21" s="43"/>
      <c r="BA21" s="99"/>
      <c r="BE21" s="43"/>
      <c r="BF21" s="43"/>
      <c r="BG21" s="43"/>
      <c r="BH21" s="43"/>
      <c r="BI21" s="43"/>
      <c r="BJ21" s="43"/>
      <c r="BK21" s="43"/>
      <c r="BL21" s="43"/>
      <c r="BM21" s="43"/>
      <c r="BN21" s="101"/>
      <c r="BO21" s="43"/>
      <c r="BP21" s="43"/>
      <c r="BQ21" s="101"/>
      <c r="BR21" s="65"/>
      <c r="BS21" s="102"/>
      <c r="BV21" s="101"/>
      <c r="BW21" s="43"/>
      <c r="BX21" s="43"/>
      <c r="BY21" s="1"/>
      <c r="BZ21" s="43"/>
      <c r="CA21" s="43"/>
      <c r="CC21" s="43"/>
      <c r="CD21" s="43"/>
      <c r="CE21" s="43"/>
      <c r="CF21" s="103"/>
      <c r="CG21" s="99"/>
      <c r="CH21" s="103"/>
      <c r="CM21" s="43"/>
      <c r="CN21" s="43"/>
    </row>
    <row r="22" spans="1:92" ht="15" x14ac:dyDescent="0.2">
      <c r="A22" s="6" t="s">
        <v>110</v>
      </c>
      <c r="B22" s="12" t="s">
        <v>257</v>
      </c>
      <c r="C22" s="7" t="s">
        <v>1141</v>
      </c>
      <c r="D22" s="28" t="s">
        <v>666</v>
      </c>
      <c r="E22" s="28" t="s">
        <v>1852</v>
      </c>
      <c r="F22" s="28" t="s">
        <v>67</v>
      </c>
      <c r="G22" s="8" t="s">
        <v>1039</v>
      </c>
      <c r="H22" s="8"/>
      <c r="I22" s="8" t="s">
        <v>1039</v>
      </c>
      <c r="J22" s="8" t="s">
        <v>111</v>
      </c>
      <c r="K22" s="8" t="s">
        <v>741</v>
      </c>
      <c r="L22" s="8" t="s">
        <v>111</v>
      </c>
      <c r="M22" s="8" t="s">
        <v>68</v>
      </c>
      <c r="N22" s="8" t="s">
        <v>112</v>
      </c>
      <c r="O22" s="30">
        <v>43670</v>
      </c>
      <c r="P22" s="7" t="s">
        <v>689</v>
      </c>
      <c r="Q22" s="3" t="s">
        <v>1840</v>
      </c>
      <c r="R22" s="16">
        <v>43950</v>
      </c>
      <c r="S22" s="5">
        <v>0.23748852157943101</v>
      </c>
      <c r="T22" s="4">
        <v>10345</v>
      </c>
      <c r="U22" s="30">
        <v>43693</v>
      </c>
      <c r="V22" s="8" t="s">
        <v>1060</v>
      </c>
      <c r="W22" s="8"/>
      <c r="X22" s="8"/>
      <c r="Y22" s="8" t="s">
        <v>680</v>
      </c>
      <c r="Z22" s="8" t="s">
        <v>679</v>
      </c>
      <c r="AA22" s="7"/>
      <c r="AB22" s="7" t="s">
        <v>24</v>
      </c>
      <c r="AC22" s="8" t="s">
        <v>707</v>
      </c>
      <c r="AD22" s="8" t="s">
        <v>1483</v>
      </c>
      <c r="AE22" s="22">
        <v>44006.429722222223</v>
      </c>
      <c r="AF22" s="8" t="s">
        <v>20</v>
      </c>
      <c r="AG22" s="22">
        <v>43682.623194444444</v>
      </c>
      <c r="AH22" s="1" t="s">
        <v>59</v>
      </c>
      <c r="AI22" s="104">
        <v>17</v>
      </c>
      <c r="AJ22" s="104" t="s">
        <v>1766</v>
      </c>
      <c r="AK22" s="104" t="s">
        <v>1422</v>
      </c>
      <c r="AL22" s="104" t="s">
        <v>22</v>
      </c>
      <c r="AM22" s="104" t="s">
        <v>22</v>
      </c>
      <c r="AN22" s="104">
        <v>1</v>
      </c>
      <c r="AO22" s="118">
        <v>44001</v>
      </c>
      <c r="AP22" s="118">
        <v>44006</v>
      </c>
      <c r="AQ22" s="118"/>
      <c r="AR2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R061992</v>
      </c>
      <c r="AS22" s="29">
        <f>IF(SP_AcqTract_DB[[#This Row],[WCAD Tax Parcel ID]]="",0,(LEN(SP_AcqTract_DB[[#This Row],[WCAD Tax Parcel ID]])-LEN(SUBSTITUTE(SP_AcqTract_DB[[#This Row],[WCAD Tax Parcel ID]],"#",""))+1)/2)</f>
        <v>1</v>
      </c>
      <c r="AT22" s="80" t="e">
        <f>IF(SP_AcqTract_DB[[#This Row],[WCAD Tax Parcel ID]]="",0,COUNTIF(#REF!,SP_AcqTract_DB[[#This Row],[Acquisition Tract No.]]))</f>
        <v>#REF!</v>
      </c>
      <c r="AU22" s="79">
        <f>COUNTIF(ACQStatus_ACQTNo.,SP_AcqTract_DB[[#This Row],[Acquisition Tract No.]])</f>
        <v>1</v>
      </c>
      <c r="AX22" s="43"/>
      <c r="AY22" s="1"/>
      <c r="AZ22" s="43"/>
      <c r="BA22" s="99"/>
      <c r="BE22" s="43"/>
      <c r="BF22" s="43"/>
      <c r="BG22" s="43"/>
      <c r="BH22" s="43"/>
      <c r="BI22" s="43"/>
      <c r="BJ22" s="43"/>
      <c r="BK22" s="43"/>
      <c r="BL22" s="43"/>
      <c r="BM22" s="43"/>
      <c r="BN22" s="101"/>
      <c r="BO22" s="43"/>
      <c r="BP22" s="43"/>
      <c r="BQ22" s="101"/>
      <c r="BR22" s="65"/>
      <c r="BS22" s="102"/>
      <c r="BV22" s="101"/>
      <c r="BW22" s="43"/>
      <c r="BX22" s="43"/>
      <c r="BY22" s="1"/>
      <c r="BZ22" s="43"/>
      <c r="CA22" s="43"/>
      <c r="CC22" s="43"/>
      <c r="CD22" s="43"/>
      <c r="CE22" s="43"/>
      <c r="CF22" s="103"/>
      <c r="CG22" s="99"/>
      <c r="CH22" s="103"/>
      <c r="CM22" s="43"/>
      <c r="CN22" s="43"/>
    </row>
    <row r="23" spans="1:92" ht="15" x14ac:dyDescent="0.2">
      <c r="A23" s="6" t="s">
        <v>113</v>
      </c>
      <c r="B23" s="12" t="s">
        <v>258</v>
      </c>
      <c r="C23" s="7" t="s">
        <v>1141</v>
      </c>
      <c r="D23" s="28" t="s">
        <v>1667</v>
      </c>
      <c r="E23" s="28"/>
      <c r="F23" s="28" t="s">
        <v>67</v>
      </c>
      <c r="G23" s="8" t="s">
        <v>114</v>
      </c>
      <c r="H23" s="8"/>
      <c r="I23" s="8" t="s">
        <v>114</v>
      </c>
      <c r="J23" s="8" t="s">
        <v>115</v>
      </c>
      <c r="K23" s="8" t="s">
        <v>741</v>
      </c>
      <c r="L23" s="8" t="s">
        <v>115</v>
      </c>
      <c r="M23" s="8" t="s">
        <v>68</v>
      </c>
      <c r="N23" s="8" t="s">
        <v>116</v>
      </c>
      <c r="O23" s="30">
        <v>43670</v>
      </c>
      <c r="P23" s="7" t="s">
        <v>689</v>
      </c>
      <c r="Q23" s="3"/>
      <c r="R23" s="16"/>
      <c r="S23" s="5">
        <v>0.239348025711662</v>
      </c>
      <c r="T23" s="4">
        <v>10426</v>
      </c>
      <c r="U23" s="30">
        <v>43693</v>
      </c>
      <c r="V23" s="8" t="s">
        <v>1060</v>
      </c>
      <c r="W23" s="8"/>
      <c r="X23" s="8"/>
      <c r="Y23" s="8" t="s">
        <v>680</v>
      </c>
      <c r="Z23" s="8" t="s">
        <v>679</v>
      </c>
      <c r="AA23" s="7"/>
      <c r="AB23" s="7" t="s">
        <v>24</v>
      </c>
      <c r="AC23" s="8" t="s">
        <v>708</v>
      </c>
      <c r="AD23" s="8" t="s">
        <v>1483</v>
      </c>
      <c r="AE23" s="22">
        <v>43994.552407407406</v>
      </c>
      <c r="AF23" s="8" t="s">
        <v>20</v>
      </c>
      <c r="AG23" s="22">
        <v>43682.623194444444</v>
      </c>
      <c r="AH23" s="1" t="s">
        <v>59</v>
      </c>
      <c r="AI23" s="104">
        <v>18</v>
      </c>
      <c r="AJ23" s="104" t="s">
        <v>1766</v>
      </c>
      <c r="AK23" s="104" t="s">
        <v>1422</v>
      </c>
      <c r="AL23" s="104" t="s">
        <v>22</v>
      </c>
      <c r="AM23" s="104" t="s">
        <v>1746</v>
      </c>
      <c r="AN23" s="104"/>
      <c r="AO23" s="118"/>
      <c r="AP23" s="118"/>
      <c r="AQ23" s="118"/>
      <c r="AR2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R062541</v>
      </c>
      <c r="AS23" s="29">
        <f>IF(SP_AcqTract_DB[[#This Row],[WCAD Tax Parcel ID]]="",0,(LEN(SP_AcqTract_DB[[#This Row],[WCAD Tax Parcel ID]])-LEN(SUBSTITUTE(SP_AcqTract_DB[[#This Row],[WCAD Tax Parcel ID]],"#",""))+1)/2)</f>
        <v>1</v>
      </c>
      <c r="AT23" s="80" t="e">
        <f>IF(SP_AcqTract_DB[[#This Row],[WCAD Tax Parcel ID]]="",0,COUNTIF(#REF!,SP_AcqTract_DB[[#This Row],[Acquisition Tract No.]]))</f>
        <v>#REF!</v>
      </c>
      <c r="AU23" s="79">
        <f>COUNTIF(ACQStatus_ACQTNo.,SP_AcqTract_DB[[#This Row],[Acquisition Tract No.]])</f>
        <v>1</v>
      </c>
      <c r="AX23" s="43"/>
      <c r="AY23" s="1"/>
      <c r="AZ23" s="43"/>
      <c r="BA23" s="99"/>
      <c r="BE23" s="43"/>
      <c r="BF23" s="43"/>
      <c r="BG23" s="43"/>
      <c r="BH23" s="43"/>
      <c r="BI23" s="43"/>
      <c r="BJ23" s="43"/>
      <c r="BK23" s="43"/>
      <c r="BL23" s="43"/>
      <c r="BM23" s="43"/>
      <c r="BN23" s="101"/>
      <c r="BO23" s="43"/>
      <c r="BP23" s="43"/>
      <c r="BQ23" s="101"/>
      <c r="BR23" s="65"/>
      <c r="BS23" s="102"/>
      <c r="BV23" s="101"/>
      <c r="BW23" s="43"/>
      <c r="BX23" s="43"/>
      <c r="BY23" s="1"/>
      <c r="BZ23" s="43"/>
      <c r="CA23" s="43"/>
      <c r="CC23" s="43"/>
      <c r="CD23" s="43"/>
      <c r="CE23" s="43"/>
      <c r="CF23" s="103"/>
      <c r="CG23" s="99"/>
      <c r="CH23" s="103"/>
      <c r="CM23" s="43"/>
      <c r="CN23" s="43"/>
    </row>
    <row r="24" spans="1:92" ht="15" x14ac:dyDescent="0.2">
      <c r="A24" s="6" t="s">
        <v>117</v>
      </c>
      <c r="B24" s="12" t="s">
        <v>2821</v>
      </c>
      <c r="C24" s="7" t="s">
        <v>1141</v>
      </c>
      <c r="D24" s="28" t="s">
        <v>666</v>
      </c>
      <c r="E24" s="28" t="s">
        <v>1848</v>
      </c>
      <c r="F24" s="28" t="s">
        <v>67</v>
      </c>
      <c r="G24" s="8" t="s">
        <v>118</v>
      </c>
      <c r="H24" s="8"/>
      <c r="I24" s="8" t="s">
        <v>118</v>
      </c>
      <c r="J24" s="8" t="s">
        <v>119</v>
      </c>
      <c r="K24" s="8" t="s">
        <v>1065</v>
      </c>
      <c r="L24" s="8" t="s">
        <v>120</v>
      </c>
      <c r="M24" s="8" t="s">
        <v>68</v>
      </c>
      <c r="N24" s="8" t="s">
        <v>121</v>
      </c>
      <c r="O24" s="30">
        <v>43670</v>
      </c>
      <c r="P24" s="7" t="s">
        <v>1027</v>
      </c>
      <c r="Q24" s="3" t="s">
        <v>1840</v>
      </c>
      <c r="R24" s="16">
        <v>43950</v>
      </c>
      <c r="S24" s="5">
        <v>0.27890266299357203</v>
      </c>
      <c r="T24" s="4">
        <v>12149</v>
      </c>
      <c r="U24" s="30">
        <v>43704</v>
      </c>
      <c r="V24" s="8" t="s">
        <v>1061</v>
      </c>
      <c r="W24" s="8"/>
      <c r="X24" s="8"/>
      <c r="Y24" s="8"/>
      <c r="Z24" s="8" t="s">
        <v>679</v>
      </c>
      <c r="AA24" s="7"/>
      <c r="AB24" s="7" t="s">
        <v>1502</v>
      </c>
      <c r="AC24" s="8" t="s">
        <v>709</v>
      </c>
      <c r="AD24" s="8" t="s">
        <v>1483</v>
      </c>
      <c r="AE24" s="22">
        <v>44007.508252314816</v>
      </c>
      <c r="AF24" s="8" t="s">
        <v>20</v>
      </c>
      <c r="AG24" s="22">
        <v>43682.623194444444</v>
      </c>
      <c r="AH24" s="1" t="s">
        <v>59</v>
      </c>
      <c r="AI24" s="104">
        <v>19</v>
      </c>
      <c r="AJ24" s="104" t="s">
        <v>1766</v>
      </c>
      <c r="AK24" s="104" t="s">
        <v>1422</v>
      </c>
      <c r="AL24" s="104" t="s">
        <v>22</v>
      </c>
      <c r="AM24" s="104" t="s">
        <v>22</v>
      </c>
      <c r="AN24" s="104">
        <v>2</v>
      </c>
      <c r="AO24" s="118">
        <v>44000</v>
      </c>
      <c r="AP24" s="118">
        <v>44006</v>
      </c>
      <c r="AQ24" s="118"/>
      <c r="AR2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R023700</v>
      </c>
      <c r="AS24" s="29">
        <f>IF(SP_AcqTract_DB[[#This Row],[WCAD Tax Parcel ID]]="",0,(LEN(SP_AcqTract_DB[[#This Row],[WCAD Tax Parcel ID]])-LEN(SUBSTITUTE(SP_AcqTract_DB[[#This Row],[WCAD Tax Parcel ID]],"#",""))+1)/2)</f>
        <v>1</v>
      </c>
      <c r="AT24" s="80" t="e">
        <f>IF(SP_AcqTract_DB[[#This Row],[WCAD Tax Parcel ID]]="",0,COUNTIF(#REF!,SP_AcqTract_DB[[#This Row],[Acquisition Tract No.]]))</f>
        <v>#REF!</v>
      </c>
      <c r="AU24" s="79">
        <f>COUNTIF(ACQStatus_ACQTNo.,SP_AcqTract_DB[[#This Row],[Acquisition Tract No.]])</f>
        <v>1</v>
      </c>
      <c r="AX24" s="43"/>
      <c r="AY24" s="1"/>
      <c r="AZ24" s="43"/>
      <c r="BA24" s="99"/>
      <c r="BE24" s="43"/>
      <c r="BF24" s="43"/>
      <c r="BG24" s="43"/>
      <c r="BH24" s="43"/>
      <c r="BI24" s="43"/>
      <c r="BJ24" s="43"/>
      <c r="BK24" s="43"/>
      <c r="BL24" s="43"/>
      <c r="BM24" s="43"/>
      <c r="BN24" s="101"/>
      <c r="BO24" s="43"/>
      <c r="BP24" s="43"/>
      <c r="BQ24" s="101"/>
      <c r="BR24" s="65"/>
      <c r="BS24" s="102"/>
      <c r="BV24" s="101"/>
      <c r="BW24" s="43"/>
      <c r="BX24" s="43"/>
      <c r="BY24" s="1"/>
      <c r="BZ24" s="43"/>
      <c r="CA24" s="43"/>
      <c r="CC24" s="43"/>
      <c r="CD24" s="43"/>
      <c r="CE24" s="43"/>
      <c r="CF24" s="103"/>
      <c r="CG24" s="99"/>
      <c r="CH24" s="103"/>
      <c r="CM24" s="43"/>
      <c r="CN24" s="43"/>
    </row>
    <row r="25" spans="1:92" ht="15" x14ac:dyDescent="0.2">
      <c r="A25" s="6" t="s">
        <v>122</v>
      </c>
      <c r="B25" s="12" t="s">
        <v>259</v>
      </c>
      <c r="C25" s="7" t="s">
        <v>1141</v>
      </c>
      <c r="D25" s="28" t="s">
        <v>666</v>
      </c>
      <c r="E25" s="28" t="s">
        <v>1848</v>
      </c>
      <c r="F25" s="28" t="s">
        <v>67</v>
      </c>
      <c r="G25" s="8" t="s">
        <v>89</v>
      </c>
      <c r="H25" s="8"/>
      <c r="I25" s="8" t="s">
        <v>89</v>
      </c>
      <c r="J25" s="8" t="s">
        <v>90</v>
      </c>
      <c r="K25" s="8" t="s">
        <v>1063</v>
      </c>
      <c r="L25" s="8" t="s">
        <v>123</v>
      </c>
      <c r="M25" s="8" t="s">
        <v>68</v>
      </c>
      <c r="N25" s="8" t="s">
        <v>91</v>
      </c>
      <c r="O25" s="30">
        <v>43670</v>
      </c>
      <c r="P25" s="7" t="s">
        <v>689</v>
      </c>
      <c r="Q25" s="3" t="s">
        <v>1840</v>
      </c>
      <c r="R25" s="16">
        <v>43950</v>
      </c>
      <c r="S25" s="5">
        <v>0.80739210284664797</v>
      </c>
      <c r="T25" s="4">
        <v>35170</v>
      </c>
      <c r="U25" s="30">
        <v>43693</v>
      </c>
      <c r="V25" s="8" t="s">
        <v>1060</v>
      </c>
      <c r="W25" s="8"/>
      <c r="X25" s="8"/>
      <c r="Y25" s="8"/>
      <c r="Z25" s="8" t="s">
        <v>679</v>
      </c>
      <c r="AA25" s="7" t="s">
        <v>1583</v>
      </c>
      <c r="AB25" s="7" t="s">
        <v>1502</v>
      </c>
      <c r="AC25" s="8" t="s">
        <v>710</v>
      </c>
      <c r="AD25" s="8" t="s">
        <v>1483</v>
      </c>
      <c r="AE25" s="22">
        <v>44008.325960648152</v>
      </c>
      <c r="AF25" s="8" t="s">
        <v>20</v>
      </c>
      <c r="AG25" s="22">
        <v>43682.623194444444</v>
      </c>
      <c r="AH25" s="1" t="s">
        <v>59</v>
      </c>
      <c r="AI25" s="104">
        <v>20</v>
      </c>
      <c r="AJ25" s="104" t="s">
        <v>1766</v>
      </c>
      <c r="AK25" s="104" t="s">
        <v>1422</v>
      </c>
      <c r="AL25" s="104" t="s">
        <v>22</v>
      </c>
      <c r="AM25" s="104" t="s">
        <v>22</v>
      </c>
      <c r="AN25" s="104">
        <v>2</v>
      </c>
      <c r="AO25" s="118">
        <v>44007</v>
      </c>
      <c r="AP25" s="118"/>
      <c r="AQ25" s="118"/>
      <c r="AR2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R023696;R053131</v>
      </c>
      <c r="AS25" s="29">
        <f>IF(SP_AcqTract_DB[[#This Row],[WCAD Tax Parcel ID]]="",0,(LEN(SP_AcqTract_DB[[#This Row],[WCAD Tax Parcel ID]])-LEN(SUBSTITUTE(SP_AcqTract_DB[[#This Row],[WCAD Tax Parcel ID]],"#",""))+1)/2)</f>
        <v>2</v>
      </c>
      <c r="AT25" s="80" t="e">
        <f>IF(SP_AcqTract_DB[[#This Row],[WCAD Tax Parcel ID]]="",0,COUNTIF(#REF!,SP_AcqTract_DB[[#This Row],[Acquisition Tract No.]]))</f>
        <v>#REF!</v>
      </c>
      <c r="AU25" s="79">
        <f>COUNTIF(ACQStatus_ACQTNo.,SP_AcqTract_DB[[#This Row],[Acquisition Tract No.]])</f>
        <v>1</v>
      </c>
      <c r="AX25" s="43"/>
      <c r="AY25" s="1"/>
      <c r="AZ25" s="43"/>
      <c r="BA25" s="99"/>
      <c r="BE25" s="43"/>
      <c r="BF25" s="43"/>
      <c r="BG25" s="43"/>
      <c r="BH25" s="43"/>
      <c r="BI25" s="43"/>
      <c r="BJ25" s="43"/>
      <c r="BK25" s="43"/>
      <c r="BL25" s="43"/>
      <c r="BM25" s="43"/>
      <c r="BN25" s="101"/>
      <c r="BO25" s="43"/>
      <c r="BP25" s="43"/>
      <c r="BQ25" s="101"/>
      <c r="BR25" s="65"/>
      <c r="BS25" s="102"/>
      <c r="BV25" s="101"/>
      <c r="BW25" s="43"/>
      <c r="BX25" s="43"/>
      <c r="BY25" s="1"/>
      <c r="BZ25" s="43"/>
      <c r="CA25" s="43"/>
      <c r="CC25" s="43"/>
      <c r="CD25" s="43"/>
      <c r="CE25" s="43"/>
      <c r="CF25" s="103"/>
      <c r="CG25" s="99"/>
      <c r="CH25" s="103"/>
      <c r="CM25" s="43"/>
      <c r="CN25" s="43"/>
    </row>
    <row r="26" spans="1:92" ht="15" x14ac:dyDescent="0.2">
      <c r="A26" s="6" t="s">
        <v>124</v>
      </c>
      <c r="B26" s="12" t="s">
        <v>260</v>
      </c>
      <c r="C26" s="7" t="s">
        <v>1141</v>
      </c>
      <c r="D26" s="28" t="s">
        <v>666</v>
      </c>
      <c r="E26" s="28" t="s">
        <v>1852</v>
      </c>
      <c r="F26" s="28" t="s">
        <v>1140</v>
      </c>
      <c r="G26" s="8" t="s">
        <v>125</v>
      </c>
      <c r="H26" s="8"/>
      <c r="I26" s="8" t="s">
        <v>125</v>
      </c>
      <c r="J26" s="8" t="s">
        <v>1040</v>
      </c>
      <c r="K26" s="8" t="s">
        <v>1066</v>
      </c>
      <c r="L26" s="8" t="s">
        <v>92</v>
      </c>
      <c r="M26" s="8" t="s">
        <v>68</v>
      </c>
      <c r="N26" s="8" t="s">
        <v>126</v>
      </c>
      <c r="O26" s="30">
        <v>43670</v>
      </c>
      <c r="P26" s="7" t="s">
        <v>1027</v>
      </c>
      <c r="Q26" s="3" t="s">
        <v>1840</v>
      </c>
      <c r="R26" s="16">
        <v>43950</v>
      </c>
      <c r="S26" s="5">
        <v>3.3723599632690497E-2</v>
      </c>
      <c r="T26" s="4">
        <v>1469</v>
      </c>
      <c r="U26" s="30">
        <v>44105</v>
      </c>
      <c r="V26" s="8" t="s">
        <v>1061</v>
      </c>
      <c r="W26" s="8"/>
      <c r="X26" s="8"/>
      <c r="Y26" s="8"/>
      <c r="Z26" s="8" t="s">
        <v>679</v>
      </c>
      <c r="AA26" s="7"/>
      <c r="AB26" s="7" t="s">
        <v>1502</v>
      </c>
      <c r="AC26" s="8" t="s">
        <v>711</v>
      </c>
      <c r="AD26" s="8" t="s">
        <v>1483</v>
      </c>
      <c r="AE26" s="22">
        <v>44006.428564814814</v>
      </c>
      <c r="AF26" s="8" t="s">
        <v>20</v>
      </c>
      <c r="AG26" s="22">
        <v>43682.623194444444</v>
      </c>
      <c r="AH26" s="1" t="s">
        <v>59</v>
      </c>
      <c r="AI26" s="104">
        <v>21</v>
      </c>
      <c r="AJ26" s="104" t="s">
        <v>1766</v>
      </c>
      <c r="AK26" s="104" t="s">
        <v>1422</v>
      </c>
      <c r="AL26" s="104" t="s">
        <v>22</v>
      </c>
      <c r="AM26" s="104" t="s">
        <v>22</v>
      </c>
      <c r="AN26" s="104">
        <v>1</v>
      </c>
      <c r="AO26" s="118">
        <v>44000</v>
      </c>
      <c r="AP26" s="118">
        <v>44006</v>
      </c>
      <c r="AQ26" s="118"/>
      <c r="AR2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R053130</v>
      </c>
      <c r="AS26" s="29">
        <f>IF(SP_AcqTract_DB[[#This Row],[WCAD Tax Parcel ID]]="",0,(LEN(SP_AcqTract_DB[[#This Row],[WCAD Tax Parcel ID]])-LEN(SUBSTITUTE(SP_AcqTract_DB[[#This Row],[WCAD Tax Parcel ID]],"#",""))+1)/2)</f>
        <v>1</v>
      </c>
      <c r="AT26" s="80" t="e">
        <f>IF(SP_AcqTract_DB[[#This Row],[WCAD Tax Parcel ID]]="",0,COUNTIF(#REF!,SP_AcqTract_DB[[#This Row],[Acquisition Tract No.]]))</f>
        <v>#REF!</v>
      </c>
      <c r="AU26" s="79">
        <f>COUNTIF(ACQStatus_ACQTNo.,SP_AcqTract_DB[[#This Row],[Acquisition Tract No.]])</f>
        <v>1</v>
      </c>
      <c r="AX26" s="43"/>
      <c r="AY26" s="1"/>
      <c r="AZ26" s="43"/>
      <c r="BA26" s="99"/>
      <c r="BE26" s="43"/>
      <c r="BF26" s="43"/>
      <c r="BG26" s="43"/>
      <c r="BH26" s="43"/>
      <c r="BI26" s="43"/>
      <c r="BJ26" s="43"/>
      <c r="BK26" s="43"/>
      <c r="BL26" s="43"/>
      <c r="BM26" s="43"/>
      <c r="BN26" s="101"/>
      <c r="BO26" s="43"/>
      <c r="BP26" s="43"/>
      <c r="BQ26" s="101"/>
      <c r="BR26" s="65"/>
      <c r="BS26" s="102"/>
      <c r="BV26" s="101"/>
      <c r="BW26" s="43"/>
      <c r="BX26" s="43"/>
      <c r="BY26" s="1"/>
      <c r="BZ26" s="43"/>
      <c r="CA26" s="43"/>
      <c r="CC26" s="43"/>
      <c r="CD26" s="43"/>
      <c r="CE26" s="43"/>
      <c r="CF26" s="103"/>
      <c r="CG26" s="99"/>
      <c r="CH26" s="103"/>
      <c r="CM26" s="43"/>
      <c r="CN26" s="43"/>
    </row>
    <row r="27" spans="1:92" ht="15" x14ac:dyDescent="0.2">
      <c r="A27" s="6" t="s">
        <v>127</v>
      </c>
      <c r="B27" s="12" t="s">
        <v>262</v>
      </c>
      <c r="C27" s="7" t="s">
        <v>1141</v>
      </c>
      <c r="D27" s="28" t="s">
        <v>666</v>
      </c>
      <c r="E27" s="28" t="s">
        <v>1852</v>
      </c>
      <c r="F27" s="28" t="s">
        <v>67</v>
      </c>
      <c r="G27" s="8" t="s">
        <v>2962</v>
      </c>
      <c r="H27" s="8" t="s">
        <v>2962</v>
      </c>
      <c r="I27" s="8" t="s">
        <v>2962</v>
      </c>
      <c r="J27" s="8" t="s">
        <v>128</v>
      </c>
      <c r="K27" s="8" t="s">
        <v>743</v>
      </c>
      <c r="L27" s="8" t="s">
        <v>129</v>
      </c>
      <c r="M27" s="8" t="s">
        <v>68</v>
      </c>
      <c r="N27" s="8" t="s">
        <v>130</v>
      </c>
      <c r="O27" s="30">
        <v>43670</v>
      </c>
      <c r="P27" s="7" t="s">
        <v>1027</v>
      </c>
      <c r="Q27" s="3" t="s">
        <v>1840</v>
      </c>
      <c r="R27" s="16">
        <v>43950</v>
      </c>
      <c r="S27" s="5">
        <v>0.13852157943067001</v>
      </c>
      <c r="T27" s="4">
        <v>6034</v>
      </c>
      <c r="U27" s="30">
        <v>44105</v>
      </c>
      <c r="V27" s="8" t="s">
        <v>1061</v>
      </c>
      <c r="W27" s="8"/>
      <c r="X27" s="8"/>
      <c r="Y27" s="8"/>
      <c r="Z27" s="8" t="s">
        <v>679</v>
      </c>
      <c r="AA27" s="7"/>
      <c r="AB27" s="7" t="s">
        <v>1502</v>
      </c>
      <c r="AC27" s="8" t="s">
        <v>712</v>
      </c>
      <c r="AD27" s="8" t="s">
        <v>1483</v>
      </c>
      <c r="AE27" s="22">
        <v>44006.428784722222</v>
      </c>
      <c r="AF27" s="8" t="s">
        <v>20</v>
      </c>
      <c r="AG27" s="22">
        <v>43682.623194444444</v>
      </c>
      <c r="AH27" s="1" t="s">
        <v>59</v>
      </c>
      <c r="AI27" s="104">
        <v>22</v>
      </c>
      <c r="AJ27" s="104" t="s">
        <v>1766</v>
      </c>
      <c r="AK27" s="104" t="s">
        <v>1422</v>
      </c>
      <c r="AL27" s="104" t="s">
        <v>22</v>
      </c>
      <c r="AM27" s="104" t="s">
        <v>22</v>
      </c>
      <c r="AN27" s="104">
        <v>1</v>
      </c>
      <c r="AO27" s="118">
        <v>44000</v>
      </c>
      <c r="AP27" s="118">
        <v>44006</v>
      </c>
      <c r="AQ27" s="118"/>
      <c r="AR2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R023694</v>
      </c>
      <c r="AS27" s="29">
        <f>IF(SP_AcqTract_DB[[#This Row],[WCAD Tax Parcel ID]]="",0,(LEN(SP_AcqTract_DB[[#This Row],[WCAD Tax Parcel ID]])-LEN(SUBSTITUTE(SP_AcqTract_DB[[#This Row],[WCAD Tax Parcel ID]],"#",""))+1)/2)</f>
        <v>1</v>
      </c>
      <c r="AT27" s="80" t="e">
        <f>IF(SP_AcqTract_DB[[#This Row],[WCAD Tax Parcel ID]]="",0,COUNTIF(#REF!,SP_AcqTract_DB[[#This Row],[Acquisition Tract No.]]))</f>
        <v>#REF!</v>
      </c>
      <c r="AU27" s="79">
        <f>COUNTIF(ACQStatus_ACQTNo.,SP_AcqTract_DB[[#This Row],[Acquisition Tract No.]])</f>
        <v>1</v>
      </c>
      <c r="AX27" s="43"/>
      <c r="AY27" s="1"/>
      <c r="AZ27" s="43"/>
      <c r="BA27" s="99"/>
      <c r="BE27" s="43"/>
      <c r="BF27" s="43"/>
      <c r="BG27" s="43"/>
      <c r="BH27" s="43"/>
      <c r="BI27" s="43"/>
      <c r="BJ27" s="43"/>
      <c r="BK27" s="43"/>
      <c r="BL27" s="43"/>
      <c r="BM27" s="43"/>
      <c r="BN27" s="101"/>
      <c r="BO27" s="43"/>
      <c r="BP27" s="43"/>
      <c r="BQ27" s="101"/>
      <c r="BR27" s="65"/>
      <c r="BS27" s="102"/>
      <c r="BV27" s="101"/>
      <c r="BW27" s="43"/>
      <c r="BX27" s="43"/>
      <c r="BY27" s="1"/>
      <c r="BZ27" s="43"/>
      <c r="CA27" s="43"/>
      <c r="CC27" s="43"/>
      <c r="CD27" s="43"/>
      <c r="CE27" s="43"/>
      <c r="CF27" s="103"/>
      <c r="CG27" s="99"/>
      <c r="CH27" s="103"/>
      <c r="CM27" s="43"/>
      <c r="CN27" s="43"/>
    </row>
    <row r="28" spans="1:92" ht="15" x14ac:dyDescent="0.2">
      <c r="A28" s="6" t="s">
        <v>131</v>
      </c>
      <c r="B28" s="12" t="s">
        <v>509</v>
      </c>
      <c r="C28" s="7" t="s">
        <v>1141</v>
      </c>
      <c r="D28" s="28" t="s">
        <v>666</v>
      </c>
      <c r="E28" s="28" t="s">
        <v>1853</v>
      </c>
      <c r="F28" s="28" t="s">
        <v>1767</v>
      </c>
      <c r="G28" s="8" t="s">
        <v>1036</v>
      </c>
      <c r="H28" s="8" t="s">
        <v>93</v>
      </c>
      <c r="I28" s="8" t="s">
        <v>1036</v>
      </c>
      <c r="J28" s="8" t="s">
        <v>201</v>
      </c>
      <c r="K28" s="8" t="s">
        <v>1065</v>
      </c>
      <c r="L28" s="8" t="s">
        <v>66</v>
      </c>
      <c r="M28" s="8" t="s">
        <v>68</v>
      </c>
      <c r="N28" s="8" t="s">
        <v>95</v>
      </c>
      <c r="O28" s="30">
        <v>43670</v>
      </c>
      <c r="P28" s="7" t="s">
        <v>1027</v>
      </c>
      <c r="Q28" s="3" t="s">
        <v>1840</v>
      </c>
      <c r="R28" s="16"/>
      <c r="S28" s="5">
        <v>0</v>
      </c>
      <c r="T28" s="4"/>
      <c r="U28" s="30">
        <v>43704</v>
      </c>
      <c r="V28" s="8" t="s">
        <v>1061</v>
      </c>
      <c r="W28" s="8"/>
      <c r="X28" s="8"/>
      <c r="Y28" s="8"/>
      <c r="Z28" s="8"/>
      <c r="AA28" s="7"/>
      <c r="AB28" s="7" t="s">
        <v>1503</v>
      </c>
      <c r="AC28" s="8" t="s">
        <v>713</v>
      </c>
      <c r="AD28" s="8" t="s">
        <v>1483</v>
      </c>
      <c r="AE28" s="22">
        <v>43994.552407407406</v>
      </c>
      <c r="AF28" s="8" t="s">
        <v>20</v>
      </c>
      <c r="AG28" s="22">
        <v>43682.623194444444</v>
      </c>
      <c r="AH28" s="1" t="s">
        <v>1592</v>
      </c>
      <c r="AI28" s="104">
        <v>23</v>
      </c>
      <c r="AJ28" s="104" t="s">
        <v>1766</v>
      </c>
      <c r="AK28" s="104" t="s">
        <v>1422</v>
      </c>
      <c r="AL28" s="104" t="s">
        <v>22</v>
      </c>
      <c r="AM28" s="104" t="s">
        <v>22</v>
      </c>
      <c r="AN28" s="104">
        <v>4</v>
      </c>
      <c r="AO28" s="118"/>
      <c r="AP28" s="118"/>
      <c r="AQ28" s="118"/>
      <c r="AR2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R050385;R050386</v>
      </c>
      <c r="AS28" s="29">
        <f>IF(SP_AcqTract_DB[[#This Row],[WCAD Tax Parcel ID]]="",0,(LEN(SP_AcqTract_DB[[#This Row],[WCAD Tax Parcel ID]])-LEN(SUBSTITUTE(SP_AcqTract_DB[[#This Row],[WCAD Tax Parcel ID]],"#",""))+1)/2)</f>
        <v>2</v>
      </c>
      <c r="AT28" s="80" t="e">
        <f>IF(SP_AcqTract_DB[[#This Row],[WCAD Tax Parcel ID]]="",0,COUNTIF(#REF!,SP_AcqTract_DB[[#This Row],[Acquisition Tract No.]]))</f>
        <v>#REF!</v>
      </c>
      <c r="AU28" s="79">
        <f>COUNTIF(ACQStatus_ACQTNo.,SP_AcqTract_DB[[#This Row],[Acquisition Tract No.]])</f>
        <v>1</v>
      </c>
      <c r="AX28" s="43"/>
      <c r="AY28" s="1"/>
      <c r="AZ28" s="43"/>
      <c r="BA28" s="99"/>
      <c r="BE28" s="43"/>
      <c r="BF28" s="43"/>
      <c r="BG28" s="43"/>
      <c r="BH28" s="43"/>
      <c r="BI28" s="43"/>
      <c r="BJ28" s="43"/>
      <c r="BK28" s="43"/>
      <c r="BL28" s="43"/>
      <c r="BM28" s="43"/>
      <c r="BN28" s="101"/>
      <c r="BO28" s="43"/>
      <c r="BP28" s="43"/>
      <c r="BQ28" s="101"/>
      <c r="BR28" s="65"/>
      <c r="BS28" s="102"/>
      <c r="BV28" s="101"/>
      <c r="BW28" s="43"/>
      <c r="BX28" s="43"/>
      <c r="BY28" s="1"/>
      <c r="BZ28" s="43"/>
      <c r="CA28" s="43"/>
      <c r="CC28" s="43"/>
      <c r="CD28" s="43"/>
      <c r="CE28" s="43"/>
      <c r="CF28" s="103"/>
      <c r="CG28" s="99"/>
      <c r="CH28" s="103"/>
      <c r="CM28" s="43"/>
      <c r="CN28" s="43"/>
    </row>
    <row r="29" spans="1:92" ht="25.5" x14ac:dyDescent="0.2">
      <c r="A29" s="6" t="s">
        <v>1244</v>
      </c>
      <c r="B29" s="12" t="s">
        <v>19</v>
      </c>
      <c r="C29" s="7" t="s">
        <v>1141</v>
      </c>
      <c r="D29" s="28" t="s">
        <v>666</v>
      </c>
      <c r="E29" s="28" t="s">
        <v>1755</v>
      </c>
      <c r="F29" s="28"/>
      <c r="G29" s="8" t="s">
        <v>96</v>
      </c>
      <c r="H29" s="8"/>
      <c r="I29" s="8"/>
      <c r="J29" s="8"/>
      <c r="K29" s="8"/>
      <c r="L29" s="8"/>
      <c r="M29" s="8"/>
      <c r="N29" s="8"/>
      <c r="O29" s="30"/>
      <c r="P29" s="7"/>
      <c r="Q29" s="3"/>
      <c r="R29" s="16"/>
      <c r="S29" s="5">
        <v>1.1819999999999999</v>
      </c>
      <c r="T29" s="4">
        <v>51487.92</v>
      </c>
      <c r="U29" s="30"/>
      <c r="V29" s="8"/>
      <c r="W29" s="8"/>
      <c r="X29" s="8"/>
      <c r="Y29" s="8"/>
      <c r="Z29" s="8"/>
      <c r="AA29" s="7"/>
      <c r="AB29" s="7"/>
      <c r="AC29" s="8" t="s">
        <v>1245</v>
      </c>
      <c r="AD29" s="8" t="s">
        <v>1483</v>
      </c>
      <c r="AE29" s="22">
        <v>43994.3983912037</v>
      </c>
      <c r="AF29" s="8" t="s">
        <v>1482</v>
      </c>
      <c r="AG29" s="22">
        <v>43924.583622685182</v>
      </c>
      <c r="AH29" s="1" t="s">
        <v>1678</v>
      </c>
      <c r="AI29" s="104">
        <v>64</v>
      </c>
      <c r="AJ29" s="104" t="s">
        <v>1766</v>
      </c>
      <c r="AK29" s="104" t="s">
        <v>1422</v>
      </c>
      <c r="AL29" s="104" t="s">
        <v>1746</v>
      </c>
      <c r="AM29" s="104" t="s">
        <v>22</v>
      </c>
      <c r="AN29" s="104">
        <v>1</v>
      </c>
      <c r="AO29" s="118"/>
      <c r="AP29" s="118"/>
      <c r="AQ29" s="118"/>
      <c r="AR2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29" s="29">
        <f>IF(SP_AcqTract_DB[[#This Row],[WCAD Tax Parcel ID]]="",0,(LEN(SP_AcqTract_DB[[#This Row],[WCAD Tax Parcel ID]])-LEN(SUBSTITUTE(SP_AcqTract_DB[[#This Row],[WCAD Tax Parcel ID]],"#",""))+1)/2)</f>
        <v>0</v>
      </c>
      <c r="AT29" s="80">
        <f>IF(SP_AcqTract_DB[[#This Row],[WCAD Tax Parcel ID]]="",0,COUNTIF(#REF!,SP_AcqTract_DB[[#This Row],[Acquisition Tract No.]]))</f>
        <v>0</v>
      </c>
      <c r="AU29" s="79">
        <f>COUNTIF(ACQStatus_ACQTNo.,SP_AcqTract_DB[[#This Row],[Acquisition Tract No.]])</f>
        <v>1</v>
      </c>
      <c r="AX29" s="43"/>
      <c r="AY29" s="1"/>
      <c r="AZ29" s="43"/>
      <c r="BA29" s="99"/>
      <c r="BE29" s="43"/>
      <c r="BF29" s="43"/>
      <c r="BG29" s="43"/>
      <c r="BH29" s="43"/>
      <c r="BI29" s="43"/>
      <c r="BJ29" s="43"/>
      <c r="BK29" s="43"/>
      <c r="BL29" s="43"/>
      <c r="BM29" s="43"/>
      <c r="BN29" s="101"/>
      <c r="BO29" s="43"/>
      <c r="BP29" s="43"/>
      <c r="BQ29" s="101"/>
      <c r="BR29" s="65"/>
      <c r="BS29" s="102"/>
      <c r="BV29" s="101"/>
      <c r="BW29" s="43"/>
      <c r="BX29" s="43"/>
      <c r="BY29" s="1"/>
      <c r="BZ29" s="43"/>
      <c r="CA29" s="43"/>
      <c r="CC29" s="43"/>
      <c r="CD29" s="43"/>
      <c r="CE29" s="43"/>
      <c r="CF29" s="103"/>
      <c r="CG29" s="99"/>
      <c r="CH29" s="103"/>
      <c r="CM29" s="43"/>
      <c r="CN29" s="43"/>
    </row>
    <row r="30" spans="1:92" ht="25.5" x14ac:dyDescent="0.2">
      <c r="A30" s="6" t="s">
        <v>1246</v>
      </c>
      <c r="B30" s="12" t="s">
        <v>19</v>
      </c>
      <c r="C30" s="7" t="s">
        <v>1141</v>
      </c>
      <c r="D30" s="28" t="s">
        <v>666</v>
      </c>
      <c r="E30" s="28" t="s">
        <v>1847</v>
      </c>
      <c r="F30" s="28"/>
      <c r="G30" s="8" t="s">
        <v>96</v>
      </c>
      <c r="H30" s="8"/>
      <c r="I30" s="8"/>
      <c r="J30" s="8"/>
      <c r="K30" s="8"/>
      <c r="L30" s="8"/>
      <c r="M30" s="8" t="s">
        <v>1668</v>
      </c>
      <c r="N30" s="8"/>
      <c r="O30" s="30">
        <v>43913</v>
      </c>
      <c r="P30" s="7"/>
      <c r="Q30" s="3"/>
      <c r="R30" s="16"/>
      <c r="S30" s="5">
        <v>0.13955463728191</v>
      </c>
      <c r="T30" s="4">
        <v>6079</v>
      </c>
      <c r="U30" s="30"/>
      <c r="V30" s="8"/>
      <c r="W30" s="8"/>
      <c r="X30" s="8"/>
      <c r="Y30" s="8"/>
      <c r="Z30" s="8"/>
      <c r="AA30" s="7"/>
      <c r="AB30" s="7"/>
      <c r="AC30" s="8" t="s">
        <v>1247</v>
      </c>
      <c r="AD30" s="8" t="s">
        <v>1483</v>
      </c>
      <c r="AE30" s="22">
        <v>43994.552418981482</v>
      </c>
      <c r="AF30" s="8" t="s">
        <v>1485</v>
      </c>
      <c r="AG30" s="22">
        <v>43913.593912037039</v>
      </c>
      <c r="AH30" s="1" t="s">
        <v>1679</v>
      </c>
      <c r="AI30" s="104">
        <v>62</v>
      </c>
      <c r="AJ30" s="104" t="s">
        <v>1766</v>
      </c>
      <c r="AK30" s="104" t="s">
        <v>1422</v>
      </c>
      <c r="AL30" s="104" t="s">
        <v>22</v>
      </c>
      <c r="AM30" s="104" t="s">
        <v>22</v>
      </c>
      <c r="AN30" s="104">
        <v>1</v>
      </c>
      <c r="AO30" s="118"/>
      <c r="AP30" s="118"/>
      <c r="AQ30" s="118"/>
      <c r="AR3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30" s="29">
        <f>IF(SP_AcqTract_DB[[#This Row],[WCAD Tax Parcel ID]]="",0,(LEN(SP_AcqTract_DB[[#This Row],[WCAD Tax Parcel ID]])-LEN(SUBSTITUTE(SP_AcqTract_DB[[#This Row],[WCAD Tax Parcel ID]],"#",""))+1)/2)</f>
        <v>0</v>
      </c>
      <c r="AT30" s="80">
        <f>IF(SP_AcqTract_DB[[#This Row],[WCAD Tax Parcel ID]]="",0,COUNTIF(#REF!,SP_AcqTract_DB[[#This Row],[Acquisition Tract No.]]))</f>
        <v>0</v>
      </c>
      <c r="AU30" s="79">
        <f>COUNTIF(ACQStatus_ACQTNo.,SP_AcqTract_DB[[#This Row],[Acquisition Tract No.]])</f>
        <v>1</v>
      </c>
      <c r="AX30" s="43"/>
      <c r="AY30" s="1"/>
      <c r="AZ30" s="43"/>
      <c r="BA30" s="99"/>
      <c r="BE30" s="43"/>
      <c r="BF30" s="43"/>
      <c r="BG30" s="43"/>
      <c r="BH30" s="43"/>
      <c r="BI30" s="43"/>
      <c r="BJ30" s="43"/>
      <c r="BK30" s="43"/>
      <c r="BL30" s="43"/>
      <c r="BM30" s="43"/>
      <c r="BN30" s="101"/>
      <c r="BO30" s="43"/>
      <c r="BP30" s="43"/>
      <c r="BQ30" s="101"/>
      <c r="BR30" s="65"/>
      <c r="BS30" s="102"/>
      <c r="BV30" s="101"/>
      <c r="BW30" s="43"/>
      <c r="BX30" s="43"/>
      <c r="BY30" s="1"/>
      <c r="BZ30" s="43"/>
      <c r="CA30" s="43"/>
      <c r="CC30" s="43"/>
      <c r="CD30" s="43"/>
      <c r="CE30" s="43"/>
      <c r="CF30" s="103"/>
      <c r="CG30" s="99"/>
      <c r="CH30" s="103"/>
      <c r="CM30" s="43"/>
      <c r="CN30" s="43"/>
    </row>
    <row r="31" spans="1:92" ht="25.5" x14ac:dyDescent="0.2">
      <c r="A31" s="6" t="s">
        <v>1248</v>
      </c>
      <c r="B31" s="12" t="s">
        <v>19</v>
      </c>
      <c r="C31" s="7" t="s">
        <v>1141</v>
      </c>
      <c r="D31" s="28" t="s">
        <v>666</v>
      </c>
      <c r="E31" s="28" t="s">
        <v>1847</v>
      </c>
      <c r="F31" s="28"/>
      <c r="G31" s="8" t="s">
        <v>96</v>
      </c>
      <c r="H31" s="8"/>
      <c r="I31" s="8"/>
      <c r="J31" s="8"/>
      <c r="K31" s="8"/>
      <c r="L31" s="8"/>
      <c r="M31" s="8" t="s">
        <v>1668</v>
      </c>
      <c r="N31" s="8"/>
      <c r="O31" s="30"/>
      <c r="P31" s="7"/>
      <c r="Q31" s="3"/>
      <c r="R31" s="16"/>
      <c r="S31" s="5">
        <v>0.36219008264462799</v>
      </c>
      <c r="T31" s="4">
        <v>15777</v>
      </c>
      <c r="U31" s="30"/>
      <c r="V31" s="8"/>
      <c r="W31" s="8"/>
      <c r="X31" s="8"/>
      <c r="Y31" s="8"/>
      <c r="Z31" s="8"/>
      <c r="AA31" s="7"/>
      <c r="AB31" s="7"/>
      <c r="AC31" s="8" t="s">
        <v>1250</v>
      </c>
      <c r="AD31" s="8" t="s">
        <v>1483</v>
      </c>
      <c r="AE31" s="22">
        <v>43994.552418981482</v>
      </c>
      <c r="AF31" s="8" t="s">
        <v>1485</v>
      </c>
      <c r="AG31" s="22">
        <v>43913.594918981478</v>
      </c>
      <c r="AH31" s="1" t="s">
        <v>1679</v>
      </c>
      <c r="AI31" s="104">
        <v>63</v>
      </c>
      <c r="AJ31" s="104" t="s">
        <v>1766</v>
      </c>
      <c r="AK31" s="104" t="s">
        <v>1422</v>
      </c>
      <c r="AL31" s="104" t="s">
        <v>22</v>
      </c>
      <c r="AM31" s="104" t="s">
        <v>22</v>
      </c>
      <c r="AN31" s="104">
        <v>1</v>
      </c>
      <c r="AO31" s="118"/>
      <c r="AP31" s="118"/>
      <c r="AQ31" s="118"/>
      <c r="AR3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31" s="29">
        <f>IF(SP_AcqTract_DB[[#This Row],[WCAD Tax Parcel ID]]="",0,(LEN(SP_AcqTract_DB[[#This Row],[WCAD Tax Parcel ID]])-LEN(SUBSTITUTE(SP_AcqTract_DB[[#This Row],[WCAD Tax Parcel ID]],"#",""))+1)/2)</f>
        <v>0</v>
      </c>
      <c r="AT31" s="80">
        <f>IF(SP_AcqTract_DB[[#This Row],[WCAD Tax Parcel ID]]="",0,COUNTIF(#REF!,SP_AcqTract_DB[[#This Row],[Acquisition Tract No.]]))</f>
        <v>0</v>
      </c>
      <c r="AU31" s="79">
        <f>COUNTIF(ACQStatus_ACQTNo.,SP_AcqTract_DB[[#This Row],[Acquisition Tract No.]])</f>
        <v>1</v>
      </c>
      <c r="AX31" s="43"/>
      <c r="AY31" s="1"/>
      <c r="AZ31" s="43"/>
      <c r="BA31" s="99"/>
      <c r="BE31" s="43"/>
      <c r="BF31" s="43"/>
      <c r="BG31" s="43"/>
      <c r="BH31" s="43"/>
      <c r="BI31" s="43"/>
      <c r="BJ31" s="43"/>
      <c r="BK31" s="43"/>
      <c r="BL31" s="43"/>
      <c r="BM31" s="43"/>
      <c r="BN31" s="101"/>
      <c r="BO31" s="43"/>
      <c r="BP31" s="43"/>
      <c r="BQ31" s="101"/>
      <c r="BR31" s="65"/>
      <c r="BS31" s="102"/>
      <c r="BV31" s="101"/>
      <c r="BW31" s="43"/>
      <c r="BX31" s="43"/>
      <c r="BY31" s="1"/>
      <c r="BZ31" s="43"/>
      <c r="CA31" s="43"/>
      <c r="CC31" s="43"/>
      <c r="CD31" s="43"/>
      <c r="CE31" s="43"/>
      <c r="CF31" s="103"/>
      <c r="CG31" s="99"/>
      <c r="CH31" s="103"/>
      <c r="CM31" s="43"/>
      <c r="CN31" s="43"/>
    </row>
    <row r="32" spans="1:92" ht="25.5" x14ac:dyDescent="0.2">
      <c r="A32" s="6" t="s">
        <v>1251</v>
      </c>
      <c r="B32" s="12" t="s">
        <v>19</v>
      </c>
      <c r="C32" s="7" t="s">
        <v>1141</v>
      </c>
      <c r="D32" s="28" t="s">
        <v>666</v>
      </c>
      <c r="E32" s="28" t="s">
        <v>1848</v>
      </c>
      <c r="F32" s="28"/>
      <c r="G32" s="8" t="s">
        <v>96</v>
      </c>
      <c r="H32" s="8"/>
      <c r="I32" s="8"/>
      <c r="J32" s="8"/>
      <c r="K32" s="8"/>
      <c r="L32" s="8"/>
      <c r="M32" s="8"/>
      <c r="N32" s="8"/>
      <c r="O32" s="30"/>
      <c r="P32" s="7"/>
      <c r="Q32" s="3"/>
      <c r="R32" s="16"/>
      <c r="S32" s="5">
        <v>0</v>
      </c>
      <c r="T32" s="4"/>
      <c r="U32" s="30"/>
      <c r="V32" s="8"/>
      <c r="W32" s="8"/>
      <c r="X32" s="8"/>
      <c r="Y32" s="8"/>
      <c r="Z32" s="8"/>
      <c r="AA32" s="7"/>
      <c r="AB32" s="7"/>
      <c r="AC32" s="8" t="s">
        <v>1253</v>
      </c>
      <c r="AD32" s="8" t="s">
        <v>1483</v>
      </c>
      <c r="AE32" s="22">
        <v>43991.512071759258</v>
      </c>
      <c r="AF32" s="8" t="s">
        <v>1482</v>
      </c>
      <c r="AG32" s="22">
        <v>43924.588923611111</v>
      </c>
      <c r="AH32" s="1" t="s">
        <v>1680</v>
      </c>
      <c r="AI32" s="104">
        <v>65</v>
      </c>
      <c r="AJ32" s="104" t="s">
        <v>1766</v>
      </c>
      <c r="AK32" s="104" t="s">
        <v>1422</v>
      </c>
      <c r="AL32" s="104" t="s">
        <v>1746</v>
      </c>
      <c r="AM32" s="104" t="s">
        <v>22</v>
      </c>
      <c r="AN32" s="104">
        <v>2</v>
      </c>
      <c r="AO32" s="118"/>
      <c r="AP32" s="118"/>
      <c r="AQ32" s="118"/>
      <c r="AR3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32" s="29">
        <f>IF(SP_AcqTract_DB[[#This Row],[WCAD Tax Parcel ID]]="",0,(LEN(SP_AcqTract_DB[[#This Row],[WCAD Tax Parcel ID]])-LEN(SUBSTITUTE(SP_AcqTract_DB[[#This Row],[WCAD Tax Parcel ID]],"#",""))+1)/2)</f>
        <v>0</v>
      </c>
      <c r="AT32" s="80">
        <f>IF(SP_AcqTract_DB[[#This Row],[WCAD Tax Parcel ID]]="",0,COUNTIF(#REF!,SP_AcqTract_DB[[#This Row],[Acquisition Tract No.]]))</f>
        <v>0</v>
      </c>
      <c r="AU32" s="79">
        <f>COUNTIF(ACQStatus_ACQTNo.,SP_AcqTract_DB[[#This Row],[Acquisition Tract No.]])</f>
        <v>1</v>
      </c>
      <c r="AX32" s="43"/>
      <c r="AY32" s="1"/>
      <c r="AZ32" s="43"/>
      <c r="BA32" s="99"/>
      <c r="BE32" s="43"/>
      <c r="BF32" s="43"/>
      <c r="BG32" s="43"/>
      <c r="BH32" s="43"/>
      <c r="BI32" s="43"/>
      <c r="BJ32" s="43"/>
      <c r="BK32" s="43"/>
      <c r="BL32" s="43"/>
      <c r="BM32" s="43"/>
      <c r="BN32" s="101"/>
      <c r="BO32" s="43"/>
      <c r="BP32" s="43"/>
      <c r="BQ32" s="101"/>
      <c r="BR32" s="65"/>
      <c r="BS32" s="102"/>
      <c r="BV32" s="101"/>
      <c r="BW32" s="43"/>
      <c r="BX32" s="43"/>
      <c r="BY32" s="1"/>
      <c r="BZ32" s="43"/>
      <c r="CA32" s="43"/>
      <c r="CC32" s="43"/>
      <c r="CD32" s="43"/>
      <c r="CE32" s="43"/>
      <c r="CF32" s="103"/>
      <c r="CG32" s="99"/>
      <c r="CH32" s="103"/>
      <c r="CM32" s="43"/>
      <c r="CN32" s="43"/>
    </row>
    <row r="33" spans="1:92" ht="38.25" x14ac:dyDescent="0.2">
      <c r="A33" s="6" t="s">
        <v>1254</v>
      </c>
      <c r="B33" s="12" t="s">
        <v>19</v>
      </c>
      <c r="C33" s="7" t="s">
        <v>1141</v>
      </c>
      <c r="D33" s="28" t="s">
        <v>666</v>
      </c>
      <c r="E33" s="28" t="s">
        <v>1847</v>
      </c>
      <c r="F33" s="28"/>
      <c r="G33" s="8" t="s">
        <v>96</v>
      </c>
      <c r="H33" s="8"/>
      <c r="I33" s="8"/>
      <c r="J33" s="8"/>
      <c r="K33" s="8"/>
      <c r="L33" s="8"/>
      <c r="M33" s="8"/>
      <c r="N33" s="8"/>
      <c r="O33" s="30"/>
      <c r="P33" s="7"/>
      <c r="Q33" s="3"/>
      <c r="R33" s="16"/>
      <c r="S33" s="5">
        <v>0</v>
      </c>
      <c r="T33" s="4"/>
      <c r="U33" s="30"/>
      <c r="V33" s="8"/>
      <c r="W33" s="8"/>
      <c r="X33" s="8"/>
      <c r="Y33" s="8"/>
      <c r="Z33" s="8"/>
      <c r="AA33" s="7"/>
      <c r="AB33" s="7"/>
      <c r="AC33" s="8" t="s">
        <v>1255</v>
      </c>
      <c r="AD33" s="8" t="s">
        <v>1483</v>
      </c>
      <c r="AE33" s="22">
        <v>43991.512071759258</v>
      </c>
      <c r="AF33" s="8" t="s">
        <v>1482</v>
      </c>
      <c r="AG33" s="22">
        <v>43924.589409722219</v>
      </c>
      <c r="AH33" s="1" t="s">
        <v>1681</v>
      </c>
      <c r="AI33" s="104">
        <v>66</v>
      </c>
      <c r="AJ33" s="104" t="s">
        <v>1766</v>
      </c>
      <c r="AK33" s="104" t="s">
        <v>1422</v>
      </c>
      <c r="AL33" s="104" t="s">
        <v>1746</v>
      </c>
      <c r="AM33" s="104" t="s">
        <v>22</v>
      </c>
      <c r="AN33" s="104">
        <v>1</v>
      </c>
      <c r="AO33" s="118"/>
      <c r="AP33" s="118"/>
      <c r="AQ33" s="118"/>
      <c r="AR3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33" s="29">
        <f>IF(SP_AcqTract_DB[[#This Row],[WCAD Tax Parcel ID]]="",0,(LEN(SP_AcqTract_DB[[#This Row],[WCAD Tax Parcel ID]])-LEN(SUBSTITUTE(SP_AcqTract_DB[[#This Row],[WCAD Tax Parcel ID]],"#",""))+1)/2)</f>
        <v>0</v>
      </c>
      <c r="AT33" s="80">
        <f>IF(SP_AcqTract_DB[[#This Row],[WCAD Tax Parcel ID]]="",0,COUNTIF(#REF!,SP_AcqTract_DB[[#This Row],[Acquisition Tract No.]]))</f>
        <v>0</v>
      </c>
      <c r="AU33" s="79">
        <f>COUNTIF(ACQStatus_ACQTNo.,SP_AcqTract_DB[[#This Row],[Acquisition Tract No.]])</f>
        <v>1</v>
      </c>
      <c r="AX33" s="43"/>
      <c r="AY33" s="1"/>
      <c r="AZ33" s="43"/>
      <c r="BA33" s="99"/>
      <c r="BE33" s="43"/>
      <c r="BF33" s="43"/>
      <c r="BG33" s="43"/>
      <c r="BH33" s="43"/>
      <c r="BI33" s="43"/>
      <c r="BJ33" s="43"/>
      <c r="BK33" s="43"/>
      <c r="BL33" s="43"/>
      <c r="BM33" s="43"/>
      <c r="BN33" s="101"/>
      <c r="BO33" s="43"/>
      <c r="BP33" s="43"/>
      <c r="BQ33" s="101"/>
      <c r="BR33" s="65"/>
      <c r="BS33" s="102"/>
      <c r="BV33" s="101"/>
      <c r="BW33" s="43"/>
      <c r="BX33" s="43"/>
      <c r="BY33" s="1"/>
      <c r="BZ33" s="43"/>
      <c r="CA33" s="43"/>
      <c r="CC33" s="43"/>
      <c r="CD33" s="43"/>
      <c r="CE33" s="43"/>
      <c r="CF33" s="103"/>
      <c r="CG33" s="99"/>
      <c r="CH33" s="103"/>
      <c r="CM33" s="43"/>
      <c r="CN33" s="43"/>
    </row>
    <row r="34" spans="1:92" ht="15" x14ac:dyDescent="0.2">
      <c r="A34" s="6" t="s">
        <v>1256</v>
      </c>
      <c r="B34" s="12" t="s">
        <v>1209</v>
      </c>
      <c r="C34" s="7" t="s">
        <v>1141</v>
      </c>
      <c r="D34" s="28" t="s">
        <v>666</v>
      </c>
      <c r="E34" s="28" t="s">
        <v>1847</v>
      </c>
      <c r="F34" s="28" t="s">
        <v>1140</v>
      </c>
      <c r="G34" s="8" t="s">
        <v>1584</v>
      </c>
      <c r="H34" s="8"/>
      <c r="I34" s="8" t="s">
        <v>1585</v>
      </c>
      <c r="J34" s="8" t="s">
        <v>1586</v>
      </c>
      <c r="K34" s="8" t="s">
        <v>1144</v>
      </c>
      <c r="L34" s="8" t="s">
        <v>1587</v>
      </c>
      <c r="M34" s="8" t="s">
        <v>68</v>
      </c>
      <c r="N34" s="8" t="s">
        <v>1588</v>
      </c>
      <c r="O34" s="30">
        <v>43900</v>
      </c>
      <c r="P34" s="7" t="s">
        <v>1024</v>
      </c>
      <c r="Q34" s="3" t="s">
        <v>1840</v>
      </c>
      <c r="R34" s="16"/>
      <c r="S34" s="5">
        <v>0</v>
      </c>
      <c r="T34" s="4"/>
      <c r="U34" s="30">
        <v>43900</v>
      </c>
      <c r="V34" s="8" t="s">
        <v>1059</v>
      </c>
      <c r="W34" s="8"/>
      <c r="X34" s="8"/>
      <c r="Y34" s="8"/>
      <c r="Z34" s="8"/>
      <c r="AA34" s="7" t="s">
        <v>22</v>
      </c>
      <c r="AB34" s="7" t="s">
        <v>24</v>
      </c>
      <c r="AC34" s="8" t="s">
        <v>1257</v>
      </c>
      <c r="AD34" s="8" t="s">
        <v>1888</v>
      </c>
      <c r="AE34" s="22">
        <v>44013.693460648145</v>
      </c>
      <c r="AF34" s="8" t="s">
        <v>1485</v>
      </c>
      <c r="AG34" s="22">
        <v>43907.602638888886</v>
      </c>
      <c r="AH34" s="1" t="s">
        <v>1682</v>
      </c>
      <c r="AI34" s="104">
        <v>60</v>
      </c>
      <c r="AJ34" s="104" t="s">
        <v>1766</v>
      </c>
      <c r="AK34" s="104" t="s">
        <v>1422</v>
      </c>
      <c r="AL34" s="104" t="s">
        <v>22</v>
      </c>
      <c r="AM34" s="104" t="s">
        <v>22</v>
      </c>
      <c r="AN34" s="104">
        <v>1</v>
      </c>
      <c r="AO34" s="118"/>
      <c r="AP34" s="118"/>
      <c r="AQ34" s="118"/>
      <c r="AR3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R023655</v>
      </c>
      <c r="AS34" s="29">
        <f>IF(SP_AcqTract_DB[[#This Row],[WCAD Tax Parcel ID]]="",0,(LEN(SP_AcqTract_DB[[#This Row],[WCAD Tax Parcel ID]])-LEN(SUBSTITUTE(SP_AcqTract_DB[[#This Row],[WCAD Tax Parcel ID]],"#",""))+1)/2)</f>
        <v>1</v>
      </c>
      <c r="AT34" s="80" t="e">
        <f>IF(SP_AcqTract_DB[[#This Row],[WCAD Tax Parcel ID]]="",0,COUNTIF(#REF!,SP_AcqTract_DB[[#This Row],[Acquisition Tract No.]]))</f>
        <v>#REF!</v>
      </c>
      <c r="AU34" s="79">
        <f>COUNTIF(ACQStatus_ACQTNo.,SP_AcqTract_DB[[#This Row],[Acquisition Tract No.]])</f>
        <v>1</v>
      </c>
      <c r="AX34" s="43"/>
      <c r="AY34" s="1"/>
      <c r="AZ34" s="43"/>
      <c r="BA34" s="99"/>
      <c r="BE34" s="43"/>
      <c r="BF34" s="43"/>
      <c r="BG34" s="43"/>
      <c r="BH34" s="43"/>
      <c r="BI34" s="43"/>
      <c r="BJ34" s="43"/>
      <c r="BK34" s="43"/>
      <c r="BL34" s="43"/>
      <c r="BM34" s="43"/>
      <c r="BN34" s="101"/>
      <c r="BO34" s="43"/>
      <c r="BP34" s="43"/>
      <c r="BQ34" s="101"/>
      <c r="BR34" s="65"/>
      <c r="BS34" s="102"/>
      <c r="BV34" s="101"/>
      <c r="BW34" s="43"/>
      <c r="BX34" s="43"/>
      <c r="BY34" s="1"/>
      <c r="BZ34" s="43"/>
      <c r="CA34" s="43"/>
      <c r="CC34" s="43"/>
      <c r="CD34" s="43"/>
      <c r="CE34" s="43"/>
      <c r="CF34" s="103"/>
      <c r="CG34" s="99"/>
      <c r="CH34" s="103"/>
      <c r="CM34" s="43"/>
      <c r="CN34" s="43"/>
    </row>
    <row r="35" spans="1:92" ht="15" x14ac:dyDescent="0.2">
      <c r="A35" s="6" t="s">
        <v>1258</v>
      </c>
      <c r="B35" s="12" t="s">
        <v>1210</v>
      </c>
      <c r="C35" s="7" t="s">
        <v>1141</v>
      </c>
      <c r="D35" s="28" t="s">
        <v>666</v>
      </c>
      <c r="E35" s="28" t="s">
        <v>1847</v>
      </c>
      <c r="F35" s="28"/>
      <c r="G35" s="8" t="s">
        <v>96</v>
      </c>
      <c r="H35" s="8" t="s">
        <v>3165</v>
      </c>
      <c r="I35" s="8" t="s">
        <v>3168</v>
      </c>
      <c r="J35" s="8" t="s">
        <v>3166</v>
      </c>
      <c r="K35" s="8" t="s">
        <v>1144</v>
      </c>
      <c r="L35" s="8" t="s">
        <v>3167</v>
      </c>
      <c r="M35" s="8" t="s">
        <v>1756</v>
      </c>
      <c r="N35" s="8"/>
      <c r="O35" s="30">
        <v>43930</v>
      </c>
      <c r="P35" s="7"/>
      <c r="Q35" s="3" t="s">
        <v>1840</v>
      </c>
      <c r="R35" s="16"/>
      <c r="S35" s="5">
        <v>0.13999081726354501</v>
      </c>
      <c r="T35" s="4">
        <v>6098</v>
      </c>
      <c r="U35" s="30"/>
      <c r="V35" s="8"/>
      <c r="W35" s="8"/>
      <c r="X35" s="8"/>
      <c r="Y35" s="8"/>
      <c r="Z35" s="8"/>
      <c r="AA35" s="7"/>
      <c r="AB35" s="7" t="s">
        <v>24</v>
      </c>
      <c r="AC35" s="8" t="s">
        <v>1259</v>
      </c>
      <c r="AD35" s="8" t="s">
        <v>1483</v>
      </c>
      <c r="AE35" s="22">
        <v>44025.530601851853</v>
      </c>
      <c r="AF35" s="8" t="s">
        <v>1483</v>
      </c>
      <c r="AG35" s="22">
        <v>43930.690335648149</v>
      </c>
      <c r="AH35" s="1" t="s">
        <v>1717</v>
      </c>
      <c r="AI35" s="104">
        <v>68</v>
      </c>
      <c r="AJ35" s="104" t="s">
        <v>1766</v>
      </c>
      <c r="AK35" s="104" t="s">
        <v>1422</v>
      </c>
      <c r="AL35" s="104" t="s">
        <v>22</v>
      </c>
      <c r="AM35" s="104" t="s">
        <v>22</v>
      </c>
      <c r="AN35" s="104">
        <v>1</v>
      </c>
      <c r="AO35" s="118"/>
      <c r="AP35" s="118"/>
      <c r="AQ35" s="118"/>
      <c r="AR3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R023656</v>
      </c>
      <c r="AS35" s="29">
        <f>IF(SP_AcqTract_DB[[#This Row],[WCAD Tax Parcel ID]]="",0,(LEN(SP_AcqTract_DB[[#This Row],[WCAD Tax Parcel ID]])-LEN(SUBSTITUTE(SP_AcqTract_DB[[#This Row],[WCAD Tax Parcel ID]],"#",""))+1)/2)</f>
        <v>1</v>
      </c>
      <c r="AT35" s="80" t="e">
        <f>IF(SP_AcqTract_DB[[#This Row],[WCAD Tax Parcel ID]]="",0,COUNTIF(#REF!,SP_AcqTract_DB[[#This Row],[Acquisition Tract No.]]))</f>
        <v>#REF!</v>
      </c>
      <c r="AU35" s="79">
        <f>COUNTIF(ACQStatus_ACQTNo.,SP_AcqTract_DB[[#This Row],[Acquisition Tract No.]])</f>
        <v>1</v>
      </c>
      <c r="AX35" s="43"/>
      <c r="AY35" s="1"/>
      <c r="AZ35" s="43"/>
      <c r="BA35" s="99"/>
      <c r="BE35" s="43"/>
      <c r="BF35" s="43"/>
      <c r="BG35" s="43"/>
      <c r="BH35" s="43"/>
      <c r="BI35" s="43"/>
      <c r="BJ35" s="43"/>
      <c r="BK35" s="43"/>
      <c r="BL35" s="43"/>
      <c r="BM35" s="43"/>
      <c r="BN35" s="101"/>
      <c r="BO35" s="43"/>
      <c r="BP35" s="43"/>
      <c r="BQ35" s="101"/>
      <c r="BR35" s="65"/>
      <c r="BS35" s="102"/>
      <c r="BV35" s="101"/>
      <c r="BW35" s="43"/>
      <c r="BX35" s="43"/>
      <c r="BY35" s="1"/>
      <c r="BZ35" s="43"/>
      <c r="CA35" s="43"/>
      <c r="CC35" s="43"/>
      <c r="CD35" s="43"/>
      <c r="CE35" s="43"/>
      <c r="CF35" s="103"/>
      <c r="CG35" s="99"/>
      <c r="CH35" s="103"/>
      <c r="CM35" s="43"/>
      <c r="CN35" s="43"/>
    </row>
    <row r="36" spans="1:92" ht="25.5" x14ac:dyDescent="0.2">
      <c r="A36" s="6" t="s">
        <v>39</v>
      </c>
      <c r="B36" s="12" t="s">
        <v>264</v>
      </c>
      <c r="C36" s="7" t="s">
        <v>1141</v>
      </c>
      <c r="D36" s="28" t="s">
        <v>666</v>
      </c>
      <c r="E36" s="28" t="s">
        <v>1848</v>
      </c>
      <c r="F36" s="28" t="s">
        <v>67</v>
      </c>
      <c r="G36" s="8" t="s">
        <v>132</v>
      </c>
      <c r="H36" s="8"/>
      <c r="I36" s="8" t="s">
        <v>133</v>
      </c>
      <c r="J36" s="8" t="s">
        <v>204</v>
      </c>
      <c r="K36" s="8" t="s">
        <v>1063</v>
      </c>
      <c r="L36" s="8" t="s">
        <v>134</v>
      </c>
      <c r="M36" s="8" t="s">
        <v>68</v>
      </c>
      <c r="N36" s="8" t="s">
        <v>135</v>
      </c>
      <c r="O36" s="30">
        <v>43670</v>
      </c>
      <c r="P36" s="7" t="s">
        <v>1027</v>
      </c>
      <c r="Q36" s="3" t="s">
        <v>1840</v>
      </c>
      <c r="R36" s="16">
        <v>43994</v>
      </c>
      <c r="S36" s="5">
        <v>2.2036042240587701</v>
      </c>
      <c r="T36" s="4">
        <v>95989</v>
      </c>
      <c r="U36" s="30"/>
      <c r="V36" s="8" t="s">
        <v>1061</v>
      </c>
      <c r="W36" s="8"/>
      <c r="X36" s="8"/>
      <c r="Y36" s="8" t="s">
        <v>1074</v>
      </c>
      <c r="Z36" s="8" t="s">
        <v>679</v>
      </c>
      <c r="AA36" s="7"/>
      <c r="AB36" s="7" t="s">
        <v>1502</v>
      </c>
      <c r="AC36" s="8" t="s">
        <v>714</v>
      </c>
      <c r="AD36" s="8" t="s">
        <v>1483</v>
      </c>
      <c r="AE36" s="22">
        <v>43997.467928240738</v>
      </c>
      <c r="AF36" s="8" t="s">
        <v>20</v>
      </c>
      <c r="AG36" s="22">
        <v>43682.623194444444</v>
      </c>
      <c r="AH36" s="1" t="s">
        <v>1593</v>
      </c>
      <c r="AI36" s="104">
        <v>24</v>
      </c>
      <c r="AJ36" s="104" t="s">
        <v>1766</v>
      </c>
      <c r="AK36" s="104" t="s">
        <v>1422</v>
      </c>
      <c r="AL36" s="104" t="s">
        <v>22</v>
      </c>
      <c r="AM36" s="104" t="s">
        <v>22</v>
      </c>
      <c r="AN36" s="104">
        <v>2</v>
      </c>
      <c r="AO36" s="118"/>
      <c r="AP36" s="118"/>
      <c r="AQ36" s="118"/>
      <c r="AR3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R059284</v>
      </c>
      <c r="AS36" s="29">
        <f>IF(SP_AcqTract_DB[[#This Row],[WCAD Tax Parcel ID]]="",0,(LEN(SP_AcqTract_DB[[#This Row],[WCAD Tax Parcel ID]])-LEN(SUBSTITUTE(SP_AcqTract_DB[[#This Row],[WCAD Tax Parcel ID]],"#",""))+1)/2)</f>
        <v>1</v>
      </c>
      <c r="AT36" s="80" t="e">
        <f>IF(SP_AcqTract_DB[[#This Row],[WCAD Tax Parcel ID]]="",0,COUNTIF(#REF!,SP_AcqTract_DB[[#This Row],[Acquisition Tract No.]]))</f>
        <v>#REF!</v>
      </c>
      <c r="AU36" s="79">
        <f>COUNTIF(ACQStatus_ACQTNo.,SP_AcqTract_DB[[#This Row],[Acquisition Tract No.]])</f>
        <v>1</v>
      </c>
      <c r="AX36" s="43"/>
      <c r="AY36" s="1"/>
      <c r="AZ36" s="43"/>
      <c r="BA36" s="99"/>
      <c r="BE36" s="43"/>
      <c r="BF36" s="43"/>
      <c r="BG36" s="43"/>
      <c r="BH36" s="43"/>
      <c r="BI36" s="43"/>
      <c r="BJ36" s="43"/>
      <c r="BK36" s="43"/>
      <c r="BL36" s="43"/>
      <c r="BM36" s="43"/>
      <c r="BN36" s="101"/>
      <c r="BO36" s="43"/>
      <c r="BP36" s="43"/>
      <c r="BQ36" s="101"/>
      <c r="BR36" s="65"/>
      <c r="BS36" s="102"/>
      <c r="BV36" s="101"/>
      <c r="BW36" s="43"/>
      <c r="BX36" s="43"/>
      <c r="BY36" s="1"/>
      <c r="BZ36" s="43"/>
      <c r="CA36" s="43"/>
      <c r="CC36" s="43"/>
      <c r="CD36" s="43"/>
      <c r="CE36" s="43"/>
      <c r="CF36" s="103"/>
      <c r="CG36" s="99"/>
      <c r="CH36" s="103"/>
      <c r="CM36" s="43"/>
      <c r="CN36" s="43"/>
    </row>
    <row r="37" spans="1:92" ht="15" x14ac:dyDescent="0.2">
      <c r="A37" s="6" t="s">
        <v>40</v>
      </c>
      <c r="B37" s="12" t="s">
        <v>266</v>
      </c>
      <c r="C37" s="7" t="s">
        <v>1141</v>
      </c>
      <c r="D37" s="28" t="s">
        <v>666</v>
      </c>
      <c r="E37" s="28" t="s">
        <v>1848</v>
      </c>
      <c r="F37" s="28" t="s">
        <v>1140</v>
      </c>
      <c r="G37" s="8" t="s">
        <v>136</v>
      </c>
      <c r="H37" s="8" t="s">
        <v>1669</v>
      </c>
      <c r="I37" s="8" t="s">
        <v>582</v>
      </c>
      <c r="J37" s="8" t="s">
        <v>1670</v>
      </c>
      <c r="K37" s="8" t="s">
        <v>1065</v>
      </c>
      <c r="L37" s="8"/>
      <c r="M37" s="8" t="s">
        <v>68</v>
      </c>
      <c r="N37" s="8" t="s">
        <v>137</v>
      </c>
      <c r="O37" s="30">
        <v>43670</v>
      </c>
      <c r="P37" s="7" t="s">
        <v>1024</v>
      </c>
      <c r="Q37" s="3" t="s">
        <v>1840</v>
      </c>
      <c r="R37" s="16">
        <v>43994</v>
      </c>
      <c r="S37" s="5">
        <v>2.9797979797979799E-2</v>
      </c>
      <c r="T37" s="4">
        <v>1298</v>
      </c>
      <c r="U37" s="30">
        <v>43704</v>
      </c>
      <c r="V37" s="8" t="s">
        <v>1059</v>
      </c>
      <c r="W37" s="8"/>
      <c r="X37" s="8"/>
      <c r="Y37" s="8"/>
      <c r="Z37" s="8"/>
      <c r="AA37" s="7"/>
      <c r="AB37" s="7" t="s">
        <v>1502</v>
      </c>
      <c r="AC37" s="8" t="s">
        <v>715</v>
      </c>
      <c r="AD37" s="8" t="s">
        <v>1483</v>
      </c>
      <c r="AE37" s="22">
        <v>43997.468043981484</v>
      </c>
      <c r="AF37" s="8" t="s">
        <v>20</v>
      </c>
      <c r="AG37" s="22">
        <v>43682.623194444444</v>
      </c>
      <c r="AH37" s="1" t="s">
        <v>59</v>
      </c>
      <c r="AI37" s="104">
        <v>25</v>
      </c>
      <c r="AJ37" s="104" t="s">
        <v>1766</v>
      </c>
      <c r="AK37" s="104" t="s">
        <v>1422</v>
      </c>
      <c r="AL37" s="104" t="s">
        <v>1746</v>
      </c>
      <c r="AM37" s="104" t="s">
        <v>22</v>
      </c>
      <c r="AN37" s="104">
        <v>2</v>
      </c>
      <c r="AO37" s="118"/>
      <c r="AP37" s="118"/>
      <c r="AQ37" s="118"/>
      <c r="AR3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R018556</v>
      </c>
      <c r="AS37" s="29">
        <f>IF(SP_AcqTract_DB[[#This Row],[WCAD Tax Parcel ID]]="",0,(LEN(SP_AcqTract_DB[[#This Row],[WCAD Tax Parcel ID]])-LEN(SUBSTITUTE(SP_AcqTract_DB[[#This Row],[WCAD Tax Parcel ID]],"#",""))+1)/2)</f>
        <v>1</v>
      </c>
      <c r="AT37" s="80" t="e">
        <f>IF(SP_AcqTract_DB[[#This Row],[WCAD Tax Parcel ID]]="",0,COUNTIF(#REF!,SP_AcqTract_DB[[#This Row],[Acquisition Tract No.]]))</f>
        <v>#REF!</v>
      </c>
      <c r="AU37" s="79">
        <f>COUNTIF(ACQStatus_ACQTNo.,SP_AcqTract_DB[[#This Row],[Acquisition Tract No.]])</f>
        <v>1</v>
      </c>
      <c r="AX37" s="43"/>
      <c r="AY37" s="1"/>
      <c r="AZ37" s="43"/>
      <c r="BA37" s="99"/>
      <c r="BE37" s="43"/>
      <c r="BF37" s="43"/>
      <c r="BG37" s="43"/>
      <c r="BH37" s="43"/>
      <c r="BI37" s="43"/>
      <c r="BJ37" s="43"/>
      <c r="BK37" s="43"/>
      <c r="BL37" s="43"/>
      <c r="BM37" s="43"/>
      <c r="BN37" s="101"/>
      <c r="BO37" s="43"/>
      <c r="BP37" s="43"/>
      <c r="BQ37" s="101"/>
      <c r="BR37" s="65"/>
      <c r="BS37" s="102"/>
      <c r="BV37" s="101"/>
      <c r="BW37" s="43"/>
      <c r="BX37" s="43"/>
      <c r="BY37" s="1"/>
      <c r="BZ37" s="43"/>
      <c r="CA37" s="43"/>
      <c r="CC37" s="43"/>
      <c r="CD37" s="43"/>
      <c r="CE37" s="43"/>
      <c r="CF37" s="103"/>
      <c r="CG37" s="99"/>
      <c r="CH37" s="103"/>
      <c r="CM37" s="43"/>
      <c r="CN37" s="43"/>
    </row>
    <row r="38" spans="1:92" ht="15" x14ac:dyDescent="0.2">
      <c r="A38" s="6" t="s">
        <v>41</v>
      </c>
      <c r="B38" s="12" t="s">
        <v>267</v>
      </c>
      <c r="C38" s="7" t="s">
        <v>1141</v>
      </c>
      <c r="D38" s="28" t="s">
        <v>666</v>
      </c>
      <c r="E38" s="28" t="s">
        <v>1852</v>
      </c>
      <c r="F38" s="28" t="s">
        <v>67</v>
      </c>
      <c r="G38" s="8" t="s">
        <v>138</v>
      </c>
      <c r="H38" s="8"/>
      <c r="I38" s="8" t="s">
        <v>138</v>
      </c>
      <c r="J38" s="8" t="s">
        <v>192</v>
      </c>
      <c r="K38" s="8" t="s">
        <v>741</v>
      </c>
      <c r="L38" s="8" t="s">
        <v>139</v>
      </c>
      <c r="M38" s="8" t="s">
        <v>68</v>
      </c>
      <c r="N38" s="8" t="s">
        <v>492</v>
      </c>
      <c r="O38" s="30">
        <v>43670</v>
      </c>
      <c r="P38" s="7" t="s">
        <v>1024</v>
      </c>
      <c r="Q38" s="3" t="s">
        <v>1840</v>
      </c>
      <c r="R38" s="16">
        <v>43950</v>
      </c>
      <c r="S38" s="5">
        <v>0.17208448117538999</v>
      </c>
      <c r="T38" s="4">
        <v>7496</v>
      </c>
      <c r="U38" s="30">
        <v>43704</v>
      </c>
      <c r="V38" s="8" t="s">
        <v>1059</v>
      </c>
      <c r="W38" s="8"/>
      <c r="X38" s="8"/>
      <c r="Y38" s="8"/>
      <c r="Z38" s="8"/>
      <c r="AA38" s="7"/>
      <c r="AB38" s="7" t="s">
        <v>1502</v>
      </c>
      <c r="AC38" s="8" t="s">
        <v>716</v>
      </c>
      <c r="AD38" s="8" t="s">
        <v>1483</v>
      </c>
      <c r="AE38" s="22">
        <v>44006.428900462961</v>
      </c>
      <c r="AF38" s="8" t="s">
        <v>20</v>
      </c>
      <c r="AG38" s="22">
        <v>43682.623194444444</v>
      </c>
      <c r="AH38" s="1" t="s">
        <v>59</v>
      </c>
      <c r="AI38" s="104">
        <v>26</v>
      </c>
      <c r="AJ38" s="104" t="s">
        <v>1766</v>
      </c>
      <c r="AK38" s="104" t="s">
        <v>1422</v>
      </c>
      <c r="AL38" s="104" t="s">
        <v>22</v>
      </c>
      <c r="AM38" s="104" t="s">
        <v>22</v>
      </c>
      <c r="AN38" s="104">
        <v>1</v>
      </c>
      <c r="AO38" s="118">
        <v>44000</v>
      </c>
      <c r="AP38" s="118">
        <v>44006</v>
      </c>
      <c r="AQ38" s="118"/>
      <c r="AR3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R018586</v>
      </c>
      <c r="AS38" s="29">
        <f>IF(SP_AcqTract_DB[[#This Row],[WCAD Tax Parcel ID]]="",0,(LEN(SP_AcqTract_DB[[#This Row],[WCAD Tax Parcel ID]])-LEN(SUBSTITUTE(SP_AcqTract_DB[[#This Row],[WCAD Tax Parcel ID]],"#",""))+1)/2)</f>
        <v>1</v>
      </c>
      <c r="AT38" s="80" t="e">
        <f>IF(SP_AcqTract_DB[[#This Row],[WCAD Tax Parcel ID]]="",0,COUNTIF(#REF!,SP_AcqTract_DB[[#This Row],[Acquisition Tract No.]]))</f>
        <v>#REF!</v>
      </c>
      <c r="AU38" s="79">
        <f>COUNTIF(ACQStatus_ACQTNo.,SP_AcqTract_DB[[#This Row],[Acquisition Tract No.]])</f>
        <v>1</v>
      </c>
      <c r="AX38" s="43"/>
      <c r="AY38" s="1"/>
      <c r="AZ38" s="43"/>
      <c r="BA38" s="99"/>
      <c r="BE38" s="43"/>
      <c r="BF38" s="43"/>
      <c r="BG38" s="43"/>
      <c r="BH38" s="43"/>
      <c r="BI38" s="43"/>
      <c r="BJ38" s="43"/>
      <c r="BK38" s="43"/>
      <c r="BL38" s="43"/>
      <c r="BM38" s="43"/>
      <c r="BN38" s="101"/>
      <c r="BO38" s="43"/>
      <c r="BP38" s="43"/>
      <c r="BQ38" s="101"/>
      <c r="BR38" s="65"/>
      <c r="BS38" s="102"/>
      <c r="BV38" s="101"/>
      <c r="BW38" s="43"/>
      <c r="BX38" s="43"/>
      <c r="BY38" s="1"/>
      <c r="BZ38" s="43"/>
      <c r="CA38" s="43"/>
      <c r="CC38" s="43"/>
      <c r="CD38" s="43"/>
      <c r="CE38" s="43"/>
      <c r="CF38" s="103"/>
      <c r="CG38" s="99"/>
      <c r="CH38" s="103"/>
      <c r="CM38" s="43"/>
      <c r="CN38" s="43"/>
    </row>
    <row r="39" spans="1:92" ht="15" x14ac:dyDescent="0.2">
      <c r="A39" s="6" t="s">
        <v>42</v>
      </c>
      <c r="B39" s="12" t="s">
        <v>268</v>
      </c>
      <c r="C39" s="7" t="s">
        <v>1141</v>
      </c>
      <c r="D39" s="28" t="s">
        <v>666</v>
      </c>
      <c r="E39" s="28" t="s">
        <v>1852</v>
      </c>
      <c r="F39" s="28" t="s">
        <v>67</v>
      </c>
      <c r="G39" s="8" t="s">
        <v>140</v>
      </c>
      <c r="H39" s="8"/>
      <c r="I39" s="8" t="s">
        <v>140</v>
      </c>
      <c r="J39" s="8" t="s">
        <v>1589</v>
      </c>
      <c r="K39" s="8" t="s">
        <v>1590</v>
      </c>
      <c r="L39" s="8" t="s">
        <v>141</v>
      </c>
      <c r="M39" s="8" t="s">
        <v>68</v>
      </c>
      <c r="N39" s="8" t="s">
        <v>1041</v>
      </c>
      <c r="O39" s="30">
        <v>43670</v>
      </c>
      <c r="P39" s="7" t="s">
        <v>1024</v>
      </c>
      <c r="Q39" s="3" t="s">
        <v>1840</v>
      </c>
      <c r="R39" s="16">
        <v>43950</v>
      </c>
      <c r="S39" s="5">
        <v>0.19247015610651999</v>
      </c>
      <c r="T39" s="4">
        <v>8384</v>
      </c>
      <c r="U39" s="30"/>
      <c r="V39" s="8" t="s">
        <v>1059</v>
      </c>
      <c r="W39" s="8"/>
      <c r="X39" s="8"/>
      <c r="Y39" s="8"/>
      <c r="Z39" s="8" t="s">
        <v>679</v>
      </c>
      <c r="AA39" s="7"/>
      <c r="AB39" s="7" t="s">
        <v>24</v>
      </c>
      <c r="AC39" s="8" t="s">
        <v>717</v>
      </c>
      <c r="AD39" s="8" t="s">
        <v>1483</v>
      </c>
      <c r="AE39" s="22">
        <v>44006.429085648146</v>
      </c>
      <c r="AF39" s="8" t="s">
        <v>20</v>
      </c>
      <c r="AG39" s="22">
        <v>43682.623194444444</v>
      </c>
      <c r="AH39" s="1" t="s">
        <v>59</v>
      </c>
      <c r="AI39" s="104">
        <v>27</v>
      </c>
      <c r="AJ39" s="104" t="s">
        <v>1766</v>
      </c>
      <c r="AK39" s="104" t="s">
        <v>1422</v>
      </c>
      <c r="AL39" s="104" t="s">
        <v>22</v>
      </c>
      <c r="AM39" s="104" t="s">
        <v>22</v>
      </c>
      <c r="AN39" s="104">
        <v>1</v>
      </c>
      <c r="AO39" s="118">
        <v>44000</v>
      </c>
      <c r="AP39" s="118">
        <v>44006</v>
      </c>
      <c r="AQ39" s="118"/>
      <c r="AR3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R018587</v>
      </c>
      <c r="AS39" s="29">
        <f>IF(SP_AcqTract_DB[[#This Row],[WCAD Tax Parcel ID]]="",0,(LEN(SP_AcqTract_DB[[#This Row],[WCAD Tax Parcel ID]])-LEN(SUBSTITUTE(SP_AcqTract_DB[[#This Row],[WCAD Tax Parcel ID]],"#",""))+1)/2)</f>
        <v>1</v>
      </c>
      <c r="AT39" s="80" t="e">
        <f>IF(SP_AcqTract_DB[[#This Row],[WCAD Tax Parcel ID]]="",0,COUNTIF(#REF!,SP_AcqTract_DB[[#This Row],[Acquisition Tract No.]]))</f>
        <v>#REF!</v>
      </c>
      <c r="AU39" s="79">
        <f>COUNTIF(ACQStatus_ACQTNo.,SP_AcqTract_DB[[#This Row],[Acquisition Tract No.]])</f>
        <v>1</v>
      </c>
      <c r="AX39" s="43"/>
      <c r="AY39" s="1"/>
      <c r="AZ39" s="43"/>
      <c r="BA39" s="99"/>
      <c r="BE39" s="43"/>
      <c r="BF39" s="43"/>
      <c r="BG39" s="43"/>
      <c r="BH39" s="43"/>
      <c r="BI39" s="43"/>
      <c r="BJ39" s="43"/>
      <c r="BK39" s="43"/>
      <c r="BL39" s="43"/>
      <c r="BM39" s="43"/>
      <c r="BN39" s="101"/>
      <c r="BO39" s="43"/>
      <c r="BP39" s="43"/>
      <c r="BQ39" s="101"/>
      <c r="BR39" s="65"/>
      <c r="BS39" s="102"/>
      <c r="BV39" s="101"/>
      <c r="BW39" s="43"/>
      <c r="BX39" s="43"/>
      <c r="BY39" s="1"/>
      <c r="BZ39" s="43"/>
      <c r="CA39" s="43"/>
      <c r="CC39" s="43"/>
      <c r="CD39" s="43"/>
      <c r="CE39" s="43"/>
      <c r="CF39" s="103"/>
      <c r="CG39" s="99"/>
      <c r="CH39" s="103"/>
      <c r="CM39" s="43"/>
      <c r="CN39" s="43"/>
    </row>
    <row r="40" spans="1:92" ht="15" x14ac:dyDescent="0.2">
      <c r="A40" s="6" t="s">
        <v>43</v>
      </c>
      <c r="B40" s="12" t="s">
        <v>270</v>
      </c>
      <c r="C40" s="7" t="s">
        <v>1141</v>
      </c>
      <c r="D40" s="28" t="s">
        <v>666</v>
      </c>
      <c r="E40" s="28" t="s">
        <v>1854</v>
      </c>
      <c r="F40" s="28" t="s">
        <v>67</v>
      </c>
      <c r="G40" s="8" t="s">
        <v>142</v>
      </c>
      <c r="H40" s="8"/>
      <c r="I40" s="8" t="s">
        <v>142</v>
      </c>
      <c r="J40" s="8" t="s">
        <v>143</v>
      </c>
      <c r="K40" s="8" t="s">
        <v>744</v>
      </c>
      <c r="L40" s="8" t="s">
        <v>134</v>
      </c>
      <c r="M40" s="8" t="s">
        <v>68</v>
      </c>
      <c r="N40" s="8" t="s">
        <v>144</v>
      </c>
      <c r="O40" s="30">
        <v>43670</v>
      </c>
      <c r="P40" s="7" t="s">
        <v>1024</v>
      </c>
      <c r="Q40" s="3" t="s">
        <v>1840</v>
      </c>
      <c r="R40" s="16">
        <v>43994</v>
      </c>
      <c r="S40" s="5">
        <v>0.123393021120294</v>
      </c>
      <c r="T40" s="4">
        <v>5375</v>
      </c>
      <c r="U40" s="30">
        <v>43693</v>
      </c>
      <c r="V40" s="8" t="s">
        <v>1059</v>
      </c>
      <c r="W40" s="8"/>
      <c r="X40" s="8"/>
      <c r="Y40" s="8" t="s">
        <v>1074</v>
      </c>
      <c r="Z40" s="8" t="s">
        <v>679</v>
      </c>
      <c r="AA40" s="7"/>
      <c r="AB40" s="7" t="s">
        <v>1503</v>
      </c>
      <c r="AC40" s="8" t="s">
        <v>718</v>
      </c>
      <c r="AD40" s="8" t="s">
        <v>1483</v>
      </c>
      <c r="AE40" s="22">
        <v>43997.468553240738</v>
      </c>
      <c r="AF40" s="8" t="s">
        <v>20</v>
      </c>
      <c r="AG40" s="22">
        <v>43682.623194444444</v>
      </c>
      <c r="AH40" s="1" t="s">
        <v>59</v>
      </c>
      <c r="AI40" s="104">
        <v>28</v>
      </c>
      <c r="AJ40" s="104" t="s">
        <v>1766</v>
      </c>
      <c r="AK40" s="104" t="s">
        <v>1422</v>
      </c>
      <c r="AL40" s="104" t="s">
        <v>22</v>
      </c>
      <c r="AM40" s="104" t="s">
        <v>22</v>
      </c>
      <c r="AN40" s="104">
        <v>3</v>
      </c>
      <c r="AO40" s="118"/>
      <c r="AP40" s="118"/>
      <c r="AQ40" s="118"/>
      <c r="AR4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R018588;R018589</v>
      </c>
      <c r="AS40" s="29">
        <f>IF(SP_AcqTract_DB[[#This Row],[WCAD Tax Parcel ID]]="",0,(LEN(SP_AcqTract_DB[[#This Row],[WCAD Tax Parcel ID]])-LEN(SUBSTITUTE(SP_AcqTract_DB[[#This Row],[WCAD Tax Parcel ID]],"#",""))+1)/2)</f>
        <v>2</v>
      </c>
      <c r="AT40" s="80" t="e">
        <f>IF(SP_AcqTract_DB[[#This Row],[WCAD Tax Parcel ID]]="",0,COUNTIF(#REF!,SP_AcqTract_DB[[#This Row],[Acquisition Tract No.]]))</f>
        <v>#REF!</v>
      </c>
      <c r="AU40" s="79">
        <f>COUNTIF(ACQStatus_ACQTNo.,SP_AcqTract_DB[[#This Row],[Acquisition Tract No.]])</f>
        <v>1</v>
      </c>
      <c r="AX40" s="43"/>
      <c r="AY40" s="1"/>
      <c r="AZ40" s="43"/>
      <c r="BA40" s="99"/>
      <c r="BE40" s="43"/>
      <c r="BF40" s="43"/>
      <c r="BG40" s="43"/>
      <c r="BH40" s="43"/>
      <c r="BI40" s="43"/>
      <c r="BJ40" s="43"/>
      <c r="BK40" s="43"/>
      <c r="BL40" s="43"/>
      <c r="BM40" s="43"/>
      <c r="BN40" s="101"/>
      <c r="BO40" s="43"/>
      <c r="BP40" s="43"/>
      <c r="BQ40" s="101"/>
      <c r="BR40" s="65"/>
      <c r="BS40" s="102"/>
      <c r="BV40" s="101"/>
      <c r="BW40" s="43"/>
      <c r="BX40" s="43"/>
      <c r="BY40" s="1"/>
      <c r="BZ40" s="43"/>
      <c r="CA40" s="43"/>
      <c r="CC40" s="43"/>
      <c r="CD40" s="43"/>
      <c r="CE40" s="43"/>
      <c r="CF40" s="103"/>
      <c r="CG40" s="99"/>
      <c r="CH40" s="103"/>
      <c r="CM40" s="43"/>
      <c r="CN40" s="43"/>
    </row>
    <row r="41" spans="1:92" ht="15" x14ac:dyDescent="0.2">
      <c r="A41" s="6" t="s">
        <v>44</v>
      </c>
      <c r="B41" s="12" t="s">
        <v>272</v>
      </c>
      <c r="C41" s="7" t="s">
        <v>1141</v>
      </c>
      <c r="D41" s="28" t="s">
        <v>666</v>
      </c>
      <c r="E41" s="28" t="s">
        <v>1855</v>
      </c>
      <c r="F41" s="28" t="s">
        <v>67</v>
      </c>
      <c r="G41" s="8" t="s">
        <v>145</v>
      </c>
      <c r="H41" s="8"/>
      <c r="I41" s="8" t="s">
        <v>510</v>
      </c>
      <c r="J41" s="8" t="s">
        <v>193</v>
      </c>
      <c r="K41" s="8" t="s">
        <v>741</v>
      </c>
      <c r="L41" s="8" t="s">
        <v>1042</v>
      </c>
      <c r="M41" s="8" t="s">
        <v>68</v>
      </c>
      <c r="N41" s="8" t="s">
        <v>146</v>
      </c>
      <c r="O41" s="30">
        <v>43670</v>
      </c>
      <c r="P41" s="7" t="s">
        <v>1027</v>
      </c>
      <c r="Q41" s="3" t="s">
        <v>1504</v>
      </c>
      <c r="R41" s="16">
        <v>43964</v>
      </c>
      <c r="S41" s="5">
        <v>2.2460055096418698</v>
      </c>
      <c r="T41" s="4">
        <v>97836</v>
      </c>
      <c r="U41" s="30">
        <v>43693</v>
      </c>
      <c r="V41" s="8" t="s">
        <v>1061</v>
      </c>
      <c r="W41" s="8"/>
      <c r="X41" s="8"/>
      <c r="Y41" s="8"/>
      <c r="Z41" s="8" t="s">
        <v>679</v>
      </c>
      <c r="AA41" s="7"/>
      <c r="AB41" s="7" t="s">
        <v>1582</v>
      </c>
      <c r="AC41" s="8" t="s">
        <v>719</v>
      </c>
      <c r="AD41" s="8" t="s">
        <v>1483</v>
      </c>
      <c r="AE41" s="22">
        <v>44006.417685185188</v>
      </c>
      <c r="AF41" s="8" t="s">
        <v>20</v>
      </c>
      <c r="AG41" s="22">
        <v>43682.623194444444</v>
      </c>
      <c r="AH41" s="1" t="s">
        <v>59</v>
      </c>
      <c r="AI41" s="104">
        <v>29</v>
      </c>
      <c r="AJ41" s="104" t="s">
        <v>1766</v>
      </c>
      <c r="AK41" s="104" t="s">
        <v>1422</v>
      </c>
      <c r="AL41" s="104" t="s">
        <v>22</v>
      </c>
      <c r="AM41" s="104" t="s">
        <v>22</v>
      </c>
      <c r="AN41" s="104">
        <v>2</v>
      </c>
      <c r="AO41" s="118"/>
      <c r="AP41" s="118">
        <v>44006</v>
      </c>
      <c r="AQ41" s="118"/>
      <c r="AR4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R018590;R018591;R018592</v>
      </c>
      <c r="AS41" s="29">
        <f>IF(SP_AcqTract_DB[[#This Row],[WCAD Tax Parcel ID]]="",0,(LEN(SP_AcqTract_DB[[#This Row],[WCAD Tax Parcel ID]])-LEN(SUBSTITUTE(SP_AcqTract_DB[[#This Row],[WCAD Tax Parcel ID]],"#",""))+1)/2)</f>
        <v>3</v>
      </c>
      <c r="AT41" s="80" t="e">
        <f>IF(SP_AcqTract_DB[[#This Row],[WCAD Tax Parcel ID]]="",0,COUNTIF(#REF!,SP_AcqTract_DB[[#This Row],[Acquisition Tract No.]]))</f>
        <v>#REF!</v>
      </c>
      <c r="AU41" s="79">
        <f>COUNTIF(ACQStatus_ACQTNo.,SP_AcqTract_DB[[#This Row],[Acquisition Tract No.]])</f>
        <v>1</v>
      </c>
      <c r="AX41" s="43"/>
      <c r="AY41" s="1"/>
      <c r="AZ41" s="43"/>
      <c r="BA41" s="99"/>
      <c r="BE41" s="43"/>
      <c r="BF41" s="43"/>
      <c r="BG41" s="43"/>
      <c r="BH41" s="43"/>
      <c r="BI41" s="43"/>
      <c r="BJ41" s="43"/>
      <c r="BK41" s="43"/>
      <c r="BL41" s="43"/>
      <c r="BM41" s="43"/>
      <c r="BN41" s="101"/>
      <c r="BO41" s="43"/>
      <c r="BP41" s="43"/>
      <c r="BQ41" s="101"/>
      <c r="BR41" s="65"/>
      <c r="BS41" s="102"/>
      <c r="BV41" s="101"/>
      <c r="BW41" s="43"/>
      <c r="BX41" s="43"/>
      <c r="BY41" s="1"/>
      <c r="BZ41" s="43"/>
      <c r="CA41" s="43"/>
      <c r="CC41" s="43"/>
      <c r="CD41" s="43"/>
      <c r="CE41" s="43"/>
      <c r="CF41" s="103"/>
      <c r="CG41" s="99"/>
      <c r="CH41" s="103"/>
      <c r="CM41" s="43"/>
      <c r="CN41" s="43"/>
    </row>
    <row r="42" spans="1:92" ht="15" x14ac:dyDescent="0.2">
      <c r="A42" s="6" t="s">
        <v>498</v>
      </c>
      <c r="B42" s="12" t="s">
        <v>499</v>
      </c>
      <c r="C42" s="7" t="s">
        <v>1141</v>
      </c>
      <c r="D42" s="28" t="s">
        <v>666</v>
      </c>
      <c r="E42" s="28" t="s">
        <v>1591</v>
      </c>
      <c r="F42" s="28" t="s">
        <v>67</v>
      </c>
      <c r="G42" s="8" t="s">
        <v>670</v>
      </c>
      <c r="H42" s="8"/>
      <c r="I42" s="8" t="s">
        <v>1043</v>
      </c>
      <c r="J42" s="8" t="s">
        <v>496</v>
      </c>
      <c r="K42" s="8"/>
      <c r="L42" s="8" t="s">
        <v>496</v>
      </c>
      <c r="M42" s="8" t="s">
        <v>68</v>
      </c>
      <c r="N42" s="8"/>
      <c r="O42" s="30"/>
      <c r="P42" s="7" t="s">
        <v>689</v>
      </c>
      <c r="Q42" s="3"/>
      <c r="R42" s="16"/>
      <c r="S42" s="5">
        <v>0</v>
      </c>
      <c r="T42" s="4"/>
      <c r="U42" s="30"/>
      <c r="V42" s="8" t="s">
        <v>1059</v>
      </c>
      <c r="W42" s="8"/>
      <c r="X42" s="8"/>
      <c r="Y42" s="8"/>
      <c r="Z42" s="8"/>
      <c r="AA42" s="7"/>
      <c r="AB42" s="7" t="s">
        <v>24</v>
      </c>
      <c r="AC42" s="8" t="s">
        <v>720</v>
      </c>
      <c r="AD42" s="8" t="s">
        <v>1482</v>
      </c>
      <c r="AE42" s="22">
        <v>43991.54</v>
      </c>
      <c r="AF42" s="8" t="s">
        <v>1484</v>
      </c>
      <c r="AG42" s="22">
        <v>43727.654675925929</v>
      </c>
      <c r="AH42" s="1"/>
      <c r="AI42" s="104">
        <v>46</v>
      </c>
      <c r="AJ42" s="104" t="s">
        <v>1766</v>
      </c>
      <c r="AK42" s="104" t="s">
        <v>1422</v>
      </c>
      <c r="AL42" s="104" t="s">
        <v>1746</v>
      </c>
      <c r="AM42" s="104" t="s">
        <v>1746</v>
      </c>
      <c r="AN42" s="104"/>
      <c r="AO42" s="118"/>
      <c r="AP42" s="118"/>
      <c r="AQ42" s="118"/>
      <c r="AR4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R056768</v>
      </c>
      <c r="AS42" s="29">
        <f>IF(SP_AcqTract_DB[[#This Row],[WCAD Tax Parcel ID]]="",0,(LEN(SP_AcqTract_DB[[#This Row],[WCAD Tax Parcel ID]])-LEN(SUBSTITUTE(SP_AcqTract_DB[[#This Row],[WCAD Tax Parcel ID]],"#",""))+1)/2)</f>
        <v>1</v>
      </c>
      <c r="AT42" s="80" t="e">
        <f>IF(SP_AcqTract_DB[[#This Row],[WCAD Tax Parcel ID]]="",0,COUNTIF(#REF!,SP_AcqTract_DB[[#This Row],[Acquisition Tract No.]]))</f>
        <v>#REF!</v>
      </c>
      <c r="AU42" s="79">
        <f>COUNTIF(ACQStatus_ACQTNo.,SP_AcqTract_DB[[#This Row],[Acquisition Tract No.]])</f>
        <v>1</v>
      </c>
      <c r="AX42" s="43"/>
      <c r="AY42" s="1"/>
      <c r="AZ42" s="43"/>
      <c r="BA42" s="99"/>
      <c r="BE42" s="43"/>
      <c r="BF42" s="43"/>
      <c r="BG42" s="43"/>
      <c r="BH42" s="43"/>
      <c r="BI42" s="43"/>
      <c r="BJ42" s="43"/>
      <c r="BK42" s="43"/>
      <c r="BL42" s="43"/>
      <c r="BM42" s="43"/>
      <c r="BN42" s="101"/>
      <c r="BO42" s="43"/>
      <c r="BP42" s="43"/>
      <c r="BQ42" s="101"/>
      <c r="BR42" s="65"/>
      <c r="BS42" s="102"/>
      <c r="BV42" s="101"/>
      <c r="BW42" s="43"/>
      <c r="BX42" s="43"/>
      <c r="BY42" s="1"/>
      <c r="BZ42" s="43"/>
      <c r="CA42" s="43"/>
      <c r="CC42" s="43"/>
      <c r="CD42" s="43"/>
      <c r="CE42" s="43"/>
      <c r="CF42" s="103"/>
      <c r="CG42" s="99"/>
      <c r="CH42" s="103"/>
      <c r="CM42" s="43"/>
      <c r="CN42" s="43"/>
    </row>
    <row r="43" spans="1:92" ht="25.5" x14ac:dyDescent="0.2">
      <c r="A43" s="6" t="s">
        <v>585</v>
      </c>
      <c r="B43" s="12" t="s">
        <v>1044</v>
      </c>
      <c r="C43" s="7" t="s">
        <v>1141</v>
      </c>
      <c r="D43" s="28" t="s">
        <v>666</v>
      </c>
      <c r="E43" s="28" t="s">
        <v>1848</v>
      </c>
      <c r="F43" s="28"/>
      <c r="G43" s="8" t="s">
        <v>96</v>
      </c>
      <c r="H43" s="8" t="s">
        <v>96</v>
      </c>
      <c r="I43" s="8" t="s">
        <v>96</v>
      </c>
      <c r="J43" s="8" t="s">
        <v>180</v>
      </c>
      <c r="K43" s="8" t="s">
        <v>741</v>
      </c>
      <c r="L43" s="8" t="s">
        <v>1045</v>
      </c>
      <c r="M43" s="8"/>
      <c r="N43" s="8"/>
      <c r="O43" s="30">
        <v>43670</v>
      </c>
      <c r="P43" s="7" t="s">
        <v>1029</v>
      </c>
      <c r="Q43" s="3"/>
      <c r="R43" s="16"/>
      <c r="S43" s="5">
        <v>1.0079</v>
      </c>
      <c r="T43" s="4">
        <v>43904.124000000003</v>
      </c>
      <c r="U43" s="30"/>
      <c r="V43" s="8"/>
      <c r="W43" s="8"/>
      <c r="X43" s="8"/>
      <c r="Y43" s="8"/>
      <c r="Z43" s="8"/>
      <c r="AA43" s="7"/>
      <c r="AB43" s="7"/>
      <c r="AC43" s="8" t="s">
        <v>721</v>
      </c>
      <c r="AD43" s="8" t="s">
        <v>1483</v>
      </c>
      <c r="AE43" s="22">
        <v>43994.399872685186</v>
      </c>
      <c r="AF43" s="8" t="s">
        <v>1485</v>
      </c>
      <c r="AG43" s="22">
        <v>43752.513148148151</v>
      </c>
      <c r="AH43" s="1" t="s">
        <v>1683</v>
      </c>
      <c r="AI43" s="104">
        <v>47</v>
      </c>
      <c r="AJ43" s="104" t="s">
        <v>1766</v>
      </c>
      <c r="AK43" s="104" t="s">
        <v>1422</v>
      </c>
      <c r="AL43" s="104" t="s">
        <v>1746</v>
      </c>
      <c r="AM43" s="104" t="s">
        <v>22</v>
      </c>
      <c r="AN43" s="104">
        <v>3</v>
      </c>
      <c r="AO43" s="118"/>
      <c r="AP43" s="118"/>
      <c r="AQ43" s="118"/>
      <c r="AR4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UNKN004</v>
      </c>
      <c r="AS43" s="29">
        <f>IF(SP_AcqTract_DB[[#This Row],[WCAD Tax Parcel ID]]="",0,(LEN(SP_AcqTract_DB[[#This Row],[WCAD Tax Parcel ID]])-LEN(SUBSTITUTE(SP_AcqTract_DB[[#This Row],[WCAD Tax Parcel ID]],"#",""))+1)/2)</f>
        <v>1</v>
      </c>
      <c r="AT43" s="80" t="e">
        <f>IF(SP_AcqTract_DB[[#This Row],[WCAD Tax Parcel ID]]="",0,COUNTIF(#REF!,SP_AcqTract_DB[[#This Row],[Acquisition Tract No.]]))</f>
        <v>#REF!</v>
      </c>
      <c r="AU43" s="79">
        <f>COUNTIF(ACQStatus_ACQTNo.,SP_AcqTract_DB[[#This Row],[Acquisition Tract No.]])</f>
        <v>1</v>
      </c>
      <c r="AX43" s="43"/>
      <c r="AY43" s="1"/>
      <c r="AZ43" s="43"/>
      <c r="BA43" s="99"/>
      <c r="BE43" s="43"/>
      <c r="BF43" s="43"/>
      <c r="BG43" s="43"/>
      <c r="BH43" s="43"/>
      <c r="BI43" s="43"/>
      <c r="BJ43" s="43"/>
      <c r="BK43" s="43"/>
      <c r="BL43" s="43"/>
      <c r="BM43" s="43"/>
      <c r="BN43" s="101"/>
      <c r="BO43" s="43"/>
      <c r="BP43" s="43"/>
      <c r="BQ43" s="101"/>
      <c r="BR43" s="65"/>
      <c r="BS43" s="102"/>
      <c r="BV43" s="101"/>
      <c r="BW43" s="43"/>
      <c r="BX43" s="43"/>
      <c r="BY43" s="1"/>
      <c r="BZ43" s="43"/>
      <c r="CA43" s="43"/>
      <c r="CC43" s="43"/>
      <c r="CD43" s="43"/>
      <c r="CE43" s="43"/>
      <c r="CF43" s="103"/>
      <c r="CG43" s="99"/>
      <c r="CH43" s="103"/>
      <c r="CM43" s="43"/>
      <c r="CN43" s="43"/>
    </row>
    <row r="44" spans="1:92" ht="15" x14ac:dyDescent="0.2">
      <c r="A44" s="6" t="s">
        <v>45</v>
      </c>
      <c r="B44" s="12" t="s">
        <v>273</v>
      </c>
      <c r="C44" s="7" t="s">
        <v>1141</v>
      </c>
      <c r="D44" s="28" t="s">
        <v>1667</v>
      </c>
      <c r="E44" s="28" t="s">
        <v>1671</v>
      </c>
      <c r="F44" s="28" t="s">
        <v>1140</v>
      </c>
      <c r="G44" s="8" t="s">
        <v>147</v>
      </c>
      <c r="H44" s="8" t="s">
        <v>147</v>
      </c>
      <c r="I44" s="8" t="s">
        <v>147</v>
      </c>
      <c r="J44" s="8" t="s">
        <v>1145</v>
      </c>
      <c r="K44" s="8" t="s">
        <v>1146</v>
      </c>
      <c r="L44" s="8" t="s">
        <v>148</v>
      </c>
      <c r="M44" s="8" t="s">
        <v>68</v>
      </c>
      <c r="N44" s="8" t="s">
        <v>149</v>
      </c>
      <c r="O44" s="30">
        <v>43670</v>
      </c>
      <c r="P44" s="7"/>
      <c r="Q44" s="3"/>
      <c r="R44" s="16"/>
      <c r="S44" s="5">
        <v>0</v>
      </c>
      <c r="T44" s="4"/>
      <c r="U44" s="30"/>
      <c r="V44" s="8"/>
      <c r="W44" s="8"/>
      <c r="X44" s="8"/>
      <c r="Y44" s="8"/>
      <c r="Z44" s="8"/>
      <c r="AA44" s="7"/>
      <c r="AB44" s="7"/>
      <c r="AC44" s="8" t="s">
        <v>722</v>
      </c>
      <c r="AD44" s="8" t="s">
        <v>1483</v>
      </c>
      <c r="AE44" s="22">
        <v>43991.512141203704</v>
      </c>
      <c r="AF44" s="8" t="s">
        <v>20</v>
      </c>
      <c r="AG44" s="22">
        <v>43682.623194444444</v>
      </c>
      <c r="AH44" s="1" t="s">
        <v>1684</v>
      </c>
      <c r="AI44" s="104">
        <v>30</v>
      </c>
      <c r="AJ44" s="104" t="s">
        <v>1766</v>
      </c>
      <c r="AK44" s="104" t="s">
        <v>1422</v>
      </c>
      <c r="AL44" s="104" t="s">
        <v>1746</v>
      </c>
      <c r="AM44" s="104" t="s">
        <v>1746</v>
      </c>
      <c r="AN44" s="104"/>
      <c r="AO44" s="118"/>
      <c r="AP44" s="118"/>
      <c r="AQ44" s="118"/>
      <c r="AR4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R022999</v>
      </c>
      <c r="AS44" s="29">
        <f>IF(SP_AcqTract_DB[[#This Row],[WCAD Tax Parcel ID]]="",0,(LEN(SP_AcqTract_DB[[#This Row],[WCAD Tax Parcel ID]])-LEN(SUBSTITUTE(SP_AcqTract_DB[[#This Row],[WCAD Tax Parcel ID]],"#",""))+1)/2)</f>
        <v>1</v>
      </c>
      <c r="AT44" s="80" t="e">
        <f>IF(SP_AcqTract_DB[[#This Row],[WCAD Tax Parcel ID]]="",0,COUNTIF(#REF!,SP_AcqTract_DB[[#This Row],[Acquisition Tract No.]]))</f>
        <v>#REF!</v>
      </c>
      <c r="AU44" s="79">
        <f>COUNTIF(ACQStatus_ACQTNo.,SP_AcqTract_DB[[#This Row],[Acquisition Tract No.]])</f>
        <v>1</v>
      </c>
      <c r="AX44" s="43"/>
      <c r="AY44" s="1"/>
      <c r="AZ44" s="43"/>
      <c r="BA44" s="99"/>
      <c r="BE44" s="43"/>
      <c r="BF44" s="43"/>
      <c r="BG44" s="43"/>
      <c r="BH44" s="43"/>
      <c r="BI44" s="43"/>
      <c r="BJ44" s="43"/>
      <c r="BK44" s="43"/>
      <c r="BL44" s="43"/>
      <c r="BM44" s="43"/>
      <c r="BN44" s="101"/>
      <c r="BO44" s="43"/>
      <c r="BP44" s="43"/>
      <c r="BQ44" s="101"/>
      <c r="BR44" s="65"/>
      <c r="BS44" s="102"/>
      <c r="BV44" s="101"/>
      <c r="BW44" s="43"/>
      <c r="BX44" s="43"/>
      <c r="BY44" s="1"/>
      <c r="BZ44" s="43"/>
      <c r="CA44" s="43"/>
      <c r="CC44" s="43"/>
      <c r="CD44" s="43"/>
      <c r="CE44" s="43"/>
      <c r="CF44" s="103"/>
      <c r="CG44" s="99"/>
      <c r="CH44" s="103"/>
      <c r="CM44" s="43"/>
      <c r="CN44" s="43"/>
    </row>
    <row r="45" spans="1:92" ht="15" x14ac:dyDescent="0.2">
      <c r="A45" s="6" t="s">
        <v>46</v>
      </c>
      <c r="B45" s="12" t="s">
        <v>274</v>
      </c>
      <c r="C45" s="7" t="s">
        <v>1141</v>
      </c>
      <c r="D45" s="28" t="s">
        <v>666</v>
      </c>
      <c r="E45" s="28" t="s">
        <v>1842</v>
      </c>
      <c r="F45" s="28" t="s">
        <v>67</v>
      </c>
      <c r="G45" s="8" t="s">
        <v>1046</v>
      </c>
      <c r="H45" s="8" t="s">
        <v>1046</v>
      </c>
      <c r="I45" s="8" t="s">
        <v>1046</v>
      </c>
      <c r="J45" s="8" t="s">
        <v>194</v>
      </c>
      <c r="K45" s="8" t="s">
        <v>1063</v>
      </c>
      <c r="L45" s="8" t="s">
        <v>150</v>
      </c>
      <c r="M45" s="8" t="s">
        <v>68</v>
      </c>
      <c r="N45" s="8" t="s">
        <v>151</v>
      </c>
      <c r="O45" s="30">
        <v>43670</v>
      </c>
      <c r="P45" s="7" t="s">
        <v>689</v>
      </c>
      <c r="Q45" s="3" t="s">
        <v>1840</v>
      </c>
      <c r="R45" s="16">
        <v>43994</v>
      </c>
      <c r="S45" s="5">
        <v>1.044536271809E-2</v>
      </c>
      <c r="T45" s="4">
        <v>455</v>
      </c>
      <c r="U45" s="30"/>
      <c r="V45" s="8" t="s">
        <v>1060</v>
      </c>
      <c r="W45" s="8"/>
      <c r="X45" s="8"/>
      <c r="Y45" s="8"/>
      <c r="Z45" s="8"/>
      <c r="AA45" s="7"/>
      <c r="AB45" s="7" t="s">
        <v>24</v>
      </c>
      <c r="AC45" s="8" t="s">
        <v>723</v>
      </c>
      <c r="AD45" s="8" t="s">
        <v>1483</v>
      </c>
      <c r="AE45" s="22">
        <v>43997.469004629631</v>
      </c>
      <c r="AF45" s="8" t="s">
        <v>20</v>
      </c>
      <c r="AG45" s="22">
        <v>43682.623194444444</v>
      </c>
      <c r="AH45" s="1" t="s">
        <v>59</v>
      </c>
      <c r="AI45" s="104">
        <v>31</v>
      </c>
      <c r="AJ45" s="104" t="s">
        <v>1766</v>
      </c>
      <c r="AK45" s="104" t="s">
        <v>1422</v>
      </c>
      <c r="AL45" s="104" t="s">
        <v>22</v>
      </c>
      <c r="AM45" s="104" t="s">
        <v>22</v>
      </c>
      <c r="AN45" s="104">
        <v>1</v>
      </c>
      <c r="AO45" s="118"/>
      <c r="AP45" s="118"/>
      <c r="AQ45" s="118"/>
      <c r="AR4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R023000</v>
      </c>
      <c r="AS45" s="29">
        <f>IF(SP_AcqTract_DB[[#This Row],[WCAD Tax Parcel ID]]="",0,(LEN(SP_AcqTract_DB[[#This Row],[WCAD Tax Parcel ID]])-LEN(SUBSTITUTE(SP_AcqTract_DB[[#This Row],[WCAD Tax Parcel ID]],"#",""))+1)/2)</f>
        <v>1</v>
      </c>
      <c r="AT45" s="80" t="e">
        <f>IF(SP_AcqTract_DB[[#This Row],[WCAD Tax Parcel ID]]="",0,COUNTIF(#REF!,SP_AcqTract_DB[[#This Row],[Acquisition Tract No.]]))</f>
        <v>#REF!</v>
      </c>
      <c r="AU45" s="79">
        <f>COUNTIF(ACQStatus_ACQTNo.,SP_AcqTract_DB[[#This Row],[Acquisition Tract No.]])</f>
        <v>1</v>
      </c>
      <c r="AX45" s="43"/>
      <c r="AY45" s="1"/>
      <c r="AZ45" s="43"/>
      <c r="BA45" s="99"/>
      <c r="BE45" s="43"/>
      <c r="BF45" s="43"/>
      <c r="BG45" s="43"/>
      <c r="BH45" s="43"/>
      <c r="BI45" s="43"/>
      <c r="BJ45" s="43"/>
      <c r="BK45" s="43"/>
      <c r="BL45" s="43"/>
      <c r="BM45" s="43"/>
      <c r="BN45" s="101"/>
      <c r="BO45" s="43"/>
      <c r="BP45" s="43"/>
      <c r="BQ45" s="101"/>
      <c r="BR45" s="65"/>
      <c r="BS45" s="102"/>
      <c r="BV45" s="101"/>
      <c r="BW45" s="43"/>
      <c r="BX45" s="43"/>
      <c r="BY45" s="1"/>
      <c r="BZ45" s="43"/>
      <c r="CA45" s="43"/>
      <c r="CC45" s="43"/>
      <c r="CD45" s="43"/>
      <c r="CE45" s="43"/>
      <c r="CF45" s="103"/>
      <c r="CG45" s="99"/>
      <c r="CH45" s="103"/>
      <c r="CM45" s="43"/>
      <c r="CN45" s="43"/>
    </row>
    <row r="46" spans="1:92" ht="15" x14ac:dyDescent="0.2">
      <c r="A46" s="6" t="s">
        <v>47</v>
      </c>
      <c r="B46" s="12" t="s">
        <v>275</v>
      </c>
      <c r="C46" s="7" t="s">
        <v>1141</v>
      </c>
      <c r="D46" s="28" t="s">
        <v>666</v>
      </c>
      <c r="E46" s="28" t="s">
        <v>1856</v>
      </c>
      <c r="F46" s="28" t="s">
        <v>1140</v>
      </c>
      <c r="G46" s="8" t="s">
        <v>2663</v>
      </c>
      <c r="H46" s="8"/>
      <c r="I46" s="8" t="s">
        <v>1047</v>
      </c>
      <c r="J46" s="8" t="s">
        <v>195</v>
      </c>
      <c r="K46" s="8" t="s">
        <v>1063</v>
      </c>
      <c r="L46" s="8" t="s">
        <v>152</v>
      </c>
      <c r="M46" s="8" t="s">
        <v>68</v>
      </c>
      <c r="N46" s="8" t="s">
        <v>153</v>
      </c>
      <c r="O46" s="30">
        <v>43670</v>
      </c>
      <c r="P46" s="7" t="s">
        <v>689</v>
      </c>
      <c r="Q46" s="3" t="s">
        <v>1504</v>
      </c>
      <c r="R46" s="16">
        <v>43950</v>
      </c>
      <c r="S46" s="5">
        <v>0.2428145087236</v>
      </c>
      <c r="T46" s="4">
        <v>10577</v>
      </c>
      <c r="U46" s="30"/>
      <c r="V46" s="8" t="s">
        <v>1060</v>
      </c>
      <c r="W46" s="8"/>
      <c r="X46" s="8"/>
      <c r="Y46" s="8"/>
      <c r="Z46" s="8"/>
      <c r="AA46" s="7"/>
      <c r="AB46" s="7" t="s">
        <v>24</v>
      </c>
      <c r="AC46" s="8" t="s">
        <v>724</v>
      </c>
      <c r="AD46" s="8" t="s">
        <v>1483</v>
      </c>
      <c r="AE46" s="22">
        <v>43997.673368055555</v>
      </c>
      <c r="AF46" s="8" t="s">
        <v>20</v>
      </c>
      <c r="AG46" s="22">
        <v>43682.623194444444</v>
      </c>
      <c r="AH46" s="1" t="s">
        <v>59</v>
      </c>
      <c r="AI46" s="104">
        <v>32</v>
      </c>
      <c r="AJ46" s="104" t="s">
        <v>1766</v>
      </c>
      <c r="AK46" s="104" t="s">
        <v>1422</v>
      </c>
      <c r="AL46" s="104" t="s">
        <v>22</v>
      </c>
      <c r="AM46" s="104" t="s">
        <v>22</v>
      </c>
      <c r="AN46" s="104">
        <v>3</v>
      </c>
      <c r="AO46" s="118">
        <v>43986</v>
      </c>
      <c r="AP46" s="118">
        <v>43997</v>
      </c>
      <c r="AQ46" s="118"/>
      <c r="AR4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R023001</v>
      </c>
      <c r="AS46" s="29">
        <f>IF(SP_AcqTract_DB[[#This Row],[WCAD Tax Parcel ID]]="",0,(LEN(SP_AcqTract_DB[[#This Row],[WCAD Tax Parcel ID]])-LEN(SUBSTITUTE(SP_AcqTract_DB[[#This Row],[WCAD Tax Parcel ID]],"#",""))+1)/2)</f>
        <v>1</v>
      </c>
      <c r="AT46" s="80" t="e">
        <f>IF(SP_AcqTract_DB[[#This Row],[WCAD Tax Parcel ID]]="",0,COUNTIF(#REF!,SP_AcqTract_DB[[#This Row],[Acquisition Tract No.]]))</f>
        <v>#REF!</v>
      </c>
      <c r="AU46" s="79">
        <f>COUNTIF(ACQStatus_ACQTNo.,SP_AcqTract_DB[[#This Row],[Acquisition Tract No.]])</f>
        <v>1</v>
      </c>
      <c r="AX46" s="43"/>
      <c r="AY46" s="1"/>
      <c r="AZ46" s="43"/>
      <c r="BA46" s="99"/>
      <c r="BE46" s="43"/>
      <c r="BF46" s="43"/>
      <c r="BG46" s="43"/>
      <c r="BH46" s="43"/>
      <c r="BI46" s="43"/>
      <c r="BJ46" s="43"/>
      <c r="BK46" s="43"/>
      <c r="BL46" s="43"/>
      <c r="BM46" s="43"/>
      <c r="BN46" s="101"/>
      <c r="BO46" s="43"/>
      <c r="BP46" s="43"/>
      <c r="BQ46" s="101"/>
      <c r="BR46" s="65"/>
      <c r="BS46" s="102"/>
      <c r="BV46" s="101"/>
      <c r="BW46" s="43"/>
      <c r="BX46" s="43"/>
      <c r="BY46" s="1"/>
      <c r="BZ46" s="43"/>
      <c r="CA46" s="43"/>
      <c r="CC46" s="43"/>
      <c r="CD46" s="43"/>
      <c r="CE46" s="43"/>
      <c r="CF46" s="103"/>
      <c r="CG46" s="99"/>
      <c r="CH46" s="103"/>
      <c r="CM46" s="43"/>
      <c r="CN46" s="43"/>
    </row>
    <row r="47" spans="1:92" ht="15" x14ac:dyDescent="0.2">
      <c r="A47" s="21" t="s">
        <v>48</v>
      </c>
      <c r="B47" s="12" t="s">
        <v>277</v>
      </c>
      <c r="C47" s="7" t="s">
        <v>1141</v>
      </c>
      <c r="D47" s="28" t="s">
        <v>666</v>
      </c>
      <c r="E47" s="28" t="s">
        <v>1852</v>
      </c>
      <c r="F47" s="28" t="s">
        <v>67</v>
      </c>
      <c r="G47" s="8" t="s">
        <v>154</v>
      </c>
      <c r="H47" s="8"/>
      <c r="I47" s="8"/>
      <c r="J47" s="8" t="s">
        <v>191</v>
      </c>
      <c r="K47" s="8" t="s">
        <v>1063</v>
      </c>
      <c r="L47" s="8" t="s">
        <v>155</v>
      </c>
      <c r="M47" s="8" t="s">
        <v>68</v>
      </c>
      <c r="N47" s="8" t="s">
        <v>156</v>
      </c>
      <c r="O47" s="30">
        <v>43670</v>
      </c>
      <c r="P47" s="7" t="s">
        <v>1024</v>
      </c>
      <c r="Q47" s="3" t="s">
        <v>1840</v>
      </c>
      <c r="R47" s="16">
        <v>43965</v>
      </c>
      <c r="S47" s="5">
        <v>0.19240128558310399</v>
      </c>
      <c r="T47" s="4">
        <v>8381</v>
      </c>
      <c r="U47" s="30">
        <v>43693</v>
      </c>
      <c r="V47" s="8" t="s">
        <v>1059</v>
      </c>
      <c r="W47" s="8"/>
      <c r="X47" s="8"/>
      <c r="Y47" s="8"/>
      <c r="Z47" s="8"/>
      <c r="AA47" s="7"/>
      <c r="AB47" s="7"/>
      <c r="AC47" s="8" t="s">
        <v>725</v>
      </c>
      <c r="AD47" s="8" t="s">
        <v>1483</v>
      </c>
      <c r="AE47" s="22">
        <v>44006.429571759261</v>
      </c>
      <c r="AF47" s="8" t="s">
        <v>20</v>
      </c>
      <c r="AG47" s="22">
        <v>43682.623194444444</v>
      </c>
      <c r="AH47" s="1" t="s">
        <v>59</v>
      </c>
      <c r="AI47" s="104">
        <v>33</v>
      </c>
      <c r="AJ47" s="104" t="s">
        <v>1766</v>
      </c>
      <c r="AK47" s="104" t="s">
        <v>1422</v>
      </c>
      <c r="AL47" s="104" t="s">
        <v>22</v>
      </c>
      <c r="AM47" s="104" t="s">
        <v>22</v>
      </c>
      <c r="AN47" s="104">
        <v>1</v>
      </c>
      <c r="AO47" s="118">
        <v>44000</v>
      </c>
      <c r="AP47" s="118">
        <v>44006</v>
      </c>
      <c r="AQ47" s="118"/>
      <c r="AR4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R013048</v>
      </c>
      <c r="AS47" s="29">
        <f>IF(SP_AcqTract_DB[[#This Row],[WCAD Tax Parcel ID]]="",0,(LEN(SP_AcqTract_DB[[#This Row],[WCAD Tax Parcel ID]])-LEN(SUBSTITUTE(SP_AcqTract_DB[[#This Row],[WCAD Tax Parcel ID]],"#",""))+1)/2)</f>
        <v>1</v>
      </c>
      <c r="AT47" s="80" t="e">
        <f>IF(SP_AcqTract_DB[[#This Row],[WCAD Tax Parcel ID]]="",0,COUNTIF(#REF!,SP_AcqTract_DB[[#This Row],[Acquisition Tract No.]]))</f>
        <v>#REF!</v>
      </c>
      <c r="AU47" s="79">
        <f>COUNTIF(ACQStatus_ACQTNo.,SP_AcqTract_DB[[#This Row],[Acquisition Tract No.]])</f>
        <v>1</v>
      </c>
      <c r="AX47" s="43"/>
      <c r="AY47" s="1"/>
      <c r="AZ47" s="43"/>
      <c r="BA47" s="99"/>
      <c r="BE47" s="43"/>
      <c r="BF47" s="43"/>
      <c r="BG47" s="43"/>
      <c r="BH47" s="43"/>
      <c r="BI47" s="43"/>
      <c r="BJ47" s="43"/>
      <c r="BK47" s="43"/>
      <c r="BL47" s="43"/>
      <c r="BM47" s="43"/>
      <c r="BN47" s="101"/>
      <c r="BO47" s="43"/>
      <c r="BP47" s="43"/>
      <c r="BQ47" s="101"/>
      <c r="BR47" s="65"/>
      <c r="BS47" s="102"/>
      <c r="BV47" s="101"/>
      <c r="BW47" s="43"/>
      <c r="BX47" s="43"/>
      <c r="BY47" s="1"/>
      <c r="BZ47" s="43"/>
      <c r="CA47" s="43"/>
      <c r="CC47" s="43"/>
      <c r="CD47" s="43"/>
      <c r="CE47" s="43"/>
      <c r="CF47" s="103"/>
      <c r="CG47" s="99"/>
      <c r="CH47" s="103"/>
      <c r="CM47" s="43"/>
      <c r="CN47" s="43"/>
    </row>
    <row r="48" spans="1:92" ht="15" x14ac:dyDescent="0.2">
      <c r="A48" s="25" t="s">
        <v>49</v>
      </c>
      <c r="B48" s="12" t="s">
        <v>278</v>
      </c>
      <c r="C48" s="7" t="s">
        <v>1141</v>
      </c>
      <c r="D48" s="28" t="s">
        <v>666</v>
      </c>
      <c r="E48" s="28" t="s">
        <v>1852</v>
      </c>
      <c r="F48" s="28" t="s">
        <v>1140</v>
      </c>
      <c r="G48" s="8" t="s">
        <v>157</v>
      </c>
      <c r="H48" s="8"/>
      <c r="I48" s="8" t="s">
        <v>157</v>
      </c>
      <c r="J48" s="8" t="s">
        <v>158</v>
      </c>
      <c r="K48" s="8" t="s">
        <v>739</v>
      </c>
      <c r="L48" s="8" t="s">
        <v>1048</v>
      </c>
      <c r="M48" s="8" t="s">
        <v>68</v>
      </c>
      <c r="N48" s="8" t="s">
        <v>159</v>
      </c>
      <c r="O48" s="30">
        <v>43670</v>
      </c>
      <c r="P48" s="7" t="s">
        <v>689</v>
      </c>
      <c r="Q48" s="3" t="s">
        <v>1504</v>
      </c>
      <c r="R48" s="16">
        <v>43950</v>
      </c>
      <c r="S48" s="5">
        <v>0.34377869605142303</v>
      </c>
      <c r="T48" s="4">
        <v>14975</v>
      </c>
      <c r="U48" s="30"/>
      <c r="V48" s="8" t="s">
        <v>1060</v>
      </c>
      <c r="W48" s="8"/>
      <c r="X48" s="8"/>
      <c r="Y48" s="8" t="s">
        <v>681</v>
      </c>
      <c r="Z48" s="8"/>
      <c r="AA48" s="7" t="s">
        <v>22</v>
      </c>
      <c r="AB48" s="7" t="s">
        <v>24</v>
      </c>
      <c r="AC48" s="8" t="s">
        <v>726</v>
      </c>
      <c r="AD48" s="8" t="s">
        <v>1483</v>
      </c>
      <c r="AE48" s="22">
        <v>44013.314953703702</v>
      </c>
      <c r="AF48" s="8" t="s">
        <v>20</v>
      </c>
      <c r="AG48" s="22">
        <v>43682.623194444444</v>
      </c>
      <c r="AH48" s="1" t="s">
        <v>59</v>
      </c>
      <c r="AI48" s="104">
        <v>34</v>
      </c>
      <c r="AJ48" s="104" t="s">
        <v>1766</v>
      </c>
      <c r="AK48" s="104" t="s">
        <v>1422</v>
      </c>
      <c r="AL48" s="104" t="s">
        <v>22</v>
      </c>
      <c r="AM48" s="104" t="s">
        <v>22</v>
      </c>
      <c r="AN48" s="104">
        <v>1</v>
      </c>
      <c r="AO48" s="118">
        <v>43987</v>
      </c>
      <c r="AP48" s="118">
        <v>44012</v>
      </c>
      <c r="AQ48" s="118"/>
      <c r="AR4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R013043</v>
      </c>
      <c r="AS48" s="29">
        <f>IF(SP_AcqTract_DB[[#This Row],[WCAD Tax Parcel ID]]="",0,(LEN(SP_AcqTract_DB[[#This Row],[WCAD Tax Parcel ID]])-LEN(SUBSTITUTE(SP_AcqTract_DB[[#This Row],[WCAD Tax Parcel ID]],"#",""))+1)/2)</f>
        <v>1</v>
      </c>
      <c r="AT48" s="80" t="e">
        <f>IF(SP_AcqTract_DB[[#This Row],[WCAD Tax Parcel ID]]="",0,COUNTIF(#REF!,SP_AcqTract_DB[[#This Row],[Acquisition Tract No.]]))</f>
        <v>#REF!</v>
      </c>
      <c r="AU48" s="79">
        <f>COUNTIF(ACQStatus_ACQTNo.,SP_AcqTract_DB[[#This Row],[Acquisition Tract No.]])</f>
        <v>1</v>
      </c>
      <c r="AX48" s="43"/>
      <c r="AY48" s="1"/>
      <c r="AZ48" s="43"/>
      <c r="BA48" s="99"/>
      <c r="BE48" s="43"/>
      <c r="BF48" s="43"/>
      <c r="BG48" s="43"/>
      <c r="BH48" s="43"/>
      <c r="BI48" s="43"/>
      <c r="BJ48" s="43"/>
      <c r="BK48" s="43"/>
      <c r="BL48" s="43"/>
      <c r="BM48" s="43"/>
      <c r="BN48" s="101"/>
      <c r="BO48" s="43"/>
      <c r="BP48" s="43"/>
      <c r="BQ48" s="101"/>
      <c r="BR48" s="65"/>
      <c r="BS48" s="102"/>
      <c r="BV48" s="101"/>
      <c r="BW48" s="43"/>
      <c r="BX48" s="43"/>
      <c r="BY48" s="1"/>
      <c r="BZ48" s="43"/>
      <c r="CA48" s="43"/>
      <c r="CC48" s="43"/>
      <c r="CD48" s="43"/>
      <c r="CE48" s="43"/>
      <c r="CF48" s="103"/>
      <c r="CG48" s="99"/>
      <c r="CH48" s="103"/>
      <c r="CM48" s="43"/>
      <c r="CN48" s="43"/>
    </row>
    <row r="49" spans="1:92" ht="15" x14ac:dyDescent="0.2">
      <c r="A49" s="25" t="s">
        <v>50</v>
      </c>
      <c r="B49" s="12" t="s">
        <v>279</v>
      </c>
      <c r="C49" s="7" t="s">
        <v>1141</v>
      </c>
      <c r="D49" s="28" t="s">
        <v>666</v>
      </c>
      <c r="E49" s="28" t="s">
        <v>1852</v>
      </c>
      <c r="F49" s="28" t="s">
        <v>67</v>
      </c>
      <c r="G49" s="8" t="s">
        <v>1049</v>
      </c>
      <c r="H49" s="8"/>
      <c r="I49" s="8" t="s">
        <v>3169</v>
      </c>
      <c r="J49" s="8" t="s">
        <v>190</v>
      </c>
      <c r="K49" s="8" t="s">
        <v>1063</v>
      </c>
      <c r="L49" s="8" t="s">
        <v>160</v>
      </c>
      <c r="M49" s="8" t="s">
        <v>68</v>
      </c>
      <c r="N49" s="8" t="s">
        <v>161</v>
      </c>
      <c r="O49" s="30">
        <v>43670</v>
      </c>
      <c r="P49" s="7" t="s">
        <v>1024</v>
      </c>
      <c r="Q49" s="3" t="s">
        <v>1840</v>
      </c>
      <c r="R49" s="16">
        <v>43950</v>
      </c>
      <c r="S49" s="5">
        <v>9.6143250688705204E-2</v>
      </c>
      <c r="T49" s="4">
        <v>4188</v>
      </c>
      <c r="U49" s="30">
        <v>43693</v>
      </c>
      <c r="V49" s="8" t="s">
        <v>1059</v>
      </c>
      <c r="W49" s="8"/>
      <c r="X49" s="8"/>
      <c r="Y49" s="8"/>
      <c r="Z49" s="8"/>
      <c r="AA49" s="7"/>
      <c r="AB49" s="7" t="s">
        <v>1502</v>
      </c>
      <c r="AC49" s="8" t="s">
        <v>727</v>
      </c>
      <c r="AD49" s="8" t="s">
        <v>1483</v>
      </c>
      <c r="AE49" s="22">
        <v>44025.541180555556</v>
      </c>
      <c r="AF49" s="8" t="s">
        <v>20</v>
      </c>
      <c r="AG49" s="22">
        <v>43682.623194444444</v>
      </c>
      <c r="AH49" s="1" t="s">
        <v>59</v>
      </c>
      <c r="AI49" s="104">
        <v>35</v>
      </c>
      <c r="AJ49" s="104" t="s">
        <v>1766</v>
      </c>
      <c r="AK49" s="104" t="s">
        <v>1422</v>
      </c>
      <c r="AL49" s="104" t="s">
        <v>22</v>
      </c>
      <c r="AM49" s="104" t="s">
        <v>22</v>
      </c>
      <c r="AN49" s="104">
        <v>1</v>
      </c>
      <c r="AO49" s="118">
        <v>44000</v>
      </c>
      <c r="AP49" s="118">
        <v>44006</v>
      </c>
      <c r="AQ49" s="118"/>
      <c r="AR4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R013047</v>
      </c>
      <c r="AS49" s="29">
        <f>IF(SP_AcqTract_DB[[#This Row],[WCAD Tax Parcel ID]]="",0,(LEN(SP_AcqTract_DB[[#This Row],[WCAD Tax Parcel ID]])-LEN(SUBSTITUTE(SP_AcqTract_DB[[#This Row],[WCAD Tax Parcel ID]],"#",""))+1)/2)</f>
        <v>1</v>
      </c>
      <c r="AT49" s="80" t="e">
        <f>IF(SP_AcqTract_DB[[#This Row],[WCAD Tax Parcel ID]]="",0,COUNTIF(#REF!,SP_AcqTract_DB[[#This Row],[Acquisition Tract No.]]))</f>
        <v>#REF!</v>
      </c>
      <c r="AU49" s="79">
        <f>COUNTIF(ACQStatus_ACQTNo.,SP_AcqTract_DB[[#This Row],[Acquisition Tract No.]])</f>
        <v>1</v>
      </c>
      <c r="AX49" s="43"/>
      <c r="AY49" s="1"/>
      <c r="AZ49" s="43"/>
      <c r="BA49" s="99"/>
      <c r="BE49" s="43"/>
      <c r="BF49" s="43"/>
      <c r="BG49" s="43"/>
      <c r="BH49" s="43"/>
      <c r="BI49" s="43"/>
      <c r="BJ49" s="43"/>
      <c r="BK49" s="43"/>
      <c r="BL49" s="43"/>
      <c r="BM49" s="43"/>
      <c r="BN49" s="101"/>
      <c r="BO49" s="43"/>
      <c r="BP49" s="43"/>
      <c r="BQ49" s="101"/>
      <c r="BR49" s="65"/>
      <c r="BS49" s="102"/>
      <c r="BV49" s="101"/>
      <c r="BW49" s="43"/>
      <c r="BX49" s="43"/>
      <c r="BY49" s="1"/>
      <c r="BZ49" s="43"/>
      <c r="CA49" s="43"/>
      <c r="CC49" s="43"/>
      <c r="CD49" s="43"/>
      <c r="CE49" s="43"/>
      <c r="CF49" s="103"/>
      <c r="CG49" s="99"/>
      <c r="CH49" s="103"/>
      <c r="CM49" s="43"/>
      <c r="CN49" s="43"/>
    </row>
    <row r="50" spans="1:92" ht="15" x14ac:dyDescent="0.2">
      <c r="A50" s="25" t="s">
        <v>51</v>
      </c>
      <c r="B50" s="12" t="s">
        <v>280</v>
      </c>
      <c r="C50" s="7" t="s">
        <v>1141</v>
      </c>
      <c r="D50" s="28" t="s">
        <v>666</v>
      </c>
      <c r="E50" s="28" t="s">
        <v>1848</v>
      </c>
      <c r="F50" s="28" t="s">
        <v>67</v>
      </c>
      <c r="G50" s="8" t="s">
        <v>1049</v>
      </c>
      <c r="H50" s="8"/>
      <c r="I50" s="8" t="s">
        <v>1050</v>
      </c>
      <c r="J50" s="8" t="s">
        <v>190</v>
      </c>
      <c r="K50" s="8" t="s">
        <v>1063</v>
      </c>
      <c r="L50" s="8" t="s">
        <v>162</v>
      </c>
      <c r="M50" s="8" t="s">
        <v>68</v>
      </c>
      <c r="N50" s="8" t="s">
        <v>161</v>
      </c>
      <c r="O50" s="30">
        <v>43670</v>
      </c>
      <c r="P50" s="7" t="s">
        <v>1024</v>
      </c>
      <c r="Q50" s="3" t="s">
        <v>1840</v>
      </c>
      <c r="R50" s="16">
        <v>43950</v>
      </c>
      <c r="S50" s="5">
        <v>0.28877410468319598</v>
      </c>
      <c r="T50" s="4">
        <v>12579</v>
      </c>
      <c r="U50" s="30">
        <v>43693</v>
      </c>
      <c r="V50" s="8" t="s">
        <v>1059</v>
      </c>
      <c r="W50" s="8"/>
      <c r="X50" s="8"/>
      <c r="Y50" s="8"/>
      <c r="Z50" s="8"/>
      <c r="AA50" s="7"/>
      <c r="AB50" s="7" t="s">
        <v>24</v>
      </c>
      <c r="AC50" s="8" t="s">
        <v>728</v>
      </c>
      <c r="AD50" s="8" t="s">
        <v>1483</v>
      </c>
      <c r="AE50" s="22">
        <v>44021.589560185188</v>
      </c>
      <c r="AF50" s="8" t="s">
        <v>20</v>
      </c>
      <c r="AG50" s="22">
        <v>43682.623194444444</v>
      </c>
      <c r="AH50" s="1" t="s">
        <v>59</v>
      </c>
      <c r="AI50" s="104">
        <v>36</v>
      </c>
      <c r="AJ50" s="104" t="s">
        <v>1766</v>
      </c>
      <c r="AK50" s="104" t="s">
        <v>1422</v>
      </c>
      <c r="AL50" s="104" t="s">
        <v>22</v>
      </c>
      <c r="AM50" s="104" t="s">
        <v>22</v>
      </c>
      <c r="AN50" s="104">
        <v>2</v>
      </c>
      <c r="AO50" s="118"/>
      <c r="AP50" s="118">
        <v>44012</v>
      </c>
      <c r="AQ50" s="118">
        <v>44021</v>
      </c>
      <c r="AR5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R013049;R013050</v>
      </c>
      <c r="AS50" s="29">
        <f>IF(SP_AcqTract_DB[[#This Row],[WCAD Tax Parcel ID]]="",0,(LEN(SP_AcqTract_DB[[#This Row],[WCAD Tax Parcel ID]])-LEN(SUBSTITUTE(SP_AcqTract_DB[[#This Row],[WCAD Tax Parcel ID]],"#",""))+1)/2)</f>
        <v>2</v>
      </c>
      <c r="AT50" s="80" t="e">
        <f>IF(SP_AcqTract_DB[[#This Row],[WCAD Tax Parcel ID]]="",0,COUNTIF(#REF!,SP_AcqTract_DB[[#This Row],[Acquisition Tract No.]]))</f>
        <v>#REF!</v>
      </c>
      <c r="AU50" s="79">
        <f>COUNTIF(ACQStatus_ACQTNo.,SP_AcqTract_DB[[#This Row],[Acquisition Tract No.]])</f>
        <v>1</v>
      </c>
      <c r="AX50" s="43"/>
      <c r="AY50" s="1"/>
      <c r="AZ50" s="43"/>
      <c r="BA50" s="99"/>
      <c r="BE50" s="43"/>
      <c r="BF50" s="43"/>
      <c r="BG50" s="43"/>
      <c r="BH50" s="43"/>
      <c r="BI50" s="43"/>
      <c r="BJ50" s="43"/>
      <c r="BK50" s="43"/>
      <c r="BL50" s="43"/>
      <c r="BM50" s="43"/>
      <c r="BN50" s="101"/>
      <c r="BO50" s="43"/>
      <c r="BP50" s="43"/>
      <c r="BQ50" s="101"/>
      <c r="BR50" s="65"/>
      <c r="BS50" s="102"/>
      <c r="BV50" s="101"/>
      <c r="BW50" s="43"/>
      <c r="BX50" s="43"/>
      <c r="BY50" s="1"/>
      <c r="BZ50" s="43"/>
      <c r="CA50" s="43"/>
      <c r="CC50" s="43"/>
      <c r="CD50" s="43"/>
      <c r="CE50" s="43"/>
      <c r="CF50" s="103"/>
      <c r="CG50" s="99"/>
      <c r="CH50" s="103"/>
      <c r="CM50" s="43"/>
      <c r="CN50" s="43"/>
    </row>
    <row r="51" spans="1:92" ht="15" x14ac:dyDescent="0.2">
      <c r="A51" s="25" t="s">
        <v>52</v>
      </c>
      <c r="B51" s="12" t="s">
        <v>281</v>
      </c>
      <c r="C51" s="7" t="s">
        <v>1141</v>
      </c>
      <c r="D51" s="28" t="s">
        <v>666</v>
      </c>
      <c r="E51" s="28" t="s">
        <v>1848</v>
      </c>
      <c r="F51" s="28" t="s">
        <v>1140</v>
      </c>
      <c r="G51" s="8" t="s">
        <v>163</v>
      </c>
      <c r="H51" s="8"/>
      <c r="I51" s="8" t="s">
        <v>163</v>
      </c>
      <c r="J51" s="8" t="s">
        <v>512</v>
      </c>
      <c r="K51" s="8" t="s">
        <v>1063</v>
      </c>
      <c r="L51" s="8" t="s">
        <v>160</v>
      </c>
      <c r="M51" s="8" t="s">
        <v>68</v>
      </c>
      <c r="N51" s="8" t="s">
        <v>164</v>
      </c>
      <c r="O51" s="30">
        <v>43670</v>
      </c>
      <c r="P51" s="7" t="s">
        <v>1024</v>
      </c>
      <c r="Q51" s="3" t="s">
        <v>1840</v>
      </c>
      <c r="R51" s="16">
        <v>43950</v>
      </c>
      <c r="S51" s="5">
        <v>0.19295224977043199</v>
      </c>
      <c r="T51" s="4">
        <v>8405</v>
      </c>
      <c r="U51" s="30">
        <v>43693</v>
      </c>
      <c r="V51" s="8" t="s">
        <v>1059</v>
      </c>
      <c r="W51" s="8"/>
      <c r="X51" s="8"/>
      <c r="Y51" s="8"/>
      <c r="Z51" s="8"/>
      <c r="AA51" s="7"/>
      <c r="AB51" s="7" t="s">
        <v>24</v>
      </c>
      <c r="AC51" s="8" t="s">
        <v>729</v>
      </c>
      <c r="AD51" s="8" t="s">
        <v>1483</v>
      </c>
      <c r="AE51" s="22">
        <v>43994.552418981482</v>
      </c>
      <c r="AF51" s="8" t="s">
        <v>20</v>
      </c>
      <c r="AG51" s="22">
        <v>43682.623194444444</v>
      </c>
      <c r="AH51" s="1" t="s">
        <v>2707</v>
      </c>
      <c r="AI51" s="104">
        <v>37</v>
      </c>
      <c r="AJ51" s="104" t="s">
        <v>1766</v>
      </c>
      <c r="AK51" s="104" t="s">
        <v>1422</v>
      </c>
      <c r="AL51" s="104" t="s">
        <v>22</v>
      </c>
      <c r="AM51" s="104" t="s">
        <v>22</v>
      </c>
      <c r="AN51" s="104">
        <v>2</v>
      </c>
      <c r="AO51" s="118">
        <v>43984</v>
      </c>
      <c r="AP51" s="118"/>
      <c r="AQ51" s="118"/>
      <c r="AR5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R013045;R013046</v>
      </c>
      <c r="AS51" s="29">
        <f>IF(SP_AcqTract_DB[[#This Row],[WCAD Tax Parcel ID]]="",0,(LEN(SP_AcqTract_DB[[#This Row],[WCAD Tax Parcel ID]])-LEN(SUBSTITUTE(SP_AcqTract_DB[[#This Row],[WCAD Tax Parcel ID]],"#",""))+1)/2)</f>
        <v>2</v>
      </c>
      <c r="AT51" s="80" t="e">
        <f>IF(SP_AcqTract_DB[[#This Row],[WCAD Tax Parcel ID]]="",0,COUNTIF(#REF!,SP_AcqTract_DB[[#This Row],[Acquisition Tract No.]]))</f>
        <v>#REF!</v>
      </c>
      <c r="AU51" s="79">
        <f>COUNTIF(ACQStatus_ACQTNo.,SP_AcqTract_DB[[#This Row],[Acquisition Tract No.]])</f>
        <v>1</v>
      </c>
      <c r="AX51" s="43"/>
      <c r="AY51" s="1"/>
      <c r="AZ51" s="43"/>
      <c r="BA51" s="99"/>
      <c r="BE51" s="43"/>
      <c r="BF51" s="43"/>
      <c r="BG51" s="43"/>
      <c r="BH51" s="43"/>
      <c r="BI51" s="43"/>
      <c r="BJ51" s="43"/>
      <c r="BK51" s="43"/>
      <c r="BL51" s="43"/>
      <c r="BM51" s="43"/>
      <c r="BN51" s="101"/>
      <c r="BO51" s="43"/>
      <c r="BP51" s="43"/>
      <c r="BQ51" s="101"/>
      <c r="BR51" s="65"/>
      <c r="BS51" s="102"/>
      <c r="BV51" s="101"/>
      <c r="BW51" s="43"/>
      <c r="BX51" s="43"/>
      <c r="BY51" s="1"/>
      <c r="BZ51" s="43"/>
      <c r="CA51" s="43"/>
      <c r="CC51" s="43"/>
      <c r="CD51" s="43"/>
      <c r="CE51" s="43"/>
      <c r="CF51" s="103"/>
      <c r="CG51" s="99"/>
      <c r="CH51" s="103"/>
      <c r="CM51" s="43"/>
      <c r="CN51" s="43"/>
    </row>
    <row r="52" spans="1:92" ht="15" x14ac:dyDescent="0.2">
      <c r="A52" s="25" t="s">
        <v>53</v>
      </c>
      <c r="B52" s="12" t="s">
        <v>282</v>
      </c>
      <c r="C52" s="7" t="s">
        <v>1141</v>
      </c>
      <c r="D52" s="28" t="s">
        <v>666</v>
      </c>
      <c r="E52" s="28" t="s">
        <v>1848</v>
      </c>
      <c r="F52" s="28" t="s">
        <v>67</v>
      </c>
      <c r="G52" s="8" t="s">
        <v>1757</v>
      </c>
      <c r="H52" s="8"/>
      <c r="I52" s="8" t="s">
        <v>1758</v>
      </c>
      <c r="J52" s="8" t="s">
        <v>1718</v>
      </c>
      <c r="K52" s="8" t="s">
        <v>1719</v>
      </c>
      <c r="L52" s="8" t="s">
        <v>165</v>
      </c>
      <c r="M52" s="8" t="s">
        <v>68</v>
      </c>
      <c r="N52" s="8" t="s">
        <v>493</v>
      </c>
      <c r="O52" s="30">
        <v>43670</v>
      </c>
      <c r="P52" s="7" t="s">
        <v>1024</v>
      </c>
      <c r="Q52" s="3" t="s">
        <v>1504</v>
      </c>
      <c r="R52" s="16">
        <v>43958</v>
      </c>
      <c r="S52" s="5">
        <v>0.15720844811753901</v>
      </c>
      <c r="T52" s="4">
        <v>6848</v>
      </c>
      <c r="U52" s="30"/>
      <c r="V52" s="8" t="s">
        <v>1059</v>
      </c>
      <c r="W52" s="8"/>
      <c r="X52" s="8"/>
      <c r="Y52" s="8"/>
      <c r="Z52" s="8"/>
      <c r="AA52" s="7"/>
      <c r="AB52" s="7"/>
      <c r="AC52" s="8" t="s">
        <v>730</v>
      </c>
      <c r="AD52" s="8" t="s">
        <v>1483</v>
      </c>
      <c r="AE52" s="22">
        <v>44018.565057870372</v>
      </c>
      <c r="AF52" s="8" t="s">
        <v>20</v>
      </c>
      <c r="AG52" s="22">
        <v>43682.623194444444</v>
      </c>
      <c r="AH52" s="1" t="s">
        <v>59</v>
      </c>
      <c r="AI52" s="104">
        <v>38</v>
      </c>
      <c r="AJ52" s="104" t="s">
        <v>1766</v>
      </c>
      <c r="AK52" s="104" t="s">
        <v>1422</v>
      </c>
      <c r="AL52" s="104" t="s">
        <v>22</v>
      </c>
      <c r="AM52" s="104" t="s">
        <v>22</v>
      </c>
      <c r="AN52" s="104">
        <v>2</v>
      </c>
      <c r="AO52" s="118">
        <v>43984</v>
      </c>
      <c r="AP52" s="118">
        <v>44012</v>
      </c>
      <c r="AQ52" s="118"/>
      <c r="AR5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R013044</v>
      </c>
      <c r="AS52" s="29">
        <f>IF(SP_AcqTract_DB[[#This Row],[WCAD Tax Parcel ID]]="",0,(LEN(SP_AcqTract_DB[[#This Row],[WCAD Tax Parcel ID]])-LEN(SUBSTITUTE(SP_AcqTract_DB[[#This Row],[WCAD Tax Parcel ID]],"#",""))+1)/2)</f>
        <v>1</v>
      </c>
      <c r="AT52" s="80" t="e">
        <f>IF(SP_AcqTract_DB[[#This Row],[WCAD Tax Parcel ID]]="",0,COUNTIF(#REF!,SP_AcqTract_DB[[#This Row],[Acquisition Tract No.]]))</f>
        <v>#REF!</v>
      </c>
      <c r="AU52" s="79">
        <f>COUNTIF(ACQStatus_ACQTNo.,SP_AcqTract_DB[[#This Row],[Acquisition Tract No.]])</f>
        <v>1</v>
      </c>
      <c r="AX52" s="43"/>
      <c r="AY52" s="1"/>
      <c r="AZ52" s="43"/>
      <c r="BA52" s="99"/>
      <c r="BE52" s="43"/>
      <c r="BF52" s="43"/>
      <c r="BG52" s="43"/>
      <c r="BH52" s="43"/>
      <c r="BI52" s="43"/>
      <c r="BJ52" s="43"/>
      <c r="BK52" s="43"/>
      <c r="BL52" s="43"/>
      <c r="BM52" s="43"/>
      <c r="BN52" s="101"/>
      <c r="BO52" s="43"/>
      <c r="BP52" s="43"/>
      <c r="BQ52" s="101"/>
      <c r="BR52" s="65"/>
      <c r="BS52" s="102"/>
      <c r="BV52" s="101"/>
      <c r="BW52" s="43"/>
      <c r="BX52" s="43"/>
      <c r="BY52" s="1"/>
      <c r="BZ52" s="43"/>
      <c r="CA52" s="43"/>
      <c r="CC52" s="43"/>
      <c r="CD52" s="43"/>
      <c r="CE52" s="43"/>
      <c r="CF52" s="103"/>
      <c r="CG52" s="99"/>
      <c r="CH52" s="103"/>
      <c r="CM52" s="43"/>
      <c r="CN52" s="43"/>
    </row>
    <row r="53" spans="1:92" ht="15" x14ac:dyDescent="0.2">
      <c r="A53" s="6" t="s">
        <v>54</v>
      </c>
      <c r="B53" s="71" t="s">
        <v>283</v>
      </c>
      <c r="C53" s="7" t="s">
        <v>1141</v>
      </c>
      <c r="D53" s="28" t="s">
        <v>666</v>
      </c>
      <c r="E53" s="28" t="s">
        <v>1847</v>
      </c>
      <c r="F53" s="28" t="s">
        <v>67</v>
      </c>
      <c r="G53" s="8" t="s">
        <v>166</v>
      </c>
      <c r="H53" s="8"/>
      <c r="I53" s="8"/>
      <c r="J53" s="8" t="s">
        <v>165</v>
      </c>
      <c r="K53" s="8" t="s">
        <v>1144</v>
      </c>
      <c r="L53" s="8" t="s">
        <v>167</v>
      </c>
      <c r="M53" s="8" t="s">
        <v>68</v>
      </c>
      <c r="N53" s="8" t="s">
        <v>168</v>
      </c>
      <c r="O53" s="30">
        <v>43670</v>
      </c>
      <c r="P53" s="7" t="s">
        <v>1056</v>
      </c>
      <c r="Q53" s="3" t="s">
        <v>1504</v>
      </c>
      <c r="R53" s="16">
        <v>43958</v>
      </c>
      <c r="S53" s="5">
        <v>0.26820477502295698</v>
      </c>
      <c r="T53" s="4">
        <v>11683</v>
      </c>
      <c r="U53" s="30">
        <v>43718</v>
      </c>
      <c r="V53" s="8" t="s">
        <v>1061</v>
      </c>
      <c r="W53" s="8"/>
      <c r="X53" s="8"/>
      <c r="Y53" s="8"/>
      <c r="Z53" s="8"/>
      <c r="AA53" s="7"/>
      <c r="AB53" s="7" t="s">
        <v>24</v>
      </c>
      <c r="AC53" s="8" t="s">
        <v>731</v>
      </c>
      <c r="AD53" s="8" t="s">
        <v>1483</v>
      </c>
      <c r="AE53" s="22">
        <v>43997.470312500001</v>
      </c>
      <c r="AF53" s="8" t="s">
        <v>20</v>
      </c>
      <c r="AG53" s="22">
        <v>43682.623194444444</v>
      </c>
      <c r="AH53" s="1" t="s">
        <v>59</v>
      </c>
      <c r="AI53" s="104">
        <v>39</v>
      </c>
      <c r="AJ53" s="104" t="s">
        <v>1766</v>
      </c>
      <c r="AK53" s="104" t="s">
        <v>1422</v>
      </c>
      <c r="AL53" s="104" t="s">
        <v>22</v>
      </c>
      <c r="AM53" s="104" t="s">
        <v>22</v>
      </c>
      <c r="AN53" s="104">
        <v>1</v>
      </c>
      <c r="AO53" s="118">
        <v>43983</v>
      </c>
      <c r="AP53" s="118">
        <v>43991</v>
      </c>
      <c r="AQ53" s="118"/>
      <c r="AR5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R026687</v>
      </c>
      <c r="AS53" s="29">
        <f>IF(SP_AcqTract_DB[[#This Row],[WCAD Tax Parcel ID]]="",0,(LEN(SP_AcqTract_DB[[#This Row],[WCAD Tax Parcel ID]])-LEN(SUBSTITUTE(SP_AcqTract_DB[[#This Row],[WCAD Tax Parcel ID]],"#",""))+1)/2)</f>
        <v>1</v>
      </c>
      <c r="AT53" s="80" t="e">
        <f>IF(SP_AcqTract_DB[[#This Row],[WCAD Tax Parcel ID]]="",0,COUNTIF(#REF!,SP_AcqTract_DB[[#This Row],[Acquisition Tract No.]]))</f>
        <v>#REF!</v>
      </c>
      <c r="AU53" s="79">
        <f>COUNTIF(ACQStatus_ACQTNo.,SP_AcqTract_DB[[#This Row],[Acquisition Tract No.]])</f>
        <v>1</v>
      </c>
      <c r="AX53" s="43"/>
      <c r="AY53" s="1"/>
      <c r="AZ53" s="43"/>
      <c r="BA53" s="99"/>
      <c r="BE53" s="43"/>
      <c r="BF53" s="43"/>
      <c r="BG53" s="43"/>
      <c r="BH53" s="43"/>
      <c r="BI53" s="43"/>
      <c r="BJ53" s="43"/>
      <c r="BK53" s="43"/>
      <c r="BL53" s="43"/>
      <c r="BM53" s="43"/>
      <c r="BN53" s="101"/>
      <c r="BO53" s="43"/>
      <c r="BP53" s="43"/>
      <c r="BQ53" s="101"/>
      <c r="BR53" s="65"/>
      <c r="BS53" s="102"/>
      <c r="BV53" s="101"/>
      <c r="BW53" s="43"/>
      <c r="BX53" s="43"/>
      <c r="BY53" s="1"/>
      <c r="BZ53" s="43"/>
      <c r="CA53" s="43"/>
      <c r="CC53" s="43"/>
      <c r="CD53" s="43"/>
      <c r="CE53" s="43"/>
      <c r="CF53" s="103"/>
      <c r="CG53" s="99"/>
      <c r="CH53" s="103"/>
      <c r="CM53" s="43"/>
      <c r="CN53" s="43"/>
    </row>
    <row r="54" spans="1:92" ht="15" x14ac:dyDescent="0.2">
      <c r="A54" s="77" t="s">
        <v>55</v>
      </c>
      <c r="B54" s="71" t="s">
        <v>513</v>
      </c>
      <c r="C54" s="7" t="s">
        <v>1141</v>
      </c>
      <c r="D54" s="28" t="s">
        <v>666</v>
      </c>
      <c r="E54" s="28" t="s">
        <v>1848</v>
      </c>
      <c r="F54" s="28" t="s">
        <v>67</v>
      </c>
      <c r="G54" s="8" t="s">
        <v>169</v>
      </c>
      <c r="H54" s="8"/>
      <c r="I54" s="8" t="s">
        <v>142</v>
      </c>
      <c r="J54" s="8" t="s">
        <v>143</v>
      </c>
      <c r="K54" s="8" t="s">
        <v>744</v>
      </c>
      <c r="L54" s="8" t="s">
        <v>170</v>
      </c>
      <c r="M54" s="8" t="s">
        <v>68</v>
      </c>
      <c r="N54" s="8" t="s">
        <v>144</v>
      </c>
      <c r="O54" s="30">
        <v>43670</v>
      </c>
      <c r="P54" s="7" t="s">
        <v>1024</v>
      </c>
      <c r="Q54" s="3" t="s">
        <v>1840</v>
      </c>
      <c r="R54" s="16">
        <v>43994</v>
      </c>
      <c r="S54" s="5">
        <v>2.81668962350781</v>
      </c>
      <c r="T54" s="4">
        <v>122695</v>
      </c>
      <c r="U54" s="30">
        <v>43693</v>
      </c>
      <c r="V54" s="8" t="s">
        <v>1059</v>
      </c>
      <c r="W54" s="8"/>
      <c r="X54" s="8"/>
      <c r="Y54" s="8" t="s">
        <v>1075</v>
      </c>
      <c r="Z54" s="8" t="s">
        <v>679</v>
      </c>
      <c r="AA54" s="7"/>
      <c r="AB54" s="7"/>
      <c r="AC54" s="8" t="s">
        <v>732</v>
      </c>
      <c r="AD54" s="8" t="s">
        <v>1483</v>
      </c>
      <c r="AE54" s="22">
        <v>43997.470729166664</v>
      </c>
      <c r="AF54" s="8" t="s">
        <v>20</v>
      </c>
      <c r="AG54" s="22">
        <v>43682.623194444444</v>
      </c>
      <c r="AH54" s="1" t="s">
        <v>59</v>
      </c>
      <c r="AI54" s="104">
        <v>40</v>
      </c>
      <c r="AJ54" s="104" t="s">
        <v>1766</v>
      </c>
      <c r="AK54" s="104" t="s">
        <v>1422</v>
      </c>
      <c r="AL54" s="104" t="s">
        <v>22</v>
      </c>
      <c r="AM54" s="104" t="s">
        <v>22</v>
      </c>
      <c r="AN54" s="104">
        <v>2</v>
      </c>
      <c r="AO54" s="118"/>
      <c r="AP54" s="118"/>
      <c r="AQ54" s="118"/>
      <c r="AR5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R026685;R026691;R071959</v>
      </c>
      <c r="AS54" s="29">
        <f>IF(SP_AcqTract_DB[[#This Row],[WCAD Tax Parcel ID]]="",0,(LEN(SP_AcqTract_DB[[#This Row],[WCAD Tax Parcel ID]])-LEN(SUBSTITUTE(SP_AcqTract_DB[[#This Row],[WCAD Tax Parcel ID]],"#",""))+1)/2)</f>
        <v>3</v>
      </c>
      <c r="AT54" s="80" t="e">
        <f>IF(SP_AcqTract_DB[[#This Row],[WCAD Tax Parcel ID]]="",0,COUNTIF(#REF!,SP_AcqTract_DB[[#This Row],[Acquisition Tract No.]]))</f>
        <v>#REF!</v>
      </c>
      <c r="AU54" s="79">
        <f>COUNTIF(ACQStatus_ACQTNo.,SP_AcqTract_DB[[#This Row],[Acquisition Tract No.]])</f>
        <v>1</v>
      </c>
      <c r="AX54" s="43"/>
      <c r="AY54" s="1"/>
      <c r="AZ54" s="43"/>
      <c r="BA54" s="99"/>
      <c r="BE54" s="43"/>
      <c r="BF54" s="43"/>
      <c r="BG54" s="43"/>
      <c r="BH54" s="43"/>
      <c r="BI54" s="43"/>
      <c r="BJ54" s="43"/>
      <c r="BK54" s="43"/>
      <c r="BL54" s="43"/>
      <c r="BM54" s="43"/>
      <c r="BN54" s="101"/>
      <c r="BO54" s="43"/>
      <c r="BP54" s="43"/>
      <c r="BQ54" s="101"/>
      <c r="BR54" s="65"/>
      <c r="BS54" s="102"/>
      <c r="BV54" s="101"/>
      <c r="BW54" s="43"/>
      <c r="BX54" s="43"/>
      <c r="BY54" s="1"/>
      <c r="BZ54" s="43"/>
      <c r="CA54" s="43"/>
      <c r="CC54" s="43"/>
      <c r="CD54" s="43"/>
      <c r="CE54" s="43"/>
      <c r="CF54" s="103"/>
      <c r="CG54" s="99"/>
      <c r="CH54" s="103"/>
      <c r="CM54" s="43"/>
      <c r="CN54" s="43"/>
    </row>
    <row r="55" spans="1:92" ht="15" x14ac:dyDescent="0.2">
      <c r="A55" s="77" t="s">
        <v>56</v>
      </c>
      <c r="B55" s="71" t="s">
        <v>284</v>
      </c>
      <c r="C55" s="7" t="s">
        <v>1141</v>
      </c>
      <c r="D55" s="28" t="s">
        <v>666</v>
      </c>
      <c r="E55" s="28" t="s">
        <v>1848</v>
      </c>
      <c r="F55" s="28" t="s">
        <v>1140</v>
      </c>
      <c r="G55" s="8" t="s">
        <v>171</v>
      </c>
      <c r="H55" s="8"/>
      <c r="I55" s="8" t="s">
        <v>171</v>
      </c>
      <c r="J55" s="8" t="s">
        <v>172</v>
      </c>
      <c r="K55" s="8" t="s">
        <v>741</v>
      </c>
      <c r="L55" s="8" t="s">
        <v>173</v>
      </c>
      <c r="M55" s="8" t="s">
        <v>68</v>
      </c>
      <c r="N55" s="8" t="s">
        <v>174</v>
      </c>
      <c r="O55" s="30">
        <v>43670</v>
      </c>
      <c r="P55" s="7" t="s">
        <v>1024</v>
      </c>
      <c r="Q55" s="3" t="s">
        <v>1840</v>
      </c>
      <c r="R55" s="16">
        <v>43994</v>
      </c>
      <c r="S55" s="5">
        <v>1.0549816345270899</v>
      </c>
      <c r="T55" s="4">
        <v>45955</v>
      </c>
      <c r="U55" s="30">
        <v>43693</v>
      </c>
      <c r="V55" s="8" t="s">
        <v>1059</v>
      </c>
      <c r="W55" s="8"/>
      <c r="X55" s="8"/>
      <c r="Y55" s="8" t="s">
        <v>1075</v>
      </c>
      <c r="Z55" s="8" t="s">
        <v>679</v>
      </c>
      <c r="AA55" s="7"/>
      <c r="AB55" s="7" t="s">
        <v>1503</v>
      </c>
      <c r="AC55" s="8" t="s">
        <v>733</v>
      </c>
      <c r="AD55" s="8" t="s">
        <v>1483</v>
      </c>
      <c r="AE55" s="22">
        <v>44019.411736111113</v>
      </c>
      <c r="AF55" s="8" t="s">
        <v>20</v>
      </c>
      <c r="AG55" s="22">
        <v>43682.623194444444</v>
      </c>
      <c r="AH55" s="1" t="s">
        <v>59</v>
      </c>
      <c r="AI55" s="104">
        <v>41</v>
      </c>
      <c r="AJ55" s="104" t="s">
        <v>1766</v>
      </c>
      <c r="AK55" s="104" t="s">
        <v>1422</v>
      </c>
      <c r="AL55" s="104" t="s">
        <v>22</v>
      </c>
      <c r="AM55" s="104" t="s">
        <v>22</v>
      </c>
      <c r="AN55" s="104">
        <v>2</v>
      </c>
      <c r="AO55" s="118"/>
      <c r="AP55" s="118"/>
      <c r="AQ55" s="118"/>
      <c r="AR5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R026694</v>
      </c>
      <c r="AS55" s="29">
        <f>IF(SP_AcqTract_DB[[#This Row],[WCAD Tax Parcel ID]]="",0,(LEN(SP_AcqTract_DB[[#This Row],[WCAD Tax Parcel ID]])-LEN(SUBSTITUTE(SP_AcqTract_DB[[#This Row],[WCAD Tax Parcel ID]],"#",""))+1)/2)</f>
        <v>1</v>
      </c>
      <c r="AT55" s="80" t="e">
        <f>IF(SP_AcqTract_DB[[#This Row],[WCAD Tax Parcel ID]]="",0,COUNTIF(#REF!,SP_AcqTract_DB[[#This Row],[Acquisition Tract No.]]))</f>
        <v>#REF!</v>
      </c>
      <c r="AU55" s="79">
        <f>COUNTIF(ACQStatus_ACQTNo.,SP_AcqTract_DB[[#This Row],[Acquisition Tract No.]])</f>
        <v>1</v>
      </c>
      <c r="AX55" s="43"/>
      <c r="AY55" s="1"/>
      <c r="AZ55" s="43"/>
      <c r="BA55" s="99"/>
      <c r="BE55" s="43"/>
      <c r="BF55" s="43"/>
      <c r="BG55" s="43"/>
      <c r="BH55" s="43"/>
      <c r="BI55" s="43"/>
      <c r="BJ55" s="43"/>
      <c r="BK55" s="43"/>
      <c r="BL55" s="43"/>
      <c r="BM55" s="43"/>
      <c r="BN55" s="101"/>
      <c r="BO55" s="43"/>
      <c r="BP55" s="43"/>
      <c r="BQ55" s="101"/>
      <c r="BR55" s="65"/>
      <c r="BS55" s="102"/>
      <c r="BV55" s="101"/>
      <c r="BW55" s="43"/>
      <c r="BX55" s="43"/>
      <c r="BY55" s="1"/>
      <c r="BZ55" s="43"/>
      <c r="CA55" s="43"/>
      <c r="CC55" s="43"/>
      <c r="CD55" s="43"/>
      <c r="CE55" s="43"/>
      <c r="CF55" s="103"/>
      <c r="CG55" s="99"/>
      <c r="CH55" s="103"/>
      <c r="CM55" s="43"/>
      <c r="CN55" s="43"/>
    </row>
    <row r="56" spans="1:92" ht="15" x14ac:dyDescent="0.2">
      <c r="A56" s="77" t="s">
        <v>57</v>
      </c>
      <c r="B56" s="71" t="s">
        <v>287</v>
      </c>
      <c r="C56" s="7" t="s">
        <v>1141</v>
      </c>
      <c r="D56" s="28" t="s">
        <v>666</v>
      </c>
      <c r="E56" s="28" t="s">
        <v>1848</v>
      </c>
      <c r="F56" s="28" t="s">
        <v>1140</v>
      </c>
      <c r="G56" s="8" t="s">
        <v>175</v>
      </c>
      <c r="H56" s="8"/>
      <c r="I56" s="8" t="s">
        <v>1051</v>
      </c>
      <c r="J56" s="8" t="s">
        <v>176</v>
      </c>
      <c r="K56" s="8"/>
      <c r="L56" s="8" t="s">
        <v>177</v>
      </c>
      <c r="M56" s="8" t="s">
        <v>68</v>
      </c>
      <c r="N56" s="8" t="s">
        <v>178</v>
      </c>
      <c r="O56" s="30">
        <v>43670</v>
      </c>
      <c r="P56" s="7" t="s">
        <v>689</v>
      </c>
      <c r="Q56" s="3" t="s">
        <v>1840</v>
      </c>
      <c r="R56" s="16">
        <v>43950</v>
      </c>
      <c r="S56" s="5">
        <v>0.90096418732782402</v>
      </c>
      <c r="T56" s="4">
        <v>39246</v>
      </c>
      <c r="U56" s="30">
        <v>43693</v>
      </c>
      <c r="V56" s="8" t="s">
        <v>1060</v>
      </c>
      <c r="W56" s="8"/>
      <c r="X56" s="8"/>
      <c r="Y56" s="8"/>
      <c r="Z56" s="8"/>
      <c r="AA56" s="7"/>
      <c r="AB56" s="7" t="s">
        <v>24</v>
      </c>
      <c r="AC56" s="8" t="s">
        <v>734</v>
      </c>
      <c r="AD56" s="8" t="s">
        <v>1483</v>
      </c>
      <c r="AE56" s="22">
        <v>43994.552430555559</v>
      </c>
      <c r="AF56" s="8" t="s">
        <v>20</v>
      </c>
      <c r="AG56" s="22">
        <v>43682.623206018521</v>
      </c>
      <c r="AH56" s="1" t="s">
        <v>59</v>
      </c>
      <c r="AI56" s="104">
        <v>42</v>
      </c>
      <c r="AJ56" s="104" t="s">
        <v>1766</v>
      </c>
      <c r="AK56" s="104" t="s">
        <v>1422</v>
      </c>
      <c r="AL56" s="104" t="s">
        <v>22</v>
      </c>
      <c r="AM56" s="104" t="s">
        <v>22</v>
      </c>
      <c r="AN56" s="104">
        <v>2</v>
      </c>
      <c r="AO56" s="118"/>
      <c r="AP56" s="118"/>
      <c r="AQ56" s="118"/>
      <c r="AR5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R056956</v>
      </c>
      <c r="AS56" s="29">
        <f>IF(SP_AcqTract_DB[[#This Row],[WCAD Tax Parcel ID]]="",0,(LEN(SP_AcqTract_DB[[#This Row],[WCAD Tax Parcel ID]])-LEN(SUBSTITUTE(SP_AcqTract_DB[[#This Row],[WCAD Tax Parcel ID]],"#",""))+1)/2)</f>
        <v>1</v>
      </c>
      <c r="AT56" s="80" t="e">
        <f>IF(SP_AcqTract_DB[[#This Row],[WCAD Tax Parcel ID]]="",0,COUNTIF(#REF!,SP_AcqTract_DB[[#This Row],[Acquisition Tract No.]]))</f>
        <v>#REF!</v>
      </c>
      <c r="AU56" s="79">
        <f>COUNTIF(ACQStatus_ACQTNo.,SP_AcqTract_DB[[#This Row],[Acquisition Tract No.]])</f>
        <v>1</v>
      </c>
      <c r="AX56" s="43"/>
      <c r="AY56" s="1"/>
      <c r="AZ56" s="43"/>
      <c r="BA56" s="99"/>
      <c r="BE56" s="43"/>
      <c r="BF56" s="43"/>
      <c r="BG56" s="43"/>
      <c r="BH56" s="43"/>
      <c r="BI56" s="43"/>
      <c r="BJ56" s="43"/>
      <c r="BK56" s="43"/>
      <c r="BL56" s="43"/>
      <c r="BM56" s="43"/>
      <c r="BN56" s="101"/>
      <c r="BO56" s="43"/>
      <c r="BP56" s="43"/>
      <c r="BQ56" s="101"/>
      <c r="BR56" s="65"/>
      <c r="BS56" s="102"/>
      <c r="BV56" s="101"/>
      <c r="BW56" s="43"/>
      <c r="BX56" s="43"/>
      <c r="BY56" s="1"/>
      <c r="BZ56" s="43"/>
      <c r="CA56" s="43"/>
      <c r="CC56" s="43"/>
      <c r="CD56" s="43"/>
      <c r="CE56" s="43"/>
      <c r="CF56" s="103"/>
      <c r="CG56" s="99"/>
      <c r="CH56" s="103"/>
      <c r="CM56" s="43"/>
      <c r="CN56" s="43"/>
    </row>
    <row r="57" spans="1:92" ht="15" x14ac:dyDescent="0.2">
      <c r="A57" s="77" t="s">
        <v>58</v>
      </c>
      <c r="B57" s="71" t="s">
        <v>683</v>
      </c>
      <c r="C57" s="7" t="s">
        <v>1141</v>
      </c>
      <c r="D57" s="28" t="s">
        <v>666</v>
      </c>
      <c r="E57" s="28" t="s">
        <v>1857</v>
      </c>
      <c r="F57" s="28"/>
      <c r="G57" s="8" t="s">
        <v>96</v>
      </c>
      <c r="H57" s="8"/>
      <c r="I57" s="8" t="s">
        <v>96</v>
      </c>
      <c r="J57" s="8" t="s">
        <v>180</v>
      </c>
      <c r="K57" s="8" t="s">
        <v>741</v>
      </c>
      <c r="L57" s="8" t="s">
        <v>181</v>
      </c>
      <c r="M57" s="8" t="s">
        <v>68</v>
      </c>
      <c r="N57" s="8" t="s">
        <v>494</v>
      </c>
      <c r="O57" s="30">
        <v>43670</v>
      </c>
      <c r="P57" s="7" t="s">
        <v>1029</v>
      </c>
      <c r="Q57" s="3"/>
      <c r="R57" s="16"/>
      <c r="S57" s="5">
        <v>2.1741000000000001</v>
      </c>
      <c r="T57" s="4">
        <v>94703.796000000002</v>
      </c>
      <c r="U57" s="30"/>
      <c r="V57" s="8"/>
      <c r="W57" s="8"/>
      <c r="X57" s="8"/>
      <c r="Y57" s="8"/>
      <c r="Z57" s="8"/>
      <c r="AA57" s="7"/>
      <c r="AB57" s="7"/>
      <c r="AC57" s="8" t="s">
        <v>735</v>
      </c>
      <c r="AD57" s="8" t="s">
        <v>1483</v>
      </c>
      <c r="AE57" s="22">
        <v>43994.402592592596</v>
      </c>
      <c r="AF57" s="8" t="s">
        <v>1485</v>
      </c>
      <c r="AG57" s="22">
        <v>43699.668761574074</v>
      </c>
      <c r="AH57" s="1" t="s">
        <v>1685</v>
      </c>
      <c r="AI57" s="104">
        <v>45</v>
      </c>
      <c r="AJ57" s="104" t="s">
        <v>1766</v>
      </c>
      <c r="AK57" s="104" t="s">
        <v>1422</v>
      </c>
      <c r="AL57" s="104" t="s">
        <v>1746</v>
      </c>
      <c r="AM57" s="104" t="s">
        <v>22</v>
      </c>
      <c r="AN57" s="104">
        <v>3</v>
      </c>
      <c r="AO57" s="118"/>
      <c r="AP57" s="118"/>
      <c r="AQ57" s="118"/>
      <c r="AR5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R026697;UNKN003</v>
      </c>
      <c r="AS57" s="29">
        <f>IF(SP_AcqTract_DB[[#This Row],[WCAD Tax Parcel ID]]="",0,(LEN(SP_AcqTract_DB[[#This Row],[WCAD Tax Parcel ID]])-LEN(SUBSTITUTE(SP_AcqTract_DB[[#This Row],[WCAD Tax Parcel ID]],"#",""))+1)/2)</f>
        <v>2</v>
      </c>
      <c r="AT57" s="80" t="e">
        <f>IF(SP_AcqTract_DB[[#This Row],[WCAD Tax Parcel ID]]="",0,COUNTIF(#REF!,SP_AcqTract_DB[[#This Row],[Acquisition Tract No.]]))</f>
        <v>#REF!</v>
      </c>
      <c r="AU57" s="79">
        <f>COUNTIF(ACQStatus_ACQTNo.,SP_AcqTract_DB[[#This Row],[Acquisition Tract No.]])</f>
        <v>1</v>
      </c>
      <c r="AX57" s="43"/>
      <c r="AY57" s="1"/>
      <c r="AZ57" s="43"/>
      <c r="BA57" s="99"/>
      <c r="BE57" s="43"/>
      <c r="BF57" s="43"/>
      <c r="BG57" s="43"/>
      <c r="BH57" s="43"/>
      <c r="BI57" s="43"/>
      <c r="BJ57" s="43"/>
      <c r="BK57" s="43"/>
      <c r="BL57" s="43"/>
      <c r="BM57" s="43"/>
      <c r="BN57" s="101"/>
      <c r="BO57" s="43"/>
      <c r="BP57" s="43"/>
      <c r="BQ57" s="101"/>
      <c r="BR57" s="65"/>
      <c r="BS57" s="102"/>
      <c r="BV57" s="101"/>
      <c r="BW57" s="43"/>
      <c r="BX57" s="43"/>
      <c r="BY57" s="1"/>
      <c r="BZ57" s="43"/>
      <c r="CA57" s="43"/>
      <c r="CC57" s="43"/>
      <c r="CD57" s="43"/>
      <c r="CE57" s="43"/>
      <c r="CF57" s="103"/>
      <c r="CG57" s="99"/>
      <c r="CH57" s="103"/>
      <c r="CM57" s="43"/>
      <c r="CN57" s="43"/>
    </row>
    <row r="58" spans="1:92" ht="15" x14ac:dyDescent="0.2">
      <c r="A58" s="77" t="s">
        <v>1604</v>
      </c>
      <c r="B58" s="71" t="s">
        <v>515</v>
      </c>
      <c r="C58" s="7" t="s">
        <v>1141</v>
      </c>
      <c r="D58" s="28" t="s">
        <v>666</v>
      </c>
      <c r="E58" s="28" t="s">
        <v>1847</v>
      </c>
      <c r="F58" s="28" t="s">
        <v>1140</v>
      </c>
      <c r="G58" s="8" t="s">
        <v>738</v>
      </c>
      <c r="H58" s="8" t="s">
        <v>738</v>
      </c>
      <c r="I58" s="8" t="s">
        <v>1759</v>
      </c>
      <c r="J58" s="8" t="s">
        <v>672</v>
      </c>
      <c r="K58" s="8" t="s">
        <v>745</v>
      </c>
      <c r="L58" s="8" t="s">
        <v>1052</v>
      </c>
      <c r="M58" s="8" t="s">
        <v>68</v>
      </c>
      <c r="N58" s="8" t="s">
        <v>1053</v>
      </c>
      <c r="O58" s="30">
        <v>43718</v>
      </c>
      <c r="P58" s="7" t="s">
        <v>1024</v>
      </c>
      <c r="Q58" s="3" t="s">
        <v>1840</v>
      </c>
      <c r="R58" s="16"/>
      <c r="S58" s="5">
        <v>0</v>
      </c>
      <c r="T58" s="4"/>
      <c r="U58" s="30"/>
      <c r="V58" s="8" t="s">
        <v>1059</v>
      </c>
      <c r="W58" s="8"/>
      <c r="X58" s="8"/>
      <c r="Y58" s="8"/>
      <c r="Z58" s="8"/>
      <c r="AA58" s="7"/>
      <c r="AB58" s="7"/>
      <c r="AC58" s="8" t="s">
        <v>1672</v>
      </c>
      <c r="AD58" s="8" t="s">
        <v>1888</v>
      </c>
      <c r="AE58" s="22">
        <v>44013.693287037036</v>
      </c>
      <c r="AF58" s="8" t="s">
        <v>1484</v>
      </c>
      <c r="AG58" s="22">
        <v>43767.34878472222</v>
      </c>
      <c r="AH58" s="1"/>
      <c r="AI58" s="104">
        <v>54</v>
      </c>
      <c r="AJ58" s="104" t="s">
        <v>1766</v>
      </c>
      <c r="AK58" s="104" t="s">
        <v>1422</v>
      </c>
      <c r="AL58" s="104" t="s">
        <v>1746</v>
      </c>
      <c r="AM58" s="104" t="s">
        <v>22</v>
      </c>
      <c r="AN58" s="104">
        <v>1</v>
      </c>
      <c r="AO58" s="118"/>
      <c r="AP58" s="118"/>
      <c r="AQ58" s="118"/>
      <c r="AR5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R055352</v>
      </c>
      <c r="AS58" s="29">
        <f>IF(SP_AcqTract_DB[[#This Row],[WCAD Tax Parcel ID]]="",0,(LEN(SP_AcqTract_DB[[#This Row],[WCAD Tax Parcel ID]])-LEN(SUBSTITUTE(SP_AcqTract_DB[[#This Row],[WCAD Tax Parcel ID]],"#",""))+1)/2)</f>
        <v>1</v>
      </c>
      <c r="AT58" s="80" t="e">
        <f>IF(SP_AcqTract_DB[[#This Row],[WCAD Tax Parcel ID]]="",0,COUNTIF(#REF!,SP_AcqTract_DB[[#This Row],[Acquisition Tract No.]]))</f>
        <v>#REF!</v>
      </c>
      <c r="AU58" s="79">
        <f>COUNTIF(ACQStatus_ACQTNo.,SP_AcqTract_DB[[#This Row],[Acquisition Tract No.]])</f>
        <v>1</v>
      </c>
      <c r="AX58" s="43"/>
      <c r="AY58" s="1"/>
      <c r="AZ58" s="43"/>
      <c r="BA58" s="99"/>
      <c r="BE58" s="43"/>
      <c r="BF58" s="43"/>
      <c r="BG58" s="43"/>
      <c r="BH58" s="43"/>
      <c r="BI58" s="43"/>
      <c r="BJ58" s="43"/>
      <c r="BK58" s="43"/>
      <c r="BL58" s="43"/>
      <c r="BM58" s="43"/>
      <c r="BN58" s="101"/>
      <c r="BO58" s="43"/>
      <c r="BP58" s="43"/>
      <c r="BQ58" s="101"/>
      <c r="BR58" s="65"/>
      <c r="BS58" s="102"/>
      <c r="BV58" s="101"/>
      <c r="BW58" s="43"/>
      <c r="BX58" s="43"/>
      <c r="BY58" s="1"/>
      <c r="BZ58" s="43"/>
      <c r="CA58" s="43"/>
      <c r="CC58" s="43"/>
      <c r="CD58" s="43"/>
      <c r="CE58" s="43"/>
      <c r="CF58" s="103"/>
      <c r="CG58" s="99"/>
      <c r="CH58" s="103"/>
      <c r="CM58" s="43"/>
      <c r="CN58" s="43"/>
    </row>
    <row r="59" spans="1:92" ht="15" x14ac:dyDescent="0.2">
      <c r="A59" s="77" t="s">
        <v>1710</v>
      </c>
      <c r="B59" s="71" t="s">
        <v>19</v>
      </c>
      <c r="C59" s="7" t="s">
        <v>1141</v>
      </c>
      <c r="D59" s="28" t="s">
        <v>666</v>
      </c>
      <c r="E59" s="28" t="s">
        <v>1847</v>
      </c>
      <c r="F59" s="28"/>
      <c r="G59" s="8" t="s">
        <v>1665</v>
      </c>
      <c r="H59" s="8" t="s">
        <v>1711</v>
      </c>
      <c r="I59" s="8"/>
      <c r="J59" s="8"/>
      <c r="K59" s="8"/>
      <c r="L59" s="8"/>
      <c r="M59" s="8"/>
      <c r="N59" s="8"/>
      <c r="O59" s="30"/>
      <c r="P59" s="7"/>
      <c r="Q59" s="3" t="s">
        <v>1840</v>
      </c>
      <c r="R59" s="16">
        <v>44014</v>
      </c>
      <c r="S59" s="5">
        <v>0.96659779614325103</v>
      </c>
      <c r="T59" s="4">
        <v>42105</v>
      </c>
      <c r="U59" s="30"/>
      <c r="V59" s="8" t="s">
        <v>1059</v>
      </c>
      <c r="W59" s="8"/>
      <c r="X59" s="8"/>
      <c r="Y59" s="8"/>
      <c r="Z59" s="8"/>
      <c r="AA59" s="7"/>
      <c r="AB59" s="7"/>
      <c r="AC59" s="8" t="s">
        <v>1712</v>
      </c>
      <c r="AD59" s="8" t="s">
        <v>1483</v>
      </c>
      <c r="AE59" s="22">
        <v>44017.654421296298</v>
      </c>
      <c r="AF59" s="8" t="s">
        <v>1483</v>
      </c>
      <c r="AG59" s="22">
        <v>43930.69127314815</v>
      </c>
      <c r="AH59" s="1"/>
      <c r="AI59" s="104">
        <v>69</v>
      </c>
      <c r="AJ59" s="104" t="s">
        <v>1766</v>
      </c>
      <c r="AK59" s="104" t="s">
        <v>1422</v>
      </c>
      <c r="AL59" s="104" t="s">
        <v>1746</v>
      </c>
      <c r="AM59" s="104" t="s">
        <v>22</v>
      </c>
      <c r="AN59" s="104">
        <v>1</v>
      </c>
      <c r="AO59" s="118"/>
      <c r="AP59" s="118"/>
      <c r="AQ59" s="118"/>
      <c r="AR5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59" s="29">
        <f>IF(SP_AcqTract_DB[[#This Row],[WCAD Tax Parcel ID]]="",0,(LEN(SP_AcqTract_DB[[#This Row],[WCAD Tax Parcel ID]])-LEN(SUBSTITUTE(SP_AcqTract_DB[[#This Row],[WCAD Tax Parcel ID]],"#",""))+1)/2)</f>
        <v>0</v>
      </c>
      <c r="AT59" s="80">
        <f>IF(SP_AcqTract_DB[[#This Row],[WCAD Tax Parcel ID]]="",0,COUNTIF(#REF!,SP_AcqTract_DB[[#This Row],[Acquisition Tract No.]]))</f>
        <v>0</v>
      </c>
      <c r="AU59" s="79">
        <f>COUNTIF(ACQStatus_ACQTNo.,SP_AcqTract_DB[[#This Row],[Acquisition Tract No.]])</f>
        <v>1</v>
      </c>
      <c r="AX59" s="43"/>
      <c r="AY59" s="1"/>
      <c r="AZ59" s="43"/>
      <c r="BA59" s="99"/>
      <c r="BE59" s="43"/>
      <c r="BF59" s="43"/>
      <c r="BG59" s="43"/>
      <c r="BH59" s="43"/>
      <c r="BI59" s="43"/>
      <c r="BJ59" s="43"/>
      <c r="BK59" s="43"/>
      <c r="BL59" s="43"/>
      <c r="BM59" s="43"/>
      <c r="BN59" s="101"/>
      <c r="BO59" s="43"/>
      <c r="BP59" s="43"/>
      <c r="BQ59" s="101"/>
      <c r="BR59" s="65"/>
      <c r="BS59" s="102"/>
      <c r="BV59" s="101"/>
      <c r="BW59" s="43"/>
      <c r="BX59" s="43"/>
      <c r="BY59" s="1"/>
      <c r="BZ59" s="43"/>
      <c r="CA59" s="43"/>
      <c r="CC59" s="43"/>
      <c r="CD59" s="43"/>
      <c r="CE59" s="43"/>
      <c r="CF59" s="103"/>
      <c r="CG59" s="99"/>
      <c r="CH59" s="103"/>
      <c r="CM59" s="43"/>
      <c r="CN59" s="43"/>
    </row>
    <row r="60" spans="1:92" ht="15" x14ac:dyDescent="0.2">
      <c r="A60" s="85" t="s">
        <v>1713</v>
      </c>
      <c r="B60" s="71" t="s">
        <v>19</v>
      </c>
      <c r="C60" s="7" t="s">
        <v>1141</v>
      </c>
      <c r="D60" s="28" t="s">
        <v>666</v>
      </c>
      <c r="E60" s="28" t="s">
        <v>1755</v>
      </c>
      <c r="F60" s="28"/>
      <c r="G60" s="8" t="s">
        <v>1665</v>
      </c>
      <c r="H60" s="8" t="s">
        <v>1711</v>
      </c>
      <c r="I60" s="8"/>
      <c r="J60" s="8"/>
      <c r="K60" s="8"/>
      <c r="L60" s="8"/>
      <c r="M60" s="8"/>
      <c r="N60" s="8"/>
      <c r="O60" s="30"/>
      <c r="P60" s="7"/>
      <c r="Q60" s="3" t="s">
        <v>1840</v>
      </c>
      <c r="R60" s="16">
        <v>44014</v>
      </c>
      <c r="S60" s="5">
        <v>0.49772727272727302</v>
      </c>
      <c r="T60" s="4">
        <v>21681</v>
      </c>
      <c r="U60" s="30"/>
      <c r="V60" s="8" t="s">
        <v>1059</v>
      </c>
      <c r="W60" s="8"/>
      <c r="X60" s="8"/>
      <c r="Y60" s="8"/>
      <c r="Z60" s="8"/>
      <c r="AA60" s="7"/>
      <c r="AB60" s="7"/>
      <c r="AC60" s="8" t="s">
        <v>1714</v>
      </c>
      <c r="AD60" s="8" t="s">
        <v>1483</v>
      </c>
      <c r="AE60" s="22">
        <v>44017.654583333337</v>
      </c>
      <c r="AF60" s="8" t="s">
        <v>1483</v>
      </c>
      <c r="AG60" s="22">
        <v>43930.691840277781</v>
      </c>
      <c r="AH60" s="1"/>
      <c r="AI60" s="104">
        <v>70</v>
      </c>
      <c r="AJ60" s="104" t="s">
        <v>1766</v>
      </c>
      <c r="AK60" s="104" t="s">
        <v>1422</v>
      </c>
      <c r="AL60" s="104" t="s">
        <v>1746</v>
      </c>
      <c r="AM60" s="104" t="s">
        <v>22</v>
      </c>
      <c r="AN60" s="104">
        <v>1</v>
      </c>
      <c r="AO60" s="118"/>
      <c r="AP60" s="118"/>
      <c r="AQ60" s="118"/>
      <c r="AR6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60" s="29">
        <f>IF(SP_AcqTract_DB[[#This Row],[WCAD Tax Parcel ID]]="",0,(LEN(SP_AcqTract_DB[[#This Row],[WCAD Tax Parcel ID]])-LEN(SUBSTITUTE(SP_AcqTract_DB[[#This Row],[WCAD Tax Parcel ID]],"#",""))+1)/2)</f>
        <v>0</v>
      </c>
      <c r="AT60" s="80">
        <f>IF(SP_AcqTract_DB[[#This Row],[WCAD Tax Parcel ID]]="",0,COUNTIF(#REF!,SP_AcqTract_DB[[#This Row],[Acquisition Tract No.]]))</f>
        <v>0</v>
      </c>
      <c r="AU60" s="79">
        <f>COUNTIF(ACQStatus_ACQTNo.,SP_AcqTract_DB[[#This Row],[Acquisition Tract No.]])</f>
        <v>1</v>
      </c>
      <c r="AX60" s="43"/>
      <c r="AY60" s="1"/>
      <c r="AZ60" s="43"/>
      <c r="BA60" s="99"/>
      <c r="BE60" s="43"/>
      <c r="BF60" s="43"/>
      <c r="BG60" s="43"/>
      <c r="BH60" s="43"/>
      <c r="BI60" s="43"/>
      <c r="BJ60" s="43"/>
      <c r="BK60" s="43"/>
      <c r="BL60" s="43"/>
      <c r="BM60" s="43"/>
      <c r="BN60" s="101"/>
      <c r="BO60" s="43"/>
      <c r="BP60" s="43"/>
      <c r="BQ60" s="101"/>
      <c r="BR60" s="65"/>
      <c r="BS60" s="102"/>
      <c r="BV60" s="101"/>
      <c r="BW60" s="43"/>
      <c r="BX60" s="43"/>
      <c r="BY60" s="1"/>
      <c r="BZ60" s="43"/>
      <c r="CA60" s="43"/>
      <c r="CC60" s="43"/>
      <c r="CD60" s="43"/>
      <c r="CE60" s="43"/>
      <c r="CF60" s="103"/>
      <c r="CG60" s="99"/>
      <c r="CH60" s="103"/>
      <c r="CM60" s="43"/>
      <c r="CN60" s="43"/>
    </row>
    <row r="61" spans="1:92" ht="15" x14ac:dyDescent="0.2">
      <c r="A61" s="85" t="s">
        <v>1715</v>
      </c>
      <c r="B61" s="71" t="s">
        <v>19</v>
      </c>
      <c r="C61" s="7" t="s">
        <v>1141</v>
      </c>
      <c r="D61" s="28" t="s">
        <v>666</v>
      </c>
      <c r="E61" s="28" t="s">
        <v>1755</v>
      </c>
      <c r="F61" s="28"/>
      <c r="G61" s="8" t="s">
        <v>96</v>
      </c>
      <c r="H61" s="8"/>
      <c r="I61" s="8"/>
      <c r="J61" s="8"/>
      <c r="K61" s="8"/>
      <c r="L61" s="8"/>
      <c r="M61" s="8"/>
      <c r="N61" s="8"/>
      <c r="O61" s="30"/>
      <c r="P61" s="7"/>
      <c r="Q61" s="3"/>
      <c r="R61" s="16"/>
      <c r="S61" s="5">
        <v>0.132851239669422</v>
      </c>
      <c r="T61" s="4">
        <v>5787</v>
      </c>
      <c r="U61" s="30"/>
      <c r="V61" s="8"/>
      <c r="W61" s="8"/>
      <c r="X61" s="8"/>
      <c r="Y61" s="8"/>
      <c r="Z61" s="8"/>
      <c r="AA61" s="7"/>
      <c r="AB61" s="7"/>
      <c r="AC61" s="8" t="s">
        <v>1716</v>
      </c>
      <c r="AD61" s="8" t="s">
        <v>1483</v>
      </c>
      <c r="AE61" s="22">
        <v>43994.402858796297</v>
      </c>
      <c r="AF61" s="8" t="s">
        <v>1483</v>
      </c>
      <c r="AG61" s="22">
        <v>43930.692326388889</v>
      </c>
      <c r="AH61" s="1"/>
      <c r="AI61" s="104">
        <v>71</v>
      </c>
      <c r="AJ61" s="104" t="s">
        <v>1766</v>
      </c>
      <c r="AK61" s="104" t="s">
        <v>1422</v>
      </c>
      <c r="AL61" s="104" t="s">
        <v>1746</v>
      </c>
      <c r="AM61" s="104" t="s">
        <v>22</v>
      </c>
      <c r="AN61" s="104">
        <v>1</v>
      </c>
      <c r="AO61" s="118"/>
      <c r="AP61" s="118"/>
      <c r="AQ61" s="118"/>
      <c r="AR6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/>
      </c>
      <c r="AS61" s="29">
        <f>IF(SP_AcqTract_DB[[#This Row],[WCAD Tax Parcel ID]]="",0,(LEN(SP_AcqTract_DB[[#This Row],[WCAD Tax Parcel ID]])-LEN(SUBSTITUTE(SP_AcqTract_DB[[#This Row],[WCAD Tax Parcel ID]],"#",""))+1)/2)</f>
        <v>0</v>
      </c>
      <c r="AT61" s="80">
        <f>IF(SP_AcqTract_DB[[#This Row],[WCAD Tax Parcel ID]]="",0,COUNTIF(#REF!,SP_AcqTract_DB[[#This Row],[Acquisition Tract No.]]))</f>
        <v>0</v>
      </c>
      <c r="AU61" s="79">
        <f>COUNTIF(ACQStatus_ACQTNo.,SP_AcqTract_DB[[#This Row],[Acquisition Tract No.]])</f>
        <v>1</v>
      </c>
      <c r="AX61" s="43"/>
      <c r="AY61" s="1"/>
      <c r="AZ61" s="43"/>
      <c r="BA61" s="99"/>
      <c r="BE61" s="43"/>
      <c r="BF61" s="43"/>
      <c r="BG61" s="43"/>
      <c r="BH61" s="43"/>
      <c r="BI61" s="43"/>
      <c r="BJ61" s="43"/>
      <c r="BK61" s="43"/>
      <c r="BL61" s="43"/>
      <c r="BM61" s="43"/>
      <c r="BN61" s="101"/>
      <c r="BO61" s="43"/>
      <c r="BP61" s="43"/>
      <c r="BQ61" s="101"/>
      <c r="BR61" s="65"/>
      <c r="BS61" s="102"/>
      <c r="BV61" s="101"/>
      <c r="BW61" s="43"/>
      <c r="BX61" s="43"/>
      <c r="BY61" s="1"/>
      <c r="BZ61" s="43"/>
      <c r="CA61" s="43"/>
      <c r="CC61" s="43"/>
      <c r="CD61" s="43"/>
      <c r="CE61" s="43"/>
      <c r="CF61" s="103"/>
      <c r="CG61" s="99"/>
      <c r="CH61" s="103"/>
      <c r="CM61" s="43"/>
      <c r="CN61" s="43"/>
    </row>
    <row r="62" spans="1:92" ht="25.5" x14ac:dyDescent="0.2">
      <c r="A62" s="85" t="s">
        <v>2630</v>
      </c>
      <c r="B62" s="71" t="s">
        <v>291</v>
      </c>
      <c r="C62" s="7" t="s">
        <v>1141</v>
      </c>
      <c r="D62" s="28" t="s">
        <v>666</v>
      </c>
      <c r="E62" s="28" t="s">
        <v>2640</v>
      </c>
      <c r="F62" s="28" t="s">
        <v>1140</v>
      </c>
      <c r="G62" s="8" t="s">
        <v>197</v>
      </c>
      <c r="H62" s="8"/>
      <c r="I62" s="8" t="s">
        <v>197</v>
      </c>
      <c r="J62" s="8" t="s">
        <v>172</v>
      </c>
      <c r="K62" s="8" t="s">
        <v>741</v>
      </c>
      <c r="L62" s="8" t="s">
        <v>172</v>
      </c>
      <c r="M62" s="8" t="s">
        <v>68</v>
      </c>
      <c r="N62" s="8" t="s">
        <v>495</v>
      </c>
      <c r="O62" s="30">
        <v>43696</v>
      </c>
      <c r="P62" s="7" t="s">
        <v>689</v>
      </c>
      <c r="Q62" s="3" t="s">
        <v>1504</v>
      </c>
      <c r="R62" s="16">
        <v>43884</v>
      </c>
      <c r="S62" s="5">
        <v>0.210009182736455</v>
      </c>
      <c r="T62" s="4">
        <v>9148</v>
      </c>
      <c r="U62" s="30">
        <v>43718</v>
      </c>
      <c r="V62" s="8" t="s">
        <v>1060</v>
      </c>
      <c r="W62" s="8"/>
      <c r="X62" s="8"/>
      <c r="Y62" s="8"/>
      <c r="Z62" s="8"/>
      <c r="AA62" s="7"/>
      <c r="AB62" s="7" t="s">
        <v>24</v>
      </c>
      <c r="AC62" s="8" t="s">
        <v>2641</v>
      </c>
      <c r="AD62" s="8" t="s">
        <v>1888</v>
      </c>
      <c r="AE62" s="22">
        <v>44013.693645833337</v>
      </c>
      <c r="AF62" s="8" t="s">
        <v>1485</v>
      </c>
      <c r="AG62" s="22">
        <v>43699.668217592596</v>
      </c>
      <c r="AH62" s="1" t="s">
        <v>2642</v>
      </c>
      <c r="AI62" s="104">
        <v>44</v>
      </c>
      <c r="AJ62" s="104" t="s">
        <v>1766</v>
      </c>
      <c r="AK62" s="104" t="s">
        <v>1422</v>
      </c>
      <c r="AL62" s="104" t="s">
        <v>22</v>
      </c>
      <c r="AM62" s="104" t="s">
        <v>22</v>
      </c>
      <c r="AN62" s="104">
        <v>1</v>
      </c>
      <c r="AO62" s="118">
        <v>43916</v>
      </c>
      <c r="AP62" s="118"/>
      <c r="AQ62" s="118"/>
      <c r="AR6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R026696</v>
      </c>
      <c r="AS62" s="29">
        <f>IF(SP_AcqTract_DB[[#This Row],[WCAD Tax Parcel ID]]="",0,(LEN(SP_AcqTract_DB[[#This Row],[WCAD Tax Parcel ID]])-LEN(SUBSTITUTE(SP_AcqTract_DB[[#This Row],[WCAD Tax Parcel ID]],"#",""))+1)/2)</f>
        <v>1</v>
      </c>
      <c r="AT62" s="80" t="e">
        <f>IF(SP_AcqTract_DB[[#This Row],[WCAD Tax Parcel ID]]="",0,COUNTIF(#REF!,SP_AcqTract_DB[[#This Row],[Acquisition Tract No.]]))</f>
        <v>#REF!</v>
      </c>
      <c r="AU62" s="79">
        <f>COUNTIF(ACQStatus_ACQTNo.,SP_AcqTract_DB[[#This Row],[Acquisition Tract No.]])</f>
        <v>1</v>
      </c>
      <c r="AX62" s="43"/>
      <c r="AY62" s="1"/>
      <c r="AZ62" s="43"/>
      <c r="BA62" s="99"/>
      <c r="BE62" s="43"/>
      <c r="BF62" s="43"/>
      <c r="BG62" s="43"/>
      <c r="BH62" s="43"/>
      <c r="BI62" s="43"/>
      <c r="BJ62" s="43"/>
      <c r="BK62" s="43"/>
      <c r="BL62" s="43"/>
      <c r="BM62" s="43"/>
      <c r="BN62" s="101"/>
      <c r="BO62" s="43"/>
      <c r="BP62" s="43"/>
      <c r="BQ62" s="101"/>
      <c r="BR62" s="65"/>
      <c r="BS62" s="102"/>
      <c r="BV62" s="101"/>
      <c r="BW62" s="43"/>
      <c r="BX62" s="43"/>
      <c r="BY62" s="1"/>
      <c r="BZ62" s="43"/>
      <c r="CA62" s="43"/>
      <c r="CC62" s="43"/>
      <c r="CD62" s="43"/>
      <c r="CE62" s="43"/>
      <c r="CF62" s="103"/>
      <c r="CG62" s="99"/>
      <c r="CH62" s="103"/>
      <c r="CM62" s="43"/>
      <c r="CN62" s="43"/>
    </row>
    <row r="63" spans="1:92" ht="25.5" x14ac:dyDescent="0.2">
      <c r="A63" s="85" t="s">
        <v>182</v>
      </c>
      <c r="B63" s="71" t="s">
        <v>289</v>
      </c>
      <c r="C63" s="7" t="s">
        <v>1141</v>
      </c>
      <c r="D63" s="28" t="s">
        <v>666</v>
      </c>
      <c r="E63" s="28" t="s">
        <v>1745</v>
      </c>
      <c r="F63" s="28" t="s">
        <v>1140</v>
      </c>
      <c r="G63" s="8" t="s">
        <v>183</v>
      </c>
      <c r="H63" s="8"/>
      <c r="I63" s="8" t="s">
        <v>183</v>
      </c>
      <c r="J63" s="8" t="s">
        <v>184</v>
      </c>
      <c r="K63" s="8" t="s">
        <v>741</v>
      </c>
      <c r="L63" s="8" t="s">
        <v>184</v>
      </c>
      <c r="M63" s="8" t="s">
        <v>68</v>
      </c>
      <c r="N63" s="8" t="s">
        <v>185</v>
      </c>
      <c r="O63" s="30">
        <v>43696</v>
      </c>
      <c r="P63" s="7" t="s">
        <v>689</v>
      </c>
      <c r="Q63" s="3" t="s">
        <v>1504</v>
      </c>
      <c r="R63" s="16">
        <v>43884</v>
      </c>
      <c r="S63" s="5">
        <v>0.29483471074380202</v>
      </c>
      <c r="T63" s="4">
        <v>12843</v>
      </c>
      <c r="U63" s="30">
        <v>43704</v>
      </c>
      <c r="V63" s="8" t="s">
        <v>1060</v>
      </c>
      <c r="W63" s="8"/>
      <c r="X63" s="8"/>
      <c r="Y63" s="8"/>
      <c r="Z63" s="8"/>
      <c r="AA63" s="7"/>
      <c r="AB63" s="7" t="s">
        <v>24</v>
      </c>
      <c r="AC63" s="8" t="s">
        <v>736</v>
      </c>
      <c r="AD63" s="8" t="s">
        <v>1483</v>
      </c>
      <c r="AE63" s="22">
        <v>43994.552430555559</v>
      </c>
      <c r="AF63" s="8" t="s">
        <v>1485</v>
      </c>
      <c r="AG63" s="22">
        <v>43699.668124999997</v>
      </c>
      <c r="AH63" s="1" t="s">
        <v>189</v>
      </c>
      <c r="AI63" s="104">
        <v>43</v>
      </c>
      <c r="AJ63" s="104" t="s">
        <v>1766</v>
      </c>
      <c r="AK63" s="104" t="s">
        <v>1422</v>
      </c>
      <c r="AL63" s="104" t="s">
        <v>22</v>
      </c>
      <c r="AM63" s="104" t="s">
        <v>1746</v>
      </c>
      <c r="AN63" s="104">
        <v>0</v>
      </c>
      <c r="AO63" s="118">
        <v>43916</v>
      </c>
      <c r="AP63" s="118"/>
      <c r="AQ63" s="118"/>
      <c r="AR6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R056955</v>
      </c>
      <c r="AS63" s="29">
        <f>IF(SP_AcqTract_DB[[#This Row],[WCAD Tax Parcel ID]]="",0,(LEN(SP_AcqTract_DB[[#This Row],[WCAD Tax Parcel ID]])-LEN(SUBSTITUTE(SP_AcqTract_DB[[#This Row],[WCAD Tax Parcel ID]],"#",""))+1)/2)</f>
        <v>1</v>
      </c>
      <c r="AT63" s="80" t="e">
        <f>IF(SP_AcqTract_DB[[#This Row],[WCAD Tax Parcel ID]]="",0,COUNTIF(#REF!,SP_AcqTract_DB[[#This Row],[Acquisition Tract No.]]))</f>
        <v>#REF!</v>
      </c>
      <c r="AU63" s="79">
        <f>COUNTIF(ACQStatus_ACQTNo.,SP_AcqTract_DB[[#This Row],[Acquisition Tract No.]])</f>
        <v>1</v>
      </c>
      <c r="AX63" s="43"/>
      <c r="AY63" s="1"/>
      <c r="AZ63" s="43"/>
      <c r="BA63" s="99"/>
      <c r="BE63" s="43"/>
      <c r="BF63" s="43"/>
      <c r="BG63" s="43"/>
      <c r="BH63" s="43"/>
      <c r="BI63" s="43"/>
      <c r="BJ63" s="43"/>
      <c r="BK63" s="43"/>
      <c r="BL63" s="43"/>
      <c r="BM63" s="43"/>
      <c r="BN63" s="101"/>
      <c r="BO63" s="43"/>
      <c r="BP63" s="43"/>
      <c r="BQ63" s="101"/>
      <c r="BR63" s="65"/>
      <c r="BS63" s="102"/>
      <c r="BV63" s="101"/>
      <c r="BW63" s="43"/>
      <c r="BX63" s="43"/>
      <c r="BY63" s="1"/>
      <c r="BZ63" s="43"/>
      <c r="CA63" s="43"/>
      <c r="CC63" s="43"/>
      <c r="CD63" s="43"/>
      <c r="CE63" s="43"/>
      <c r="CF63" s="103"/>
      <c r="CG63" s="99"/>
      <c r="CH63" s="103"/>
      <c r="CM63" s="43"/>
      <c r="CN63" s="43"/>
    </row>
    <row r="64" spans="1:92" ht="15" x14ac:dyDescent="0.2">
      <c r="A64" s="85" t="s">
        <v>586</v>
      </c>
      <c r="B64" s="71" t="s">
        <v>241</v>
      </c>
      <c r="C64" s="7" t="s">
        <v>1141</v>
      </c>
      <c r="D64" s="28" t="s">
        <v>1667</v>
      </c>
      <c r="E64" s="28"/>
      <c r="F64" s="28" t="s">
        <v>67</v>
      </c>
      <c r="G64" s="8" t="s">
        <v>667</v>
      </c>
      <c r="H64" s="8"/>
      <c r="I64" s="8" t="s">
        <v>667</v>
      </c>
      <c r="J64" s="8" t="s">
        <v>668</v>
      </c>
      <c r="K64" s="8" t="s">
        <v>741</v>
      </c>
      <c r="L64" s="8" t="s">
        <v>668</v>
      </c>
      <c r="M64" s="8" t="s">
        <v>68</v>
      </c>
      <c r="N64" s="8" t="s">
        <v>677</v>
      </c>
      <c r="O64" s="30">
        <v>43707</v>
      </c>
      <c r="P64" s="7" t="s">
        <v>689</v>
      </c>
      <c r="Q64" s="3" t="s">
        <v>1504</v>
      </c>
      <c r="R64" s="16">
        <v>43885</v>
      </c>
      <c r="S64" s="5">
        <v>2.8833792470156099E-2</v>
      </c>
      <c r="T64" s="4">
        <v>1256</v>
      </c>
      <c r="U64" s="30"/>
      <c r="V64" s="8" t="s">
        <v>1060</v>
      </c>
      <c r="W64" s="8"/>
      <c r="X64" s="8"/>
      <c r="Y64" s="8"/>
      <c r="Z64" s="8"/>
      <c r="AA64" s="7"/>
      <c r="AB64" s="7" t="s">
        <v>24</v>
      </c>
      <c r="AC64" s="8" t="s">
        <v>737</v>
      </c>
      <c r="AD64" s="8" t="s">
        <v>1483</v>
      </c>
      <c r="AE64" s="22">
        <v>43994.552430555559</v>
      </c>
      <c r="AF64" s="8" t="s">
        <v>1485</v>
      </c>
      <c r="AG64" s="22">
        <v>43753.617280092592</v>
      </c>
      <c r="AH64" s="1"/>
      <c r="AI64" s="104">
        <v>48</v>
      </c>
      <c r="AJ64" s="104" t="s">
        <v>1766</v>
      </c>
      <c r="AK64" s="104" t="s">
        <v>1422</v>
      </c>
      <c r="AL64" s="104" t="s">
        <v>22</v>
      </c>
      <c r="AM64" s="104" t="s">
        <v>1746</v>
      </c>
      <c r="AN64" s="104"/>
      <c r="AO64" s="118"/>
      <c r="AP64" s="118"/>
      <c r="AQ64" s="118"/>
      <c r="AR6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R023003</v>
      </c>
      <c r="AS64" s="29">
        <f>IF(SP_AcqTract_DB[[#This Row],[WCAD Tax Parcel ID]]="",0,(LEN(SP_AcqTract_DB[[#This Row],[WCAD Tax Parcel ID]])-LEN(SUBSTITUTE(SP_AcqTract_DB[[#This Row],[WCAD Tax Parcel ID]],"#",""))+1)/2)</f>
        <v>1</v>
      </c>
      <c r="AT64" s="80" t="e">
        <f>IF(SP_AcqTract_DB[[#This Row],[WCAD Tax Parcel ID]]="",0,COUNTIF(#REF!,SP_AcqTract_DB[[#This Row],[Acquisition Tract No.]]))</f>
        <v>#REF!</v>
      </c>
      <c r="AU64" s="79">
        <f>COUNTIF(ACQStatus_ACQTNo.,SP_AcqTract_DB[[#This Row],[Acquisition Tract No.]])</f>
        <v>1</v>
      </c>
      <c r="AX64" s="43"/>
      <c r="AY64" s="1"/>
      <c r="AZ64" s="43"/>
      <c r="BA64" s="99"/>
      <c r="BE64" s="43"/>
      <c r="BF64" s="43"/>
      <c r="BG64" s="43"/>
      <c r="BH64" s="43"/>
      <c r="BI64" s="43"/>
      <c r="BJ64" s="43"/>
      <c r="BK64" s="43"/>
      <c r="BL64" s="43"/>
      <c r="BM64" s="43"/>
      <c r="BN64" s="101"/>
      <c r="BO64" s="43"/>
      <c r="BP64" s="43"/>
      <c r="BQ64" s="101"/>
      <c r="BR64" s="65"/>
      <c r="BS64" s="102"/>
      <c r="BV64" s="101"/>
      <c r="BW64" s="43"/>
      <c r="BX64" s="43"/>
      <c r="BY64" s="1"/>
      <c r="BZ64" s="43"/>
      <c r="CA64" s="43"/>
      <c r="CC64" s="43"/>
      <c r="CD64" s="43"/>
      <c r="CE64" s="43"/>
      <c r="CF64" s="103"/>
      <c r="CG64" s="99"/>
      <c r="CH64" s="103"/>
      <c r="CM64" s="43"/>
      <c r="CN64" s="43"/>
    </row>
    <row r="65" spans="1:47" ht="19.5" customHeight="1" x14ac:dyDescent="0.2">
      <c r="A65" s="85" t="s">
        <v>2038</v>
      </c>
      <c r="B65" s="71" t="s">
        <v>1199</v>
      </c>
      <c r="C65" s="7" t="s">
        <v>1174</v>
      </c>
      <c r="D65" s="28" t="s">
        <v>666</v>
      </c>
      <c r="E65" s="28"/>
      <c r="F65" s="28" t="s">
        <v>2426</v>
      </c>
      <c r="G65" s="8" t="s">
        <v>2725</v>
      </c>
      <c r="H65" s="8"/>
      <c r="I65" s="8"/>
      <c r="J65" s="8"/>
      <c r="K65" s="8"/>
      <c r="L65" s="8" t="s">
        <v>1148</v>
      </c>
      <c r="M65" s="8"/>
      <c r="N65" s="8"/>
      <c r="O65" s="30"/>
      <c r="P65" s="7"/>
      <c r="Q65" s="3"/>
      <c r="R65" s="16"/>
      <c r="S65" s="5">
        <v>0</v>
      </c>
      <c r="T65" s="4"/>
      <c r="U65" s="30"/>
      <c r="V65" s="8"/>
      <c r="W65" s="8"/>
      <c r="X65" s="8"/>
      <c r="Y65" s="8"/>
      <c r="Z65" s="8"/>
      <c r="AA65" s="7"/>
      <c r="AB65" s="7"/>
      <c r="AC65" s="8" t="s">
        <v>2039</v>
      </c>
      <c r="AD65" s="8" t="s">
        <v>1483</v>
      </c>
      <c r="AE65" s="22">
        <v>43994.42863425926</v>
      </c>
      <c r="AF65" s="8" t="s">
        <v>1483</v>
      </c>
      <c r="AG65" s="22">
        <v>43977.470266203702</v>
      </c>
      <c r="AH65" s="1"/>
      <c r="AI65" s="120">
        <v>126</v>
      </c>
      <c r="AJ65" s="120" t="s">
        <v>1766</v>
      </c>
      <c r="AK65" s="120" t="s">
        <v>1422</v>
      </c>
      <c r="AL65" s="120"/>
      <c r="AM65" s="120"/>
      <c r="AN65" s="120"/>
      <c r="AO65" s="121"/>
      <c r="AP65" s="118"/>
      <c r="AQ65" s="118"/>
      <c r="AR6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R018674</v>
      </c>
      <c r="AS65" s="29">
        <f>IF(SP_AcqTract_DB[[#This Row],[WCAD Tax Parcel ID]]="",0,(LEN(SP_AcqTract_DB[[#This Row],[WCAD Tax Parcel ID]])-LEN(SUBSTITUTE(SP_AcqTract_DB[[#This Row],[WCAD Tax Parcel ID]],"#",""))+1)/2)</f>
        <v>1</v>
      </c>
      <c r="AT65" s="80" t="e">
        <f>IF(SP_AcqTract_DB[[#This Row],[WCAD Tax Parcel ID]]="",0,COUNTIF(#REF!,SP_AcqTract_DB[[#This Row],[Acquisition Tract No.]]))</f>
        <v>#REF!</v>
      </c>
      <c r="AU65" s="79">
        <f>COUNTIF(ACQStatus_ACQTNo.,SP_AcqTract_DB[[#This Row],[Acquisition Tract No.]])</f>
        <v>1</v>
      </c>
    </row>
    <row r="66" spans="1:47" ht="19.5" customHeight="1" x14ac:dyDescent="0.2">
      <c r="A66" s="85" t="s">
        <v>2040</v>
      </c>
      <c r="B66" s="71" t="s">
        <v>1200</v>
      </c>
      <c r="C66" s="7" t="s">
        <v>1174</v>
      </c>
      <c r="D66" s="28" t="s">
        <v>666</v>
      </c>
      <c r="E66" s="28"/>
      <c r="F66" s="28" t="s">
        <v>2426</v>
      </c>
      <c r="G66" s="8" t="s">
        <v>2726</v>
      </c>
      <c r="H66" s="8"/>
      <c r="I66" s="8"/>
      <c r="J66" s="8"/>
      <c r="K66" s="8"/>
      <c r="L66" s="8" t="s">
        <v>1149</v>
      </c>
      <c r="M66" s="8"/>
      <c r="N66" s="8"/>
      <c r="O66" s="30"/>
      <c r="P66" s="7"/>
      <c r="Q66" s="3"/>
      <c r="R66" s="16"/>
      <c r="S66" s="5">
        <v>0</v>
      </c>
      <c r="T66" s="4"/>
      <c r="U66" s="30"/>
      <c r="V66" s="8"/>
      <c r="W66" s="8"/>
      <c r="X66" s="8"/>
      <c r="Y66" s="8"/>
      <c r="Z66" s="8"/>
      <c r="AA66" s="7"/>
      <c r="AB66" s="7"/>
      <c r="AC66" s="8" t="s">
        <v>2041</v>
      </c>
      <c r="AD66" s="8" t="s">
        <v>1483</v>
      </c>
      <c r="AE66" s="22">
        <v>43994.42863425926</v>
      </c>
      <c r="AF66" s="8" t="s">
        <v>1483</v>
      </c>
      <c r="AG66" s="22">
        <v>43977.470625000002</v>
      </c>
      <c r="AH66" s="1"/>
      <c r="AI66" s="120">
        <v>127</v>
      </c>
      <c r="AJ66" s="120" t="s">
        <v>1766</v>
      </c>
      <c r="AK66" s="120" t="s">
        <v>1422</v>
      </c>
      <c r="AL66" s="120"/>
      <c r="AM66" s="120"/>
      <c r="AN66" s="120"/>
      <c r="AO66" s="121"/>
      <c r="AP66" s="118"/>
      <c r="AQ66" s="118"/>
      <c r="AR6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R018678</v>
      </c>
      <c r="AS66" s="29">
        <f>IF(SP_AcqTract_DB[[#This Row],[WCAD Tax Parcel ID]]="",0,(LEN(SP_AcqTract_DB[[#This Row],[WCAD Tax Parcel ID]])-LEN(SUBSTITUTE(SP_AcqTract_DB[[#This Row],[WCAD Tax Parcel ID]],"#",""))+1)/2)</f>
        <v>1</v>
      </c>
      <c r="AT66" s="80" t="e">
        <f>IF(SP_AcqTract_DB[[#This Row],[WCAD Tax Parcel ID]]="",0,COUNTIF(#REF!,SP_AcqTract_DB[[#This Row],[Acquisition Tract No.]]))</f>
        <v>#REF!</v>
      </c>
      <c r="AU66" s="79">
        <f>COUNTIF(ACQStatus_ACQTNo.,SP_AcqTract_DB[[#This Row],[Acquisition Tract No.]])</f>
        <v>1</v>
      </c>
    </row>
    <row r="67" spans="1:47" ht="19.5" customHeight="1" x14ac:dyDescent="0.2">
      <c r="A67" s="85" t="s">
        <v>2042</v>
      </c>
      <c r="B67" s="71" t="s">
        <v>1201</v>
      </c>
      <c r="C67" s="7" t="s">
        <v>1174</v>
      </c>
      <c r="D67" s="28" t="s">
        <v>666</v>
      </c>
      <c r="E67" s="28"/>
      <c r="F67" s="28" t="s">
        <v>2426</v>
      </c>
      <c r="G67" s="8" t="s">
        <v>2727</v>
      </c>
      <c r="H67" s="8"/>
      <c r="I67" s="8"/>
      <c r="J67" s="8"/>
      <c r="K67" s="8"/>
      <c r="L67" s="8" t="s">
        <v>1150</v>
      </c>
      <c r="M67" s="8"/>
      <c r="N67" s="8"/>
      <c r="O67" s="30"/>
      <c r="P67" s="7"/>
      <c r="Q67" s="3"/>
      <c r="R67" s="16"/>
      <c r="S67" s="5">
        <v>0</v>
      </c>
      <c r="T67" s="4"/>
      <c r="U67" s="30"/>
      <c r="V67" s="8"/>
      <c r="W67" s="8"/>
      <c r="X67" s="8"/>
      <c r="Y67" s="8"/>
      <c r="Z67" s="8"/>
      <c r="AA67" s="7"/>
      <c r="AB67" s="7"/>
      <c r="AC67" s="8" t="s">
        <v>2043</v>
      </c>
      <c r="AD67" s="8" t="s">
        <v>1483</v>
      </c>
      <c r="AE67" s="22">
        <v>43994.42863425926</v>
      </c>
      <c r="AF67" s="8" t="s">
        <v>1483</v>
      </c>
      <c r="AG67" s="22">
        <v>43977.470949074072</v>
      </c>
      <c r="AH67" s="1"/>
      <c r="AI67" s="120">
        <v>128</v>
      </c>
      <c r="AJ67" s="120" t="s">
        <v>1766</v>
      </c>
      <c r="AK67" s="120" t="s">
        <v>1422</v>
      </c>
      <c r="AL67" s="120"/>
      <c r="AM67" s="120"/>
      <c r="AN67" s="120"/>
      <c r="AO67" s="121"/>
      <c r="AP67" s="118"/>
      <c r="AQ67" s="118"/>
      <c r="AR6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R018679</v>
      </c>
      <c r="AS67" s="29">
        <f>IF(SP_AcqTract_DB[[#This Row],[WCAD Tax Parcel ID]]="",0,(LEN(SP_AcqTract_DB[[#This Row],[WCAD Tax Parcel ID]])-LEN(SUBSTITUTE(SP_AcqTract_DB[[#This Row],[WCAD Tax Parcel ID]],"#",""))+1)/2)</f>
        <v>1</v>
      </c>
      <c r="AT67" s="80" t="e">
        <f>IF(SP_AcqTract_DB[[#This Row],[WCAD Tax Parcel ID]]="",0,COUNTIF(#REF!,SP_AcqTract_DB[[#This Row],[Acquisition Tract No.]]))</f>
        <v>#REF!</v>
      </c>
      <c r="AU67" s="79">
        <f>COUNTIF(ACQStatus_ACQTNo.,SP_AcqTract_DB[[#This Row],[Acquisition Tract No.]])</f>
        <v>1</v>
      </c>
    </row>
    <row r="68" spans="1:47" ht="19.5" customHeight="1" x14ac:dyDescent="0.2">
      <c r="A68" s="85" t="s">
        <v>2044</v>
      </c>
      <c r="B68" s="71" t="s">
        <v>1202</v>
      </c>
      <c r="C68" s="7" t="s">
        <v>1174</v>
      </c>
      <c r="D68" s="28" t="s">
        <v>666</v>
      </c>
      <c r="E68" s="28"/>
      <c r="F68" s="28" t="s">
        <v>2426</v>
      </c>
      <c r="G68" s="8" t="s">
        <v>2728</v>
      </c>
      <c r="H68" s="8"/>
      <c r="I68" s="8"/>
      <c r="J68" s="8"/>
      <c r="K68" s="8"/>
      <c r="L68" s="8" t="s">
        <v>1150</v>
      </c>
      <c r="M68" s="8"/>
      <c r="N68" s="8"/>
      <c r="O68" s="30"/>
      <c r="P68" s="7"/>
      <c r="Q68" s="3"/>
      <c r="R68" s="16"/>
      <c r="S68" s="5">
        <v>0</v>
      </c>
      <c r="T68" s="4"/>
      <c r="U68" s="30"/>
      <c r="V68" s="8"/>
      <c r="W68" s="8"/>
      <c r="X68" s="8"/>
      <c r="Y68" s="8"/>
      <c r="Z68" s="8"/>
      <c r="AA68" s="7"/>
      <c r="AB68" s="7"/>
      <c r="AC68" s="8" t="s">
        <v>2045</v>
      </c>
      <c r="AD68" s="8" t="s">
        <v>1483</v>
      </c>
      <c r="AE68" s="22">
        <v>43994.42863425926</v>
      </c>
      <c r="AF68" s="8" t="s">
        <v>1483</v>
      </c>
      <c r="AG68" s="22">
        <v>43977.471331018518</v>
      </c>
      <c r="AH68" s="1"/>
      <c r="AI68" s="120">
        <v>129</v>
      </c>
      <c r="AJ68" s="120" t="s">
        <v>1766</v>
      </c>
      <c r="AK68" s="120" t="s">
        <v>1422</v>
      </c>
      <c r="AL68" s="120"/>
      <c r="AM68" s="120"/>
      <c r="AN68" s="120"/>
      <c r="AO68" s="121"/>
      <c r="AP68" s="118"/>
      <c r="AQ68" s="118"/>
      <c r="AR6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R018684</v>
      </c>
      <c r="AS68" s="29">
        <f>IF(SP_AcqTract_DB[[#This Row],[WCAD Tax Parcel ID]]="",0,(LEN(SP_AcqTract_DB[[#This Row],[WCAD Tax Parcel ID]])-LEN(SUBSTITUTE(SP_AcqTract_DB[[#This Row],[WCAD Tax Parcel ID]],"#",""))+1)/2)</f>
        <v>1</v>
      </c>
      <c r="AT68" s="80" t="e">
        <f>IF(SP_AcqTract_DB[[#This Row],[WCAD Tax Parcel ID]]="",0,COUNTIF(#REF!,SP_AcqTract_DB[[#This Row],[Acquisition Tract No.]]))</f>
        <v>#REF!</v>
      </c>
      <c r="AU68" s="79">
        <f>COUNTIF(ACQStatus_ACQTNo.,SP_AcqTract_DB[[#This Row],[Acquisition Tract No.]])</f>
        <v>1</v>
      </c>
    </row>
    <row r="69" spans="1:47" ht="19.5" customHeight="1" x14ac:dyDescent="0.2">
      <c r="A69" s="85" t="s">
        <v>2046</v>
      </c>
      <c r="B69" s="71" t="s">
        <v>1203</v>
      </c>
      <c r="C69" s="7" t="s">
        <v>1174</v>
      </c>
      <c r="D69" s="28" t="s">
        <v>666</v>
      </c>
      <c r="E69" s="28"/>
      <c r="F69" s="28" t="s">
        <v>2426</v>
      </c>
      <c r="G69" s="8" t="s">
        <v>2729</v>
      </c>
      <c r="H69" s="8"/>
      <c r="I69" s="8"/>
      <c r="J69" s="8"/>
      <c r="K69" s="8"/>
      <c r="L69" s="8" t="s">
        <v>1151</v>
      </c>
      <c r="M69" s="8"/>
      <c r="N69" s="8"/>
      <c r="O69" s="30"/>
      <c r="P69" s="7"/>
      <c r="Q69" s="3"/>
      <c r="R69" s="16"/>
      <c r="S69" s="5">
        <v>0</v>
      </c>
      <c r="T69" s="4"/>
      <c r="U69" s="30"/>
      <c r="V69" s="8"/>
      <c r="W69" s="8"/>
      <c r="X69" s="8"/>
      <c r="Y69" s="8"/>
      <c r="Z69" s="8"/>
      <c r="AA69" s="7"/>
      <c r="AB69" s="7"/>
      <c r="AC69" s="8" t="s">
        <v>2047</v>
      </c>
      <c r="AD69" s="8" t="s">
        <v>1483</v>
      </c>
      <c r="AE69" s="22">
        <v>43994.42863425926</v>
      </c>
      <c r="AF69" s="8" t="s">
        <v>1483</v>
      </c>
      <c r="AG69" s="22">
        <v>43977.471678240741</v>
      </c>
      <c r="AH69" s="1"/>
      <c r="AI69" s="120">
        <v>130</v>
      </c>
      <c r="AJ69" s="120" t="s">
        <v>1766</v>
      </c>
      <c r="AK69" s="120" t="s">
        <v>1422</v>
      </c>
      <c r="AL69" s="120"/>
      <c r="AM69" s="120"/>
      <c r="AN69" s="120"/>
      <c r="AO69" s="121"/>
      <c r="AP69" s="118"/>
      <c r="AQ69" s="118"/>
      <c r="AR6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R018695</v>
      </c>
      <c r="AS69" s="29">
        <f>IF(SP_AcqTract_DB[[#This Row],[WCAD Tax Parcel ID]]="",0,(LEN(SP_AcqTract_DB[[#This Row],[WCAD Tax Parcel ID]])-LEN(SUBSTITUTE(SP_AcqTract_DB[[#This Row],[WCAD Tax Parcel ID]],"#",""))+1)/2)</f>
        <v>1</v>
      </c>
      <c r="AT69" s="80" t="e">
        <f>IF(SP_AcqTract_DB[[#This Row],[WCAD Tax Parcel ID]]="",0,COUNTIF(#REF!,SP_AcqTract_DB[[#This Row],[Acquisition Tract No.]]))</f>
        <v>#REF!</v>
      </c>
      <c r="AU69" s="79">
        <f>COUNTIF(ACQStatus_ACQTNo.,SP_AcqTract_DB[[#This Row],[Acquisition Tract No.]])</f>
        <v>1</v>
      </c>
    </row>
    <row r="70" spans="1:47" ht="19.5" customHeight="1" x14ac:dyDescent="0.2">
      <c r="A70" s="85" t="s">
        <v>2030</v>
      </c>
      <c r="B70" s="71" t="s">
        <v>1204</v>
      </c>
      <c r="C70" s="7" t="s">
        <v>1174</v>
      </c>
      <c r="D70" s="28" t="s">
        <v>666</v>
      </c>
      <c r="E70" s="28"/>
      <c r="F70" s="28" t="s">
        <v>2971</v>
      </c>
      <c r="G70" s="8" t="s">
        <v>2730</v>
      </c>
      <c r="H70" s="8"/>
      <c r="I70" s="8"/>
      <c r="J70" s="8"/>
      <c r="K70" s="8"/>
      <c r="L70" s="8" t="s">
        <v>1152</v>
      </c>
      <c r="M70" s="8"/>
      <c r="N70" s="8"/>
      <c r="O70" s="30"/>
      <c r="P70" s="7"/>
      <c r="Q70" s="3"/>
      <c r="R70" s="16"/>
      <c r="S70" s="5">
        <v>0</v>
      </c>
      <c r="T70" s="4"/>
      <c r="U70" s="30"/>
      <c r="V70" s="8"/>
      <c r="W70" s="8"/>
      <c r="X70" s="8"/>
      <c r="Y70" s="8"/>
      <c r="Z70" s="8"/>
      <c r="AA70" s="7"/>
      <c r="AB70" s="7"/>
      <c r="AC70" s="8" t="s">
        <v>2048</v>
      </c>
      <c r="AD70" s="8" t="s">
        <v>1483</v>
      </c>
      <c r="AE70" s="22">
        <v>44008.316493055558</v>
      </c>
      <c r="AF70" s="8" t="s">
        <v>1483</v>
      </c>
      <c r="AG70" s="22">
        <v>43959.467233796298</v>
      </c>
      <c r="AH70" s="1"/>
      <c r="AI70" s="120">
        <v>72</v>
      </c>
      <c r="AJ70" s="120" t="s">
        <v>1766</v>
      </c>
      <c r="AK70" s="120" t="s">
        <v>1422</v>
      </c>
      <c r="AL70" s="120"/>
      <c r="AM70" s="120"/>
      <c r="AN70" s="120"/>
      <c r="AO70" s="121"/>
      <c r="AP70" s="118"/>
      <c r="AQ70" s="118"/>
      <c r="AR7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R018696</v>
      </c>
      <c r="AS70" s="29">
        <f>IF(SP_AcqTract_DB[[#This Row],[WCAD Tax Parcel ID]]="",0,(LEN(SP_AcqTract_DB[[#This Row],[WCAD Tax Parcel ID]])-LEN(SUBSTITUTE(SP_AcqTract_DB[[#This Row],[WCAD Tax Parcel ID]],"#",""))+1)/2)</f>
        <v>1</v>
      </c>
      <c r="AT70" s="80" t="e">
        <f>IF(SP_AcqTract_DB[[#This Row],[WCAD Tax Parcel ID]]="",0,COUNTIF(#REF!,SP_AcqTract_DB[[#This Row],[Acquisition Tract No.]]))</f>
        <v>#REF!</v>
      </c>
      <c r="AU70" s="79">
        <f>COUNTIF(ACQStatus_ACQTNo.,SP_AcqTract_DB[[#This Row],[Acquisition Tract No.]])</f>
        <v>1</v>
      </c>
    </row>
    <row r="71" spans="1:47" ht="19.5" customHeight="1" x14ac:dyDescent="0.2">
      <c r="A71" s="85" t="s">
        <v>2049</v>
      </c>
      <c r="B71" s="71" t="s">
        <v>1205</v>
      </c>
      <c r="C71" s="7" t="s">
        <v>1174</v>
      </c>
      <c r="D71" s="28" t="s">
        <v>666</v>
      </c>
      <c r="E71" s="28"/>
      <c r="F71" s="28" t="s">
        <v>2971</v>
      </c>
      <c r="G71" s="8" t="s">
        <v>2731</v>
      </c>
      <c r="H71" s="8"/>
      <c r="I71" s="8"/>
      <c r="J71" s="8"/>
      <c r="K71" s="8"/>
      <c r="L71" s="8" t="s">
        <v>1153</v>
      </c>
      <c r="M71" s="8"/>
      <c r="N71" s="8"/>
      <c r="O71" s="30"/>
      <c r="P71" s="7"/>
      <c r="Q71" s="3"/>
      <c r="R71" s="16"/>
      <c r="S71" s="5">
        <v>0</v>
      </c>
      <c r="T71" s="4"/>
      <c r="U71" s="30"/>
      <c r="V71" s="8"/>
      <c r="W71" s="8"/>
      <c r="X71" s="8"/>
      <c r="Y71" s="8"/>
      <c r="Z71" s="8"/>
      <c r="AA71" s="7"/>
      <c r="AB71" s="7"/>
      <c r="AC71" s="8" t="s">
        <v>2050</v>
      </c>
      <c r="AD71" s="8" t="s">
        <v>1483</v>
      </c>
      <c r="AE71" s="22">
        <v>44008.316516203704</v>
      </c>
      <c r="AF71" s="8" t="s">
        <v>1483</v>
      </c>
      <c r="AG71" s="22">
        <v>43977.472199074073</v>
      </c>
      <c r="AH71" s="1"/>
      <c r="AI71" s="120">
        <v>131</v>
      </c>
      <c r="AJ71" s="120" t="s">
        <v>1766</v>
      </c>
      <c r="AK71" s="120" t="s">
        <v>1422</v>
      </c>
      <c r="AL71" s="120"/>
      <c r="AM71" s="120"/>
      <c r="AN71" s="120"/>
      <c r="AO71" s="121"/>
      <c r="AP71" s="118"/>
      <c r="AQ71" s="118"/>
      <c r="AR7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R018697</v>
      </c>
      <c r="AS71" s="29">
        <f>IF(SP_AcqTract_DB[[#This Row],[WCAD Tax Parcel ID]]="",0,(LEN(SP_AcqTract_DB[[#This Row],[WCAD Tax Parcel ID]])-LEN(SUBSTITUTE(SP_AcqTract_DB[[#This Row],[WCAD Tax Parcel ID]],"#",""))+1)/2)</f>
        <v>1</v>
      </c>
      <c r="AT71" s="80" t="e">
        <f>IF(SP_AcqTract_DB[[#This Row],[WCAD Tax Parcel ID]]="",0,COUNTIF(#REF!,SP_AcqTract_DB[[#This Row],[Acquisition Tract No.]]))</f>
        <v>#REF!</v>
      </c>
      <c r="AU71" s="79">
        <f>COUNTIF(ACQStatus_ACQTNo.,SP_AcqTract_DB[[#This Row],[Acquisition Tract No.]])</f>
        <v>1</v>
      </c>
    </row>
    <row r="72" spans="1:47" ht="19.5" customHeight="1" x14ac:dyDescent="0.2">
      <c r="A72" s="85" t="s">
        <v>2031</v>
      </c>
      <c r="B72" s="71" t="s">
        <v>1207</v>
      </c>
      <c r="C72" s="7" t="s">
        <v>1174</v>
      </c>
      <c r="D72" s="28" t="s">
        <v>666</v>
      </c>
      <c r="E72" s="28"/>
      <c r="F72" s="28" t="s">
        <v>2971</v>
      </c>
      <c r="G72" s="8" t="s">
        <v>2732</v>
      </c>
      <c r="H72" s="8"/>
      <c r="I72" s="8"/>
      <c r="J72" s="8"/>
      <c r="K72" s="8"/>
      <c r="L72" s="8" t="s">
        <v>1150</v>
      </c>
      <c r="M72" s="8"/>
      <c r="N72" s="8"/>
      <c r="O72" s="30"/>
      <c r="P72" s="7"/>
      <c r="Q72" s="3"/>
      <c r="R72" s="16"/>
      <c r="S72" s="5">
        <v>0</v>
      </c>
      <c r="T72" s="4"/>
      <c r="U72" s="30"/>
      <c r="V72" s="8"/>
      <c r="W72" s="8"/>
      <c r="X72" s="8"/>
      <c r="Y72" s="8"/>
      <c r="Z72" s="8"/>
      <c r="AA72" s="7"/>
      <c r="AB72" s="7"/>
      <c r="AC72" s="8" t="s">
        <v>2051</v>
      </c>
      <c r="AD72" s="8" t="s">
        <v>1483</v>
      </c>
      <c r="AE72" s="22">
        <v>44008.316620370373</v>
      </c>
      <c r="AF72" s="8" t="s">
        <v>1483</v>
      </c>
      <c r="AG72" s="22">
        <v>43959.492604166669</v>
      </c>
      <c r="AH72" s="1"/>
      <c r="AI72" s="120">
        <v>73</v>
      </c>
      <c r="AJ72" s="120" t="s">
        <v>1766</v>
      </c>
      <c r="AK72" s="120" t="s">
        <v>1422</v>
      </c>
      <c r="AL72" s="120"/>
      <c r="AM72" s="120"/>
      <c r="AN72" s="120"/>
      <c r="AO72" s="121"/>
      <c r="AP72" s="118"/>
      <c r="AQ72" s="118"/>
      <c r="AR7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R022826</v>
      </c>
      <c r="AS72" s="29">
        <f>IF(SP_AcqTract_DB[[#This Row],[WCAD Tax Parcel ID]]="",0,(LEN(SP_AcqTract_DB[[#This Row],[WCAD Tax Parcel ID]])-LEN(SUBSTITUTE(SP_AcqTract_DB[[#This Row],[WCAD Tax Parcel ID]],"#",""))+1)/2)</f>
        <v>1</v>
      </c>
      <c r="AT72" s="80" t="e">
        <f>IF(SP_AcqTract_DB[[#This Row],[WCAD Tax Parcel ID]]="",0,COUNTIF(#REF!,SP_AcqTract_DB[[#This Row],[Acquisition Tract No.]]))</f>
        <v>#REF!</v>
      </c>
      <c r="AU72" s="79">
        <f>COUNTIF(ACQStatus_ACQTNo.,SP_AcqTract_DB[[#This Row],[Acquisition Tract No.]])</f>
        <v>1</v>
      </c>
    </row>
    <row r="73" spans="1:47" ht="19.5" customHeight="1" x14ac:dyDescent="0.2">
      <c r="A73" s="85" t="s">
        <v>2032</v>
      </c>
      <c r="B73" s="71" t="s">
        <v>1211</v>
      </c>
      <c r="C73" s="7" t="s">
        <v>1174</v>
      </c>
      <c r="D73" s="28" t="s">
        <v>666</v>
      </c>
      <c r="E73" s="28"/>
      <c r="F73" s="28" t="s">
        <v>1140</v>
      </c>
      <c r="G73" s="8" t="s">
        <v>2733</v>
      </c>
      <c r="H73" s="8"/>
      <c r="I73" s="8"/>
      <c r="J73" s="8"/>
      <c r="K73" s="8"/>
      <c r="L73" s="8" t="s">
        <v>1155</v>
      </c>
      <c r="M73" s="8"/>
      <c r="N73" s="8"/>
      <c r="O73" s="30"/>
      <c r="P73" s="7"/>
      <c r="Q73" s="3"/>
      <c r="R73" s="16"/>
      <c r="S73" s="5">
        <v>0</v>
      </c>
      <c r="T73" s="4"/>
      <c r="U73" s="30"/>
      <c r="V73" s="8"/>
      <c r="W73" s="8"/>
      <c r="X73" s="8"/>
      <c r="Y73" s="8"/>
      <c r="Z73" s="8"/>
      <c r="AA73" s="7"/>
      <c r="AB73" s="7"/>
      <c r="AC73" s="8" t="s">
        <v>2052</v>
      </c>
      <c r="AD73" s="8" t="s">
        <v>1483</v>
      </c>
      <c r="AE73" s="22">
        <v>43994.42864583333</v>
      </c>
      <c r="AF73" s="8" t="s">
        <v>1483</v>
      </c>
      <c r="AG73" s="22">
        <v>43959.495162037034</v>
      </c>
      <c r="AH73" s="1"/>
      <c r="AI73" s="120">
        <v>74</v>
      </c>
      <c r="AJ73" s="120" t="s">
        <v>1766</v>
      </c>
      <c r="AK73" s="120" t="s">
        <v>1422</v>
      </c>
      <c r="AL73" s="120"/>
      <c r="AM73" s="120"/>
      <c r="AN73" s="120"/>
      <c r="AO73" s="121"/>
      <c r="AP73" s="118"/>
      <c r="AQ73" s="118"/>
      <c r="AR7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R026596</v>
      </c>
      <c r="AS73" s="29">
        <f>IF(SP_AcqTract_DB[[#This Row],[WCAD Tax Parcel ID]]="",0,(LEN(SP_AcqTract_DB[[#This Row],[WCAD Tax Parcel ID]])-LEN(SUBSTITUTE(SP_AcqTract_DB[[#This Row],[WCAD Tax Parcel ID]],"#",""))+1)/2)</f>
        <v>1</v>
      </c>
      <c r="AT73" s="80" t="e">
        <f>IF(SP_AcqTract_DB[[#This Row],[WCAD Tax Parcel ID]]="",0,COUNTIF(#REF!,SP_AcqTract_DB[[#This Row],[Acquisition Tract No.]]))</f>
        <v>#REF!</v>
      </c>
      <c r="AU73" s="79">
        <f>COUNTIF(ACQStatus_ACQTNo.,SP_AcqTract_DB[[#This Row],[Acquisition Tract No.]])</f>
        <v>1</v>
      </c>
    </row>
    <row r="74" spans="1:47" ht="19.5" customHeight="1" x14ac:dyDescent="0.2">
      <c r="A74" s="85" t="s">
        <v>2053</v>
      </c>
      <c r="B74" s="71" t="s">
        <v>1212</v>
      </c>
      <c r="C74" s="7" t="s">
        <v>1174</v>
      </c>
      <c r="D74" s="28" t="s">
        <v>666</v>
      </c>
      <c r="E74" s="28"/>
      <c r="F74" s="28" t="s">
        <v>1140</v>
      </c>
      <c r="G74" s="8" t="s">
        <v>2734</v>
      </c>
      <c r="H74" s="8"/>
      <c r="I74" s="8" t="s">
        <v>2664</v>
      </c>
      <c r="J74" s="8" t="s">
        <v>3108</v>
      </c>
      <c r="K74" s="8" t="s">
        <v>3109</v>
      </c>
      <c r="L74" s="8" t="s">
        <v>1156</v>
      </c>
      <c r="M74" s="8"/>
      <c r="N74" s="8"/>
      <c r="O74" s="30"/>
      <c r="P74" s="7"/>
      <c r="Q74" s="3"/>
      <c r="R74" s="16"/>
      <c r="S74" s="5">
        <v>0</v>
      </c>
      <c r="T74" s="4"/>
      <c r="U74" s="30"/>
      <c r="V74" s="8"/>
      <c r="W74" s="8"/>
      <c r="X74" s="8"/>
      <c r="Y74" s="8"/>
      <c r="Z74" s="8"/>
      <c r="AA74" s="7"/>
      <c r="AB74" s="7"/>
      <c r="AC74" s="8" t="s">
        <v>2054</v>
      </c>
      <c r="AD74" s="8" t="s">
        <v>1483</v>
      </c>
      <c r="AE74" s="22">
        <v>44011.496435185189</v>
      </c>
      <c r="AF74" s="8" t="s">
        <v>1483</v>
      </c>
      <c r="AG74" s="22">
        <v>43959.510763888888</v>
      </c>
      <c r="AH74" s="1"/>
      <c r="AI74" s="120">
        <v>75</v>
      </c>
      <c r="AJ74" s="120" t="s">
        <v>1766</v>
      </c>
      <c r="AK74" s="120" t="s">
        <v>1422</v>
      </c>
      <c r="AL74" s="120"/>
      <c r="AM74" s="120"/>
      <c r="AN74" s="120"/>
      <c r="AO74" s="121"/>
      <c r="AP74" s="118"/>
      <c r="AQ74" s="118"/>
      <c r="AR7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R026597</v>
      </c>
      <c r="AS74" s="29">
        <f>IF(SP_AcqTract_DB[[#This Row],[WCAD Tax Parcel ID]]="",0,(LEN(SP_AcqTract_DB[[#This Row],[WCAD Tax Parcel ID]])-LEN(SUBSTITUTE(SP_AcqTract_DB[[#This Row],[WCAD Tax Parcel ID]],"#",""))+1)/2)</f>
        <v>1</v>
      </c>
      <c r="AT74" s="80" t="e">
        <f>IF(SP_AcqTract_DB[[#This Row],[WCAD Tax Parcel ID]]="",0,COUNTIF(#REF!,SP_AcqTract_DB[[#This Row],[Acquisition Tract No.]]))</f>
        <v>#REF!</v>
      </c>
      <c r="AU74" s="79">
        <f>COUNTIF(ACQStatus_ACQTNo.,SP_AcqTract_DB[[#This Row],[Acquisition Tract No.]])</f>
        <v>1</v>
      </c>
    </row>
    <row r="75" spans="1:47" ht="19.5" customHeight="1" x14ac:dyDescent="0.2">
      <c r="A75" s="85" t="s">
        <v>2055</v>
      </c>
      <c r="B75" s="71" t="s">
        <v>1213</v>
      </c>
      <c r="C75" s="7" t="s">
        <v>1174</v>
      </c>
      <c r="D75" s="28" t="s">
        <v>666</v>
      </c>
      <c r="E75" s="28" t="s">
        <v>1877</v>
      </c>
      <c r="F75" s="28" t="s">
        <v>1140</v>
      </c>
      <c r="G75" s="8" t="s">
        <v>2735</v>
      </c>
      <c r="H75" s="8"/>
      <c r="I75" s="8"/>
      <c r="J75" s="8"/>
      <c r="K75" s="8"/>
      <c r="L75" s="8" t="s">
        <v>1157</v>
      </c>
      <c r="M75" s="8"/>
      <c r="N75" s="8"/>
      <c r="O75" s="30"/>
      <c r="P75" s="7"/>
      <c r="Q75" s="3"/>
      <c r="R75" s="16"/>
      <c r="S75" s="5">
        <v>0</v>
      </c>
      <c r="T75" s="4"/>
      <c r="U75" s="30"/>
      <c r="V75" s="8"/>
      <c r="W75" s="8"/>
      <c r="X75" s="8"/>
      <c r="Y75" s="8"/>
      <c r="Z75" s="8"/>
      <c r="AA75" s="7"/>
      <c r="AB75" s="7"/>
      <c r="AC75" s="8" t="s">
        <v>2056</v>
      </c>
      <c r="AD75" s="8" t="s">
        <v>1483</v>
      </c>
      <c r="AE75" s="22">
        <v>43994.42864583333</v>
      </c>
      <c r="AF75" s="8" t="s">
        <v>1482</v>
      </c>
      <c r="AG75" s="22">
        <v>43962.671863425923</v>
      </c>
      <c r="AH75" s="1"/>
      <c r="AI75" s="120">
        <v>77</v>
      </c>
      <c r="AJ75" s="120" t="s">
        <v>1766</v>
      </c>
      <c r="AK75" s="120" t="s">
        <v>1422</v>
      </c>
      <c r="AL75" s="120"/>
      <c r="AM75" s="120"/>
      <c r="AN75" s="120"/>
      <c r="AO75" s="121"/>
      <c r="AP75" s="118"/>
      <c r="AQ75" s="118"/>
      <c r="AR7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R026598</v>
      </c>
      <c r="AS75" s="29">
        <f>IF(SP_AcqTract_DB[[#This Row],[WCAD Tax Parcel ID]]="",0,(LEN(SP_AcqTract_DB[[#This Row],[WCAD Tax Parcel ID]])-LEN(SUBSTITUTE(SP_AcqTract_DB[[#This Row],[WCAD Tax Parcel ID]],"#",""))+1)/2)</f>
        <v>1</v>
      </c>
      <c r="AT75" s="80" t="e">
        <f>IF(SP_AcqTract_DB[[#This Row],[WCAD Tax Parcel ID]]="",0,COUNTIF(#REF!,SP_AcqTract_DB[[#This Row],[Acquisition Tract No.]]))</f>
        <v>#REF!</v>
      </c>
      <c r="AU75" s="79">
        <f>COUNTIF(ACQStatus_ACQTNo.,SP_AcqTract_DB[[#This Row],[Acquisition Tract No.]])</f>
        <v>1</v>
      </c>
    </row>
    <row r="76" spans="1:47" ht="19.5" customHeight="1" x14ac:dyDescent="0.2">
      <c r="A76" s="85" t="s">
        <v>2057</v>
      </c>
      <c r="B76" s="71" t="s">
        <v>1214</v>
      </c>
      <c r="C76" s="7" t="s">
        <v>1174</v>
      </c>
      <c r="D76" s="28" t="s">
        <v>666</v>
      </c>
      <c r="E76" s="28"/>
      <c r="F76" s="28" t="s">
        <v>1140</v>
      </c>
      <c r="G76" s="8" t="s">
        <v>2736</v>
      </c>
      <c r="H76" s="8"/>
      <c r="I76" s="8"/>
      <c r="J76" s="8"/>
      <c r="K76" s="8"/>
      <c r="L76" s="8" t="s">
        <v>1158</v>
      </c>
      <c r="M76" s="8"/>
      <c r="N76" s="8"/>
      <c r="O76" s="30"/>
      <c r="P76" s="7"/>
      <c r="Q76" s="3"/>
      <c r="R76" s="16"/>
      <c r="S76" s="5">
        <v>0</v>
      </c>
      <c r="T76" s="4"/>
      <c r="U76" s="30"/>
      <c r="V76" s="8"/>
      <c r="W76" s="8"/>
      <c r="X76" s="8"/>
      <c r="Y76" s="8"/>
      <c r="Z76" s="8"/>
      <c r="AA76" s="7"/>
      <c r="AB76" s="7"/>
      <c r="AC76" s="8" t="s">
        <v>2058</v>
      </c>
      <c r="AD76" s="8" t="s">
        <v>1483</v>
      </c>
      <c r="AE76" s="22">
        <v>43994.42863425926</v>
      </c>
      <c r="AF76" s="8" t="s">
        <v>1483</v>
      </c>
      <c r="AG76" s="22">
        <v>43963.623310185183</v>
      </c>
      <c r="AH76" s="1"/>
      <c r="AI76" s="120">
        <v>86</v>
      </c>
      <c r="AJ76" s="120" t="s">
        <v>1766</v>
      </c>
      <c r="AK76" s="120" t="s">
        <v>1422</v>
      </c>
      <c r="AL76" s="120"/>
      <c r="AM76" s="120"/>
      <c r="AN76" s="120"/>
      <c r="AO76" s="121"/>
      <c r="AP76" s="118"/>
      <c r="AQ76" s="118"/>
      <c r="AR7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R026604</v>
      </c>
      <c r="AS76" s="29">
        <f>IF(SP_AcqTract_DB[[#This Row],[WCAD Tax Parcel ID]]="",0,(LEN(SP_AcqTract_DB[[#This Row],[WCAD Tax Parcel ID]])-LEN(SUBSTITUTE(SP_AcqTract_DB[[#This Row],[WCAD Tax Parcel ID]],"#",""))+1)/2)</f>
        <v>1</v>
      </c>
      <c r="AT76" s="80" t="e">
        <f>IF(SP_AcqTract_DB[[#This Row],[WCAD Tax Parcel ID]]="",0,COUNTIF(#REF!,SP_AcqTract_DB[[#This Row],[Acquisition Tract No.]]))</f>
        <v>#REF!</v>
      </c>
      <c r="AU76" s="79">
        <f>COUNTIF(ACQStatus_ACQTNo.,SP_AcqTract_DB[[#This Row],[Acquisition Tract No.]])</f>
        <v>1</v>
      </c>
    </row>
    <row r="77" spans="1:47" ht="19.5" customHeight="1" x14ac:dyDescent="0.2">
      <c r="A77" s="85" t="s">
        <v>2059</v>
      </c>
      <c r="B77" s="71" t="s">
        <v>1215</v>
      </c>
      <c r="C77" s="7" t="s">
        <v>1174</v>
      </c>
      <c r="D77" s="28" t="s">
        <v>666</v>
      </c>
      <c r="E77" s="28"/>
      <c r="F77" s="28" t="s">
        <v>1140</v>
      </c>
      <c r="G77" s="8" t="s">
        <v>2737</v>
      </c>
      <c r="H77" s="8"/>
      <c r="I77" s="8"/>
      <c r="J77" s="8"/>
      <c r="K77" s="8"/>
      <c r="L77" s="8" t="s">
        <v>1158</v>
      </c>
      <c r="M77" s="8"/>
      <c r="N77" s="8"/>
      <c r="O77" s="30"/>
      <c r="P77" s="7"/>
      <c r="Q77" s="3"/>
      <c r="R77" s="16"/>
      <c r="S77" s="5">
        <v>0</v>
      </c>
      <c r="T77" s="4"/>
      <c r="U77" s="30"/>
      <c r="V77" s="8"/>
      <c r="W77" s="8"/>
      <c r="X77" s="8"/>
      <c r="Y77" s="8"/>
      <c r="Z77" s="8"/>
      <c r="AA77" s="7"/>
      <c r="AB77" s="7"/>
      <c r="AC77" s="8" t="s">
        <v>2060</v>
      </c>
      <c r="AD77" s="8" t="s">
        <v>1483</v>
      </c>
      <c r="AE77" s="22">
        <v>43994.42863425926</v>
      </c>
      <c r="AF77" s="8" t="s">
        <v>1483</v>
      </c>
      <c r="AG77" s="22">
        <v>43963.628738425927</v>
      </c>
      <c r="AH77" s="1"/>
      <c r="AI77" s="120">
        <v>87</v>
      </c>
      <c r="AJ77" s="120" t="s">
        <v>1766</v>
      </c>
      <c r="AK77" s="120" t="s">
        <v>1422</v>
      </c>
      <c r="AL77" s="120"/>
      <c r="AM77" s="120"/>
      <c r="AN77" s="120"/>
      <c r="AO77" s="121"/>
      <c r="AP77" s="118"/>
      <c r="AQ77" s="118"/>
      <c r="AR7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R026605</v>
      </c>
      <c r="AS77" s="29">
        <f>IF(SP_AcqTract_DB[[#This Row],[WCAD Tax Parcel ID]]="",0,(LEN(SP_AcqTract_DB[[#This Row],[WCAD Tax Parcel ID]])-LEN(SUBSTITUTE(SP_AcqTract_DB[[#This Row],[WCAD Tax Parcel ID]],"#",""))+1)/2)</f>
        <v>1</v>
      </c>
      <c r="AT77" s="80" t="e">
        <f>IF(SP_AcqTract_DB[[#This Row],[WCAD Tax Parcel ID]]="",0,COUNTIF(#REF!,SP_AcqTract_DB[[#This Row],[Acquisition Tract No.]]))</f>
        <v>#REF!</v>
      </c>
      <c r="AU77" s="79">
        <f>COUNTIF(ACQStatus_ACQTNo.,SP_AcqTract_DB[[#This Row],[Acquisition Tract No.]])</f>
        <v>1</v>
      </c>
    </row>
    <row r="78" spans="1:47" ht="19.5" customHeight="1" x14ac:dyDescent="0.2">
      <c r="A78" s="85" t="s">
        <v>2061</v>
      </c>
      <c r="B78" s="71" t="s">
        <v>1216</v>
      </c>
      <c r="C78" s="7" t="s">
        <v>1174</v>
      </c>
      <c r="D78" s="28" t="s">
        <v>666</v>
      </c>
      <c r="E78" s="28"/>
      <c r="F78" s="28" t="s">
        <v>1140</v>
      </c>
      <c r="G78" s="8" t="s">
        <v>2738</v>
      </c>
      <c r="H78" s="8"/>
      <c r="I78" s="8"/>
      <c r="J78" s="8"/>
      <c r="K78" s="8"/>
      <c r="L78" s="8" t="s">
        <v>1158</v>
      </c>
      <c r="M78" s="8"/>
      <c r="N78" s="8"/>
      <c r="O78" s="30"/>
      <c r="P78" s="7"/>
      <c r="Q78" s="3"/>
      <c r="R78" s="16"/>
      <c r="S78" s="5">
        <v>0</v>
      </c>
      <c r="T78" s="4"/>
      <c r="U78" s="30"/>
      <c r="V78" s="8"/>
      <c r="W78" s="8"/>
      <c r="X78" s="8"/>
      <c r="Y78" s="8"/>
      <c r="Z78" s="8"/>
      <c r="AA78" s="7"/>
      <c r="AB78" s="7"/>
      <c r="AC78" s="8" t="s">
        <v>2062</v>
      </c>
      <c r="AD78" s="8" t="s">
        <v>1483</v>
      </c>
      <c r="AE78" s="22">
        <v>43994.42863425926</v>
      </c>
      <c r="AF78" s="8" t="s">
        <v>1888</v>
      </c>
      <c r="AG78" s="22">
        <v>43963.632256944446</v>
      </c>
      <c r="AH78" s="1"/>
      <c r="AI78" s="120">
        <v>88</v>
      </c>
      <c r="AJ78" s="120" t="s">
        <v>1766</v>
      </c>
      <c r="AK78" s="120" t="s">
        <v>1422</v>
      </c>
      <c r="AL78" s="120"/>
      <c r="AM78" s="120"/>
      <c r="AN78" s="120"/>
      <c r="AO78" s="121"/>
      <c r="AP78" s="118"/>
      <c r="AQ78" s="118"/>
      <c r="AR7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R026606</v>
      </c>
      <c r="AS78" s="29">
        <f>IF(SP_AcqTract_DB[[#This Row],[WCAD Tax Parcel ID]]="",0,(LEN(SP_AcqTract_DB[[#This Row],[WCAD Tax Parcel ID]])-LEN(SUBSTITUTE(SP_AcqTract_DB[[#This Row],[WCAD Tax Parcel ID]],"#",""))+1)/2)</f>
        <v>1</v>
      </c>
      <c r="AT78" s="80" t="e">
        <f>IF(SP_AcqTract_DB[[#This Row],[WCAD Tax Parcel ID]]="",0,COUNTIF(#REF!,SP_AcqTract_DB[[#This Row],[Acquisition Tract No.]]))</f>
        <v>#REF!</v>
      </c>
      <c r="AU78" s="79">
        <f>COUNTIF(ACQStatus_ACQTNo.,SP_AcqTract_DB[[#This Row],[Acquisition Tract No.]])</f>
        <v>1</v>
      </c>
    </row>
    <row r="79" spans="1:47" ht="19.5" customHeight="1" x14ac:dyDescent="0.2">
      <c r="A79" s="85" t="s">
        <v>2063</v>
      </c>
      <c r="B79" s="71" t="s">
        <v>1217</v>
      </c>
      <c r="C79" s="7" t="s">
        <v>1174</v>
      </c>
      <c r="D79" s="28" t="s">
        <v>666</v>
      </c>
      <c r="E79" s="28"/>
      <c r="F79" s="28" t="s">
        <v>2426</v>
      </c>
      <c r="G79" s="8" t="s">
        <v>2739</v>
      </c>
      <c r="H79" s="8"/>
      <c r="I79" s="8"/>
      <c r="J79" s="8"/>
      <c r="K79" s="8"/>
      <c r="L79" s="8" t="s">
        <v>1159</v>
      </c>
      <c r="M79" s="8"/>
      <c r="N79" s="8"/>
      <c r="O79" s="30"/>
      <c r="P79" s="7"/>
      <c r="Q79" s="3"/>
      <c r="R79" s="16"/>
      <c r="S79" s="5">
        <v>0</v>
      </c>
      <c r="T79" s="4"/>
      <c r="U79" s="30"/>
      <c r="V79" s="8"/>
      <c r="W79" s="8"/>
      <c r="X79" s="8"/>
      <c r="Y79" s="8"/>
      <c r="Z79" s="8"/>
      <c r="AA79" s="7"/>
      <c r="AB79" s="7"/>
      <c r="AC79" s="8" t="s">
        <v>2064</v>
      </c>
      <c r="AD79" s="8" t="s">
        <v>1483</v>
      </c>
      <c r="AE79" s="22">
        <v>43994.42863425926</v>
      </c>
      <c r="AF79" s="8" t="s">
        <v>1483</v>
      </c>
      <c r="AG79" s="22">
        <v>43964.506574074076</v>
      </c>
      <c r="AH79" s="1"/>
      <c r="AI79" s="120">
        <v>89</v>
      </c>
      <c r="AJ79" s="120" t="s">
        <v>1766</v>
      </c>
      <c r="AK79" s="120" t="s">
        <v>1422</v>
      </c>
      <c r="AL79" s="120"/>
      <c r="AM79" s="120"/>
      <c r="AN79" s="120"/>
      <c r="AO79" s="121"/>
      <c r="AP79" s="118"/>
      <c r="AQ79" s="118"/>
      <c r="AR7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R026610</v>
      </c>
      <c r="AS79" s="29">
        <f>IF(SP_AcqTract_DB[[#This Row],[WCAD Tax Parcel ID]]="",0,(LEN(SP_AcqTract_DB[[#This Row],[WCAD Tax Parcel ID]])-LEN(SUBSTITUTE(SP_AcqTract_DB[[#This Row],[WCAD Tax Parcel ID]],"#",""))+1)/2)</f>
        <v>1</v>
      </c>
      <c r="AT79" s="80" t="e">
        <f>IF(SP_AcqTract_DB[[#This Row],[WCAD Tax Parcel ID]]="",0,COUNTIF(#REF!,SP_AcqTract_DB[[#This Row],[Acquisition Tract No.]]))</f>
        <v>#REF!</v>
      </c>
      <c r="AU79" s="79">
        <f>COUNTIF(ACQStatus_ACQTNo.,SP_AcqTract_DB[[#This Row],[Acquisition Tract No.]])</f>
        <v>1</v>
      </c>
    </row>
    <row r="80" spans="1:47" ht="19.5" customHeight="1" x14ac:dyDescent="0.2">
      <c r="A80" s="85" t="s">
        <v>2065</v>
      </c>
      <c r="B80" s="71" t="s">
        <v>1218</v>
      </c>
      <c r="C80" s="7" t="s">
        <v>1174</v>
      </c>
      <c r="D80" s="28" t="s">
        <v>666</v>
      </c>
      <c r="E80" s="28"/>
      <c r="F80" s="28" t="s">
        <v>2971</v>
      </c>
      <c r="G80" s="8" t="s">
        <v>2740</v>
      </c>
      <c r="H80" s="8"/>
      <c r="I80" s="8"/>
      <c r="J80" s="8"/>
      <c r="K80" s="8"/>
      <c r="L80" s="8" t="s">
        <v>1158</v>
      </c>
      <c r="M80" s="8"/>
      <c r="N80" s="8"/>
      <c r="O80" s="30"/>
      <c r="P80" s="7"/>
      <c r="Q80" s="3"/>
      <c r="R80" s="16"/>
      <c r="S80" s="5">
        <v>0</v>
      </c>
      <c r="T80" s="4"/>
      <c r="U80" s="30"/>
      <c r="V80" s="8"/>
      <c r="W80" s="8"/>
      <c r="X80" s="8"/>
      <c r="Y80" s="8"/>
      <c r="Z80" s="8"/>
      <c r="AA80" s="7"/>
      <c r="AB80" s="7"/>
      <c r="AC80" s="8" t="s">
        <v>2066</v>
      </c>
      <c r="AD80" s="8" t="s">
        <v>1483</v>
      </c>
      <c r="AE80" s="22">
        <v>44008.316712962966</v>
      </c>
      <c r="AF80" s="8" t="s">
        <v>1483</v>
      </c>
      <c r="AG80" s="22">
        <v>43964.508298611108</v>
      </c>
      <c r="AH80" s="1"/>
      <c r="AI80" s="120">
        <v>90</v>
      </c>
      <c r="AJ80" s="120" t="s">
        <v>1766</v>
      </c>
      <c r="AK80" s="120" t="s">
        <v>1422</v>
      </c>
      <c r="AL80" s="120"/>
      <c r="AM80" s="120"/>
      <c r="AN80" s="120"/>
      <c r="AO80" s="121"/>
      <c r="AP80" s="118"/>
      <c r="AQ80" s="118"/>
      <c r="AR8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R026611</v>
      </c>
      <c r="AS80" s="29">
        <f>IF(SP_AcqTract_DB[[#This Row],[WCAD Tax Parcel ID]]="",0,(LEN(SP_AcqTract_DB[[#This Row],[WCAD Tax Parcel ID]])-LEN(SUBSTITUTE(SP_AcqTract_DB[[#This Row],[WCAD Tax Parcel ID]],"#",""))+1)/2)</f>
        <v>1</v>
      </c>
      <c r="AT80" s="80" t="e">
        <f>IF(SP_AcqTract_DB[[#This Row],[WCAD Tax Parcel ID]]="",0,COUNTIF(#REF!,SP_AcqTract_DB[[#This Row],[Acquisition Tract No.]]))</f>
        <v>#REF!</v>
      </c>
      <c r="AU80" s="79">
        <f>COUNTIF(ACQStatus_ACQTNo.,SP_AcqTract_DB[[#This Row],[Acquisition Tract No.]])</f>
        <v>1</v>
      </c>
    </row>
    <row r="81" spans="1:47" ht="19.5" customHeight="1" x14ac:dyDescent="0.2">
      <c r="A81" s="85" t="s">
        <v>2067</v>
      </c>
      <c r="B81" s="71" t="s">
        <v>1219</v>
      </c>
      <c r="C81" s="7" t="s">
        <v>1174</v>
      </c>
      <c r="D81" s="28" t="s">
        <v>666</v>
      </c>
      <c r="E81" s="28"/>
      <c r="F81" s="28"/>
      <c r="G81" s="8" t="s">
        <v>2665</v>
      </c>
      <c r="H81" s="8"/>
      <c r="I81" s="8"/>
      <c r="J81" s="8"/>
      <c r="K81" s="8"/>
      <c r="L81" s="8" t="s">
        <v>1158</v>
      </c>
      <c r="M81" s="8"/>
      <c r="N81" s="8"/>
      <c r="O81" s="30"/>
      <c r="P81" s="7"/>
      <c r="Q81" s="3"/>
      <c r="R81" s="16"/>
      <c r="S81" s="5">
        <v>0</v>
      </c>
      <c r="T81" s="4"/>
      <c r="U81" s="30"/>
      <c r="V81" s="8"/>
      <c r="W81" s="8"/>
      <c r="X81" s="8"/>
      <c r="Y81" s="8"/>
      <c r="Z81" s="8"/>
      <c r="AA81" s="7"/>
      <c r="AB81" s="7"/>
      <c r="AC81" s="8" t="s">
        <v>2068</v>
      </c>
      <c r="AD81" s="8" t="s">
        <v>1483</v>
      </c>
      <c r="AE81" s="22">
        <v>43994.42863425926</v>
      </c>
      <c r="AF81" s="8" t="s">
        <v>1483</v>
      </c>
      <c r="AG81" s="22">
        <v>43964.508645833332</v>
      </c>
      <c r="AH81" s="1"/>
      <c r="AI81" s="120">
        <v>91</v>
      </c>
      <c r="AJ81" s="120" t="s">
        <v>1766</v>
      </c>
      <c r="AK81" s="120" t="s">
        <v>1422</v>
      </c>
      <c r="AL81" s="120"/>
      <c r="AM81" s="120"/>
      <c r="AN81" s="120"/>
      <c r="AO81" s="121"/>
      <c r="AP81" s="118"/>
      <c r="AQ81" s="118"/>
      <c r="AR8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R026612</v>
      </c>
      <c r="AS81" s="29">
        <f>IF(SP_AcqTract_DB[[#This Row],[WCAD Tax Parcel ID]]="",0,(LEN(SP_AcqTract_DB[[#This Row],[WCAD Tax Parcel ID]])-LEN(SUBSTITUTE(SP_AcqTract_DB[[#This Row],[WCAD Tax Parcel ID]],"#",""))+1)/2)</f>
        <v>1</v>
      </c>
      <c r="AT81" s="80" t="e">
        <f>IF(SP_AcqTract_DB[[#This Row],[WCAD Tax Parcel ID]]="",0,COUNTIF(#REF!,SP_AcqTract_DB[[#This Row],[Acquisition Tract No.]]))</f>
        <v>#REF!</v>
      </c>
      <c r="AU81" s="79">
        <f>COUNTIF(ACQStatus_ACQTNo.,SP_AcqTract_DB[[#This Row],[Acquisition Tract No.]])</f>
        <v>1</v>
      </c>
    </row>
    <row r="82" spans="1:47" ht="19.5" customHeight="1" x14ac:dyDescent="0.2">
      <c r="A82" s="85" t="s">
        <v>2069</v>
      </c>
      <c r="B82" s="71" t="s">
        <v>1220</v>
      </c>
      <c r="C82" s="7" t="s">
        <v>1174</v>
      </c>
      <c r="D82" s="28" t="s">
        <v>666</v>
      </c>
      <c r="E82" s="28"/>
      <c r="F82" s="28" t="s">
        <v>2971</v>
      </c>
      <c r="G82" s="8" t="s">
        <v>2741</v>
      </c>
      <c r="H82" s="8"/>
      <c r="I82" s="8"/>
      <c r="J82" s="8"/>
      <c r="K82" s="8"/>
      <c r="L82" s="8" t="s">
        <v>1160</v>
      </c>
      <c r="M82" s="8"/>
      <c r="N82" s="8"/>
      <c r="O82" s="30"/>
      <c r="P82" s="7"/>
      <c r="Q82" s="3"/>
      <c r="R82" s="16"/>
      <c r="S82" s="5">
        <v>0</v>
      </c>
      <c r="T82" s="4"/>
      <c r="U82" s="30"/>
      <c r="V82" s="8"/>
      <c r="W82" s="8"/>
      <c r="X82" s="8"/>
      <c r="Y82" s="8"/>
      <c r="Z82" s="8"/>
      <c r="AA82" s="7"/>
      <c r="AB82" s="7"/>
      <c r="AC82" s="8" t="s">
        <v>2070</v>
      </c>
      <c r="AD82" s="8" t="s">
        <v>1483</v>
      </c>
      <c r="AE82" s="22">
        <v>44008.317048611112</v>
      </c>
      <c r="AF82" s="8" t="s">
        <v>1483</v>
      </c>
      <c r="AG82" s="22">
        <v>43964.510324074072</v>
      </c>
      <c r="AH82" s="1"/>
      <c r="AI82" s="120">
        <v>92</v>
      </c>
      <c r="AJ82" s="120" t="s">
        <v>1766</v>
      </c>
      <c r="AK82" s="120" t="s">
        <v>1422</v>
      </c>
      <c r="AL82" s="120"/>
      <c r="AM82" s="120"/>
      <c r="AN82" s="120"/>
      <c r="AO82" s="121"/>
      <c r="AP82" s="118"/>
      <c r="AQ82" s="118"/>
      <c r="AR8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R026931</v>
      </c>
      <c r="AS82" s="29">
        <f>IF(SP_AcqTract_DB[[#This Row],[WCAD Tax Parcel ID]]="",0,(LEN(SP_AcqTract_DB[[#This Row],[WCAD Tax Parcel ID]])-LEN(SUBSTITUTE(SP_AcqTract_DB[[#This Row],[WCAD Tax Parcel ID]],"#",""))+1)/2)</f>
        <v>1</v>
      </c>
      <c r="AT82" s="80" t="e">
        <f>IF(SP_AcqTract_DB[[#This Row],[WCAD Tax Parcel ID]]="",0,COUNTIF(#REF!,SP_AcqTract_DB[[#This Row],[Acquisition Tract No.]]))</f>
        <v>#REF!</v>
      </c>
      <c r="AU82" s="79">
        <f>COUNTIF(ACQStatus_ACQTNo.,SP_AcqTract_DB[[#This Row],[Acquisition Tract No.]])</f>
        <v>1</v>
      </c>
    </row>
    <row r="83" spans="1:47" ht="19.5" customHeight="1" x14ac:dyDescent="0.2">
      <c r="A83" s="85" t="s">
        <v>2071</v>
      </c>
      <c r="B83" s="71" t="s">
        <v>1221</v>
      </c>
      <c r="C83" s="7" t="s">
        <v>1174</v>
      </c>
      <c r="D83" s="28" t="s">
        <v>666</v>
      </c>
      <c r="E83" s="28"/>
      <c r="F83" s="28" t="s">
        <v>1140</v>
      </c>
      <c r="G83" s="8" t="s">
        <v>2742</v>
      </c>
      <c r="H83" s="8"/>
      <c r="I83" s="8"/>
      <c r="J83" s="8"/>
      <c r="K83" s="8"/>
      <c r="L83" s="8" t="s">
        <v>1161</v>
      </c>
      <c r="M83" s="8"/>
      <c r="N83" s="8"/>
      <c r="O83" s="30"/>
      <c r="P83" s="7"/>
      <c r="Q83" s="3"/>
      <c r="R83" s="16"/>
      <c r="S83" s="5">
        <v>0</v>
      </c>
      <c r="T83" s="4"/>
      <c r="U83" s="30"/>
      <c r="V83" s="8"/>
      <c r="W83" s="8"/>
      <c r="X83" s="8"/>
      <c r="Y83" s="8"/>
      <c r="Z83" s="8"/>
      <c r="AA83" s="7"/>
      <c r="AB83" s="7"/>
      <c r="AC83" s="8" t="s">
        <v>2072</v>
      </c>
      <c r="AD83" s="8" t="s">
        <v>1483</v>
      </c>
      <c r="AE83" s="22">
        <v>43994.42863425926</v>
      </c>
      <c r="AF83" s="8" t="s">
        <v>1483</v>
      </c>
      <c r="AG83" s="22">
        <v>43977.473090277781</v>
      </c>
      <c r="AH83" s="1"/>
      <c r="AI83" s="120">
        <v>133</v>
      </c>
      <c r="AJ83" s="120" t="s">
        <v>1766</v>
      </c>
      <c r="AK83" s="120" t="s">
        <v>1422</v>
      </c>
      <c r="AL83" s="120"/>
      <c r="AM83" s="120"/>
      <c r="AN83" s="120"/>
      <c r="AO83" s="121"/>
      <c r="AP83" s="118"/>
      <c r="AQ83" s="118"/>
      <c r="AR8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R026936</v>
      </c>
      <c r="AS83" s="29">
        <f>IF(SP_AcqTract_DB[[#This Row],[WCAD Tax Parcel ID]]="",0,(LEN(SP_AcqTract_DB[[#This Row],[WCAD Tax Parcel ID]])-LEN(SUBSTITUTE(SP_AcqTract_DB[[#This Row],[WCAD Tax Parcel ID]],"#",""))+1)/2)</f>
        <v>1</v>
      </c>
      <c r="AT83" s="80" t="e">
        <f>IF(SP_AcqTract_DB[[#This Row],[WCAD Tax Parcel ID]]="",0,COUNTIF(#REF!,SP_AcqTract_DB[[#This Row],[Acquisition Tract No.]]))</f>
        <v>#REF!</v>
      </c>
      <c r="AU83" s="79">
        <f>COUNTIF(ACQStatus_ACQTNo.,SP_AcqTract_DB[[#This Row],[Acquisition Tract No.]])</f>
        <v>1</v>
      </c>
    </row>
    <row r="84" spans="1:47" ht="19.5" customHeight="1" x14ac:dyDescent="0.2">
      <c r="A84" s="85" t="s">
        <v>2073</v>
      </c>
      <c r="B84" s="71" t="s">
        <v>1222</v>
      </c>
      <c r="C84" s="7" t="s">
        <v>1174</v>
      </c>
      <c r="D84" s="28" t="s">
        <v>666</v>
      </c>
      <c r="E84" s="28"/>
      <c r="F84" s="28" t="s">
        <v>2971</v>
      </c>
      <c r="G84" s="8" t="s">
        <v>2743</v>
      </c>
      <c r="H84" s="8"/>
      <c r="I84" s="8"/>
      <c r="J84" s="8"/>
      <c r="K84" s="8"/>
      <c r="L84" s="8" t="s">
        <v>1163</v>
      </c>
      <c r="M84" s="8"/>
      <c r="N84" s="8"/>
      <c r="O84" s="30"/>
      <c r="P84" s="7"/>
      <c r="Q84" s="3"/>
      <c r="R84" s="16"/>
      <c r="S84" s="5">
        <v>0</v>
      </c>
      <c r="T84" s="4"/>
      <c r="U84" s="30"/>
      <c r="V84" s="8"/>
      <c r="W84" s="8"/>
      <c r="X84" s="8"/>
      <c r="Y84" s="8"/>
      <c r="Z84" s="8"/>
      <c r="AA84" s="7"/>
      <c r="AB84" s="7"/>
      <c r="AC84" s="8" t="s">
        <v>2074</v>
      </c>
      <c r="AD84" s="8" t="s">
        <v>1483</v>
      </c>
      <c r="AE84" s="22">
        <v>44008.317129629628</v>
      </c>
      <c r="AF84" s="8" t="s">
        <v>1483</v>
      </c>
      <c r="AG84" s="22">
        <v>43964.510682870372</v>
      </c>
      <c r="AH84" s="1"/>
      <c r="AI84" s="120">
        <v>93</v>
      </c>
      <c r="AJ84" s="120" t="s">
        <v>1766</v>
      </c>
      <c r="AK84" s="120" t="s">
        <v>1422</v>
      </c>
      <c r="AL84" s="120"/>
      <c r="AM84" s="120"/>
      <c r="AN84" s="120"/>
      <c r="AO84" s="121"/>
      <c r="AP84" s="118"/>
      <c r="AQ84" s="118"/>
      <c r="AR8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R026940</v>
      </c>
      <c r="AS84" s="29">
        <f>IF(SP_AcqTract_DB[[#This Row],[WCAD Tax Parcel ID]]="",0,(LEN(SP_AcqTract_DB[[#This Row],[WCAD Tax Parcel ID]])-LEN(SUBSTITUTE(SP_AcqTract_DB[[#This Row],[WCAD Tax Parcel ID]],"#",""))+1)/2)</f>
        <v>1</v>
      </c>
      <c r="AT84" s="80" t="e">
        <f>IF(SP_AcqTract_DB[[#This Row],[WCAD Tax Parcel ID]]="",0,COUNTIF(#REF!,SP_AcqTract_DB[[#This Row],[Acquisition Tract No.]]))</f>
        <v>#REF!</v>
      </c>
      <c r="AU84" s="79">
        <f>COUNTIF(ACQStatus_ACQTNo.,SP_AcqTract_DB[[#This Row],[Acquisition Tract No.]])</f>
        <v>1</v>
      </c>
    </row>
    <row r="85" spans="1:47" ht="19.5" customHeight="1" x14ac:dyDescent="0.2">
      <c r="A85" s="85" t="s">
        <v>2075</v>
      </c>
      <c r="B85" s="71" t="s">
        <v>1223</v>
      </c>
      <c r="C85" s="7" t="s">
        <v>1174</v>
      </c>
      <c r="D85" s="28" t="s">
        <v>666</v>
      </c>
      <c r="E85" s="28"/>
      <c r="F85" s="28" t="s">
        <v>1140</v>
      </c>
      <c r="G85" s="8" t="s">
        <v>2744</v>
      </c>
      <c r="H85" s="8"/>
      <c r="I85" s="8"/>
      <c r="J85" s="8"/>
      <c r="K85" s="8"/>
      <c r="L85" s="8" t="s">
        <v>1164</v>
      </c>
      <c r="M85" s="8"/>
      <c r="N85" s="8"/>
      <c r="O85" s="30"/>
      <c r="P85" s="7"/>
      <c r="Q85" s="3"/>
      <c r="R85" s="16"/>
      <c r="S85" s="5">
        <v>0</v>
      </c>
      <c r="T85" s="4"/>
      <c r="U85" s="30"/>
      <c r="V85" s="8"/>
      <c r="W85" s="8"/>
      <c r="X85" s="8"/>
      <c r="Y85" s="8"/>
      <c r="Z85" s="8"/>
      <c r="AA85" s="7"/>
      <c r="AB85" s="7"/>
      <c r="AC85" s="8" t="s">
        <v>2076</v>
      </c>
      <c r="AD85" s="8" t="s">
        <v>1483</v>
      </c>
      <c r="AE85" s="22">
        <v>43994.42863425926</v>
      </c>
      <c r="AF85" s="8" t="s">
        <v>1483</v>
      </c>
      <c r="AG85" s="22">
        <v>43977.473564814813</v>
      </c>
      <c r="AH85" s="1"/>
      <c r="AI85" s="120">
        <v>134</v>
      </c>
      <c r="AJ85" s="120" t="s">
        <v>1766</v>
      </c>
      <c r="AK85" s="120" t="s">
        <v>1422</v>
      </c>
      <c r="AL85" s="120"/>
      <c r="AM85" s="120"/>
      <c r="AN85" s="120"/>
      <c r="AO85" s="121"/>
      <c r="AP85" s="118"/>
      <c r="AQ85" s="118"/>
      <c r="AR8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R026941</v>
      </c>
      <c r="AS85" s="29">
        <f>IF(SP_AcqTract_DB[[#This Row],[WCAD Tax Parcel ID]]="",0,(LEN(SP_AcqTract_DB[[#This Row],[WCAD Tax Parcel ID]])-LEN(SUBSTITUTE(SP_AcqTract_DB[[#This Row],[WCAD Tax Parcel ID]],"#",""))+1)/2)</f>
        <v>1</v>
      </c>
      <c r="AT85" s="80" t="e">
        <f>IF(SP_AcqTract_DB[[#This Row],[WCAD Tax Parcel ID]]="",0,COUNTIF(#REF!,SP_AcqTract_DB[[#This Row],[Acquisition Tract No.]]))</f>
        <v>#REF!</v>
      </c>
      <c r="AU85" s="79">
        <f>COUNTIF(ACQStatus_ACQTNo.,SP_AcqTract_DB[[#This Row],[Acquisition Tract No.]])</f>
        <v>1</v>
      </c>
    </row>
    <row r="86" spans="1:47" ht="19.5" customHeight="1" x14ac:dyDescent="0.2">
      <c r="A86" s="85" t="s">
        <v>2077</v>
      </c>
      <c r="B86" s="71" t="s">
        <v>1224</v>
      </c>
      <c r="C86" s="7" t="s">
        <v>1174</v>
      </c>
      <c r="D86" s="28" t="s">
        <v>666</v>
      </c>
      <c r="E86" s="28"/>
      <c r="F86" s="28" t="s">
        <v>2971</v>
      </c>
      <c r="G86" s="8" t="s">
        <v>2743</v>
      </c>
      <c r="H86" s="8"/>
      <c r="I86" s="8"/>
      <c r="J86" s="8"/>
      <c r="K86" s="8"/>
      <c r="L86" s="8" t="s">
        <v>1162</v>
      </c>
      <c r="M86" s="8"/>
      <c r="N86" s="8"/>
      <c r="O86" s="30"/>
      <c r="P86" s="7"/>
      <c r="Q86" s="3"/>
      <c r="R86" s="16"/>
      <c r="S86" s="5">
        <v>0</v>
      </c>
      <c r="T86" s="4"/>
      <c r="U86" s="30"/>
      <c r="V86" s="8"/>
      <c r="W86" s="8"/>
      <c r="X86" s="8"/>
      <c r="Y86" s="8"/>
      <c r="Z86" s="8"/>
      <c r="AA86" s="7"/>
      <c r="AB86" s="7"/>
      <c r="AC86" s="8" t="s">
        <v>2078</v>
      </c>
      <c r="AD86" s="8" t="s">
        <v>1483</v>
      </c>
      <c r="AE86" s="22">
        <v>44008.317210648151</v>
      </c>
      <c r="AF86" s="8" t="s">
        <v>1483</v>
      </c>
      <c r="AG86" s="22">
        <v>43964.511261574073</v>
      </c>
      <c r="AH86" s="1"/>
      <c r="AI86" s="120">
        <v>94</v>
      </c>
      <c r="AJ86" s="120" t="s">
        <v>1766</v>
      </c>
      <c r="AK86" s="120" t="s">
        <v>1422</v>
      </c>
      <c r="AL86" s="120"/>
      <c r="AM86" s="120"/>
      <c r="AN86" s="120"/>
      <c r="AO86" s="121"/>
      <c r="AP86" s="118"/>
      <c r="AQ86" s="118"/>
      <c r="AR8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R026942</v>
      </c>
      <c r="AS86" s="29">
        <f>IF(SP_AcqTract_DB[[#This Row],[WCAD Tax Parcel ID]]="",0,(LEN(SP_AcqTract_DB[[#This Row],[WCAD Tax Parcel ID]])-LEN(SUBSTITUTE(SP_AcqTract_DB[[#This Row],[WCAD Tax Parcel ID]],"#",""))+1)/2)</f>
        <v>1</v>
      </c>
      <c r="AT86" s="80" t="e">
        <f>IF(SP_AcqTract_DB[[#This Row],[WCAD Tax Parcel ID]]="",0,COUNTIF(#REF!,SP_AcqTract_DB[[#This Row],[Acquisition Tract No.]]))</f>
        <v>#REF!</v>
      </c>
      <c r="AU86" s="79">
        <f>COUNTIF(ACQStatus_ACQTNo.,SP_AcqTract_DB[[#This Row],[Acquisition Tract No.]])</f>
        <v>1</v>
      </c>
    </row>
    <row r="87" spans="1:47" ht="19.5" customHeight="1" x14ac:dyDescent="0.2">
      <c r="A87" s="85" t="s">
        <v>2079</v>
      </c>
      <c r="B87" s="71" t="s">
        <v>1225</v>
      </c>
      <c r="C87" s="7" t="s">
        <v>1174</v>
      </c>
      <c r="D87" s="28" t="s">
        <v>666</v>
      </c>
      <c r="E87" s="28"/>
      <c r="F87" s="28" t="s">
        <v>1140</v>
      </c>
      <c r="G87" s="8" t="s">
        <v>2745</v>
      </c>
      <c r="H87" s="8"/>
      <c r="I87" s="8"/>
      <c r="J87" s="8"/>
      <c r="K87" s="8"/>
      <c r="L87" s="8" t="s">
        <v>1165</v>
      </c>
      <c r="M87" s="8"/>
      <c r="N87" s="8"/>
      <c r="O87" s="30"/>
      <c r="P87" s="7"/>
      <c r="Q87" s="3"/>
      <c r="R87" s="16"/>
      <c r="S87" s="5">
        <v>0</v>
      </c>
      <c r="T87" s="4"/>
      <c r="U87" s="30"/>
      <c r="V87" s="8"/>
      <c r="W87" s="8"/>
      <c r="X87" s="8"/>
      <c r="Y87" s="8"/>
      <c r="Z87" s="8"/>
      <c r="AA87" s="7"/>
      <c r="AB87" s="7"/>
      <c r="AC87" s="8" t="s">
        <v>2080</v>
      </c>
      <c r="AD87" s="8" t="s">
        <v>1483</v>
      </c>
      <c r="AE87" s="22">
        <v>43994.42864583333</v>
      </c>
      <c r="AF87" s="8" t="s">
        <v>1483</v>
      </c>
      <c r="AG87" s="22">
        <v>43964.511793981481</v>
      </c>
      <c r="AH87" s="1"/>
      <c r="AI87" s="120">
        <v>95</v>
      </c>
      <c r="AJ87" s="120" t="s">
        <v>1766</v>
      </c>
      <c r="AK87" s="120" t="s">
        <v>1422</v>
      </c>
      <c r="AL87" s="120"/>
      <c r="AM87" s="120"/>
      <c r="AN87" s="120"/>
      <c r="AO87" s="121"/>
      <c r="AP87" s="118"/>
      <c r="AQ87" s="118"/>
      <c r="AR8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R026943</v>
      </c>
      <c r="AS87" s="29">
        <f>IF(SP_AcqTract_DB[[#This Row],[WCAD Tax Parcel ID]]="",0,(LEN(SP_AcqTract_DB[[#This Row],[WCAD Tax Parcel ID]])-LEN(SUBSTITUTE(SP_AcqTract_DB[[#This Row],[WCAD Tax Parcel ID]],"#",""))+1)/2)</f>
        <v>1</v>
      </c>
      <c r="AT87" s="80" t="e">
        <f>IF(SP_AcqTract_DB[[#This Row],[WCAD Tax Parcel ID]]="",0,COUNTIF(#REF!,SP_AcqTract_DB[[#This Row],[Acquisition Tract No.]]))</f>
        <v>#REF!</v>
      </c>
      <c r="AU87" s="79">
        <f>COUNTIF(ACQStatus_ACQTNo.,SP_AcqTract_DB[[#This Row],[Acquisition Tract No.]])</f>
        <v>1</v>
      </c>
    </row>
    <row r="88" spans="1:47" ht="19.5" customHeight="1" x14ac:dyDescent="0.2">
      <c r="A88" s="85" t="s">
        <v>2081</v>
      </c>
      <c r="B88" s="71" t="s">
        <v>1226</v>
      </c>
      <c r="C88" s="7" t="s">
        <v>1174</v>
      </c>
      <c r="D88" s="28" t="s">
        <v>666</v>
      </c>
      <c r="E88" s="28"/>
      <c r="F88" s="28" t="s">
        <v>2971</v>
      </c>
      <c r="G88" s="8" t="s">
        <v>2746</v>
      </c>
      <c r="H88" s="8"/>
      <c r="I88" s="8"/>
      <c r="J88" s="8"/>
      <c r="K88" s="8"/>
      <c r="L88" s="8" t="s">
        <v>1166</v>
      </c>
      <c r="M88" s="8"/>
      <c r="N88" s="8"/>
      <c r="O88" s="30"/>
      <c r="P88" s="7"/>
      <c r="Q88" s="3"/>
      <c r="R88" s="16"/>
      <c r="S88" s="5">
        <v>0</v>
      </c>
      <c r="T88" s="4"/>
      <c r="U88" s="30"/>
      <c r="V88" s="8"/>
      <c r="W88" s="8"/>
      <c r="X88" s="8"/>
      <c r="Y88" s="8"/>
      <c r="Z88" s="8"/>
      <c r="AA88" s="7"/>
      <c r="AB88" s="7"/>
      <c r="AC88" s="8" t="s">
        <v>2082</v>
      </c>
      <c r="AD88" s="8" t="s">
        <v>1483</v>
      </c>
      <c r="AE88" s="22">
        <v>44008.316921296297</v>
      </c>
      <c r="AF88" s="8" t="s">
        <v>1483</v>
      </c>
      <c r="AG88" s="22">
        <v>43964.512106481481</v>
      </c>
      <c r="AH88" s="1"/>
      <c r="AI88" s="120">
        <v>96</v>
      </c>
      <c r="AJ88" s="120" t="s">
        <v>1766</v>
      </c>
      <c r="AK88" s="120" t="s">
        <v>1422</v>
      </c>
      <c r="AL88" s="120"/>
      <c r="AM88" s="120"/>
      <c r="AN88" s="120"/>
      <c r="AO88" s="121"/>
      <c r="AP88" s="118"/>
      <c r="AQ88" s="118"/>
      <c r="AR8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R026948</v>
      </c>
      <c r="AS88" s="29">
        <f>IF(SP_AcqTract_DB[[#This Row],[WCAD Tax Parcel ID]]="",0,(LEN(SP_AcqTract_DB[[#This Row],[WCAD Tax Parcel ID]])-LEN(SUBSTITUTE(SP_AcqTract_DB[[#This Row],[WCAD Tax Parcel ID]],"#",""))+1)/2)</f>
        <v>1</v>
      </c>
      <c r="AT88" s="80" t="e">
        <f>IF(SP_AcqTract_DB[[#This Row],[WCAD Tax Parcel ID]]="",0,COUNTIF(#REF!,SP_AcqTract_DB[[#This Row],[Acquisition Tract No.]]))</f>
        <v>#REF!</v>
      </c>
      <c r="AU88" s="79">
        <f>COUNTIF(ACQStatus_ACQTNo.,SP_AcqTract_DB[[#This Row],[Acquisition Tract No.]])</f>
        <v>1</v>
      </c>
    </row>
    <row r="89" spans="1:47" ht="19.5" customHeight="1" x14ac:dyDescent="0.2">
      <c r="A89" s="85" t="s">
        <v>2083</v>
      </c>
      <c r="B89" s="71" t="s">
        <v>1227</v>
      </c>
      <c r="C89" s="7" t="s">
        <v>1174</v>
      </c>
      <c r="D89" s="28" t="s">
        <v>666</v>
      </c>
      <c r="E89" s="28"/>
      <c r="F89" s="28" t="s">
        <v>1140</v>
      </c>
      <c r="G89" s="8" t="s">
        <v>2747</v>
      </c>
      <c r="H89" s="8"/>
      <c r="I89" s="8"/>
      <c r="J89" s="8"/>
      <c r="K89" s="8"/>
      <c r="L89" s="8" t="s">
        <v>1167</v>
      </c>
      <c r="M89" s="8"/>
      <c r="N89" s="8"/>
      <c r="O89" s="30"/>
      <c r="P89" s="7"/>
      <c r="Q89" s="3"/>
      <c r="R89" s="16"/>
      <c r="S89" s="5">
        <v>0</v>
      </c>
      <c r="T89" s="4"/>
      <c r="U89" s="30"/>
      <c r="V89" s="8"/>
      <c r="W89" s="8"/>
      <c r="X89" s="8"/>
      <c r="Y89" s="8"/>
      <c r="Z89" s="8"/>
      <c r="AA89" s="7"/>
      <c r="AB89" s="7"/>
      <c r="AC89" s="8" t="s">
        <v>2084</v>
      </c>
      <c r="AD89" s="8" t="s">
        <v>1483</v>
      </c>
      <c r="AE89" s="22">
        <v>43994.42864583333</v>
      </c>
      <c r="AF89" s="8" t="s">
        <v>1483</v>
      </c>
      <c r="AG89" s="22">
        <v>43977.473912037036</v>
      </c>
      <c r="AH89" s="1"/>
      <c r="AI89" s="120">
        <v>135</v>
      </c>
      <c r="AJ89" s="120" t="s">
        <v>1766</v>
      </c>
      <c r="AK89" s="120" t="s">
        <v>1422</v>
      </c>
      <c r="AL89" s="120"/>
      <c r="AM89" s="120"/>
      <c r="AN89" s="120"/>
      <c r="AO89" s="121"/>
      <c r="AP89" s="118"/>
      <c r="AQ89" s="118"/>
      <c r="AR8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R026951</v>
      </c>
      <c r="AS89" s="29">
        <f>IF(SP_AcqTract_DB[[#This Row],[WCAD Tax Parcel ID]]="",0,(LEN(SP_AcqTract_DB[[#This Row],[WCAD Tax Parcel ID]])-LEN(SUBSTITUTE(SP_AcqTract_DB[[#This Row],[WCAD Tax Parcel ID]],"#",""))+1)/2)</f>
        <v>1</v>
      </c>
      <c r="AT89" s="80" t="e">
        <f>IF(SP_AcqTract_DB[[#This Row],[WCAD Tax Parcel ID]]="",0,COUNTIF(#REF!,SP_AcqTract_DB[[#This Row],[Acquisition Tract No.]]))</f>
        <v>#REF!</v>
      </c>
      <c r="AU89" s="79">
        <f>COUNTIF(ACQStatus_ACQTNo.,SP_AcqTract_DB[[#This Row],[Acquisition Tract No.]])</f>
        <v>1</v>
      </c>
    </row>
    <row r="90" spans="1:47" ht="19.5" customHeight="1" x14ac:dyDescent="0.2">
      <c r="A90" s="85" t="s">
        <v>2085</v>
      </c>
      <c r="B90" s="71" t="s">
        <v>1228</v>
      </c>
      <c r="C90" s="7" t="s">
        <v>1174</v>
      </c>
      <c r="D90" s="28" t="s">
        <v>666</v>
      </c>
      <c r="E90" s="28"/>
      <c r="F90" s="28" t="s">
        <v>1140</v>
      </c>
      <c r="G90" s="8" t="s">
        <v>2748</v>
      </c>
      <c r="H90" s="8"/>
      <c r="I90" s="8"/>
      <c r="J90" s="8"/>
      <c r="K90" s="8"/>
      <c r="L90" s="8" t="s">
        <v>1168</v>
      </c>
      <c r="M90" s="8"/>
      <c r="N90" s="8"/>
      <c r="O90" s="30"/>
      <c r="P90" s="7"/>
      <c r="Q90" s="3"/>
      <c r="R90" s="16"/>
      <c r="S90" s="5">
        <v>0</v>
      </c>
      <c r="T90" s="4"/>
      <c r="U90" s="30"/>
      <c r="V90" s="8"/>
      <c r="W90" s="8"/>
      <c r="X90" s="8"/>
      <c r="Y90" s="8"/>
      <c r="Z90" s="8"/>
      <c r="AA90" s="7"/>
      <c r="AB90" s="7"/>
      <c r="AC90" s="8" t="s">
        <v>2086</v>
      </c>
      <c r="AD90" s="8" t="s">
        <v>1483</v>
      </c>
      <c r="AE90" s="22">
        <v>43994.42864583333</v>
      </c>
      <c r="AF90" s="8" t="s">
        <v>1483</v>
      </c>
      <c r="AG90" s="22">
        <v>43977.474456018521</v>
      </c>
      <c r="AH90" s="1"/>
      <c r="AI90" s="120">
        <v>136</v>
      </c>
      <c r="AJ90" s="120" t="s">
        <v>1766</v>
      </c>
      <c r="AK90" s="120" t="s">
        <v>1422</v>
      </c>
      <c r="AL90" s="120"/>
      <c r="AM90" s="120"/>
      <c r="AN90" s="120"/>
      <c r="AO90" s="121"/>
      <c r="AP90" s="118"/>
      <c r="AQ90" s="118"/>
      <c r="AR9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R026953</v>
      </c>
      <c r="AS90" s="29">
        <f>IF(SP_AcqTract_DB[[#This Row],[WCAD Tax Parcel ID]]="",0,(LEN(SP_AcqTract_DB[[#This Row],[WCAD Tax Parcel ID]])-LEN(SUBSTITUTE(SP_AcqTract_DB[[#This Row],[WCAD Tax Parcel ID]],"#",""))+1)/2)</f>
        <v>1</v>
      </c>
      <c r="AT90" s="80" t="e">
        <f>IF(SP_AcqTract_DB[[#This Row],[WCAD Tax Parcel ID]]="",0,COUNTIF(#REF!,SP_AcqTract_DB[[#This Row],[Acquisition Tract No.]]))</f>
        <v>#REF!</v>
      </c>
      <c r="AU90" s="79">
        <f>COUNTIF(ACQStatus_ACQTNo.,SP_AcqTract_DB[[#This Row],[Acquisition Tract No.]])</f>
        <v>1</v>
      </c>
    </row>
    <row r="91" spans="1:47" ht="19.5" customHeight="1" x14ac:dyDescent="0.2">
      <c r="A91" s="85" t="s">
        <v>2087</v>
      </c>
      <c r="B91" s="71" t="s">
        <v>1229</v>
      </c>
      <c r="C91" s="7" t="s">
        <v>1174</v>
      </c>
      <c r="D91" s="28" t="s">
        <v>666</v>
      </c>
      <c r="E91" s="28"/>
      <c r="F91" s="28" t="s">
        <v>2971</v>
      </c>
      <c r="G91" s="8" t="s">
        <v>2749</v>
      </c>
      <c r="H91" s="8"/>
      <c r="I91" s="8"/>
      <c r="J91" s="8"/>
      <c r="K91" s="8"/>
      <c r="L91" s="8" t="s">
        <v>1169</v>
      </c>
      <c r="M91" s="8"/>
      <c r="N91" s="8"/>
      <c r="O91" s="30"/>
      <c r="P91" s="7"/>
      <c r="Q91" s="3"/>
      <c r="R91" s="16"/>
      <c r="S91" s="5">
        <v>0</v>
      </c>
      <c r="T91" s="4"/>
      <c r="U91" s="30"/>
      <c r="V91" s="8"/>
      <c r="W91" s="8"/>
      <c r="X91" s="8"/>
      <c r="Y91" s="8"/>
      <c r="Z91" s="8"/>
      <c r="AA91" s="7"/>
      <c r="AB91" s="7"/>
      <c r="AC91" s="8" t="s">
        <v>2088</v>
      </c>
      <c r="AD91" s="8" t="s">
        <v>1483</v>
      </c>
      <c r="AE91" s="22">
        <v>44008.31726851852</v>
      </c>
      <c r="AF91" s="8" t="s">
        <v>1483</v>
      </c>
      <c r="AG91" s="22">
        <v>43977.474780092591</v>
      </c>
      <c r="AH91" s="1"/>
      <c r="AI91" s="120">
        <v>137</v>
      </c>
      <c r="AJ91" s="120" t="s">
        <v>1766</v>
      </c>
      <c r="AK91" s="120" t="s">
        <v>1422</v>
      </c>
      <c r="AL91" s="120"/>
      <c r="AM91" s="120"/>
      <c r="AN91" s="120"/>
      <c r="AO91" s="121"/>
      <c r="AP91" s="118"/>
      <c r="AQ91" s="118"/>
      <c r="AR9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R026954</v>
      </c>
      <c r="AS91" s="29">
        <f>IF(SP_AcqTract_DB[[#This Row],[WCAD Tax Parcel ID]]="",0,(LEN(SP_AcqTract_DB[[#This Row],[WCAD Tax Parcel ID]])-LEN(SUBSTITUTE(SP_AcqTract_DB[[#This Row],[WCAD Tax Parcel ID]],"#",""))+1)/2)</f>
        <v>1</v>
      </c>
      <c r="AT91" s="80" t="e">
        <f>IF(SP_AcqTract_DB[[#This Row],[WCAD Tax Parcel ID]]="",0,COUNTIF(#REF!,SP_AcqTract_DB[[#This Row],[Acquisition Tract No.]]))</f>
        <v>#REF!</v>
      </c>
      <c r="AU91" s="79">
        <f>COUNTIF(ACQStatus_ACQTNo.,SP_AcqTract_DB[[#This Row],[Acquisition Tract No.]])</f>
        <v>1</v>
      </c>
    </row>
    <row r="92" spans="1:47" ht="19.5" customHeight="1" x14ac:dyDescent="0.2">
      <c r="A92" s="85" t="s">
        <v>2089</v>
      </c>
      <c r="B92" s="71" t="s">
        <v>1230</v>
      </c>
      <c r="C92" s="7" t="s">
        <v>1174</v>
      </c>
      <c r="D92" s="28" t="s">
        <v>666</v>
      </c>
      <c r="E92" s="28"/>
      <c r="F92" s="28" t="s">
        <v>1140</v>
      </c>
      <c r="G92" s="8" t="s">
        <v>2750</v>
      </c>
      <c r="H92" s="8"/>
      <c r="I92" s="8"/>
      <c r="J92" s="8"/>
      <c r="K92" s="8"/>
      <c r="L92" s="8" t="s">
        <v>1170</v>
      </c>
      <c r="M92" s="8"/>
      <c r="N92" s="8"/>
      <c r="O92" s="30"/>
      <c r="P92" s="7"/>
      <c r="Q92" s="3"/>
      <c r="R92" s="16"/>
      <c r="S92" s="5">
        <v>0</v>
      </c>
      <c r="T92" s="4"/>
      <c r="U92" s="30"/>
      <c r="V92" s="8"/>
      <c r="W92" s="8"/>
      <c r="X92" s="8"/>
      <c r="Y92" s="8"/>
      <c r="Z92" s="8"/>
      <c r="AA92" s="7"/>
      <c r="AB92" s="7"/>
      <c r="AC92" s="8" t="s">
        <v>2090</v>
      </c>
      <c r="AD92" s="8" t="s">
        <v>1483</v>
      </c>
      <c r="AE92" s="22">
        <v>43994.42864583333</v>
      </c>
      <c r="AF92" s="8" t="s">
        <v>1483</v>
      </c>
      <c r="AG92" s="22">
        <v>43977.475231481483</v>
      </c>
      <c r="AH92" s="1"/>
      <c r="AI92" s="120">
        <v>138</v>
      </c>
      <c r="AJ92" s="120" t="s">
        <v>1766</v>
      </c>
      <c r="AK92" s="120" t="s">
        <v>1422</v>
      </c>
      <c r="AL92" s="120"/>
      <c r="AM92" s="120"/>
      <c r="AN92" s="120"/>
      <c r="AO92" s="121"/>
      <c r="AP92" s="118"/>
      <c r="AQ92" s="118"/>
      <c r="AR9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R026956</v>
      </c>
      <c r="AS92" s="29">
        <f>IF(SP_AcqTract_DB[[#This Row],[WCAD Tax Parcel ID]]="",0,(LEN(SP_AcqTract_DB[[#This Row],[WCAD Tax Parcel ID]])-LEN(SUBSTITUTE(SP_AcqTract_DB[[#This Row],[WCAD Tax Parcel ID]],"#",""))+1)/2)</f>
        <v>1</v>
      </c>
      <c r="AT92" s="80" t="e">
        <f>IF(SP_AcqTract_DB[[#This Row],[WCAD Tax Parcel ID]]="",0,COUNTIF(#REF!,SP_AcqTract_DB[[#This Row],[Acquisition Tract No.]]))</f>
        <v>#REF!</v>
      </c>
      <c r="AU92" s="79">
        <f>COUNTIF(ACQStatus_ACQTNo.,SP_AcqTract_DB[[#This Row],[Acquisition Tract No.]])</f>
        <v>1</v>
      </c>
    </row>
    <row r="93" spans="1:47" ht="19.5" customHeight="1" x14ac:dyDescent="0.2">
      <c r="A93" s="85" t="s">
        <v>2091</v>
      </c>
      <c r="B93" s="71" t="s">
        <v>1231</v>
      </c>
      <c r="C93" s="7" t="s">
        <v>1174</v>
      </c>
      <c r="D93" s="28" t="s">
        <v>666</v>
      </c>
      <c r="E93" s="28"/>
      <c r="F93" s="28"/>
      <c r="G93" s="8" t="s">
        <v>2751</v>
      </c>
      <c r="H93" s="8"/>
      <c r="I93" s="8"/>
      <c r="J93" s="8"/>
      <c r="K93" s="8"/>
      <c r="L93" s="8" t="s">
        <v>1171</v>
      </c>
      <c r="M93" s="8"/>
      <c r="N93" s="8"/>
      <c r="O93" s="30"/>
      <c r="P93" s="7"/>
      <c r="Q93" s="3"/>
      <c r="R93" s="16"/>
      <c r="S93" s="5">
        <v>0</v>
      </c>
      <c r="T93" s="4"/>
      <c r="U93" s="30"/>
      <c r="V93" s="8"/>
      <c r="W93" s="8"/>
      <c r="X93" s="8"/>
      <c r="Y93" s="8"/>
      <c r="Z93" s="8"/>
      <c r="AA93" s="7"/>
      <c r="AB93" s="7"/>
      <c r="AC93" s="8" t="s">
        <v>2092</v>
      </c>
      <c r="AD93" s="8" t="s">
        <v>1483</v>
      </c>
      <c r="AE93" s="22">
        <v>43994.42864583333</v>
      </c>
      <c r="AF93" s="8" t="s">
        <v>1483</v>
      </c>
      <c r="AG93" s="22">
        <v>43964.51290509259</v>
      </c>
      <c r="AH93" s="1"/>
      <c r="AI93" s="120">
        <v>97</v>
      </c>
      <c r="AJ93" s="120" t="s">
        <v>1766</v>
      </c>
      <c r="AK93" s="120" t="s">
        <v>1422</v>
      </c>
      <c r="AL93" s="120"/>
      <c r="AM93" s="120"/>
      <c r="AN93" s="120"/>
      <c r="AO93" s="121"/>
      <c r="AP93" s="118"/>
      <c r="AQ93" s="118"/>
      <c r="AR9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R026957</v>
      </c>
      <c r="AS93" s="29">
        <f>IF(SP_AcqTract_DB[[#This Row],[WCAD Tax Parcel ID]]="",0,(LEN(SP_AcqTract_DB[[#This Row],[WCAD Tax Parcel ID]])-LEN(SUBSTITUTE(SP_AcqTract_DB[[#This Row],[WCAD Tax Parcel ID]],"#",""))+1)/2)</f>
        <v>1</v>
      </c>
      <c r="AT93" s="80" t="e">
        <f>IF(SP_AcqTract_DB[[#This Row],[WCAD Tax Parcel ID]]="",0,COUNTIF(#REF!,SP_AcqTract_DB[[#This Row],[Acquisition Tract No.]]))</f>
        <v>#REF!</v>
      </c>
      <c r="AU93" s="79">
        <f>COUNTIF(ACQStatus_ACQTNo.,SP_AcqTract_DB[[#This Row],[Acquisition Tract No.]])</f>
        <v>1</v>
      </c>
    </row>
    <row r="94" spans="1:47" ht="19.5" customHeight="1" x14ac:dyDescent="0.2">
      <c r="A94" s="85" t="s">
        <v>2093</v>
      </c>
      <c r="B94" s="71" t="s">
        <v>1232</v>
      </c>
      <c r="C94" s="7" t="s">
        <v>1174</v>
      </c>
      <c r="D94" s="28" t="s">
        <v>666</v>
      </c>
      <c r="E94" s="28"/>
      <c r="F94" s="28" t="s">
        <v>2971</v>
      </c>
      <c r="G94" s="8" t="s">
        <v>2752</v>
      </c>
      <c r="H94" s="8"/>
      <c r="I94" s="8"/>
      <c r="J94" s="8"/>
      <c r="K94" s="8"/>
      <c r="L94" s="8" t="s">
        <v>1172</v>
      </c>
      <c r="M94" s="8"/>
      <c r="N94" s="8"/>
      <c r="O94" s="30"/>
      <c r="P94" s="7"/>
      <c r="Q94" s="3"/>
      <c r="R94" s="16"/>
      <c r="S94" s="5">
        <v>0</v>
      </c>
      <c r="T94" s="4"/>
      <c r="U94" s="30"/>
      <c r="V94" s="8"/>
      <c r="W94" s="8"/>
      <c r="X94" s="8"/>
      <c r="Y94" s="8"/>
      <c r="Z94" s="8"/>
      <c r="AA94" s="7"/>
      <c r="AB94" s="7"/>
      <c r="AC94" s="8" t="s">
        <v>2094</v>
      </c>
      <c r="AD94" s="8" t="s">
        <v>1483</v>
      </c>
      <c r="AE94" s="22">
        <v>44008.317361111112</v>
      </c>
      <c r="AF94" s="8" t="s">
        <v>1483</v>
      </c>
      <c r="AG94" s="22">
        <v>43964.514317129629</v>
      </c>
      <c r="AH94" s="1"/>
      <c r="AI94" s="120">
        <v>98</v>
      </c>
      <c r="AJ94" s="120" t="s">
        <v>1766</v>
      </c>
      <c r="AK94" s="120" t="s">
        <v>1422</v>
      </c>
      <c r="AL94" s="120"/>
      <c r="AM94" s="120"/>
      <c r="AN94" s="120"/>
      <c r="AO94" s="121"/>
      <c r="AP94" s="118"/>
      <c r="AQ94" s="118"/>
      <c r="AR9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R026965</v>
      </c>
      <c r="AS94" s="29">
        <f>IF(SP_AcqTract_DB[[#This Row],[WCAD Tax Parcel ID]]="",0,(LEN(SP_AcqTract_DB[[#This Row],[WCAD Tax Parcel ID]])-LEN(SUBSTITUTE(SP_AcqTract_DB[[#This Row],[WCAD Tax Parcel ID]],"#",""))+1)/2)</f>
        <v>1</v>
      </c>
      <c r="AT94" s="80" t="e">
        <f>IF(SP_AcqTract_DB[[#This Row],[WCAD Tax Parcel ID]]="",0,COUNTIF(#REF!,SP_AcqTract_DB[[#This Row],[Acquisition Tract No.]]))</f>
        <v>#REF!</v>
      </c>
      <c r="AU94" s="79">
        <f>COUNTIF(ACQStatus_ACQTNo.,SP_AcqTract_DB[[#This Row],[Acquisition Tract No.]])</f>
        <v>1</v>
      </c>
    </row>
    <row r="95" spans="1:47" ht="19.5" customHeight="1" x14ac:dyDescent="0.2">
      <c r="A95" s="85" t="s">
        <v>2980</v>
      </c>
      <c r="B95" s="71" t="s">
        <v>1233</v>
      </c>
      <c r="C95" s="7" t="s">
        <v>1174</v>
      </c>
      <c r="D95" s="28" t="s">
        <v>666</v>
      </c>
      <c r="E95" s="28"/>
      <c r="F95" s="28"/>
      <c r="G95" s="8"/>
      <c r="H95" s="8"/>
      <c r="I95" s="8"/>
      <c r="J95" s="8"/>
      <c r="K95" s="8"/>
      <c r="L95" s="8"/>
      <c r="M95" s="8"/>
      <c r="N95" s="8"/>
      <c r="O95" s="30"/>
      <c r="P95" s="7"/>
      <c r="Q95" s="3"/>
      <c r="R95" s="16"/>
      <c r="S95" s="5">
        <v>0</v>
      </c>
      <c r="T95" s="4"/>
      <c r="U95" s="30"/>
      <c r="V95" s="8"/>
      <c r="W95" s="8"/>
      <c r="X95" s="8"/>
      <c r="Y95" s="8"/>
      <c r="Z95" s="8"/>
      <c r="AA95" s="7"/>
      <c r="AB95" s="7"/>
      <c r="AC95" s="8" t="s">
        <v>3110</v>
      </c>
      <c r="AD95" s="8" t="s">
        <v>1483</v>
      </c>
      <c r="AE95" s="22">
        <v>44020.495104166665</v>
      </c>
      <c r="AF95" s="8" t="s">
        <v>1483</v>
      </c>
      <c r="AG95" s="22">
        <v>44020.495104166665</v>
      </c>
      <c r="AH95" s="1"/>
      <c r="AI95" s="120">
        <v>148</v>
      </c>
      <c r="AJ95" s="120" t="s">
        <v>1766</v>
      </c>
      <c r="AK95" s="120" t="s">
        <v>1422</v>
      </c>
      <c r="AL95" s="120"/>
      <c r="AM95" s="120"/>
      <c r="AN95" s="120"/>
      <c r="AO95" s="121"/>
      <c r="AP95" s="118"/>
      <c r="AQ95" s="118"/>
      <c r="AR9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R026968</v>
      </c>
      <c r="AS95" s="29">
        <f>IF(SP_AcqTract_DB[[#This Row],[WCAD Tax Parcel ID]]="",0,(LEN(SP_AcqTract_DB[[#This Row],[WCAD Tax Parcel ID]])-LEN(SUBSTITUTE(SP_AcqTract_DB[[#This Row],[WCAD Tax Parcel ID]],"#",""))+1)/2)</f>
        <v>1</v>
      </c>
      <c r="AT95" s="80" t="e">
        <f>IF(SP_AcqTract_DB[[#This Row],[WCAD Tax Parcel ID]]="",0,COUNTIF(#REF!,SP_AcqTract_DB[[#This Row],[Acquisition Tract No.]]))</f>
        <v>#REF!</v>
      </c>
      <c r="AU95" s="79">
        <f>COUNTIF(ACQStatus_ACQTNo.,SP_AcqTract_DB[[#This Row],[Acquisition Tract No.]])</f>
        <v>1</v>
      </c>
    </row>
    <row r="96" spans="1:47" ht="19.5" customHeight="1" x14ac:dyDescent="0.2">
      <c r="A96" s="85" t="s">
        <v>2095</v>
      </c>
      <c r="B96" s="71" t="s">
        <v>1234</v>
      </c>
      <c r="C96" s="7" t="s">
        <v>1174</v>
      </c>
      <c r="D96" s="28" t="s">
        <v>666</v>
      </c>
      <c r="E96" s="28"/>
      <c r="F96" s="28" t="s">
        <v>2426</v>
      </c>
      <c r="G96" s="8" t="s">
        <v>2753</v>
      </c>
      <c r="H96" s="8"/>
      <c r="I96" s="8"/>
      <c r="J96" s="8"/>
      <c r="K96" s="8"/>
      <c r="L96" s="8" t="s">
        <v>1173</v>
      </c>
      <c r="M96" s="8"/>
      <c r="N96" s="8"/>
      <c r="O96" s="30"/>
      <c r="P96" s="7"/>
      <c r="Q96" s="3"/>
      <c r="R96" s="16"/>
      <c r="S96" s="5">
        <v>0</v>
      </c>
      <c r="T96" s="4"/>
      <c r="U96" s="30"/>
      <c r="V96" s="8"/>
      <c r="W96" s="8"/>
      <c r="X96" s="8"/>
      <c r="Y96" s="8"/>
      <c r="Z96" s="8"/>
      <c r="AA96" s="7"/>
      <c r="AB96" s="7"/>
      <c r="AC96" s="8" t="s">
        <v>2096</v>
      </c>
      <c r="AD96" s="8" t="s">
        <v>1483</v>
      </c>
      <c r="AE96" s="22">
        <v>43994.42864583333</v>
      </c>
      <c r="AF96" s="8" t="s">
        <v>1483</v>
      </c>
      <c r="AG96" s="22">
        <v>43977.475555555553</v>
      </c>
      <c r="AH96" s="1"/>
      <c r="AI96" s="120">
        <v>139</v>
      </c>
      <c r="AJ96" s="120" t="s">
        <v>1766</v>
      </c>
      <c r="AK96" s="120" t="s">
        <v>1422</v>
      </c>
      <c r="AL96" s="120"/>
      <c r="AM96" s="120"/>
      <c r="AN96" s="120"/>
      <c r="AO96" s="121"/>
      <c r="AP96" s="118"/>
      <c r="AQ96" s="118"/>
      <c r="AR9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R027013</v>
      </c>
      <c r="AS96" s="29">
        <f>IF(SP_AcqTract_DB[[#This Row],[WCAD Tax Parcel ID]]="",0,(LEN(SP_AcqTract_DB[[#This Row],[WCAD Tax Parcel ID]])-LEN(SUBSTITUTE(SP_AcqTract_DB[[#This Row],[WCAD Tax Parcel ID]],"#",""))+1)/2)</f>
        <v>1</v>
      </c>
      <c r="AT96" s="80" t="e">
        <f>IF(SP_AcqTract_DB[[#This Row],[WCAD Tax Parcel ID]]="",0,COUNTIF(#REF!,SP_AcqTract_DB[[#This Row],[Acquisition Tract No.]]))</f>
        <v>#REF!</v>
      </c>
      <c r="AU96" s="79">
        <f>COUNTIF(ACQStatus_ACQTNo.,SP_AcqTract_DB[[#This Row],[Acquisition Tract No.]])</f>
        <v>1</v>
      </c>
    </row>
    <row r="97" spans="1:47" ht="19.5" customHeight="1" x14ac:dyDescent="0.2">
      <c r="A97" s="85" t="s">
        <v>2033</v>
      </c>
      <c r="B97" s="71" t="s">
        <v>231</v>
      </c>
      <c r="C97" s="7" t="s">
        <v>1174</v>
      </c>
      <c r="D97" s="28" t="s">
        <v>666</v>
      </c>
      <c r="E97" s="28"/>
      <c r="F97" s="28"/>
      <c r="G97" s="8" t="s">
        <v>2754</v>
      </c>
      <c r="H97" s="8"/>
      <c r="I97" s="8"/>
      <c r="J97" s="8"/>
      <c r="K97" s="8"/>
      <c r="L97" s="8" t="s">
        <v>199</v>
      </c>
      <c r="M97" s="8"/>
      <c r="N97" s="8"/>
      <c r="O97" s="30"/>
      <c r="P97" s="7"/>
      <c r="Q97" s="3"/>
      <c r="R97" s="16"/>
      <c r="S97" s="5">
        <v>0</v>
      </c>
      <c r="T97" s="4"/>
      <c r="U97" s="30"/>
      <c r="V97" s="8"/>
      <c r="W97" s="8"/>
      <c r="X97" s="8"/>
      <c r="Y97" s="8"/>
      <c r="Z97" s="8"/>
      <c r="AA97" s="7"/>
      <c r="AB97" s="7"/>
      <c r="AC97" s="8" t="s">
        <v>2097</v>
      </c>
      <c r="AD97" s="8" t="s">
        <v>1483</v>
      </c>
      <c r="AE97" s="22">
        <v>43994.428657407407</v>
      </c>
      <c r="AF97" s="8" t="s">
        <v>1483</v>
      </c>
      <c r="AG97" s="22">
        <v>43964.51734953704</v>
      </c>
      <c r="AH97" s="1"/>
      <c r="AI97" s="120">
        <v>100</v>
      </c>
      <c r="AJ97" s="120" t="s">
        <v>1766</v>
      </c>
      <c r="AK97" s="120" t="s">
        <v>1422</v>
      </c>
      <c r="AL97" s="120"/>
      <c r="AM97" s="120"/>
      <c r="AN97" s="120"/>
      <c r="AO97" s="121"/>
      <c r="AP97" s="118"/>
      <c r="AQ97" s="118"/>
      <c r="AR9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R027668</v>
      </c>
      <c r="AS97" s="29">
        <f>IF(SP_AcqTract_DB[[#This Row],[WCAD Tax Parcel ID]]="",0,(LEN(SP_AcqTract_DB[[#This Row],[WCAD Tax Parcel ID]])-LEN(SUBSTITUTE(SP_AcqTract_DB[[#This Row],[WCAD Tax Parcel ID]],"#",""))+1)/2)</f>
        <v>1</v>
      </c>
      <c r="AT97" s="80" t="e">
        <f>IF(SP_AcqTract_DB[[#This Row],[WCAD Tax Parcel ID]]="",0,COUNTIF(#REF!,SP_AcqTract_DB[[#This Row],[Acquisition Tract No.]]))</f>
        <v>#REF!</v>
      </c>
      <c r="AU97" s="79">
        <f>COUNTIF(ACQStatus_ACQTNo.,SP_AcqTract_DB[[#This Row],[Acquisition Tract No.]])</f>
        <v>1</v>
      </c>
    </row>
    <row r="98" spans="1:47" ht="19.5" customHeight="1" x14ac:dyDescent="0.2">
      <c r="A98" s="85" t="s">
        <v>2098</v>
      </c>
      <c r="B98" s="71" t="s">
        <v>236</v>
      </c>
      <c r="C98" s="7" t="s">
        <v>1174</v>
      </c>
      <c r="D98" s="28" t="s">
        <v>666</v>
      </c>
      <c r="E98" s="28"/>
      <c r="F98" s="28"/>
      <c r="G98" s="8" t="s">
        <v>504</v>
      </c>
      <c r="H98" s="8"/>
      <c r="I98" s="8"/>
      <c r="J98" s="8"/>
      <c r="K98" s="8"/>
      <c r="L98" s="8" t="s">
        <v>200</v>
      </c>
      <c r="M98" s="8"/>
      <c r="N98" s="8"/>
      <c r="O98" s="30"/>
      <c r="P98" s="7"/>
      <c r="Q98" s="3"/>
      <c r="R98" s="16"/>
      <c r="S98" s="5">
        <v>0</v>
      </c>
      <c r="T98" s="4"/>
      <c r="U98" s="30"/>
      <c r="V98" s="8"/>
      <c r="W98" s="8"/>
      <c r="X98" s="8"/>
      <c r="Y98" s="8"/>
      <c r="Z98" s="8"/>
      <c r="AA98" s="7"/>
      <c r="AB98" s="7"/>
      <c r="AC98" s="8" t="s">
        <v>2099</v>
      </c>
      <c r="AD98" s="8" t="s">
        <v>1483</v>
      </c>
      <c r="AE98" s="22">
        <v>43994.428657407407</v>
      </c>
      <c r="AF98" s="8" t="s">
        <v>1483</v>
      </c>
      <c r="AG98" s="22">
        <v>43964.517928240741</v>
      </c>
      <c r="AH98" s="1"/>
      <c r="AI98" s="120">
        <v>101</v>
      </c>
      <c r="AJ98" s="120" t="s">
        <v>1766</v>
      </c>
      <c r="AK98" s="120" t="s">
        <v>1422</v>
      </c>
      <c r="AL98" s="120"/>
      <c r="AM98" s="120"/>
      <c r="AN98" s="120"/>
      <c r="AO98" s="121"/>
      <c r="AP98" s="118"/>
      <c r="AQ98" s="118"/>
      <c r="AR9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R027694</v>
      </c>
      <c r="AS98" s="29">
        <f>IF(SP_AcqTract_DB[[#This Row],[WCAD Tax Parcel ID]]="",0,(LEN(SP_AcqTract_DB[[#This Row],[WCAD Tax Parcel ID]])-LEN(SUBSTITUTE(SP_AcqTract_DB[[#This Row],[WCAD Tax Parcel ID]],"#",""))+1)/2)</f>
        <v>1</v>
      </c>
      <c r="AT98" s="80" t="e">
        <f>IF(SP_AcqTract_DB[[#This Row],[WCAD Tax Parcel ID]]="",0,COUNTIF(#REF!,SP_AcqTract_DB[[#This Row],[Acquisition Tract No.]]))</f>
        <v>#REF!</v>
      </c>
      <c r="AU98" s="79">
        <f>COUNTIF(ACQStatus_ACQTNo.,SP_AcqTract_DB[[#This Row],[Acquisition Tract No.]])</f>
        <v>1</v>
      </c>
    </row>
    <row r="99" spans="1:47" ht="19.5" customHeight="1" x14ac:dyDescent="0.2">
      <c r="A99" s="85" t="s">
        <v>2100</v>
      </c>
      <c r="B99" s="71" t="s">
        <v>1235</v>
      </c>
      <c r="C99" s="7" t="s">
        <v>1174</v>
      </c>
      <c r="D99" s="28" t="s">
        <v>666</v>
      </c>
      <c r="E99" s="28"/>
      <c r="F99" s="28" t="s">
        <v>1140</v>
      </c>
      <c r="G99" s="8" t="s">
        <v>2755</v>
      </c>
      <c r="H99" s="8"/>
      <c r="I99" s="8"/>
      <c r="J99" s="8"/>
      <c r="K99" s="8"/>
      <c r="L99" s="8" t="s">
        <v>1175</v>
      </c>
      <c r="M99" s="8"/>
      <c r="N99" s="8"/>
      <c r="O99" s="30"/>
      <c r="P99" s="7"/>
      <c r="Q99" s="3"/>
      <c r="R99" s="16"/>
      <c r="S99" s="5">
        <v>0</v>
      </c>
      <c r="T99" s="4"/>
      <c r="U99" s="30"/>
      <c r="V99" s="8"/>
      <c r="W99" s="8"/>
      <c r="X99" s="8"/>
      <c r="Y99" s="8"/>
      <c r="Z99" s="8"/>
      <c r="AA99" s="7"/>
      <c r="AB99" s="7"/>
      <c r="AC99" s="8" t="s">
        <v>2101</v>
      </c>
      <c r="AD99" s="8" t="s">
        <v>1483</v>
      </c>
      <c r="AE99" s="22">
        <v>43994.428657407407</v>
      </c>
      <c r="AF99" s="8" t="s">
        <v>1483</v>
      </c>
      <c r="AG99" s="22">
        <v>43964.518611111111</v>
      </c>
      <c r="AH99" s="1"/>
      <c r="AI99" s="120">
        <v>102</v>
      </c>
      <c r="AJ99" s="120" t="s">
        <v>1766</v>
      </c>
      <c r="AK99" s="120" t="s">
        <v>1422</v>
      </c>
      <c r="AL99" s="120"/>
      <c r="AM99" s="120"/>
      <c r="AN99" s="120"/>
      <c r="AO99" s="121"/>
      <c r="AP99" s="118"/>
      <c r="AQ99" s="118"/>
      <c r="AR9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R032037</v>
      </c>
      <c r="AS99" s="29">
        <f>IF(SP_AcqTract_DB[[#This Row],[WCAD Tax Parcel ID]]="",0,(LEN(SP_AcqTract_DB[[#This Row],[WCAD Tax Parcel ID]])-LEN(SUBSTITUTE(SP_AcqTract_DB[[#This Row],[WCAD Tax Parcel ID]],"#",""))+1)/2)</f>
        <v>1</v>
      </c>
      <c r="AT99" s="80" t="e">
        <f>IF(SP_AcqTract_DB[[#This Row],[WCAD Tax Parcel ID]]="",0,COUNTIF(#REF!,SP_AcqTract_DB[[#This Row],[Acquisition Tract No.]]))</f>
        <v>#REF!</v>
      </c>
      <c r="AU99" s="79">
        <f>COUNTIF(ACQStatus_ACQTNo.,SP_AcqTract_DB[[#This Row],[Acquisition Tract No.]])</f>
        <v>1</v>
      </c>
    </row>
    <row r="100" spans="1:47" ht="19.5" customHeight="1" x14ac:dyDescent="0.2">
      <c r="A100" s="85" t="s">
        <v>2102</v>
      </c>
      <c r="B100" s="71" t="s">
        <v>1236</v>
      </c>
      <c r="C100" s="7" t="s">
        <v>1174</v>
      </c>
      <c r="D100" s="28" t="s">
        <v>666</v>
      </c>
      <c r="E100" s="28"/>
      <c r="F100" s="28" t="s">
        <v>1140</v>
      </c>
      <c r="G100" s="8" t="s">
        <v>2756</v>
      </c>
      <c r="H100" s="8"/>
      <c r="I100" s="8"/>
      <c r="J100" s="8"/>
      <c r="K100" s="8"/>
      <c r="L100" s="8" t="s">
        <v>1176</v>
      </c>
      <c r="M100" s="8"/>
      <c r="N100" s="8"/>
      <c r="O100" s="30"/>
      <c r="P100" s="7"/>
      <c r="Q100" s="3"/>
      <c r="R100" s="16"/>
      <c r="S100" s="5">
        <v>0</v>
      </c>
      <c r="T100" s="4"/>
      <c r="U100" s="30"/>
      <c r="V100" s="8"/>
      <c r="W100" s="8"/>
      <c r="X100" s="8"/>
      <c r="Y100" s="8"/>
      <c r="Z100" s="8"/>
      <c r="AA100" s="7"/>
      <c r="AB100" s="7"/>
      <c r="AC100" s="8" t="s">
        <v>2103</v>
      </c>
      <c r="AD100" s="8" t="s">
        <v>1483</v>
      </c>
      <c r="AE100" s="22">
        <v>43994.428657407407</v>
      </c>
      <c r="AF100" s="8" t="s">
        <v>1483</v>
      </c>
      <c r="AG100" s="22">
        <v>43964.519004629627</v>
      </c>
      <c r="AH100" s="1"/>
      <c r="AI100" s="120">
        <v>103</v>
      </c>
      <c r="AJ100" s="120" t="s">
        <v>1766</v>
      </c>
      <c r="AK100" s="120" t="s">
        <v>1422</v>
      </c>
      <c r="AL100" s="120"/>
      <c r="AM100" s="120"/>
      <c r="AN100" s="120"/>
      <c r="AO100" s="121"/>
      <c r="AP100" s="118"/>
      <c r="AQ100" s="118"/>
      <c r="AR10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R032053</v>
      </c>
      <c r="AS100" s="29">
        <f>IF(SP_AcqTract_DB[[#This Row],[WCAD Tax Parcel ID]]="",0,(LEN(SP_AcqTract_DB[[#This Row],[WCAD Tax Parcel ID]])-LEN(SUBSTITUTE(SP_AcqTract_DB[[#This Row],[WCAD Tax Parcel ID]],"#",""))+1)/2)</f>
        <v>1</v>
      </c>
      <c r="AT100" s="80" t="e">
        <f>IF(SP_AcqTract_DB[[#This Row],[WCAD Tax Parcel ID]]="",0,COUNTIF(#REF!,SP_AcqTract_DB[[#This Row],[Acquisition Tract No.]]))</f>
        <v>#REF!</v>
      </c>
      <c r="AU100" s="79">
        <f>COUNTIF(ACQStatus_ACQTNo.,SP_AcqTract_DB[[#This Row],[Acquisition Tract No.]])</f>
        <v>1</v>
      </c>
    </row>
    <row r="101" spans="1:47" ht="19.5" customHeight="1" x14ac:dyDescent="0.2">
      <c r="A101" s="85" t="s">
        <v>2104</v>
      </c>
      <c r="B101" s="71" t="s">
        <v>1237</v>
      </c>
      <c r="C101" s="7" t="s">
        <v>1174</v>
      </c>
      <c r="D101" s="28" t="s">
        <v>666</v>
      </c>
      <c r="E101" s="28"/>
      <c r="F101" s="28" t="s">
        <v>2418</v>
      </c>
      <c r="G101" s="8" t="s">
        <v>2757</v>
      </c>
      <c r="H101" s="8"/>
      <c r="I101" s="8"/>
      <c r="J101" s="8"/>
      <c r="K101" s="8"/>
      <c r="L101" s="8" t="s">
        <v>1177</v>
      </c>
      <c r="M101" s="8"/>
      <c r="N101" s="8"/>
      <c r="O101" s="30"/>
      <c r="P101" s="7"/>
      <c r="Q101" s="3"/>
      <c r="R101" s="16"/>
      <c r="S101" s="5">
        <v>0</v>
      </c>
      <c r="T101" s="4"/>
      <c r="U101" s="30"/>
      <c r="V101" s="8"/>
      <c r="W101" s="8"/>
      <c r="X101" s="8"/>
      <c r="Y101" s="8"/>
      <c r="Z101" s="8"/>
      <c r="AA101" s="7"/>
      <c r="AB101" s="7"/>
      <c r="AC101" s="8" t="s">
        <v>2105</v>
      </c>
      <c r="AD101" s="8" t="s">
        <v>1483</v>
      </c>
      <c r="AE101" s="22">
        <v>43994.428657407407</v>
      </c>
      <c r="AF101" s="8" t="s">
        <v>1483</v>
      </c>
      <c r="AG101" s="22">
        <v>43964.51934027778</v>
      </c>
      <c r="AH101" s="1"/>
      <c r="AI101" s="120">
        <v>104</v>
      </c>
      <c r="AJ101" s="120" t="s">
        <v>1766</v>
      </c>
      <c r="AK101" s="120" t="s">
        <v>1422</v>
      </c>
      <c r="AL101" s="120"/>
      <c r="AM101" s="120"/>
      <c r="AN101" s="120"/>
      <c r="AO101" s="121"/>
      <c r="AP101" s="118"/>
      <c r="AQ101" s="118"/>
      <c r="AR10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R032127</v>
      </c>
      <c r="AS101" s="29">
        <f>IF(SP_AcqTract_DB[[#This Row],[WCAD Tax Parcel ID]]="",0,(LEN(SP_AcqTract_DB[[#This Row],[WCAD Tax Parcel ID]])-LEN(SUBSTITUTE(SP_AcqTract_DB[[#This Row],[WCAD Tax Parcel ID]],"#",""))+1)/2)</f>
        <v>1</v>
      </c>
      <c r="AT101" s="80" t="e">
        <f>IF(SP_AcqTract_DB[[#This Row],[WCAD Tax Parcel ID]]="",0,COUNTIF(#REF!,SP_AcqTract_DB[[#This Row],[Acquisition Tract No.]]))</f>
        <v>#REF!</v>
      </c>
      <c r="AU101" s="79">
        <f>COUNTIF(ACQStatus_ACQTNo.,SP_AcqTract_DB[[#This Row],[Acquisition Tract No.]])</f>
        <v>1</v>
      </c>
    </row>
    <row r="102" spans="1:47" ht="19.5" customHeight="1" x14ac:dyDescent="0.2">
      <c r="A102" s="85" t="s">
        <v>2106</v>
      </c>
      <c r="B102" s="71" t="s">
        <v>1238</v>
      </c>
      <c r="C102" s="7" t="s">
        <v>1174</v>
      </c>
      <c r="D102" s="28" t="s">
        <v>666</v>
      </c>
      <c r="E102" s="28"/>
      <c r="F102" s="28" t="s">
        <v>2426</v>
      </c>
      <c r="G102" s="8" t="s">
        <v>2758</v>
      </c>
      <c r="H102" s="8"/>
      <c r="I102" s="8"/>
      <c r="J102" s="8"/>
      <c r="K102" s="8"/>
      <c r="L102" s="8" t="s">
        <v>1178</v>
      </c>
      <c r="M102" s="8"/>
      <c r="N102" s="8"/>
      <c r="O102" s="30"/>
      <c r="P102" s="7"/>
      <c r="Q102" s="3"/>
      <c r="R102" s="16"/>
      <c r="S102" s="5">
        <v>0</v>
      </c>
      <c r="T102" s="4"/>
      <c r="U102" s="30"/>
      <c r="V102" s="8"/>
      <c r="W102" s="8"/>
      <c r="X102" s="8"/>
      <c r="Y102" s="8"/>
      <c r="Z102" s="8"/>
      <c r="AA102" s="7"/>
      <c r="AB102" s="7"/>
      <c r="AC102" s="8" t="s">
        <v>2107</v>
      </c>
      <c r="AD102" s="8" t="s">
        <v>1483</v>
      </c>
      <c r="AE102" s="22">
        <v>43994.428657407407</v>
      </c>
      <c r="AF102" s="8" t="s">
        <v>1483</v>
      </c>
      <c r="AG102" s="22">
        <v>43964.521261574075</v>
      </c>
      <c r="AH102" s="1"/>
      <c r="AI102" s="120">
        <v>105</v>
      </c>
      <c r="AJ102" s="120" t="s">
        <v>1766</v>
      </c>
      <c r="AK102" s="120" t="s">
        <v>1422</v>
      </c>
      <c r="AL102" s="120"/>
      <c r="AM102" s="120"/>
      <c r="AN102" s="120"/>
      <c r="AO102" s="121"/>
      <c r="AP102" s="118"/>
      <c r="AQ102" s="118"/>
      <c r="AR10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R032139</v>
      </c>
      <c r="AS102" s="29">
        <f>IF(SP_AcqTract_DB[[#This Row],[WCAD Tax Parcel ID]]="",0,(LEN(SP_AcqTract_DB[[#This Row],[WCAD Tax Parcel ID]])-LEN(SUBSTITUTE(SP_AcqTract_DB[[#This Row],[WCAD Tax Parcel ID]],"#",""))+1)/2)</f>
        <v>1</v>
      </c>
      <c r="AT102" s="80" t="e">
        <f>IF(SP_AcqTract_DB[[#This Row],[WCAD Tax Parcel ID]]="",0,COUNTIF(#REF!,SP_AcqTract_DB[[#This Row],[Acquisition Tract No.]]))</f>
        <v>#REF!</v>
      </c>
      <c r="AU102" s="79">
        <f>COUNTIF(ACQStatus_ACQTNo.,SP_AcqTract_DB[[#This Row],[Acquisition Tract No.]])</f>
        <v>1</v>
      </c>
    </row>
    <row r="103" spans="1:47" ht="19.5" customHeight="1" x14ac:dyDescent="0.2">
      <c r="A103" s="85" t="s">
        <v>2108</v>
      </c>
      <c r="B103" s="71" t="s">
        <v>1239</v>
      </c>
      <c r="C103" s="7" t="s">
        <v>1174</v>
      </c>
      <c r="D103" s="28" t="s">
        <v>666</v>
      </c>
      <c r="E103" s="28"/>
      <c r="F103" s="28" t="s">
        <v>2426</v>
      </c>
      <c r="G103" s="8" t="s">
        <v>2758</v>
      </c>
      <c r="H103" s="8"/>
      <c r="I103" s="8"/>
      <c r="J103" s="8"/>
      <c r="K103" s="8"/>
      <c r="L103" s="8" t="s">
        <v>1179</v>
      </c>
      <c r="M103" s="8"/>
      <c r="N103" s="8"/>
      <c r="O103" s="30"/>
      <c r="P103" s="7"/>
      <c r="Q103" s="3"/>
      <c r="R103" s="16"/>
      <c r="S103" s="5">
        <v>0</v>
      </c>
      <c r="T103" s="4"/>
      <c r="U103" s="30"/>
      <c r="V103" s="8"/>
      <c r="W103" s="8"/>
      <c r="X103" s="8"/>
      <c r="Y103" s="8"/>
      <c r="Z103" s="8"/>
      <c r="AA103" s="7"/>
      <c r="AB103" s="7"/>
      <c r="AC103" s="8" t="s">
        <v>2109</v>
      </c>
      <c r="AD103" s="8" t="s">
        <v>1483</v>
      </c>
      <c r="AE103" s="22">
        <v>43994.428657407407</v>
      </c>
      <c r="AF103" s="8" t="s">
        <v>1483</v>
      </c>
      <c r="AG103" s="22">
        <v>43964.521678240744</v>
      </c>
      <c r="AH103" s="1"/>
      <c r="AI103" s="120">
        <v>106</v>
      </c>
      <c r="AJ103" s="120" t="s">
        <v>1766</v>
      </c>
      <c r="AK103" s="120" t="s">
        <v>1422</v>
      </c>
      <c r="AL103" s="120"/>
      <c r="AM103" s="120"/>
      <c r="AN103" s="120"/>
      <c r="AO103" s="121"/>
      <c r="AP103" s="118"/>
      <c r="AQ103" s="118"/>
      <c r="AR10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R032141</v>
      </c>
      <c r="AS103" s="29">
        <f>IF(SP_AcqTract_DB[[#This Row],[WCAD Tax Parcel ID]]="",0,(LEN(SP_AcqTract_DB[[#This Row],[WCAD Tax Parcel ID]])-LEN(SUBSTITUTE(SP_AcqTract_DB[[#This Row],[WCAD Tax Parcel ID]],"#",""))+1)/2)</f>
        <v>1</v>
      </c>
      <c r="AT103" s="80" t="e">
        <f>IF(SP_AcqTract_DB[[#This Row],[WCAD Tax Parcel ID]]="",0,COUNTIF(#REF!,SP_AcqTract_DB[[#This Row],[Acquisition Tract No.]]))</f>
        <v>#REF!</v>
      </c>
      <c r="AU103" s="79">
        <f>COUNTIF(ACQStatus_ACQTNo.,SP_AcqTract_DB[[#This Row],[Acquisition Tract No.]])</f>
        <v>1</v>
      </c>
    </row>
    <row r="104" spans="1:47" ht="19.5" customHeight="1" x14ac:dyDescent="0.2">
      <c r="A104" s="85" t="s">
        <v>2110</v>
      </c>
      <c r="B104" s="71" t="s">
        <v>1240</v>
      </c>
      <c r="C104" s="7" t="s">
        <v>1174</v>
      </c>
      <c r="D104" s="28" t="s">
        <v>666</v>
      </c>
      <c r="E104" s="28"/>
      <c r="F104" s="28" t="s">
        <v>2426</v>
      </c>
      <c r="G104" s="8" t="s">
        <v>2759</v>
      </c>
      <c r="H104" s="8"/>
      <c r="I104" s="8"/>
      <c r="J104" s="8"/>
      <c r="K104" s="8"/>
      <c r="L104" s="8" t="s">
        <v>1180</v>
      </c>
      <c r="M104" s="8"/>
      <c r="N104" s="8"/>
      <c r="O104" s="30"/>
      <c r="P104" s="7"/>
      <c r="Q104" s="3"/>
      <c r="R104" s="16"/>
      <c r="S104" s="5">
        <v>0</v>
      </c>
      <c r="T104" s="4"/>
      <c r="U104" s="30"/>
      <c r="V104" s="8"/>
      <c r="W104" s="8"/>
      <c r="X104" s="8"/>
      <c r="Y104" s="8"/>
      <c r="Z104" s="8"/>
      <c r="AA104" s="7"/>
      <c r="AB104" s="7"/>
      <c r="AC104" s="8" t="s">
        <v>2111</v>
      </c>
      <c r="AD104" s="8" t="s">
        <v>1483</v>
      </c>
      <c r="AE104" s="22">
        <v>43994.428657407407</v>
      </c>
      <c r="AF104" s="8" t="s">
        <v>1483</v>
      </c>
      <c r="AG104" s="22">
        <v>43964.567106481481</v>
      </c>
      <c r="AH104" s="1"/>
      <c r="AI104" s="120">
        <v>107</v>
      </c>
      <c r="AJ104" s="120" t="s">
        <v>1766</v>
      </c>
      <c r="AK104" s="120" t="s">
        <v>1422</v>
      </c>
      <c r="AL104" s="120"/>
      <c r="AM104" s="120"/>
      <c r="AN104" s="120"/>
      <c r="AO104" s="121"/>
      <c r="AP104" s="118"/>
      <c r="AQ104" s="118"/>
      <c r="AR10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R032142</v>
      </c>
      <c r="AS104" s="29">
        <f>IF(SP_AcqTract_DB[[#This Row],[WCAD Tax Parcel ID]]="",0,(LEN(SP_AcqTract_DB[[#This Row],[WCAD Tax Parcel ID]])-LEN(SUBSTITUTE(SP_AcqTract_DB[[#This Row],[WCAD Tax Parcel ID]],"#",""))+1)/2)</f>
        <v>1</v>
      </c>
      <c r="AT104" s="80" t="e">
        <f>IF(SP_AcqTract_DB[[#This Row],[WCAD Tax Parcel ID]]="",0,COUNTIF(#REF!,SP_AcqTract_DB[[#This Row],[Acquisition Tract No.]]))</f>
        <v>#REF!</v>
      </c>
      <c r="AU104" s="79">
        <f>COUNTIF(ACQStatus_ACQTNo.,SP_AcqTract_DB[[#This Row],[Acquisition Tract No.]])</f>
        <v>1</v>
      </c>
    </row>
    <row r="105" spans="1:47" ht="19.5" customHeight="1" x14ac:dyDescent="0.2">
      <c r="A105" s="85" t="s">
        <v>2112</v>
      </c>
      <c r="B105" s="71" t="s">
        <v>1241</v>
      </c>
      <c r="C105" s="7" t="s">
        <v>1174</v>
      </c>
      <c r="D105" s="28" t="s">
        <v>666</v>
      </c>
      <c r="E105" s="28"/>
      <c r="F105" s="28" t="s">
        <v>2426</v>
      </c>
      <c r="G105" s="8" t="s">
        <v>2760</v>
      </c>
      <c r="H105" s="8"/>
      <c r="I105" s="8"/>
      <c r="J105" s="8"/>
      <c r="K105" s="8"/>
      <c r="L105" s="8" t="s">
        <v>1181</v>
      </c>
      <c r="M105" s="8"/>
      <c r="N105" s="8"/>
      <c r="O105" s="30"/>
      <c r="P105" s="7"/>
      <c r="Q105" s="3"/>
      <c r="R105" s="16"/>
      <c r="S105" s="5">
        <v>0</v>
      </c>
      <c r="T105" s="4"/>
      <c r="U105" s="30"/>
      <c r="V105" s="8"/>
      <c r="W105" s="8"/>
      <c r="X105" s="8"/>
      <c r="Y105" s="8"/>
      <c r="Z105" s="8"/>
      <c r="AA105" s="7"/>
      <c r="AB105" s="7"/>
      <c r="AC105" s="8" t="s">
        <v>2113</v>
      </c>
      <c r="AD105" s="8" t="s">
        <v>1483</v>
      </c>
      <c r="AE105" s="22">
        <v>43994.428657407407</v>
      </c>
      <c r="AF105" s="8" t="s">
        <v>1483</v>
      </c>
      <c r="AG105" s="22">
        <v>43964.56759259259</v>
      </c>
      <c r="AH105" s="1"/>
      <c r="AI105" s="120">
        <v>108</v>
      </c>
      <c r="AJ105" s="120" t="s">
        <v>1766</v>
      </c>
      <c r="AK105" s="120" t="s">
        <v>1422</v>
      </c>
      <c r="AL105" s="120"/>
      <c r="AM105" s="120"/>
      <c r="AN105" s="120"/>
      <c r="AO105" s="121"/>
      <c r="AP105" s="118"/>
      <c r="AQ105" s="118"/>
      <c r="AR10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R032145</v>
      </c>
      <c r="AS105" s="29">
        <f>IF(SP_AcqTract_DB[[#This Row],[WCAD Tax Parcel ID]]="",0,(LEN(SP_AcqTract_DB[[#This Row],[WCAD Tax Parcel ID]])-LEN(SUBSTITUTE(SP_AcqTract_DB[[#This Row],[WCAD Tax Parcel ID]],"#",""))+1)/2)</f>
        <v>1</v>
      </c>
      <c r="AT105" s="80" t="e">
        <f>IF(SP_AcqTract_DB[[#This Row],[WCAD Tax Parcel ID]]="",0,COUNTIF(#REF!,SP_AcqTract_DB[[#This Row],[Acquisition Tract No.]]))</f>
        <v>#REF!</v>
      </c>
      <c r="AU105" s="79">
        <f>COUNTIF(ACQStatus_ACQTNo.,SP_AcqTract_DB[[#This Row],[Acquisition Tract No.]])</f>
        <v>1</v>
      </c>
    </row>
    <row r="106" spans="1:47" ht="19.5" customHeight="1" x14ac:dyDescent="0.2">
      <c r="A106" s="85" t="s">
        <v>2114</v>
      </c>
      <c r="B106" s="71" t="s">
        <v>1242</v>
      </c>
      <c r="C106" s="7" t="s">
        <v>1174</v>
      </c>
      <c r="D106" s="28" t="s">
        <v>666</v>
      </c>
      <c r="E106" s="28"/>
      <c r="F106" s="28" t="s">
        <v>1140</v>
      </c>
      <c r="G106" s="8" t="s">
        <v>2761</v>
      </c>
      <c r="H106" s="8"/>
      <c r="I106" s="8"/>
      <c r="J106" s="8"/>
      <c r="K106" s="8"/>
      <c r="L106" s="8" t="s">
        <v>1182</v>
      </c>
      <c r="M106" s="8"/>
      <c r="N106" s="8"/>
      <c r="O106" s="30"/>
      <c r="P106" s="7"/>
      <c r="Q106" s="3"/>
      <c r="R106" s="16"/>
      <c r="S106" s="5">
        <v>0</v>
      </c>
      <c r="T106" s="4"/>
      <c r="U106" s="30"/>
      <c r="V106" s="8"/>
      <c r="W106" s="8"/>
      <c r="X106" s="8"/>
      <c r="Y106" s="8"/>
      <c r="Z106" s="8"/>
      <c r="AA106" s="7"/>
      <c r="AB106" s="7"/>
      <c r="AC106" s="8" t="s">
        <v>2115</v>
      </c>
      <c r="AD106" s="8" t="s">
        <v>1483</v>
      </c>
      <c r="AE106" s="22">
        <v>43994.428657407407</v>
      </c>
      <c r="AF106" s="8" t="s">
        <v>1483</v>
      </c>
      <c r="AG106" s="22">
        <v>43964.568090277775</v>
      </c>
      <c r="AH106" s="1"/>
      <c r="AI106" s="120">
        <v>109</v>
      </c>
      <c r="AJ106" s="120" t="s">
        <v>1766</v>
      </c>
      <c r="AK106" s="120" t="s">
        <v>1422</v>
      </c>
      <c r="AL106" s="120"/>
      <c r="AM106" s="120"/>
      <c r="AN106" s="120"/>
      <c r="AO106" s="121"/>
      <c r="AP106" s="118"/>
      <c r="AQ106" s="118"/>
      <c r="AR10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R050108</v>
      </c>
      <c r="AS106" s="29">
        <f>IF(SP_AcqTract_DB[[#This Row],[WCAD Tax Parcel ID]]="",0,(LEN(SP_AcqTract_DB[[#This Row],[WCAD Tax Parcel ID]])-LEN(SUBSTITUTE(SP_AcqTract_DB[[#This Row],[WCAD Tax Parcel ID]],"#",""))+1)/2)</f>
        <v>1</v>
      </c>
      <c r="AT106" s="80" t="e">
        <f>IF(SP_AcqTract_DB[[#This Row],[WCAD Tax Parcel ID]]="",0,COUNTIF(#REF!,SP_AcqTract_DB[[#This Row],[Acquisition Tract No.]]))</f>
        <v>#REF!</v>
      </c>
      <c r="AU106" s="79">
        <f>COUNTIF(ACQStatus_ACQTNo.,SP_AcqTract_DB[[#This Row],[Acquisition Tract No.]])</f>
        <v>1</v>
      </c>
    </row>
    <row r="107" spans="1:47" ht="19.5" customHeight="1" x14ac:dyDescent="0.2">
      <c r="A107" s="85" t="s">
        <v>2116</v>
      </c>
      <c r="B107" s="71" t="s">
        <v>1249</v>
      </c>
      <c r="C107" s="7" t="s">
        <v>1174</v>
      </c>
      <c r="D107" s="28" t="s">
        <v>666</v>
      </c>
      <c r="E107" s="28"/>
      <c r="F107" s="28" t="s">
        <v>1140</v>
      </c>
      <c r="G107" s="8" t="s">
        <v>2708</v>
      </c>
      <c r="H107" s="8"/>
      <c r="I107" s="8" t="s">
        <v>2708</v>
      </c>
      <c r="J107" s="8" t="s">
        <v>2816</v>
      </c>
      <c r="K107" s="8" t="s">
        <v>1144</v>
      </c>
      <c r="L107" s="8" t="s">
        <v>1183</v>
      </c>
      <c r="M107" s="8"/>
      <c r="N107" s="8"/>
      <c r="O107" s="30"/>
      <c r="P107" s="7"/>
      <c r="Q107" s="3"/>
      <c r="R107" s="16"/>
      <c r="S107" s="5">
        <v>0</v>
      </c>
      <c r="T107" s="4"/>
      <c r="U107" s="30"/>
      <c r="V107" s="8"/>
      <c r="W107" s="8"/>
      <c r="X107" s="8"/>
      <c r="Y107" s="8"/>
      <c r="Z107" s="8"/>
      <c r="AA107" s="7"/>
      <c r="AB107" s="7"/>
      <c r="AC107" s="8" t="s">
        <v>2117</v>
      </c>
      <c r="AD107" s="8" t="s">
        <v>1483</v>
      </c>
      <c r="AE107" s="22">
        <v>43999.408472222225</v>
      </c>
      <c r="AF107" s="8" t="s">
        <v>1483</v>
      </c>
      <c r="AG107" s="22">
        <v>43964.570034722223</v>
      </c>
      <c r="AH107" s="1"/>
      <c r="AI107" s="120">
        <v>111</v>
      </c>
      <c r="AJ107" s="120" t="s">
        <v>1766</v>
      </c>
      <c r="AK107" s="120" t="s">
        <v>1422</v>
      </c>
      <c r="AL107" s="120"/>
      <c r="AM107" s="120"/>
      <c r="AN107" s="120"/>
      <c r="AO107" s="121"/>
      <c r="AP107" s="118"/>
      <c r="AQ107" s="118"/>
      <c r="AR10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R053788</v>
      </c>
      <c r="AS107" s="29">
        <f>IF(SP_AcqTract_DB[[#This Row],[WCAD Tax Parcel ID]]="",0,(LEN(SP_AcqTract_DB[[#This Row],[WCAD Tax Parcel ID]])-LEN(SUBSTITUTE(SP_AcqTract_DB[[#This Row],[WCAD Tax Parcel ID]],"#",""))+1)/2)</f>
        <v>1</v>
      </c>
      <c r="AT107" s="80" t="e">
        <f>IF(SP_AcqTract_DB[[#This Row],[WCAD Tax Parcel ID]]="",0,COUNTIF(#REF!,SP_AcqTract_DB[[#This Row],[Acquisition Tract No.]]))</f>
        <v>#REF!</v>
      </c>
      <c r="AU107" s="79">
        <f>COUNTIF(ACQStatus_ACQTNo.,SP_AcqTract_DB[[#This Row],[Acquisition Tract No.]])</f>
        <v>1</v>
      </c>
    </row>
    <row r="108" spans="1:47" ht="19.5" customHeight="1" x14ac:dyDescent="0.2">
      <c r="A108" s="85" t="s">
        <v>2118</v>
      </c>
      <c r="B108" s="71" t="s">
        <v>1252</v>
      </c>
      <c r="C108" s="7" t="s">
        <v>1174</v>
      </c>
      <c r="D108" s="28" t="s">
        <v>666</v>
      </c>
      <c r="E108" s="28"/>
      <c r="F108" s="28" t="s">
        <v>1140</v>
      </c>
      <c r="G108" s="8" t="s">
        <v>2708</v>
      </c>
      <c r="H108" s="8"/>
      <c r="I108" s="8" t="s">
        <v>2708</v>
      </c>
      <c r="J108" s="8" t="s">
        <v>2816</v>
      </c>
      <c r="K108" s="8" t="s">
        <v>1144</v>
      </c>
      <c r="L108" s="8" t="s">
        <v>1184</v>
      </c>
      <c r="M108" s="8"/>
      <c r="N108" s="8"/>
      <c r="O108" s="30"/>
      <c r="P108" s="7"/>
      <c r="Q108" s="3"/>
      <c r="R108" s="16"/>
      <c r="S108" s="5">
        <v>0</v>
      </c>
      <c r="T108" s="4"/>
      <c r="U108" s="30"/>
      <c r="V108" s="8"/>
      <c r="W108" s="8"/>
      <c r="X108" s="8"/>
      <c r="Y108" s="8"/>
      <c r="Z108" s="8"/>
      <c r="AA108" s="7"/>
      <c r="AB108" s="7"/>
      <c r="AC108" s="8" t="s">
        <v>2119</v>
      </c>
      <c r="AD108" s="8" t="s">
        <v>1483</v>
      </c>
      <c r="AE108" s="22">
        <v>43999.409641203703</v>
      </c>
      <c r="AF108" s="8" t="s">
        <v>1483</v>
      </c>
      <c r="AG108" s="22">
        <v>43964.570405092592</v>
      </c>
      <c r="AH108" s="1"/>
      <c r="AI108" s="120">
        <v>112</v>
      </c>
      <c r="AJ108" s="120" t="s">
        <v>1766</v>
      </c>
      <c r="AK108" s="120" t="s">
        <v>1422</v>
      </c>
      <c r="AL108" s="120"/>
      <c r="AM108" s="120"/>
      <c r="AN108" s="120"/>
      <c r="AO108" s="121"/>
      <c r="AP108" s="118"/>
      <c r="AQ108" s="118"/>
      <c r="AR10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R053789</v>
      </c>
      <c r="AS108" s="29">
        <f>IF(SP_AcqTract_DB[[#This Row],[WCAD Tax Parcel ID]]="",0,(LEN(SP_AcqTract_DB[[#This Row],[WCAD Tax Parcel ID]])-LEN(SUBSTITUTE(SP_AcqTract_DB[[#This Row],[WCAD Tax Parcel ID]],"#",""))+1)/2)</f>
        <v>1</v>
      </c>
      <c r="AT108" s="80" t="e">
        <f>IF(SP_AcqTract_DB[[#This Row],[WCAD Tax Parcel ID]]="",0,COUNTIF(#REF!,SP_AcqTract_DB[[#This Row],[Acquisition Tract No.]]))</f>
        <v>#REF!</v>
      </c>
      <c r="AU108" s="79">
        <f>COUNTIF(ACQStatus_ACQTNo.,SP_AcqTract_DB[[#This Row],[Acquisition Tract No.]])</f>
        <v>1</v>
      </c>
    </row>
    <row r="109" spans="1:47" ht="19.5" customHeight="1" x14ac:dyDescent="0.2">
      <c r="A109" s="85" t="s">
        <v>2120</v>
      </c>
      <c r="B109" s="71" t="s">
        <v>1260</v>
      </c>
      <c r="C109" s="7" t="s">
        <v>1174</v>
      </c>
      <c r="D109" s="28" t="s">
        <v>666</v>
      </c>
      <c r="E109" s="28"/>
      <c r="F109" s="28" t="s">
        <v>2426</v>
      </c>
      <c r="G109" s="8" t="s">
        <v>2762</v>
      </c>
      <c r="H109" s="8"/>
      <c r="I109" s="8"/>
      <c r="J109" s="8"/>
      <c r="K109" s="8"/>
      <c r="L109" s="8" t="s">
        <v>1185</v>
      </c>
      <c r="M109" s="8"/>
      <c r="N109" s="8"/>
      <c r="O109" s="30"/>
      <c r="P109" s="7"/>
      <c r="Q109" s="3"/>
      <c r="R109" s="16"/>
      <c r="S109" s="5">
        <v>0</v>
      </c>
      <c r="T109" s="4"/>
      <c r="U109" s="30"/>
      <c r="V109" s="8"/>
      <c r="W109" s="8"/>
      <c r="X109" s="8"/>
      <c r="Y109" s="8"/>
      <c r="Z109" s="8"/>
      <c r="AA109" s="7"/>
      <c r="AB109" s="7"/>
      <c r="AC109" s="8" t="s">
        <v>2121</v>
      </c>
      <c r="AD109" s="8" t="s">
        <v>1483</v>
      </c>
      <c r="AE109" s="22">
        <v>43994.42864583333</v>
      </c>
      <c r="AF109" s="8" t="s">
        <v>1483</v>
      </c>
      <c r="AG109" s="22">
        <v>43964.570868055554</v>
      </c>
      <c r="AH109" s="1"/>
      <c r="AI109" s="120">
        <v>113</v>
      </c>
      <c r="AJ109" s="120" t="s">
        <v>1766</v>
      </c>
      <c r="AK109" s="120" t="s">
        <v>1422</v>
      </c>
      <c r="AL109" s="120"/>
      <c r="AM109" s="120"/>
      <c r="AN109" s="120"/>
      <c r="AO109" s="121"/>
      <c r="AP109" s="118"/>
      <c r="AQ109" s="118"/>
      <c r="AR10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R055173</v>
      </c>
      <c r="AS109" s="29">
        <f>IF(SP_AcqTract_DB[[#This Row],[WCAD Tax Parcel ID]]="",0,(LEN(SP_AcqTract_DB[[#This Row],[WCAD Tax Parcel ID]])-LEN(SUBSTITUTE(SP_AcqTract_DB[[#This Row],[WCAD Tax Parcel ID]],"#",""))+1)/2)</f>
        <v>1</v>
      </c>
      <c r="AT109" s="80" t="e">
        <f>IF(SP_AcqTract_DB[[#This Row],[WCAD Tax Parcel ID]]="",0,COUNTIF(#REF!,SP_AcqTract_DB[[#This Row],[Acquisition Tract No.]]))</f>
        <v>#REF!</v>
      </c>
      <c r="AU109" s="79">
        <f>COUNTIF(ACQStatus_ACQTNo.,SP_AcqTract_DB[[#This Row],[Acquisition Tract No.]])</f>
        <v>1</v>
      </c>
    </row>
    <row r="110" spans="1:47" ht="19.5" customHeight="1" x14ac:dyDescent="0.2">
      <c r="A110" s="85" t="s">
        <v>2122</v>
      </c>
      <c r="B110" s="71" t="s">
        <v>1261</v>
      </c>
      <c r="C110" s="7" t="s">
        <v>1174</v>
      </c>
      <c r="D110" s="28" t="s">
        <v>666</v>
      </c>
      <c r="E110" s="28"/>
      <c r="F110" s="28"/>
      <c r="G110" s="8" t="s">
        <v>2763</v>
      </c>
      <c r="H110" s="8"/>
      <c r="I110" s="8"/>
      <c r="J110" s="8"/>
      <c r="K110" s="8"/>
      <c r="L110" s="8" t="s">
        <v>1186</v>
      </c>
      <c r="M110" s="8"/>
      <c r="N110" s="8"/>
      <c r="O110" s="30"/>
      <c r="P110" s="7"/>
      <c r="Q110" s="3"/>
      <c r="R110" s="16"/>
      <c r="S110" s="5">
        <v>0</v>
      </c>
      <c r="T110" s="4"/>
      <c r="U110" s="30"/>
      <c r="V110" s="8"/>
      <c r="W110" s="8"/>
      <c r="X110" s="8"/>
      <c r="Y110" s="8"/>
      <c r="Z110" s="8"/>
      <c r="AA110" s="7"/>
      <c r="AB110" s="7"/>
      <c r="AC110" s="8" t="s">
        <v>2123</v>
      </c>
      <c r="AD110" s="8" t="s">
        <v>1483</v>
      </c>
      <c r="AE110" s="22">
        <v>43994.42864583333</v>
      </c>
      <c r="AF110" s="8" t="s">
        <v>1483</v>
      </c>
      <c r="AG110" s="22">
        <v>43977.475925925923</v>
      </c>
      <c r="AH110" s="1"/>
      <c r="AI110" s="120">
        <v>140</v>
      </c>
      <c r="AJ110" s="120" t="s">
        <v>1766</v>
      </c>
      <c r="AK110" s="120" t="s">
        <v>1422</v>
      </c>
      <c r="AL110" s="120"/>
      <c r="AM110" s="120"/>
      <c r="AN110" s="120"/>
      <c r="AO110" s="121"/>
      <c r="AP110" s="118"/>
      <c r="AQ110" s="118"/>
      <c r="AR11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R056464</v>
      </c>
      <c r="AS110" s="29">
        <f>IF(SP_AcqTract_DB[[#This Row],[WCAD Tax Parcel ID]]="",0,(LEN(SP_AcqTract_DB[[#This Row],[WCAD Tax Parcel ID]])-LEN(SUBSTITUTE(SP_AcqTract_DB[[#This Row],[WCAD Tax Parcel ID]],"#",""))+1)/2)</f>
        <v>1</v>
      </c>
      <c r="AT110" s="80" t="e">
        <f>IF(SP_AcqTract_DB[[#This Row],[WCAD Tax Parcel ID]]="",0,COUNTIF(#REF!,SP_AcqTract_DB[[#This Row],[Acquisition Tract No.]]))</f>
        <v>#REF!</v>
      </c>
      <c r="AU110" s="79">
        <f>COUNTIF(ACQStatus_ACQTNo.,SP_AcqTract_DB[[#This Row],[Acquisition Tract No.]])</f>
        <v>1</v>
      </c>
    </row>
    <row r="111" spans="1:47" ht="19.5" customHeight="1" x14ac:dyDescent="0.2">
      <c r="A111" s="85" t="s">
        <v>2124</v>
      </c>
      <c r="B111" s="71" t="s">
        <v>1262</v>
      </c>
      <c r="C111" s="7" t="s">
        <v>1174</v>
      </c>
      <c r="D111" s="28" t="s">
        <v>666</v>
      </c>
      <c r="E111" s="28"/>
      <c r="F111" s="28" t="s">
        <v>2426</v>
      </c>
      <c r="G111" s="8" t="s">
        <v>2764</v>
      </c>
      <c r="H111" s="8"/>
      <c r="I111" s="8"/>
      <c r="J111" s="8"/>
      <c r="K111" s="8"/>
      <c r="L111" s="8" t="s">
        <v>1187</v>
      </c>
      <c r="M111" s="8"/>
      <c r="N111" s="8"/>
      <c r="O111" s="30"/>
      <c r="P111" s="7"/>
      <c r="Q111" s="3"/>
      <c r="R111" s="16"/>
      <c r="S111" s="5">
        <v>0</v>
      </c>
      <c r="T111" s="4"/>
      <c r="U111" s="30"/>
      <c r="V111" s="8"/>
      <c r="W111" s="8"/>
      <c r="X111" s="8"/>
      <c r="Y111" s="8"/>
      <c r="Z111" s="8"/>
      <c r="AA111" s="7"/>
      <c r="AB111" s="7"/>
      <c r="AC111" s="8" t="s">
        <v>2125</v>
      </c>
      <c r="AD111" s="8" t="s">
        <v>1483</v>
      </c>
      <c r="AE111" s="22">
        <v>43994.42864583333</v>
      </c>
      <c r="AF111" s="8" t="s">
        <v>1483</v>
      </c>
      <c r="AG111" s="22">
        <v>43964.571215277778</v>
      </c>
      <c r="AH111" s="1"/>
      <c r="AI111" s="120">
        <v>114</v>
      </c>
      <c r="AJ111" s="120" t="s">
        <v>1766</v>
      </c>
      <c r="AK111" s="120" t="s">
        <v>1422</v>
      </c>
      <c r="AL111" s="120"/>
      <c r="AM111" s="120"/>
      <c r="AN111" s="120"/>
      <c r="AO111" s="121"/>
      <c r="AP111" s="118"/>
      <c r="AQ111" s="118"/>
      <c r="AR11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R056478</v>
      </c>
      <c r="AS111" s="29">
        <f>IF(SP_AcqTract_DB[[#This Row],[WCAD Tax Parcel ID]]="",0,(LEN(SP_AcqTract_DB[[#This Row],[WCAD Tax Parcel ID]])-LEN(SUBSTITUTE(SP_AcqTract_DB[[#This Row],[WCAD Tax Parcel ID]],"#",""))+1)/2)</f>
        <v>1</v>
      </c>
      <c r="AT111" s="80" t="e">
        <f>IF(SP_AcqTract_DB[[#This Row],[WCAD Tax Parcel ID]]="",0,COUNTIF(#REF!,SP_AcqTract_DB[[#This Row],[Acquisition Tract No.]]))</f>
        <v>#REF!</v>
      </c>
      <c r="AU111" s="79">
        <f>COUNTIF(ACQStatus_ACQTNo.,SP_AcqTract_DB[[#This Row],[Acquisition Tract No.]])</f>
        <v>1</v>
      </c>
    </row>
    <row r="112" spans="1:47" ht="19.5" customHeight="1" x14ac:dyDescent="0.2">
      <c r="A112" s="85" t="s">
        <v>2126</v>
      </c>
      <c r="B112" s="71" t="s">
        <v>1263</v>
      </c>
      <c r="C112" s="7" t="s">
        <v>1174</v>
      </c>
      <c r="D112" s="28" t="s">
        <v>666</v>
      </c>
      <c r="E112" s="28"/>
      <c r="F112" s="28" t="s">
        <v>2426</v>
      </c>
      <c r="G112" s="8" t="s">
        <v>2765</v>
      </c>
      <c r="H112" s="8"/>
      <c r="I112" s="8"/>
      <c r="J112" s="8"/>
      <c r="K112" s="8"/>
      <c r="L112" s="8" t="s">
        <v>1171</v>
      </c>
      <c r="M112" s="8"/>
      <c r="N112" s="8"/>
      <c r="O112" s="30"/>
      <c r="P112" s="7"/>
      <c r="Q112" s="3"/>
      <c r="R112" s="16"/>
      <c r="S112" s="5">
        <v>0</v>
      </c>
      <c r="T112" s="4"/>
      <c r="U112" s="30"/>
      <c r="V112" s="8"/>
      <c r="W112" s="8"/>
      <c r="X112" s="8"/>
      <c r="Y112" s="8"/>
      <c r="Z112" s="8"/>
      <c r="AA112" s="7"/>
      <c r="AB112" s="7"/>
      <c r="AC112" s="8" t="s">
        <v>2127</v>
      </c>
      <c r="AD112" s="8" t="s">
        <v>1483</v>
      </c>
      <c r="AE112" s="22">
        <v>43994.42864583333</v>
      </c>
      <c r="AF112" s="8" t="s">
        <v>1483</v>
      </c>
      <c r="AG112" s="22">
        <v>43964.57172453704</v>
      </c>
      <c r="AH112" s="1"/>
      <c r="AI112" s="120">
        <v>115</v>
      </c>
      <c r="AJ112" s="120" t="s">
        <v>1766</v>
      </c>
      <c r="AK112" s="120" t="s">
        <v>1422</v>
      </c>
      <c r="AL112" s="120"/>
      <c r="AM112" s="120"/>
      <c r="AN112" s="120"/>
      <c r="AO112" s="121"/>
      <c r="AP112" s="118"/>
      <c r="AQ112" s="118"/>
      <c r="AR11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R056480</v>
      </c>
      <c r="AS112" s="29">
        <f>IF(SP_AcqTract_DB[[#This Row],[WCAD Tax Parcel ID]]="",0,(LEN(SP_AcqTract_DB[[#This Row],[WCAD Tax Parcel ID]])-LEN(SUBSTITUTE(SP_AcqTract_DB[[#This Row],[WCAD Tax Parcel ID]],"#",""))+1)/2)</f>
        <v>1</v>
      </c>
      <c r="AT112" s="80" t="e">
        <f>IF(SP_AcqTract_DB[[#This Row],[WCAD Tax Parcel ID]]="",0,COUNTIF(#REF!,SP_AcqTract_DB[[#This Row],[Acquisition Tract No.]]))</f>
        <v>#REF!</v>
      </c>
      <c r="AU112" s="79">
        <f>COUNTIF(ACQStatus_ACQTNo.,SP_AcqTract_DB[[#This Row],[Acquisition Tract No.]])</f>
        <v>1</v>
      </c>
    </row>
    <row r="113" spans="1:47" ht="19.5" customHeight="1" x14ac:dyDescent="0.2">
      <c r="A113" s="85" t="s">
        <v>2128</v>
      </c>
      <c r="B113" s="71" t="s">
        <v>1264</v>
      </c>
      <c r="C113" s="7" t="s">
        <v>1174</v>
      </c>
      <c r="D113" s="28" t="s">
        <v>666</v>
      </c>
      <c r="E113" s="28"/>
      <c r="F113" s="28" t="s">
        <v>2426</v>
      </c>
      <c r="G113" s="8" t="s">
        <v>2766</v>
      </c>
      <c r="H113" s="8"/>
      <c r="I113" s="8"/>
      <c r="J113" s="8"/>
      <c r="K113" s="8"/>
      <c r="L113" s="8" t="s">
        <v>1188</v>
      </c>
      <c r="M113" s="8"/>
      <c r="N113" s="8"/>
      <c r="O113" s="30"/>
      <c r="P113" s="7"/>
      <c r="Q113" s="3"/>
      <c r="R113" s="16"/>
      <c r="S113" s="5">
        <v>0</v>
      </c>
      <c r="T113" s="4"/>
      <c r="U113" s="30"/>
      <c r="V113" s="8"/>
      <c r="W113" s="8"/>
      <c r="X113" s="8"/>
      <c r="Y113" s="8"/>
      <c r="Z113" s="8"/>
      <c r="AA113" s="7"/>
      <c r="AB113" s="7"/>
      <c r="AC113" s="8" t="s">
        <v>2129</v>
      </c>
      <c r="AD113" s="8" t="s">
        <v>1483</v>
      </c>
      <c r="AE113" s="22">
        <v>43994.42864583333</v>
      </c>
      <c r="AF113" s="8" t="s">
        <v>1483</v>
      </c>
      <c r="AG113" s="22">
        <v>43964.57203703704</v>
      </c>
      <c r="AH113" s="1"/>
      <c r="AI113" s="120">
        <v>116</v>
      </c>
      <c r="AJ113" s="120" t="s">
        <v>1766</v>
      </c>
      <c r="AK113" s="120" t="s">
        <v>1422</v>
      </c>
      <c r="AL113" s="120"/>
      <c r="AM113" s="120"/>
      <c r="AN113" s="120"/>
      <c r="AO113" s="121"/>
      <c r="AP113" s="118"/>
      <c r="AQ113" s="118"/>
      <c r="AR11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R059308</v>
      </c>
      <c r="AS113" s="29">
        <f>IF(SP_AcqTract_DB[[#This Row],[WCAD Tax Parcel ID]]="",0,(LEN(SP_AcqTract_DB[[#This Row],[WCAD Tax Parcel ID]])-LEN(SUBSTITUTE(SP_AcqTract_DB[[#This Row],[WCAD Tax Parcel ID]],"#",""))+1)/2)</f>
        <v>1</v>
      </c>
      <c r="AT113" s="80" t="e">
        <f>IF(SP_AcqTract_DB[[#This Row],[WCAD Tax Parcel ID]]="",0,COUNTIF(#REF!,SP_AcqTract_DB[[#This Row],[Acquisition Tract No.]]))</f>
        <v>#REF!</v>
      </c>
      <c r="AU113" s="79">
        <f>COUNTIF(ACQStatus_ACQTNo.,SP_AcqTract_DB[[#This Row],[Acquisition Tract No.]])</f>
        <v>1</v>
      </c>
    </row>
    <row r="114" spans="1:47" ht="19.5" customHeight="1" x14ac:dyDescent="0.2">
      <c r="A114" s="85" t="s">
        <v>2130</v>
      </c>
      <c r="B114" s="71" t="s">
        <v>1265</v>
      </c>
      <c r="C114" s="7" t="s">
        <v>1174</v>
      </c>
      <c r="D114" s="28" t="s">
        <v>666</v>
      </c>
      <c r="E114" s="28"/>
      <c r="F114" s="28" t="s">
        <v>2426</v>
      </c>
      <c r="G114" s="8" t="s">
        <v>2709</v>
      </c>
      <c r="H114" s="8"/>
      <c r="I114" s="8"/>
      <c r="J114" s="8"/>
      <c r="K114" s="8"/>
      <c r="L114" s="8" t="s">
        <v>1189</v>
      </c>
      <c r="M114" s="8"/>
      <c r="N114" s="8"/>
      <c r="O114" s="30"/>
      <c r="P114" s="7"/>
      <c r="Q114" s="3"/>
      <c r="R114" s="16"/>
      <c r="S114" s="5">
        <v>0</v>
      </c>
      <c r="T114" s="4"/>
      <c r="U114" s="30"/>
      <c r="V114" s="8"/>
      <c r="W114" s="8"/>
      <c r="X114" s="8"/>
      <c r="Y114" s="8"/>
      <c r="Z114" s="8"/>
      <c r="AA114" s="7"/>
      <c r="AB114" s="7"/>
      <c r="AC114" s="8" t="s">
        <v>2131</v>
      </c>
      <c r="AD114" s="8" t="s">
        <v>1483</v>
      </c>
      <c r="AE114" s="22">
        <v>43994.42864583333</v>
      </c>
      <c r="AF114" s="8" t="s">
        <v>1483</v>
      </c>
      <c r="AG114" s="22">
        <v>43964.57236111111</v>
      </c>
      <c r="AH114" s="1"/>
      <c r="AI114" s="120">
        <v>117</v>
      </c>
      <c r="AJ114" s="120" t="s">
        <v>1766</v>
      </c>
      <c r="AK114" s="120" t="s">
        <v>1422</v>
      </c>
      <c r="AL114" s="120"/>
      <c r="AM114" s="120"/>
      <c r="AN114" s="120"/>
      <c r="AO114" s="121"/>
      <c r="AP114" s="118"/>
      <c r="AQ114" s="118"/>
      <c r="AR11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R059447</v>
      </c>
      <c r="AS114" s="29">
        <f>IF(SP_AcqTract_DB[[#This Row],[WCAD Tax Parcel ID]]="",0,(LEN(SP_AcqTract_DB[[#This Row],[WCAD Tax Parcel ID]])-LEN(SUBSTITUTE(SP_AcqTract_DB[[#This Row],[WCAD Tax Parcel ID]],"#",""))+1)/2)</f>
        <v>1</v>
      </c>
      <c r="AT114" s="80" t="e">
        <f>IF(SP_AcqTract_DB[[#This Row],[WCAD Tax Parcel ID]]="",0,COUNTIF(#REF!,SP_AcqTract_DB[[#This Row],[Acquisition Tract No.]]))</f>
        <v>#REF!</v>
      </c>
      <c r="AU114" s="79">
        <f>COUNTIF(ACQStatus_ACQTNo.,SP_AcqTract_DB[[#This Row],[Acquisition Tract No.]])</f>
        <v>1</v>
      </c>
    </row>
    <row r="115" spans="1:47" ht="19.5" customHeight="1" x14ac:dyDescent="0.2">
      <c r="A115" s="85" t="s">
        <v>2132</v>
      </c>
      <c r="B115" s="71" t="s">
        <v>1266</v>
      </c>
      <c r="C115" s="7" t="s">
        <v>1174</v>
      </c>
      <c r="D115" s="28" t="s">
        <v>666</v>
      </c>
      <c r="E115" s="28"/>
      <c r="F115" s="28" t="s">
        <v>2426</v>
      </c>
      <c r="G115" s="8" t="s">
        <v>2767</v>
      </c>
      <c r="H115" s="8"/>
      <c r="I115" s="8"/>
      <c r="J115" s="8"/>
      <c r="K115" s="8"/>
      <c r="L115" s="8" t="s">
        <v>1190</v>
      </c>
      <c r="M115" s="8"/>
      <c r="N115" s="8"/>
      <c r="O115" s="30"/>
      <c r="P115" s="7"/>
      <c r="Q115" s="3"/>
      <c r="R115" s="16"/>
      <c r="S115" s="5">
        <v>0</v>
      </c>
      <c r="T115" s="4"/>
      <c r="U115" s="30"/>
      <c r="V115" s="8"/>
      <c r="W115" s="8"/>
      <c r="X115" s="8"/>
      <c r="Y115" s="8"/>
      <c r="Z115" s="8"/>
      <c r="AA115" s="7"/>
      <c r="AB115" s="7"/>
      <c r="AC115" s="8" t="s">
        <v>2133</v>
      </c>
      <c r="AD115" s="8" t="s">
        <v>1483</v>
      </c>
      <c r="AE115" s="22">
        <v>43994.42864583333</v>
      </c>
      <c r="AF115" s="8" t="s">
        <v>1483</v>
      </c>
      <c r="AG115" s="22">
        <v>43977.476238425923</v>
      </c>
      <c r="AH115" s="1"/>
      <c r="AI115" s="120">
        <v>141</v>
      </c>
      <c r="AJ115" s="120" t="s">
        <v>1766</v>
      </c>
      <c r="AK115" s="120" t="s">
        <v>1422</v>
      </c>
      <c r="AL115" s="120"/>
      <c r="AM115" s="120"/>
      <c r="AN115" s="120"/>
      <c r="AO115" s="121"/>
      <c r="AP115" s="118"/>
      <c r="AQ115" s="118"/>
      <c r="AR11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R060210</v>
      </c>
      <c r="AS115" s="29">
        <f>IF(SP_AcqTract_DB[[#This Row],[WCAD Tax Parcel ID]]="",0,(LEN(SP_AcqTract_DB[[#This Row],[WCAD Tax Parcel ID]])-LEN(SUBSTITUTE(SP_AcqTract_DB[[#This Row],[WCAD Tax Parcel ID]],"#",""))+1)/2)</f>
        <v>1</v>
      </c>
      <c r="AT115" s="80" t="e">
        <f>IF(SP_AcqTract_DB[[#This Row],[WCAD Tax Parcel ID]]="",0,COUNTIF(#REF!,SP_AcqTract_DB[[#This Row],[Acquisition Tract No.]]))</f>
        <v>#REF!</v>
      </c>
      <c r="AU115" s="79">
        <f>COUNTIF(ACQStatus_ACQTNo.,SP_AcqTract_DB[[#This Row],[Acquisition Tract No.]])</f>
        <v>1</v>
      </c>
    </row>
    <row r="116" spans="1:47" ht="19.5" customHeight="1" x14ac:dyDescent="0.2">
      <c r="A116" s="85" t="s">
        <v>2134</v>
      </c>
      <c r="B116" s="71" t="s">
        <v>1267</v>
      </c>
      <c r="C116" s="7" t="s">
        <v>1174</v>
      </c>
      <c r="D116" s="28" t="s">
        <v>666</v>
      </c>
      <c r="E116" s="28"/>
      <c r="F116" s="28" t="s">
        <v>2418</v>
      </c>
      <c r="G116" s="8" t="s">
        <v>2757</v>
      </c>
      <c r="H116" s="8"/>
      <c r="I116" s="8"/>
      <c r="J116" s="8"/>
      <c r="K116" s="8"/>
      <c r="L116" s="8" t="s">
        <v>1191</v>
      </c>
      <c r="M116" s="8"/>
      <c r="N116" s="8"/>
      <c r="O116" s="30"/>
      <c r="P116" s="7"/>
      <c r="Q116" s="3"/>
      <c r="R116" s="16"/>
      <c r="S116" s="5">
        <v>0</v>
      </c>
      <c r="T116" s="4"/>
      <c r="U116" s="30"/>
      <c r="V116" s="8"/>
      <c r="W116" s="8"/>
      <c r="X116" s="8"/>
      <c r="Y116" s="8"/>
      <c r="Z116" s="8"/>
      <c r="AA116" s="7"/>
      <c r="AB116" s="7"/>
      <c r="AC116" s="8" t="s">
        <v>2135</v>
      </c>
      <c r="AD116" s="8" t="s">
        <v>1483</v>
      </c>
      <c r="AE116" s="22">
        <v>43994.42864583333</v>
      </c>
      <c r="AF116" s="8" t="s">
        <v>1483</v>
      </c>
      <c r="AG116" s="22">
        <v>43964.573148148149</v>
      </c>
      <c r="AH116" s="1"/>
      <c r="AI116" s="120">
        <v>119</v>
      </c>
      <c r="AJ116" s="120" t="s">
        <v>1766</v>
      </c>
      <c r="AK116" s="120" t="s">
        <v>1422</v>
      </c>
      <c r="AL116" s="120"/>
      <c r="AM116" s="120"/>
      <c r="AN116" s="120"/>
      <c r="AO116" s="121"/>
      <c r="AP116" s="118"/>
      <c r="AQ116" s="118"/>
      <c r="AR11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R068966</v>
      </c>
      <c r="AS116" s="29">
        <f>IF(SP_AcqTract_DB[[#This Row],[WCAD Tax Parcel ID]]="",0,(LEN(SP_AcqTract_DB[[#This Row],[WCAD Tax Parcel ID]])-LEN(SUBSTITUTE(SP_AcqTract_DB[[#This Row],[WCAD Tax Parcel ID]],"#",""))+1)/2)</f>
        <v>1</v>
      </c>
      <c r="AT116" s="80" t="e">
        <f>IF(SP_AcqTract_DB[[#This Row],[WCAD Tax Parcel ID]]="",0,COUNTIF(#REF!,SP_AcqTract_DB[[#This Row],[Acquisition Tract No.]]))</f>
        <v>#REF!</v>
      </c>
      <c r="AU116" s="79">
        <f>COUNTIF(ACQStatus_ACQTNo.,SP_AcqTract_DB[[#This Row],[Acquisition Tract No.]])</f>
        <v>1</v>
      </c>
    </row>
    <row r="117" spans="1:47" ht="19.5" customHeight="1" x14ac:dyDescent="0.2">
      <c r="A117" s="85" t="s">
        <v>2136</v>
      </c>
      <c r="B117" s="71" t="s">
        <v>229</v>
      </c>
      <c r="C117" s="7" t="s">
        <v>1174</v>
      </c>
      <c r="D117" s="28" t="s">
        <v>666</v>
      </c>
      <c r="E117" s="28"/>
      <c r="F117" s="28"/>
      <c r="G117" s="8" t="s">
        <v>505</v>
      </c>
      <c r="H117" s="8"/>
      <c r="I117" s="8"/>
      <c r="J117" s="8"/>
      <c r="K117" s="8"/>
      <c r="L117" s="8" t="s">
        <v>206</v>
      </c>
      <c r="M117" s="8"/>
      <c r="N117" s="8"/>
      <c r="O117" s="30"/>
      <c r="P117" s="7"/>
      <c r="Q117" s="3"/>
      <c r="R117" s="16"/>
      <c r="S117" s="5">
        <v>0</v>
      </c>
      <c r="T117" s="4"/>
      <c r="U117" s="30"/>
      <c r="V117" s="8"/>
      <c r="W117" s="8"/>
      <c r="X117" s="8"/>
      <c r="Y117" s="8"/>
      <c r="Z117" s="8"/>
      <c r="AA117" s="7"/>
      <c r="AB117" s="7"/>
      <c r="AC117" s="8" t="s">
        <v>2137</v>
      </c>
      <c r="AD117" s="8" t="s">
        <v>1483</v>
      </c>
      <c r="AE117" s="22">
        <v>43994.428657407407</v>
      </c>
      <c r="AF117" s="8" t="s">
        <v>1483</v>
      </c>
      <c r="AG117" s="22">
        <v>43964.573472222219</v>
      </c>
      <c r="AH117" s="1"/>
      <c r="AI117" s="120">
        <v>120</v>
      </c>
      <c r="AJ117" s="120" t="s">
        <v>1766</v>
      </c>
      <c r="AK117" s="120" t="s">
        <v>1422</v>
      </c>
      <c r="AL117" s="120"/>
      <c r="AM117" s="120"/>
      <c r="AN117" s="120"/>
      <c r="AO117" s="121"/>
      <c r="AP117" s="118"/>
      <c r="AQ117" s="118"/>
      <c r="AR11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R070099</v>
      </c>
      <c r="AS117" s="29">
        <f>IF(SP_AcqTract_DB[[#This Row],[WCAD Tax Parcel ID]]="",0,(LEN(SP_AcqTract_DB[[#This Row],[WCAD Tax Parcel ID]])-LEN(SUBSTITUTE(SP_AcqTract_DB[[#This Row],[WCAD Tax Parcel ID]],"#",""))+1)/2)</f>
        <v>1</v>
      </c>
      <c r="AT117" s="80" t="e">
        <f>IF(SP_AcqTract_DB[[#This Row],[WCAD Tax Parcel ID]]="",0,COUNTIF(#REF!,SP_AcqTract_DB[[#This Row],[Acquisition Tract No.]]))</f>
        <v>#REF!</v>
      </c>
      <c r="AU117" s="79">
        <f>COUNTIF(ACQStatus_ACQTNo.,SP_AcqTract_DB[[#This Row],[Acquisition Tract No.]])</f>
        <v>1</v>
      </c>
    </row>
    <row r="118" spans="1:47" ht="19.5" customHeight="1" x14ac:dyDescent="0.2">
      <c r="A118" s="85" t="s">
        <v>2034</v>
      </c>
      <c r="B118" s="71" t="s">
        <v>228</v>
      </c>
      <c r="C118" s="7" t="s">
        <v>1174</v>
      </c>
      <c r="D118" s="28" t="s">
        <v>666</v>
      </c>
      <c r="E118" s="28"/>
      <c r="F118" s="28" t="s">
        <v>2418</v>
      </c>
      <c r="G118" s="8" t="s">
        <v>506</v>
      </c>
      <c r="H118" s="8"/>
      <c r="I118" s="8"/>
      <c r="J118" s="8"/>
      <c r="K118" s="8"/>
      <c r="L118" s="8" t="s">
        <v>207</v>
      </c>
      <c r="M118" s="8"/>
      <c r="N118" s="8"/>
      <c r="O118" s="30"/>
      <c r="P118" s="7"/>
      <c r="Q118" s="3"/>
      <c r="R118" s="16"/>
      <c r="S118" s="5">
        <v>0</v>
      </c>
      <c r="T118" s="4"/>
      <c r="U118" s="30"/>
      <c r="V118" s="8"/>
      <c r="W118" s="8"/>
      <c r="X118" s="8"/>
      <c r="Y118" s="8"/>
      <c r="Z118" s="8"/>
      <c r="AA118" s="7"/>
      <c r="AB118" s="7"/>
      <c r="AC118" s="8" t="s">
        <v>2138</v>
      </c>
      <c r="AD118" s="8" t="s">
        <v>1483</v>
      </c>
      <c r="AE118" s="22">
        <v>43994.428657407407</v>
      </c>
      <c r="AF118" s="8" t="s">
        <v>1483</v>
      </c>
      <c r="AG118" s="22">
        <v>43964.574097222219</v>
      </c>
      <c r="AH118" s="1"/>
      <c r="AI118" s="120">
        <v>122</v>
      </c>
      <c r="AJ118" s="120" t="s">
        <v>1766</v>
      </c>
      <c r="AK118" s="120" t="s">
        <v>1422</v>
      </c>
      <c r="AL118" s="120"/>
      <c r="AM118" s="120"/>
      <c r="AN118" s="120"/>
      <c r="AO118" s="121"/>
      <c r="AP118" s="118"/>
      <c r="AQ118" s="118"/>
      <c r="AR11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R070101</v>
      </c>
      <c r="AS118" s="29">
        <f>IF(SP_AcqTract_DB[[#This Row],[WCAD Tax Parcel ID]]="",0,(LEN(SP_AcqTract_DB[[#This Row],[WCAD Tax Parcel ID]])-LEN(SUBSTITUTE(SP_AcqTract_DB[[#This Row],[WCAD Tax Parcel ID]],"#",""))+1)/2)</f>
        <v>1</v>
      </c>
      <c r="AT118" s="80" t="e">
        <f>IF(SP_AcqTract_DB[[#This Row],[WCAD Tax Parcel ID]]="",0,COUNTIF(#REF!,SP_AcqTract_DB[[#This Row],[Acquisition Tract No.]]))</f>
        <v>#REF!</v>
      </c>
      <c r="AU118" s="79">
        <f>COUNTIF(ACQStatus_ACQTNo.,SP_AcqTract_DB[[#This Row],[Acquisition Tract No.]])</f>
        <v>1</v>
      </c>
    </row>
    <row r="119" spans="1:47" ht="19.5" customHeight="1" x14ac:dyDescent="0.2">
      <c r="A119" s="85" t="s">
        <v>2139</v>
      </c>
      <c r="B119" s="71" t="s">
        <v>1268</v>
      </c>
      <c r="C119" s="7" t="s">
        <v>1174</v>
      </c>
      <c r="D119" s="28" t="s">
        <v>666</v>
      </c>
      <c r="E119" s="28"/>
      <c r="F119" s="28" t="s">
        <v>2426</v>
      </c>
      <c r="G119" s="8" t="s">
        <v>2709</v>
      </c>
      <c r="H119" s="8"/>
      <c r="I119" s="8"/>
      <c r="J119" s="8"/>
      <c r="K119" s="8"/>
      <c r="L119" s="8" t="s">
        <v>1192</v>
      </c>
      <c r="M119" s="8"/>
      <c r="N119" s="8"/>
      <c r="O119" s="30"/>
      <c r="P119" s="7"/>
      <c r="Q119" s="3"/>
      <c r="R119" s="16"/>
      <c r="S119" s="5">
        <v>0</v>
      </c>
      <c r="T119" s="4"/>
      <c r="U119" s="30"/>
      <c r="V119" s="8"/>
      <c r="W119" s="8"/>
      <c r="X119" s="8"/>
      <c r="Y119" s="8"/>
      <c r="Z119" s="8"/>
      <c r="AA119" s="7"/>
      <c r="AB119" s="7"/>
      <c r="AC119" s="8" t="s">
        <v>2140</v>
      </c>
      <c r="AD119" s="8" t="s">
        <v>1483</v>
      </c>
      <c r="AE119" s="22">
        <v>43994.428657407407</v>
      </c>
      <c r="AF119" s="8" t="s">
        <v>1483</v>
      </c>
      <c r="AG119" s="22">
        <v>43964.574583333335</v>
      </c>
      <c r="AH119" s="1"/>
      <c r="AI119" s="120">
        <v>123</v>
      </c>
      <c r="AJ119" s="120" t="s">
        <v>1766</v>
      </c>
      <c r="AK119" s="120" t="s">
        <v>1422</v>
      </c>
      <c r="AL119" s="120"/>
      <c r="AM119" s="120"/>
      <c r="AN119" s="120"/>
      <c r="AO119" s="121"/>
      <c r="AP119" s="118"/>
      <c r="AQ119" s="118"/>
      <c r="AR11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R072725</v>
      </c>
      <c r="AS119" s="29">
        <f>IF(SP_AcqTract_DB[[#This Row],[WCAD Tax Parcel ID]]="",0,(LEN(SP_AcqTract_DB[[#This Row],[WCAD Tax Parcel ID]])-LEN(SUBSTITUTE(SP_AcqTract_DB[[#This Row],[WCAD Tax Parcel ID]],"#",""))+1)/2)</f>
        <v>1</v>
      </c>
      <c r="AT119" s="80" t="e">
        <f>IF(SP_AcqTract_DB[[#This Row],[WCAD Tax Parcel ID]]="",0,COUNTIF(#REF!,SP_AcqTract_DB[[#This Row],[Acquisition Tract No.]]))</f>
        <v>#REF!</v>
      </c>
      <c r="AU119" s="79">
        <f>COUNTIF(ACQStatus_ACQTNo.,SP_AcqTract_DB[[#This Row],[Acquisition Tract No.]])</f>
        <v>1</v>
      </c>
    </row>
    <row r="120" spans="1:47" ht="19.5" customHeight="1" x14ac:dyDescent="0.2">
      <c r="A120" s="85" t="s">
        <v>2141</v>
      </c>
      <c r="B120" s="71" t="s">
        <v>1269</v>
      </c>
      <c r="C120" s="7" t="s">
        <v>1174</v>
      </c>
      <c r="D120" s="28" t="s">
        <v>666</v>
      </c>
      <c r="E120" s="28"/>
      <c r="F120" s="28" t="s">
        <v>1140</v>
      </c>
      <c r="G120" s="8" t="s">
        <v>2768</v>
      </c>
      <c r="H120" s="8"/>
      <c r="I120" s="8"/>
      <c r="J120" s="8"/>
      <c r="K120" s="8"/>
      <c r="L120" s="8" t="s">
        <v>1193</v>
      </c>
      <c r="M120" s="8"/>
      <c r="N120" s="8"/>
      <c r="O120" s="30"/>
      <c r="P120" s="7"/>
      <c r="Q120" s="3"/>
      <c r="R120" s="16"/>
      <c r="S120" s="5">
        <v>0</v>
      </c>
      <c r="T120" s="4"/>
      <c r="U120" s="30"/>
      <c r="V120" s="8"/>
      <c r="W120" s="8"/>
      <c r="X120" s="8"/>
      <c r="Y120" s="8"/>
      <c r="Z120" s="8"/>
      <c r="AA120" s="7"/>
      <c r="AB120" s="7"/>
      <c r="AC120" s="8" t="s">
        <v>2142</v>
      </c>
      <c r="AD120" s="8" t="s">
        <v>1483</v>
      </c>
      <c r="AE120" s="22">
        <v>43994.428657407407</v>
      </c>
      <c r="AF120" s="8" t="s">
        <v>1483</v>
      </c>
      <c r="AG120" s="22">
        <v>43964.575243055559</v>
      </c>
      <c r="AH120" s="1"/>
      <c r="AI120" s="120">
        <v>125</v>
      </c>
      <c r="AJ120" s="120" t="s">
        <v>1766</v>
      </c>
      <c r="AK120" s="120" t="s">
        <v>1422</v>
      </c>
      <c r="AL120" s="120"/>
      <c r="AM120" s="120"/>
      <c r="AN120" s="120"/>
      <c r="AO120" s="121"/>
      <c r="AP120" s="118"/>
      <c r="AQ120" s="118"/>
      <c r="AR12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R073362</v>
      </c>
      <c r="AS120" s="29">
        <f>IF(SP_AcqTract_DB[[#This Row],[WCAD Tax Parcel ID]]="",0,(LEN(SP_AcqTract_DB[[#This Row],[WCAD Tax Parcel ID]])-LEN(SUBSTITUTE(SP_AcqTract_DB[[#This Row],[WCAD Tax Parcel ID]],"#",""))+1)/2)</f>
        <v>1</v>
      </c>
      <c r="AT120" s="80" t="e">
        <f>IF(SP_AcqTract_DB[[#This Row],[WCAD Tax Parcel ID]]="",0,COUNTIF(#REF!,SP_AcqTract_DB[[#This Row],[Acquisition Tract No.]]))</f>
        <v>#REF!</v>
      </c>
      <c r="AU120" s="79">
        <f>COUNTIF(ACQStatus_ACQTNo.,SP_AcqTract_DB[[#This Row],[Acquisition Tract No.]])</f>
        <v>1</v>
      </c>
    </row>
    <row r="121" spans="1:47" ht="19.5" customHeight="1" x14ac:dyDescent="0.2">
      <c r="A121" s="85" t="s">
        <v>2143</v>
      </c>
      <c r="B121" s="71" t="s">
        <v>1876</v>
      </c>
      <c r="C121" s="7" t="s">
        <v>1174</v>
      </c>
      <c r="D121" s="28" t="s">
        <v>666</v>
      </c>
      <c r="E121" s="28" t="s">
        <v>1877</v>
      </c>
      <c r="F121" s="28" t="s">
        <v>2971</v>
      </c>
      <c r="G121" s="8" t="s">
        <v>2769</v>
      </c>
      <c r="H121" s="8" t="s">
        <v>1879</v>
      </c>
      <c r="I121" s="8" t="s">
        <v>1878</v>
      </c>
      <c r="J121" s="8" t="s">
        <v>1880</v>
      </c>
      <c r="K121" s="8" t="s">
        <v>511</v>
      </c>
      <c r="L121" s="8" t="s">
        <v>1880</v>
      </c>
      <c r="M121" s="8" t="s">
        <v>1881</v>
      </c>
      <c r="N121" s="8"/>
      <c r="O121" s="30"/>
      <c r="P121" s="7"/>
      <c r="Q121" s="3"/>
      <c r="R121" s="16"/>
      <c r="S121" s="5">
        <v>0</v>
      </c>
      <c r="T121" s="4"/>
      <c r="U121" s="30"/>
      <c r="V121" s="8"/>
      <c r="W121" s="8"/>
      <c r="X121" s="8"/>
      <c r="Y121" s="8"/>
      <c r="Z121" s="8"/>
      <c r="AA121" s="7"/>
      <c r="AB121" s="7" t="s">
        <v>24</v>
      </c>
      <c r="AC121" s="8" t="s">
        <v>2144</v>
      </c>
      <c r="AD121" s="8" t="s">
        <v>1483</v>
      </c>
      <c r="AE121" s="22">
        <v>44008.317546296297</v>
      </c>
      <c r="AF121" s="8" t="s">
        <v>1482</v>
      </c>
      <c r="AG121" s="22">
        <v>43962.665960648148</v>
      </c>
      <c r="AH121" s="1"/>
      <c r="AI121" s="120">
        <v>76</v>
      </c>
      <c r="AJ121" s="120" t="s">
        <v>1766</v>
      </c>
      <c r="AK121" s="120" t="s">
        <v>1422</v>
      </c>
      <c r="AL121" s="120"/>
      <c r="AM121" s="120"/>
      <c r="AN121" s="120"/>
      <c r="AO121" s="121"/>
      <c r="AP121" s="118"/>
      <c r="AQ121" s="118"/>
      <c r="AR12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R020854</v>
      </c>
      <c r="AS121" s="29">
        <f>IF(SP_AcqTract_DB[[#This Row],[WCAD Tax Parcel ID]]="",0,(LEN(SP_AcqTract_DB[[#This Row],[WCAD Tax Parcel ID]])-LEN(SUBSTITUTE(SP_AcqTract_DB[[#This Row],[WCAD Tax Parcel ID]],"#",""))+1)/2)</f>
        <v>1</v>
      </c>
      <c r="AT121" s="80" t="e">
        <f>IF(SP_AcqTract_DB[[#This Row],[WCAD Tax Parcel ID]]="",0,COUNTIF(#REF!,SP_AcqTract_DB[[#This Row],[Acquisition Tract No.]]))</f>
        <v>#REF!</v>
      </c>
      <c r="AU121" s="79">
        <f>COUNTIF(ACQStatus_ACQTNo.,SP_AcqTract_DB[[#This Row],[Acquisition Tract No.]])</f>
        <v>1</v>
      </c>
    </row>
    <row r="122" spans="1:47" ht="19.5" customHeight="1" x14ac:dyDescent="0.2">
      <c r="A122" s="85" t="s">
        <v>2145</v>
      </c>
      <c r="B122" s="71" t="s">
        <v>1882</v>
      </c>
      <c r="C122" s="7" t="s">
        <v>1174</v>
      </c>
      <c r="D122" s="28" t="s">
        <v>666</v>
      </c>
      <c r="E122" s="28" t="s">
        <v>1877</v>
      </c>
      <c r="F122" s="28" t="s">
        <v>2971</v>
      </c>
      <c r="G122" s="8" t="s">
        <v>2770</v>
      </c>
      <c r="H122" s="8"/>
      <c r="I122" s="8" t="s">
        <v>1883</v>
      </c>
      <c r="J122" s="8" t="s">
        <v>1884</v>
      </c>
      <c r="K122" s="8" t="s">
        <v>1885</v>
      </c>
      <c r="L122" s="8" t="s">
        <v>1884</v>
      </c>
      <c r="M122" s="8"/>
      <c r="N122" s="8"/>
      <c r="O122" s="30"/>
      <c r="P122" s="7"/>
      <c r="Q122" s="3"/>
      <c r="R122" s="16"/>
      <c r="S122" s="5">
        <v>0</v>
      </c>
      <c r="T122" s="4"/>
      <c r="U122" s="30"/>
      <c r="V122" s="8"/>
      <c r="W122" s="8"/>
      <c r="X122" s="8"/>
      <c r="Y122" s="8"/>
      <c r="Z122" s="8"/>
      <c r="AA122" s="7"/>
      <c r="AB122" s="7" t="s">
        <v>24</v>
      </c>
      <c r="AC122" s="8" t="s">
        <v>2146</v>
      </c>
      <c r="AD122" s="8" t="s">
        <v>1483</v>
      </c>
      <c r="AE122" s="22">
        <v>44008.318773148145</v>
      </c>
      <c r="AF122" s="8" t="s">
        <v>1482</v>
      </c>
      <c r="AG122" s="22">
        <v>43962.710821759261</v>
      </c>
      <c r="AH122" s="1"/>
      <c r="AI122" s="120">
        <v>78</v>
      </c>
      <c r="AJ122" s="120" t="s">
        <v>1766</v>
      </c>
      <c r="AK122" s="120" t="s">
        <v>1422</v>
      </c>
      <c r="AL122" s="120"/>
      <c r="AM122" s="120"/>
      <c r="AN122" s="120"/>
      <c r="AO122" s="121"/>
      <c r="AP122" s="118"/>
      <c r="AQ122" s="118"/>
      <c r="AR12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R020855</v>
      </c>
      <c r="AS122" s="29">
        <f>IF(SP_AcqTract_DB[[#This Row],[WCAD Tax Parcel ID]]="",0,(LEN(SP_AcqTract_DB[[#This Row],[WCAD Tax Parcel ID]])-LEN(SUBSTITUTE(SP_AcqTract_DB[[#This Row],[WCAD Tax Parcel ID]],"#",""))+1)/2)</f>
        <v>1</v>
      </c>
      <c r="AT122" s="80" t="e">
        <f>IF(SP_AcqTract_DB[[#This Row],[WCAD Tax Parcel ID]]="",0,COUNTIF(#REF!,SP_AcqTract_DB[[#This Row],[Acquisition Tract No.]]))</f>
        <v>#REF!</v>
      </c>
      <c r="AU122" s="79">
        <f>COUNTIF(ACQStatus_ACQTNo.,SP_AcqTract_DB[[#This Row],[Acquisition Tract No.]])</f>
        <v>1</v>
      </c>
    </row>
    <row r="123" spans="1:47" ht="19.5" customHeight="1" x14ac:dyDescent="0.2">
      <c r="A123" s="85" t="s">
        <v>2147</v>
      </c>
      <c r="B123" s="71" t="s">
        <v>1886</v>
      </c>
      <c r="C123" s="7" t="s">
        <v>1174</v>
      </c>
      <c r="D123" s="28" t="s">
        <v>666</v>
      </c>
      <c r="E123" s="28" t="s">
        <v>1877</v>
      </c>
      <c r="F123" s="28" t="s">
        <v>1140</v>
      </c>
      <c r="G123" s="8" t="s">
        <v>2771</v>
      </c>
      <c r="H123" s="8"/>
      <c r="I123" s="8"/>
      <c r="J123" s="8" t="s">
        <v>1887</v>
      </c>
      <c r="K123" s="8" t="s">
        <v>1885</v>
      </c>
      <c r="L123" s="8" t="s">
        <v>1887</v>
      </c>
      <c r="M123" s="8"/>
      <c r="N123" s="8"/>
      <c r="O123" s="30"/>
      <c r="P123" s="7"/>
      <c r="Q123" s="3"/>
      <c r="R123" s="16"/>
      <c r="S123" s="5">
        <v>0</v>
      </c>
      <c r="T123" s="4"/>
      <c r="U123" s="30"/>
      <c r="V123" s="8"/>
      <c r="W123" s="8"/>
      <c r="X123" s="8"/>
      <c r="Y123" s="8"/>
      <c r="Z123" s="8"/>
      <c r="AA123" s="7"/>
      <c r="AB123" s="7" t="s">
        <v>24</v>
      </c>
      <c r="AC123" s="8" t="s">
        <v>2148</v>
      </c>
      <c r="AD123" s="8" t="s">
        <v>1483</v>
      </c>
      <c r="AE123" s="22">
        <v>43994.428657407407</v>
      </c>
      <c r="AF123" s="8" t="s">
        <v>1482</v>
      </c>
      <c r="AG123" s="22">
        <v>43962.713900462964</v>
      </c>
      <c r="AH123" s="1"/>
      <c r="AI123" s="120">
        <v>79</v>
      </c>
      <c r="AJ123" s="120" t="s">
        <v>1766</v>
      </c>
      <c r="AK123" s="120" t="s">
        <v>1422</v>
      </c>
      <c r="AL123" s="120"/>
      <c r="AM123" s="120"/>
      <c r="AN123" s="120"/>
      <c r="AO123" s="121"/>
      <c r="AP123" s="118"/>
      <c r="AQ123" s="118"/>
      <c r="AR12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R020856</v>
      </c>
      <c r="AS123" s="29">
        <f>IF(SP_AcqTract_DB[[#This Row],[WCAD Tax Parcel ID]]="",0,(LEN(SP_AcqTract_DB[[#This Row],[WCAD Tax Parcel ID]])-LEN(SUBSTITUTE(SP_AcqTract_DB[[#This Row],[WCAD Tax Parcel ID]],"#",""))+1)/2)</f>
        <v>1</v>
      </c>
      <c r="AT123" s="80" t="e">
        <f>IF(SP_AcqTract_DB[[#This Row],[WCAD Tax Parcel ID]]="",0,COUNTIF(#REF!,SP_AcqTract_DB[[#This Row],[Acquisition Tract No.]]))</f>
        <v>#REF!</v>
      </c>
      <c r="AU123" s="79">
        <f>COUNTIF(ACQStatus_ACQTNo.,SP_AcqTract_DB[[#This Row],[Acquisition Tract No.]])</f>
        <v>1</v>
      </c>
    </row>
    <row r="124" spans="1:47" ht="19.5" customHeight="1" x14ac:dyDescent="0.2">
      <c r="A124" s="85" t="s">
        <v>2149</v>
      </c>
      <c r="B124" s="71" t="s">
        <v>1889</v>
      </c>
      <c r="C124" s="7" t="s">
        <v>1174</v>
      </c>
      <c r="D124" s="28" t="s">
        <v>666</v>
      </c>
      <c r="E124" s="28" t="s">
        <v>1877</v>
      </c>
      <c r="F124" s="28"/>
      <c r="G124" s="8" t="s">
        <v>2772</v>
      </c>
      <c r="H124" s="8" t="s">
        <v>1890</v>
      </c>
      <c r="I124" s="8"/>
      <c r="J124" s="8" t="s">
        <v>1891</v>
      </c>
      <c r="K124" s="8" t="s">
        <v>1892</v>
      </c>
      <c r="L124" s="8" t="s">
        <v>66</v>
      </c>
      <c r="M124" s="8"/>
      <c r="N124" s="8"/>
      <c r="O124" s="30"/>
      <c r="P124" s="7"/>
      <c r="Q124" s="3"/>
      <c r="R124" s="16"/>
      <c r="S124" s="5">
        <v>0</v>
      </c>
      <c r="T124" s="4"/>
      <c r="U124" s="30"/>
      <c r="V124" s="8"/>
      <c r="W124" s="8"/>
      <c r="X124" s="8"/>
      <c r="Y124" s="8"/>
      <c r="Z124" s="8"/>
      <c r="AA124" s="7"/>
      <c r="AB124" s="7" t="s">
        <v>1503</v>
      </c>
      <c r="AC124" s="8" t="s">
        <v>2150</v>
      </c>
      <c r="AD124" s="8" t="s">
        <v>1483</v>
      </c>
      <c r="AE124" s="22">
        <v>43994.428657407407</v>
      </c>
      <c r="AF124" s="8" t="s">
        <v>1482</v>
      </c>
      <c r="AG124" s="22">
        <v>43962.717048611114</v>
      </c>
      <c r="AH124" s="1"/>
      <c r="AI124" s="120">
        <v>80</v>
      </c>
      <c r="AJ124" s="120" t="s">
        <v>1766</v>
      </c>
      <c r="AK124" s="120" t="s">
        <v>1422</v>
      </c>
      <c r="AL124" s="120"/>
      <c r="AM124" s="120"/>
      <c r="AN124" s="120"/>
      <c r="AO124" s="121"/>
      <c r="AP124" s="118"/>
      <c r="AQ124" s="118"/>
      <c r="AR12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R031201</v>
      </c>
      <c r="AS124" s="29">
        <f>IF(SP_AcqTract_DB[[#This Row],[WCAD Tax Parcel ID]]="",0,(LEN(SP_AcqTract_DB[[#This Row],[WCAD Tax Parcel ID]])-LEN(SUBSTITUTE(SP_AcqTract_DB[[#This Row],[WCAD Tax Parcel ID]],"#",""))+1)/2)</f>
        <v>1</v>
      </c>
      <c r="AT124" s="80" t="e">
        <f>IF(SP_AcqTract_DB[[#This Row],[WCAD Tax Parcel ID]]="",0,COUNTIF(#REF!,SP_AcqTract_DB[[#This Row],[Acquisition Tract No.]]))</f>
        <v>#REF!</v>
      </c>
      <c r="AU124" s="79">
        <f>COUNTIF(ACQStatus_ACQTNo.,SP_AcqTract_DB[[#This Row],[Acquisition Tract No.]])</f>
        <v>1</v>
      </c>
    </row>
    <row r="125" spans="1:47" ht="19.5" customHeight="1" x14ac:dyDescent="0.2">
      <c r="A125" s="85" t="s">
        <v>2151</v>
      </c>
      <c r="B125" s="71" t="s">
        <v>1893</v>
      </c>
      <c r="C125" s="7" t="s">
        <v>1174</v>
      </c>
      <c r="D125" s="28" t="s">
        <v>666</v>
      </c>
      <c r="E125" s="28" t="s">
        <v>1877</v>
      </c>
      <c r="F125" s="28"/>
      <c r="G125" s="8" t="s">
        <v>2772</v>
      </c>
      <c r="H125" s="8" t="s">
        <v>1890</v>
      </c>
      <c r="I125" s="8"/>
      <c r="J125" s="8" t="s">
        <v>1891</v>
      </c>
      <c r="K125" s="8" t="s">
        <v>1892</v>
      </c>
      <c r="L125" s="8" t="s">
        <v>1894</v>
      </c>
      <c r="M125" s="8"/>
      <c r="N125" s="8"/>
      <c r="O125" s="30"/>
      <c r="P125" s="7"/>
      <c r="Q125" s="3"/>
      <c r="R125" s="16"/>
      <c r="S125" s="5">
        <v>0</v>
      </c>
      <c r="T125" s="4"/>
      <c r="U125" s="30"/>
      <c r="V125" s="8"/>
      <c r="W125" s="8"/>
      <c r="X125" s="8"/>
      <c r="Y125" s="8"/>
      <c r="Z125" s="8"/>
      <c r="AA125" s="7"/>
      <c r="AB125" s="7" t="s">
        <v>1503</v>
      </c>
      <c r="AC125" s="8" t="s">
        <v>2152</v>
      </c>
      <c r="AD125" s="8" t="s">
        <v>1483</v>
      </c>
      <c r="AE125" s="22">
        <v>43994.428657407407</v>
      </c>
      <c r="AF125" s="8" t="s">
        <v>1482</v>
      </c>
      <c r="AG125" s="22">
        <v>43962.719907407409</v>
      </c>
      <c r="AH125" s="1"/>
      <c r="AI125" s="120">
        <v>81</v>
      </c>
      <c r="AJ125" s="120" t="s">
        <v>1766</v>
      </c>
      <c r="AK125" s="120" t="s">
        <v>1422</v>
      </c>
      <c r="AL125" s="120"/>
      <c r="AM125" s="120"/>
      <c r="AN125" s="120"/>
      <c r="AO125" s="121"/>
      <c r="AP125" s="118"/>
      <c r="AQ125" s="118"/>
      <c r="AR12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R032035</v>
      </c>
      <c r="AS125" s="29">
        <f>IF(SP_AcqTract_DB[[#This Row],[WCAD Tax Parcel ID]]="",0,(LEN(SP_AcqTract_DB[[#This Row],[WCAD Tax Parcel ID]])-LEN(SUBSTITUTE(SP_AcqTract_DB[[#This Row],[WCAD Tax Parcel ID]],"#",""))+1)/2)</f>
        <v>1</v>
      </c>
      <c r="AT125" s="80" t="e">
        <f>IF(SP_AcqTract_DB[[#This Row],[WCAD Tax Parcel ID]]="",0,COUNTIF(#REF!,SP_AcqTract_DB[[#This Row],[Acquisition Tract No.]]))</f>
        <v>#REF!</v>
      </c>
      <c r="AU125" s="79">
        <f>COUNTIF(ACQStatus_ACQTNo.,SP_AcqTract_DB[[#This Row],[Acquisition Tract No.]])</f>
        <v>1</v>
      </c>
    </row>
    <row r="126" spans="1:47" ht="19.5" customHeight="1" x14ac:dyDescent="0.2">
      <c r="A126" s="85" t="s">
        <v>2153</v>
      </c>
      <c r="B126" s="71" t="s">
        <v>1895</v>
      </c>
      <c r="C126" s="7" t="s">
        <v>1174</v>
      </c>
      <c r="D126" s="28" t="s">
        <v>666</v>
      </c>
      <c r="E126" s="28" t="s">
        <v>1877</v>
      </c>
      <c r="F126" s="28" t="s">
        <v>2426</v>
      </c>
      <c r="G126" s="8" t="s">
        <v>2773</v>
      </c>
      <c r="H126" s="8"/>
      <c r="I126" s="8"/>
      <c r="J126" s="8" t="s">
        <v>1896</v>
      </c>
      <c r="K126" s="8" t="s">
        <v>1885</v>
      </c>
      <c r="L126" s="8" t="s">
        <v>1896</v>
      </c>
      <c r="M126" s="8"/>
      <c r="N126" s="8"/>
      <c r="O126" s="30"/>
      <c r="P126" s="7"/>
      <c r="Q126" s="3"/>
      <c r="R126" s="16"/>
      <c r="S126" s="5">
        <v>0</v>
      </c>
      <c r="T126" s="4"/>
      <c r="U126" s="30"/>
      <c r="V126" s="8"/>
      <c r="W126" s="8"/>
      <c r="X126" s="8"/>
      <c r="Y126" s="8"/>
      <c r="Z126" s="8"/>
      <c r="AA126" s="7"/>
      <c r="AB126" s="7" t="s">
        <v>24</v>
      </c>
      <c r="AC126" s="8" t="s">
        <v>2154</v>
      </c>
      <c r="AD126" s="8" t="s">
        <v>1483</v>
      </c>
      <c r="AE126" s="22">
        <v>43994.428657407407</v>
      </c>
      <c r="AF126" s="8" t="s">
        <v>1482</v>
      </c>
      <c r="AG126" s="22">
        <v>43962.722349537034</v>
      </c>
      <c r="AH126" s="1"/>
      <c r="AI126" s="120">
        <v>82</v>
      </c>
      <c r="AJ126" s="120" t="s">
        <v>1766</v>
      </c>
      <c r="AK126" s="120" t="s">
        <v>1422</v>
      </c>
      <c r="AL126" s="120"/>
      <c r="AM126" s="120"/>
      <c r="AN126" s="120"/>
      <c r="AO126" s="121"/>
      <c r="AP126" s="118"/>
      <c r="AQ126" s="118"/>
      <c r="AR12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R032147</v>
      </c>
      <c r="AS126" s="29">
        <f>IF(SP_AcqTract_DB[[#This Row],[WCAD Tax Parcel ID]]="",0,(LEN(SP_AcqTract_DB[[#This Row],[WCAD Tax Parcel ID]])-LEN(SUBSTITUTE(SP_AcqTract_DB[[#This Row],[WCAD Tax Parcel ID]],"#",""))+1)/2)</f>
        <v>1</v>
      </c>
      <c r="AT126" s="80" t="e">
        <f>IF(SP_AcqTract_DB[[#This Row],[WCAD Tax Parcel ID]]="",0,COUNTIF(#REF!,SP_AcqTract_DB[[#This Row],[Acquisition Tract No.]]))</f>
        <v>#REF!</v>
      </c>
      <c r="AU126" s="79">
        <f>COUNTIF(ACQStatus_ACQTNo.,SP_AcqTract_DB[[#This Row],[Acquisition Tract No.]])</f>
        <v>1</v>
      </c>
    </row>
    <row r="127" spans="1:47" ht="19.5" customHeight="1" x14ac:dyDescent="0.2">
      <c r="A127" s="85" t="s">
        <v>2155</v>
      </c>
      <c r="B127" s="71" t="s">
        <v>1897</v>
      </c>
      <c r="C127" s="7" t="s">
        <v>1174</v>
      </c>
      <c r="D127" s="28" t="s">
        <v>666</v>
      </c>
      <c r="E127" s="28" t="s">
        <v>1877</v>
      </c>
      <c r="F127" s="28" t="s">
        <v>2426</v>
      </c>
      <c r="G127" s="8" t="s">
        <v>2774</v>
      </c>
      <c r="H127" s="8"/>
      <c r="I127" s="8"/>
      <c r="J127" s="8" t="s">
        <v>1898</v>
      </c>
      <c r="K127" s="8" t="s">
        <v>1885</v>
      </c>
      <c r="L127" s="8" t="s">
        <v>1898</v>
      </c>
      <c r="M127" s="8"/>
      <c r="N127" s="8"/>
      <c r="O127" s="30"/>
      <c r="P127" s="7"/>
      <c r="Q127" s="3"/>
      <c r="R127" s="16"/>
      <c r="S127" s="5">
        <v>0</v>
      </c>
      <c r="T127" s="4"/>
      <c r="U127" s="30"/>
      <c r="V127" s="8"/>
      <c r="W127" s="8"/>
      <c r="X127" s="8"/>
      <c r="Y127" s="8"/>
      <c r="Z127" s="8"/>
      <c r="AA127" s="7"/>
      <c r="AB127" s="7" t="s">
        <v>24</v>
      </c>
      <c r="AC127" s="8" t="s">
        <v>2156</v>
      </c>
      <c r="AD127" s="8" t="s">
        <v>1483</v>
      </c>
      <c r="AE127" s="22">
        <v>43994.428657407407</v>
      </c>
      <c r="AF127" s="8" t="s">
        <v>1482</v>
      </c>
      <c r="AG127" s="22">
        <v>43962.724745370368</v>
      </c>
      <c r="AH127" s="1"/>
      <c r="AI127" s="120">
        <v>83</v>
      </c>
      <c r="AJ127" s="120" t="s">
        <v>1766</v>
      </c>
      <c r="AK127" s="120" t="s">
        <v>1422</v>
      </c>
      <c r="AL127" s="120"/>
      <c r="AM127" s="120"/>
      <c r="AN127" s="120"/>
      <c r="AO127" s="121"/>
      <c r="AP127" s="118"/>
      <c r="AQ127" s="118"/>
      <c r="AR12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R032148</v>
      </c>
      <c r="AS127" s="29">
        <f>IF(SP_AcqTract_DB[[#This Row],[WCAD Tax Parcel ID]]="",0,(LEN(SP_AcqTract_DB[[#This Row],[WCAD Tax Parcel ID]])-LEN(SUBSTITUTE(SP_AcqTract_DB[[#This Row],[WCAD Tax Parcel ID]],"#",""))+1)/2)</f>
        <v>1</v>
      </c>
      <c r="AT127" s="80" t="e">
        <f>IF(SP_AcqTract_DB[[#This Row],[WCAD Tax Parcel ID]]="",0,COUNTIF(#REF!,SP_AcqTract_DB[[#This Row],[Acquisition Tract No.]]))</f>
        <v>#REF!</v>
      </c>
      <c r="AU127" s="79">
        <f>COUNTIF(ACQStatus_ACQTNo.,SP_AcqTract_DB[[#This Row],[Acquisition Tract No.]])</f>
        <v>1</v>
      </c>
    </row>
    <row r="128" spans="1:47" ht="19.5" customHeight="1" x14ac:dyDescent="0.2">
      <c r="A128" s="85" t="s">
        <v>2157</v>
      </c>
      <c r="B128" s="71" t="s">
        <v>1899</v>
      </c>
      <c r="C128" s="7" t="s">
        <v>1174</v>
      </c>
      <c r="D128" s="28" t="s">
        <v>666</v>
      </c>
      <c r="E128" s="28" t="s">
        <v>1877</v>
      </c>
      <c r="F128" s="28" t="s">
        <v>2426</v>
      </c>
      <c r="G128" s="8" t="s">
        <v>2775</v>
      </c>
      <c r="H128" s="8"/>
      <c r="I128" s="8"/>
      <c r="J128" s="8" t="s">
        <v>1900</v>
      </c>
      <c r="K128" s="8" t="s">
        <v>1885</v>
      </c>
      <c r="L128" s="8" t="s">
        <v>1900</v>
      </c>
      <c r="M128" s="8"/>
      <c r="N128" s="8"/>
      <c r="O128" s="30"/>
      <c r="P128" s="7"/>
      <c r="Q128" s="3"/>
      <c r="R128" s="16"/>
      <c r="S128" s="5">
        <v>0</v>
      </c>
      <c r="T128" s="4"/>
      <c r="U128" s="30"/>
      <c r="V128" s="8"/>
      <c r="W128" s="8"/>
      <c r="X128" s="8"/>
      <c r="Y128" s="8"/>
      <c r="Z128" s="8"/>
      <c r="AA128" s="7"/>
      <c r="AB128" s="7" t="s">
        <v>24</v>
      </c>
      <c r="AC128" s="8" t="s">
        <v>2158</v>
      </c>
      <c r="AD128" s="8" t="s">
        <v>1483</v>
      </c>
      <c r="AE128" s="22">
        <v>43994.428657407407</v>
      </c>
      <c r="AF128" s="8" t="s">
        <v>1482</v>
      </c>
      <c r="AG128" s="22">
        <v>43962.727430555555</v>
      </c>
      <c r="AH128" s="1"/>
      <c r="AI128" s="120">
        <v>84</v>
      </c>
      <c r="AJ128" s="120" t="s">
        <v>1766</v>
      </c>
      <c r="AK128" s="120" t="s">
        <v>1422</v>
      </c>
      <c r="AL128" s="120"/>
      <c r="AM128" s="120"/>
      <c r="AN128" s="120"/>
      <c r="AO128" s="121"/>
      <c r="AP128" s="118"/>
      <c r="AQ128" s="118"/>
      <c r="AR12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R032149</v>
      </c>
      <c r="AS128" s="29">
        <f>IF(SP_AcqTract_DB[[#This Row],[WCAD Tax Parcel ID]]="",0,(LEN(SP_AcqTract_DB[[#This Row],[WCAD Tax Parcel ID]])-LEN(SUBSTITUTE(SP_AcqTract_DB[[#This Row],[WCAD Tax Parcel ID]],"#",""))+1)/2)</f>
        <v>1</v>
      </c>
      <c r="AT128" s="80" t="e">
        <f>IF(SP_AcqTract_DB[[#This Row],[WCAD Tax Parcel ID]]="",0,COUNTIF(#REF!,SP_AcqTract_DB[[#This Row],[Acquisition Tract No.]]))</f>
        <v>#REF!</v>
      </c>
      <c r="AU128" s="79">
        <f>COUNTIF(ACQStatus_ACQTNo.,SP_AcqTract_DB[[#This Row],[Acquisition Tract No.]])</f>
        <v>1</v>
      </c>
    </row>
    <row r="129" spans="1:47" ht="19.5" customHeight="1" x14ac:dyDescent="0.2">
      <c r="A129" s="85" t="s">
        <v>2159</v>
      </c>
      <c r="B129" s="71" t="s">
        <v>1901</v>
      </c>
      <c r="C129" s="7" t="s">
        <v>1174</v>
      </c>
      <c r="D129" s="28" t="s">
        <v>666</v>
      </c>
      <c r="E129" s="28" t="s">
        <v>1877</v>
      </c>
      <c r="F129" s="28"/>
      <c r="G129" s="8" t="s">
        <v>2772</v>
      </c>
      <c r="H129" s="8"/>
      <c r="I129" s="8"/>
      <c r="J129" s="8" t="s">
        <v>1891</v>
      </c>
      <c r="K129" s="8" t="s">
        <v>1892</v>
      </c>
      <c r="L129" s="8" t="s">
        <v>1902</v>
      </c>
      <c r="M129" s="8"/>
      <c r="N129" s="8"/>
      <c r="O129" s="30"/>
      <c r="P129" s="7"/>
      <c r="Q129" s="3"/>
      <c r="R129" s="16"/>
      <c r="S129" s="5">
        <v>0</v>
      </c>
      <c r="T129" s="4"/>
      <c r="U129" s="30"/>
      <c r="V129" s="8"/>
      <c r="W129" s="8"/>
      <c r="X129" s="8"/>
      <c r="Y129" s="8"/>
      <c r="Z129" s="8"/>
      <c r="AA129" s="7"/>
      <c r="AB129" s="7" t="s">
        <v>1503</v>
      </c>
      <c r="AC129" s="8" t="s">
        <v>2160</v>
      </c>
      <c r="AD129" s="8" t="s">
        <v>1483</v>
      </c>
      <c r="AE129" s="22">
        <v>43994.428657407407</v>
      </c>
      <c r="AF129" s="8" t="s">
        <v>1482</v>
      </c>
      <c r="AG129" s="22">
        <v>43962.733912037038</v>
      </c>
      <c r="AH129" s="1"/>
      <c r="AI129" s="120">
        <v>85</v>
      </c>
      <c r="AJ129" s="120" t="s">
        <v>1766</v>
      </c>
      <c r="AK129" s="120" t="s">
        <v>1422</v>
      </c>
      <c r="AL129" s="120"/>
      <c r="AM129" s="120"/>
      <c r="AN129" s="120"/>
      <c r="AO129" s="121"/>
      <c r="AP129" s="118"/>
      <c r="AQ129" s="118"/>
      <c r="AR12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R058366</v>
      </c>
      <c r="AS129" s="29">
        <f>IF(SP_AcqTract_DB[[#This Row],[WCAD Tax Parcel ID]]="",0,(LEN(SP_AcqTract_DB[[#This Row],[WCAD Tax Parcel ID]])-LEN(SUBSTITUTE(SP_AcqTract_DB[[#This Row],[WCAD Tax Parcel ID]],"#",""))+1)/2)</f>
        <v>1</v>
      </c>
      <c r="AT129" s="80" t="e">
        <f>IF(SP_AcqTract_DB[[#This Row],[WCAD Tax Parcel ID]]="",0,COUNTIF(#REF!,SP_AcqTract_DB[[#This Row],[Acquisition Tract No.]]))</f>
        <v>#REF!</v>
      </c>
      <c r="AU129" s="79">
        <f>COUNTIF(ACQStatus_ACQTNo.,SP_AcqTract_DB[[#This Row],[Acquisition Tract No.]])</f>
        <v>1</v>
      </c>
    </row>
    <row r="130" spans="1:47" ht="19.5" customHeight="1" x14ac:dyDescent="0.2">
      <c r="A130" s="85" t="s">
        <v>2161</v>
      </c>
      <c r="B130" s="71" t="s">
        <v>2595</v>
      </c>
      <c r="C130" s="7" t="s">
        <v>1174</v>
      </c>
      <c r="D130" s="28" t="s">
        <v>666</v>
      </c>
      <c r="E130" s="28"/>
      <c r="F130" s="28"/>
      <c r="G130" s="8" t="s">
        <v>205</v>
      </c>
      <c r="H130" s="8"/>
      <c r="I130" s="8"/>
      <c r="J130" s="8"/>
      <c r="K130" s="8"/>
      <c r="L130" s="8" t="s">
        <v>66</v>
      </c>
      <c r="M130" s="8"/>
      <c r="N130" s="8"/>
      <c r="O130" s="30"/>
      <c r="P130" s="7"/>
      <c r="Q130" s="3"/>
      <c r="R130" s="16"/>
      <c r="S130" s="5">
        <v>0</v>
      </c>
      <c r="T130" s="4"/>
      <c r="U130" s="30"/>
      <c r="V130" s="8"/>
      <c r="W130" s="8"/>
      <c r="X130" s="8"/>
      <c r="Y130" s="8"/>
      <c r="Z130" s="8"/>
      <c r="AA130" s="7"/>
      <c r="AB130" s="7"/>
      <c r="AC130" s="8" t="s">
        <v>2162</v>
      </c>
      <c r="AD130" s="8" t="s">
        <v>1483</v>
      </c>
      <c r="AE130" s="22">
        <v>43994.428657407407</v>
      </c>
      <c r="AF130" s="8" t="s">
        <v>1483</v>
      </c>
      <c r="AG130" s="22">
        <v>43977.476967592593</v>
      </c>
      <c r="AH130" s="1"/>
      <c r="AI130" s="120">
        <v>142</v>
      </c>
      <c r="AJ130" s="120" t="s">
        <v>1766</v>
      </c>
      <c r="AK130" s="120" t="s">
        <v>1422</v>
      </c>
      <c r="AL130" s="120"/>
      <c r="AM130" s="120"/>
      <c r="AN130" s="120"/>
      <c r="AO130" s="121"/>
      <c r="AP130" s="118"/>
      <c r="AQ130" s="118"/>
      <c r="AR13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Ro68875</v>
      </c>
      <c r="AS130" s="29">
        <f>IF(SP_AcqTract_DB[[#This Row],[WCAD Tax Parcel ID]]="",0,(LEN(SP_AcqTract_DB[[#This Row],[WCAD Tax Parcel ID]])-LEN(SUBSTITUTE(SP_AcqTract_DB[[#This Row],[WCAD Tax Parcel ID]],"#",""))+1)/2)</f>
        <v>1</v>
      </c>
      <c r="AT130" s="80" t="e">
        <f>IF(SP_AcqTract_DB[[#This Row],[WCAD Tax Parcel ID]]="",0,COUNTIF(#REF!,SP_AcqTract_DB[[#This Row],[Acquisition Tract No.]]))</f>
        <v>#REF!</v>
      </c>
      <c r="AU130" s="79">
        <f>COUNTIF(ACQStatus_ACQTNo.,SP_AcqTract_DB[[#This Row],[Acquisition Tract No.]])</f>
        <v>1</v>
      </c>
    </row>
    <row r="131" spans="1:47" ht="19.5" customHeight="1" x14ac:dyDescent="0.2">
      <c r="A131" s="85" t="s">
        <v>2477</v>
      </c>
      <c r="B131" s="71" t="s">
        <v>2478</v>
      </c>
      <c r="C131" s="7" t="s">
        <v>1174</v>
      </c>
      <c r="D131" s="28" t="s">
        <v>666</v>
      </c>
      <c r="E131" s="28"/>
      <c r="F131" s="28"/>
      <c r="G131" s="8" t="s">
        <v>2776</v>
      </c>
      <c r="H131" s="8"/>
      <c r="I131" s="8"/>
      <c r="J131" s="8"/>
      <c r="K131" s="8"/>
      <c r="L131" s="8" t="s">
        <v>2479</v>
      </c>
      <c r="M131" s="8"/>
      <c r="N131" s="8"/>
      <c r="O131" s="30"/>
      <c r="P131" s="7"/>
      <c r="Q131" s="3"/>
      <c r="R131" s="16"/>
      <c r="S131" s="5">
        <v>0</v>
      </c>
      <c r="T131" s="4"/>
      <c r="U131" s="30"/>
      <c r="V131" s="8"/>
      <c r="W131" s="8"/>
      <c r="X131" s="8"/>
      <c r="Y131" s="8"/>
      <c r="Z131" s="8"/>
      <c r="AA131" s="7"/>
      <c r="AB131" s="7"/>
      <c r="AC131" s="8" t="s">
        <v>2480</v>
      </c>
      <c r="AD131" s="8" t="s">
        <v>1483</v>
      </c>
      <c r="AE131" s="22">
        <v>43994.428657407407</v>
      </c>
      <c r="AF131" s="8" t="s">
        <v>1483</v>
      </c>
      <c r="AG131" s="22">
        <v>43985.557013888887</v>
      </c>
      <c r="AH131" s="1"/>
      <c r="AI131" s="120">
        <v>147</v>
      </c>
      <c r="AJ131" s="120" t="s">
        <v>1766</v>
      </c>
      <c r="AK131" s="120" t="s">
        <v>1422</v>
      </c>
      <c r="AL131" s="120"/>
      <c r="AM131" s="120"/>
      <c r="AN131" s="120"/>
      <c r="AO131" s="121"/>
      <c r="AP131" s="118"/>
      <c r="AQ131" s="118"/>
      <c r="AR131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R068877</v>
      </c>
      <c r="AS131" s="29">
        <f>IF(SP_AcqTract_DB[[#This Row],[WCAD Tax Parcel ID]]="",0,(LEN(SP_AcqTract_DB[[#This Row],[WCAD Tax Parcel ID]])-LEN(SUBSTITUTE(SP_AcqTract_DB[[#This Row],[WCAD Tax Parcel ID]],"#",""))+1)/2)</f>
        <v>1</v>
      </c>
      <c r="AT131" s="80" t="e">
        <f>IF(SP_AcqTract_DB[[#This Row],[WCAD Tax Parcel ID]]="",0,COUNTIF(#REF!,SP_AcqTract_DB[[#This Row],[Acquisition Tract No.]]))</f>
        <v>#REF!</v>
      </c>
      <c r="AU131" s="79">
        <f>COUNTIF(ACQStatus_ACQTNo.,SP_AcqTract_DB[[#This Row],[Acquisition Tract No.]])</f>
        <v>1</v>
      </c>
    </row>
    <row r="132" spans="1:47" ht="19.5" customHeight="1" x14ac:dyDescent="0.2">
      <c r="A132" s="85" t="s">
        <v>2481</v>
      </c>
      <c r="B132" s="71" t="s">
        <v>2482</v>
      </c>
      <c r="C132" s="7" t="s">
        <v>1174</v>
      </c>
      <c r="D132" s="28" t="s">
        <v>666</v>
      </c>
      <c r="E132" s="28"/>
      <c r="F132" s="28"/>
      <c r="G132" s="8" t="s">
        <v>2710</v>
      </c>
      <c r="H132" s="8"/>
      <c r="I132" s="8"/>
      <c r="J132" s="8"/>
      <c r="K132" s="8"/>
      <c r="L132" s="8" t="s">
        <v>2483</v>
      </c>
      <c r="M132" s="8"/>
      <c r="N132" s="8"/>
      <c r="O132" s="30"/>
      <c r="P132" s="7"/>
      <c r="Q132" s="3"/>
      <c r="R132" s="16"/>
      <c r="S132" s="5">
        <v>0</v>
      </c>
      <c r="T132" s="4"/>
      <c r="U132" s="30"/>
      <c r="V132" s="8"/>
      <c r="W132" s="8"/>
      <c r="X132" s="8"/>
      <c r="Y132" s="8"/>
      <c r="Z132" s="8"/>
      <c r="AA132" s="7"/>
      <c r="AB132" s="7"/>
      <c r="AC132" s="8" t="s">
        <v>2484</v>
      </c>
      <c r="AD132" s="8" t="s">
        <v>1483</v>
      </c>
      <c r="AE132" s="22">
        <v>43994.428657407407</v>
      </c>
      <c r="AF132" s="8" t="s">
        <v>1483</v>
      </c>
      <c r="AG132" s="22">
        <v>43985.554861111108</v>
      </c>
      <c r="AH132" s="1"/>
      <c r="AI132" s="120">
        <v>144</v>
      </c>
      <c r="AJ132" s="120" t="s">
        <v>1766</v>
      </c>
      <c r="AK132" s="120" t="s">
        <v>1422</v>
      </c>
      <c r="AL132" s="120"/>
      <c r="AM132" s="120"/>
      <c r="AN132" s="120"/>
      <c r="AO132" s="121"/>
      <c r="AP132" s="118"/>
      <c r="AQ132" s="118"/>
      <c r="AR132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R020858</v>
      </c>
      <c r="AS132" s="29">
        <f>IF(SP_AcqTract_DB[[#This Row],[WCAD Tax Parcel ID]]="",0,(LEN(SP_AcqTract_DB[[#This Row],[WCAD Tax Parcel ID]])-LEN(SUBSTITUTE(SP_AcqTract_DB[[#This Row],[WCAD Tax Parcel ID]],"#",""))+1)/2)</f>
        <v>1</v>
      </c>
      <c r="AT132" s="80" t="e">
        <f>IF(SP_AcqTract_DB[[#This Row],[WCAD Tax Parcel ID]]="",0,COUNTIF(#REF!,SP_AcqTract_DB[[#This Row],[Acquisition Tract No.]]))</f>
        <v>#REF!</v>
      </c>
      <c r="AU132" s="79">
        <f>COUNTIF(ACQStatus_ACQTNo.,SP_AcqTract_DB[[#This Row],[Acquisition Tract No.]])</f>
        <v>1</v>
      </c>
    </row>
    <row r="133" spans="1:47" ht="19.5" customHeight="1" x14ac:dyDescent="0.2">
      <c r="A133" s="85" t="s">
        <v>2312</v>
      </c>
      <c r="B133" s="71" t="s">
        <v>1243</v>
      </c>
      <c r="C133" s="7" t="s">
        <v>1174</v>
      </c>
      <c r="D133" s="28" t="s">
        <v>666</v>
      </c>
      <c r="E133" s="28"/>
      <c r="F133" s="28"/>
      <c r="G133" s="8" t="s">
        <v>2757</v>
      </c>
      <c r="H133" s="8"/>
      <c r="I133" s="8"/>
      <c r="J133" s="8"/>
      <c r="K133" s="8"/>
      <c r="L133" s="8" t="s">
        <v>1179</v>
      </c>
      <c r="M133" s="8"/>
      <c r="N133" s="8"/>
      <c r="O133" s="30"/>
      <c r="P133" s="7"/>
      <c r="Q133" s="3"/>
      <c r="R133" s="16"/>
      <c r="S133" s="5">
        <v>0</v>
      </c>
      <c r="T133" s="4"/>
      <c r="U133" s="30"/>
      <c r="V133" s="8"/>
      <c r="W133" s="8"/>
      <c r="X133" s="8"/>
      <c r="Y133" s="8"/>
      <c r="Z133" s="8"/>
      <c r="AA133" s="7"/>
      <c r="AB133" s="7"/>
      <c r="AC133" s="8" t="s">
        <v>2419</v>
      </c>
      <c r="AD133" s="8" t="s">
        <v>1483</v>
      </c>
      <c r="AE133" s="22">
        <v>43994.428657407407</v>
      </c>
      <c r="AF133" s="8" t="s">
        <v>1483</v>
      </c>
      <c r="AG133" s="22">
        <v>43964.569513888891</v>
      </c>
      <c r="AH133" s="1"/>
      <c r="AI133" s="120">
        <v>110</v>
      </c>
      <c r="AJ133" s="120" t="s">
        <v>1766</v>
      </c>
      <c r="AK133" s="120" t="s">
        <v>1422</v>
      </c>
      <c r="AL133" s="120"/>
      <c r="AM133" s="120"/>
      <c r="AN133" s="120"/>
      <c r="AO133" s="121"/>
      <c r="AP133" s="118"/>
      <c r="AQ133" s="118"/>
      <c r="AR133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R052351</v>
      </c>
      <c r="AS133" s="29">
        <f>IF(SP_AcqTract_DB[[#This Row],[WCAD Tax Parcel ID]]="",0,(LEN(SP_AcqTract_DB[[#This Row],[WCAD Tax Parcel ID]])-LEN(SUBSTITUTE(SP_AcqTract_DB[[#This Row],[WCAD Tax Parcel ID]],"#",""))+1)/2)</f>
        <v>1</v>
      </c>
      <c r="AT133" s="80" t="e">
        <f>IF(SP_AcqTract_DB[[#This Row],[WCAD Tax Parcel ID]]="",0,COUNTIF(#REF!,SP_AcqTract_DB[[#This Row],[Acquisition Tract No.]]))</f>
        <v>#REF!</v>
      </c>
      <c r="AU133" s="79">
        <f>COUNTIF(ACQStatus_ACQTNo.,SP_AcqTract_DB[[#This Row],[Acquisition Tract No.]])</f>
        <v>1</v>
      </c>
    </row>
    <row r="134" spans="1:47" ht="19.5" customHeight="1" x14ac:dyDescent="0.2">
      <c r="A134" s="85" t="s">
        <v>2485</v>
      </c>
      <c r="B134" s="71" t="s">
        <v>2486</v>
      </c>
      <c r="C134" s="7" t="s">
        <v>1174</v>
      </c>
      <c r="D134" s="28" t="s">
        <v>666</v>
      </c>
      <c r="E134" s="28"/>
      <c r="F134" s="28"/>
      <c r="G134" s="8" t="s">
        <v>2710</v>
      </c>
      <c r="H134" s="8"/>
      <c r="I134" s="8"/>
      <c r="J134" s="8"/>
      <c r="K134" s="8"/>
      <c r="L134" s="8" t="s">
        <v>2487</v>
      </c>
      <c r="M134" s="8"/>
      <c r="N134" s="8"/>
      <c r="O134" s="30"/>
      <c r="P134" s="7"/>
      <c r="Q134" s="3"/>
      <c r="R134" s="16"/>
      <c r="S134" s="5">
        <v>0</v>
      </c>
      <c r="T134" s="4"/>
      <c r="U134" s="30"/>
      <c r="V134" s="8"/>
      <c r="W134" s="8"/>
      <c r="X134" s="8"/>
      <c r="Y134" s="8"/>
      <c r="Z134" s="8"/>
      <c r="AA134" s="7"/>
      <c r="AB134" s="7"/>
      <c r="AC134" s="8" t="s">
        <v>2488</v>
      </c>
      <c r="AD134" s="8" t="s">
        <v>1483</v>
      </c>
      <c r="AE134" s="22">
        <v>43994.428657407407</v>
      </c>
      <c r="AF134" s="8" t="s">
        <v>1483</v>
      </c>
      <c r="AG134" s="22">
        <v>43985.555648148147</v>
      </c>
      <c r="AH134" s="1"/>
      <c r="AI134" s="120">
        <v>145</v>
      </c>
      <c r="AJ134" s="120" t="s">
        <v>1766</v>
      </c>
      <c r="AK134" s="120" t="s">
        <v>1422</v>
      </c>
      <c r="AL134" s="120"/>
      <c r="AM134" s="120"/>
      <c r="AN134" s="120"/>
      <c r="AO134" s="121"/>
      <c r="AP134" s="118"/>
      <c r="AQ134" s="118"/>
      <c r="AR134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R062755</v>
      </c>
      <c r="AS134" s="29">
        <f>IF(SP_AcqTract_DB[[#This Row],[WCAD Tax Parcel ID]]="",0,(LEN(SP_AcqTract_DB[[#This Row],[WCAD Tax Parcel ID]])-LEN(SUBSTITUTE(SP_AcqTract_DB[[#This Row],[WCAD Tax Parcel ID]],"#",""))+1)/2)</f>
        <v>1</v>
      </c>
      <c r="AT134" s="80" t="e">
        <f>IF(SP_AcqTract_DB[[#This Row],[WCAD Tax Parcel ID]]="",0,COUNTIF(#REF!,SP_AcqTract_DB[[#This Row],[Acquisition Tract No.]]))</f>
        <v>#REF!</v>
      </c>
      <c r="AU134" s="79">
        <f>COUNTIF(ACQStatus_ACQTNo.,SP_AcqTract_DB[[#This Row],[Acquisition Tract No.]])</f>
        <v>1</v>
      </c>
    </row>
    <row r="135" spans="1:47" ht="19.5" customHeight="1" x14ac:dyDescent="0.2">
      <c r="A135" s="85" t="s">
        <v>2163</v>
      </c>
      <c r="B135" s="71" t="s">
        <v>1206</v>
      </c>
      <c r="C135" s="7" t="s">
        <v>1174</v>
      </c>
      <c r="D135" s="28" t="s">
        <v>666</v>
      </c>
      <c r="E135" s="28"/>
      <c r="F135" s="28"/>
      <c r="G135" s="8" t="s">
        <v>2777</v>
      </c>
      <c r="H135" s="8"/>
      <c r="I135" s="8"/>
      <c r="J135" s="8"/>
      <c r="K135" s="8"/>
      <c r="L135" s="8" t="s">
        <v>1154</v>
      </c>
      <c r="M135" s="8"/>
      <c r="N135" s="8"/>
      <c r="O135" s="30"/>
      <c r="P135" s="7"/>
      <c r="Q135" s="3"/>
      <c r="R135" s="16"/>
      <c r="S135" s="5">
        <v>0</v>
      </c>
      <c r="T135" s="4"/>
      <c r="U135" s="30"/>
      <c r="V135" s="8"/>
      <c r="W135" s="8"/>
      <c r="X135" s="8"/>
      <c r="Y135" s="8"/>
      <c r="Z135" s="8"/>
      <c r="AA135" s="7"/>
      <c r="AB135" s="7"/>
      <c r="AC135" s="8" t="s">
        <v>2164</v>
      </c>
      <c r="AD135" s="8" t="s">
        <v>1483</v>
      </c>
      <c r="AE135" s="22">
        <v>43994.428657407407</v>
      </c>
      <c r="AF135" s="8" t="s">
        <v>1483</v>
      </c>
      <c r="AG135" s="22">
        <v>43977.472673611112</v>
      </c>
      <c r="AH135" s="1"/>
      <c r="AI135" s="120">
        <v>132</v>
      </c>
      <c r="AJ135" s="120" t="s">
        <v>1766</v>
      </c>
      <c r="AK135" s="120" t="s">
        <v>1422</v>
      </c>
      <c r="AL135" s="120"/>
      <c r="AM135" s="120"/>
      <c r="AN135" s="120"/>
      <c r="AO135" s="121"/>
      <c r="AP135" s="118"/>
      <c r="AQ135" s="118"/>
      <c r="AR135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R018699</v>
      </c>
      <c r="AS135" s="29">
        <f>IF(SP_AcqTract_DB[[#This Row],[WCAD Tax Parcel ID]]="",0,(LEN(SP_AcqTract_DB[[#This Row],[WCAD Tax Parcel ID]])-LEN(SUBSTITUTE(SP_AcqTract_DB[[#This Row],[WCAD Tax Parcel ID]],"#",""))+1)/2)</f>
        <v>1</v>
      </c>
      <c r="AT135" s="80" t="e">
        <f>IF(SP_AcqTract_DB[[#This Row],[WCAD Tax Parcel ID]]="",0,COUNTIF(#REF!,SP_AcqTract_DB[[#This Row],[Acquisition Tract No.]]))</f>
        <v>#REF!</v>
      </c>
      <c r="AU135" s="79">
        <f>COUNTIF(ACQStatus_ACQTNo.,SP_AcqTract_DB[[#This Row],[Acquisition Tract No.]])</f>
        <v>1</v>
      </c>
    </row>
    <row r="136" spans="1:47" ht="19.5" customHeight="1" x14ac:dyDescent="0.2">
      <c r="A136" s="85" t="s">
        <v>2489</v>
      </c>
      <c r="B136" s="71" t="s">
        <v>2490</v>
      </c>
      <c r="C136" s="7" t="s">
        <v>1174</v>
      </c>
      <c r="D136" s="28" t="s">
        <v>666</v>
      </c>
      <c r="E136" s="28"/>
      <c r="F136" s="28"/>
      <c r="G136" s="8" t="s">
        <v>2710</v>
      </c>
      <c r="H136" s="8"/>
      <c r="I136" s="8"/>
      <c r="J136" s="8"/>
      <c r="K136" s="8"/>
      <c r="L136" s="8" t="s">
        <v>2491</v>
      </c>
      <c r="M136" s="8"/>
      <c r="N136" s="8"/>
      <c r="O136" s="30"/>
      <c r="P136" s="7"/>
      <c r="Q136" s="3"/>
      <c r="R136" s="16"/>
      <c r="S136" s="5">
        <v>0</v>
      </c>
      <c r="T136" s="4"/>
      <c r="U136" s="30"/>
      <c r="V136" s="8"/>
      <c r="W136" s="8"/>
      <c r="X136" s="8"/>
      <c r="Y136" s="8"/>
      <c r="Z136" s="8"/>
      <c r="AA136" s="7"/>
      <c r="AB136" s="7"/>
      <c r="AC136" s="8" t="s">
        <v>2492</v>
      </c>
      <c r="AD136" s="8" t="s">
        <v>1483</v>
      </c>
      <c r="AE136" s="22">
        <v>43994.428657407407</v>
      </c>
      <c r="AF136" s="8" t="s">
        <v>1483</v>
      </c>
      <c r="AG136" s="22">
        <v>43985.556319444448</v>
      </c>
      <c r="AH136" s="1"/>
      <c r="AI136" s="120">
        <v>146</v>
      </c>
      <c r="AJ136" s="120" t="s">
        <v>1766</v>
      </c>
      <c r="AK136" s="120" t="s">
        <v>1422</v>
      </c>
      <c r="AL136" s="120"/>
      <c r="AM136" s="120"/>
      <c r="AN136" s="120"/>
      <c r="AO136" s="121"/>
      <c r="AP136" s="118"/>
      <c r="AQ136" s="118"/>
      <c r="AR136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R062995</v>
      </c>
      <c r="AS136" s="29">
        <f>IF(SP_AcqTract_DB[[#This Row],[WCAD Tax Parcel ID]]="",0,(LEN(SP_AcqTract_DB[[#This Row],[WCAD Tax Parcel ID]])-LEN(SUBSTITUTE(SP_AcqTract_DB[[#This Row],[WCAD Tax Parcel ID]],"#",""))+1)/2)</f>
        <v>1</v>
      </c>
      <c r="AT136" s="80" t="e">
        <f>IF(SP_AcqTract_DB[[#This Row],[WCAD Tax Parcel ID]]="",0,COUNTIF(#REF!,SP_AcqTract_DB[[#This Row],[Acquisition Tract No.]]))</f>
        <v>#REF!</v>
      </c>
      <c r="AU136" s="79">
        <f>COUNTIF(ACQStatus_ACQTNo.,SP_AcqTract_DB[[#This Row],[Acquisition Tract No.]])</f>
        <v>1</v>
      </c>
    </row>
    <row r="137" spans="1:47" ht="19.5" customHeight="1" x14ac:dyDescent="0.2">
      <c r="A137" s="85" t="s">
        <v>2035</v>
      </c>
      <c r="B137" s="71" t="s">
        <v>221</v>
      </c>
      <c r="C137" s="7" t="s">
        <v>1174</v>
      </c>
      <c r="D137" s="28" t="s">
        <v>666</v>
      </c>
      <c r="E137" s="28"/>
      <c r="F137" s="28" t="s">
        <v>2426</v>
      </c>
      <c r="G137" s="8" t="s">
        <v>2709</v>
      </c>
      <c r="H137" s="8"/>
      <c r="I137" s="8"/>
      <c r="J137" s="8"/>
      <c r="K137" s="8"/>
      <c r="L137" s="8" t="s">
        <v>198</v>
      </c>
      <c r="M137" s="8"/>
      <c r="N137" s="8"/>
      <c r="O137" s="30"/>
      <c r="P137" s="7"/>
      <c r="Q137" s="3"/>
      <c r="R137" s="16"/>
      <c r="S137" s="5">
        <v>0</v>
      </c>
      <c r="T137" s="4"/>
      <c r="U137" s="30"/>
      <c r="V137" s="8"/>
      <c r="W137" s="8"/>
      <c r="X137" s="8"/>
      <c r="Y137" s="8"/>
      <c r="Z137" s="8"/>
      <c r="AA137" s="7"/>
      <c r="AB137" s="7"/>
      <c r="AC137" s="8" t="s">
        <v>2165</v>
      </c>
      <c r="AD137" s="8" t="s">
        <v>1483</v>
      </c>
      <c r="AE137" s="22">
        <v>43994.428668981483</v>
      </c>
      <c r="AF137" s="8" t="s">
        <v>1483</v>
      </c>
      <c r="AG137" s="22">
        <v>43964.516076388885</v>
      </c>
      <c r="AH137" s="1"/>
      <c r="AI137" s="120">
        <v>99</v>
      </c>
      <c r="AJ137" s="120" t="s">
        <v>1766</v>
      </c>
      <c r="AK137" s="120" t="s">
        <v>1422</v>
      </c>
      <c r="AL137" s="120"/>
      <c r="AM137" s="120"/>
      <c r="AN137" s="120"/>
      <c r="AO137" s="121"/>
      <c r="AP137" s="118"/>
      <c r="AQ137" s="118"/>
      <c r="AR137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R027667</v>
      </c>
      <c r="AS137" s="29">
        <f>IF(SP_AcqTract_DB[[#This Row],[WCAD Tax Parcel ID]]="",0,(LEN(SP_AcqTract_DB[[#This Row],[WCAD Tax Parcel ID]])-LEN(SUBSTITUTE(SP_AcqTract_DB[[#This Row],[WCAD Tax Parcel ID]],"#",""))+1)/2)</f>
        <v>1</v>
      </c>
      <c r="AT137" s="80" t="e">
        <f>IF(SP_AcqTract_DB[[#This Row],[WCAD Tax Parcel ID]]="",0,COUNTIF(#REF!,SP_AcqTract_DB[[#This Row],[Acquisition Tract No.]]))</f>
        <v>#REF!</v>
      </c>
      <c r="AU137" s="79">
        <f>COUNTIF(ACQStatus_ACQTNo.,SP_AcqTract_DB[[#This Row],[Acquisition Tract No.]])</f>
        <v>1</v>
      </c>
    </row>
    <row r="138" spans="1:47" ht="19.5" customHeight="1" x14ac:dyDescent="0.2">
      <c r="A138" s="85" t="s">
        <v>2166</v>
      </c>
      <c r="B138" s="71" t="s">
        <v>2596</v>
      </c>
      <c r="C138" s="7" t="s">
        <v>1174</v>
      </c>
      <c r="D138" s="28" t="s">
        <v>666</v>
      </c>
      <c r="E138" s="28"/>
      <c r="F138" s="28"/>
      <c r="G138" s="8" t="s">
        <v>205</v>
      </c>
      <c r="H138" s="8"/>
      <c r="I138" s="8"/>
      <c r="J138" s="8"/>
      <c r="K138" s="8"/>
      <c r="L138" s="8" t="s">
        <v>66</v>
      </c>
      <c r="M138" s="8"/>
      <c r="N138" s="8"/>
      <c r="O138" s="30"/>
      <c r="P138" s="7"/>
      <c r="Q138" s="3"/>
      <c r="R138" s="16"/>
      <c r="S138" s="5">
        <v>0</v>
      </c>
      <c r="T138" s="4"/>
      <c r="U138" s="30"/>
      <c r="V138" s="8"/>
      <c r="W138" s="8"/>
      <c r="X138" s="8"/>
      <c r="Y138" s="8"/>
      <c r="Z138" s="8"/>
      <c r="AA138" s="7"/>
      <c r="AB138" s="7"/>
      <c r="AC138" s="8" t="s">
        <v>2167</v>
      </c>
      <c r="AD138" s="8" t="s">
        <v>1483</v>
      </c>
      <c r="AE138" s="22">
        <v>43994.428668981483</v>
      </c>
      <c r="AF138" s="8" t="s">
        <v>1483</v>
      </c>
      <c r="AG138" s="22">
        <v>43964.572743055556</v>
      </c>
      <c r="AH138" s="1"/>
      <c r="AI138" s="120">
        <v>118</v>
      </c>
      <c r="AJ138" s="120" t="s">
        <v>1766</v>
      </c>
      <c r="AK138" s="120" t="s">
        <v>1422</v>
      </c>
      <c r="AL138" s="120"/>
      <c r="AM138" s="120"/>
      <c r="AN138" s="120"/>
      <c r="AO138" s="121"/>
      <c r="AP138" s="118"/>
      <c r="AQ138" s="118"/>
      <c r="AR138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Ro68876</v>
      </c>
      <c r="AS138" s="29">
        <f>IF(SP_AcqTract_DB[[#This Row],[WCAD Tax Parcel ID]]="",0,(LEN(SP_AcqTract_DB[[#This Row],[WCAD Tax Parcel ID]])-LEN(SUBSTITUTE(SP_AcqTract_DB[[#This Row],[WCAD Tax Parcel ID]],"#",""))+1)/2)</f>
        <v>1</v>
      </c>
      <c r="AT138" s="80" t="e">
        <f>IF(SP_AcqTract_DB[[#This Row],[WCAD Tax Parcel ID]]="",0,COUNTIF(#REF!,SP_AcqTract_DB[[#This Row],[Acquisition Tract No.]]))</f>
        <v>#REF!</v>
      </c>
      <c r="AU138" s="79">
        <f>COUNTIF(ACQStatus_ACQTNo.,SP_AcqTract_DB[[#This Row],[Acquisition Tract No.]])</f>
        <v>1</v>
      </c>
    </row>
    <row r="139" spans="1:47" ht="19.5" customHeight="1" x14ac:dyDescent="0.2">
      <c r="A139" s="85" t="s">
        <v>2036</v>
      </c>
      <c r="B139" s="71" t="s">
        <v>227</v>
      </c>
      <c r="C139" s="7" t="s">
        <v>1174</v>
      </c>
      <c r="D139" s="28" t="s">
        <v>666</v>
      </c>
      <c r="E139" s="28"/>
      <c r="F139" s="28" t="s">
        <v>2426</v>
      </c>
      <c r="G139" s="8" t="s">
        <v>2778</v>
      </c>
      <c r="H139" s="8"/>
      <c r="I139" s="8" t="s">
        <v>2511</v>
      </c>
      <c r="J139" s="8" t="s">
        <v>2512</v>
      </c>
      <c r="K139" s="8" t="s">
        <v>2513</v>
      </c>
      <c r="L139" s="8" t="s">
        <v>198</v>
      </c>
      <c r="M139" s="8"/>
      <c r="N139" s="8"/>
      <c r="O139" s="30"/>
      <c r="P139" s="7"/>
      <c r="Q139" s="3"/>
      <c r="R139" s="16"/>
      <c r="S139" s="5">
        <v>0</v>
      </c>
      <c r="T139" s="4"/>
      <c r="U139" s="30"/>
      <c r="V139" s="8"/>
      <c r="W139" s="8"/>
      <c r="X139" s="8"/>
      <c r="Y139" s="8"/>
      <c r="Z139" s="8"/>
      <c r="AA139" s="7"/>
      <c r="AB139" s="7" t="s">
        <v>1503</v>
      </c>
      <c r="AC139" s="8" t="s">
        <v>2168</v>
      </c>
      <c r="AD139" s="8" t="s">
        <v>1483</v>
      </c>
      <c r="AE139" s="22">
        <v>43994.428668981483</v>
      </c>
      <c r="AF139" s="8" t="s">
        <v>1483</v>
      </c>
      <c r="AG139" s="22">
        <v>43964.573761574073</v>
      </c>
      <c r="AH139" s="1"/>
      <c r="AI139" s="120">
        <v>121</v>
      </c>
      <c r="AJ139" s="120" t="s">
        <v>1766</v>
      </c>
      <c r="AK139" s="120" t="s">
        <v>1422</v>
      </c>
      <c r="AL139" s="120"/>
      <c r="AM139" s="120"/>
      <c r="AN139" s="120"/>
      <c r="AO139" s="121"/>
      <c r="AP139" s="118"/>
      <c r="AQ139" s="118"/>
      <c r="AR139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R070100</v>
      </c>
      <c r="AS139" s="29">
        <f>IF(SP_AcqTract_DB[[#This Row],[WCAD Tax Parcel ID]]="",0,(LEN(SP_AcqTract_DB[[#This Row],[WCAD Tax Parcel ID]])-LEN(SUBSTITUTE(SP_AcqTract_DB[[#This Row],[WCAD Tax Parcel ID]],"#",""))+1)/2)</f>
        <v>1</v>
      </c>
      <c r="AT139" s="80" t="e">
        <f>IF(SP_AcqTract_DB[[#This Row],[WCAD Tax Parcel ID]]="",0,COUNTIF(#REF!,SP_AcqTract_DB[[#This Row],[Acquisition Tract No.]]))</f>
        <v>#REF!</v>
      </c>
      <c r="AU139" s="79">
        <f>COUNTIF(ACQStatus_ACQTNo.,SP_AcqTract_DB[[#This Row],[Acquisition Tract No.]])</f>
        <v>1</v>
      </c>
    </row>
    <row r="140" spans="1:47" ht="19.5" customHeight="1" x14ac:dyDescent="0.2">
      <c r="A140" s="148" t="s">
        <v>2037</v>
      </c>
      <c r="B140" s="71" t="s">
        <v>223</v>
      </c>
      <c r="C140" s="7" t="s">
        <v>1174</v>
      </c>
      <c r="D140" s="28" t="s">
        <v>666</v>
      </c>
      <c r="E140" s="28"/>
      <c r="F140" s="28" t="s">
        <v>2426</v>
      </c>
      <c r="G140" s="8" t="s">
        <v>507</v>
      </c>
      <c r="H140" s="8"/>
      <c r="I140" s="8"/>
      <c r="J140" s="8"/>
      <c r="K140" s="8"/>
      <c r="L140" s="8" t="s">
        <v>208</v>
      </c>
      <c r="M140" s="8"/>
      <c r="N140" s="8"/>
      <c r="O140" s="30"/>
      <c r="P140" s="7"/>
      <c r="Q140" s="3"/>
      <c r="R140" s="16"/>
      <c r="S140" s="5">
        <v>0</v>
      </c>
      <c r="T140" s="4"/>
      <c r="U140" s="30"/>
      <c r="V140" s="8"/>
      <c r="W140" s="8"/>
      <c r="X140" s="8"/>
      <c r="Y140" s="8"/>
      <c r="Z140" s="8"/>
      <c r="AA140" s="7"/>
      <c r="AB140" s="7"/>
      <c r="AC140" s="8" t="s">
        <v>2169</v>
      </c>
      <c r="AD140" s="8" t="s">
        <v>1483</v>
      </c>
      <c r="AE140" s="22">
        <v>43994.428668981483</v>
      </c>
      <c r="AF140" s="8" t="s">
        <v>1483</v>
      </c>
      <c r="AG140" s="22">
        <v>43964.574872685182</v>
      </c>
      <c r="AH140" s="1"/>
      <c r="AI140" s="120">
        <v>124</v>
      </c>
      <c r="AJ140" s="120" t="s">
        <v>1766</v>
      </c>
      <c r="AK140" s="120" t="s">
        <v>1422</v>
      </c>
      <c r="AL140" s="120"/>
      <c r="AM140" s="120"/>
      <c r="AN140" s="120"/>
      <c r="AO140" s="121"/>
      <c r="AP140" s="121"/>
      <c r="AQ140" s="121"/>
      <c r="AR140" s="78" t="str">
        <f>IF(SP_AcqTract_DB[[#This Row],[Count '# in TaxID]]=1,LEFT(SP_AcqTract_DB[[#This Row],[WCAD Tax Parcel ID]],7),IF(SP_AcqTract_DB[[#This Row],[Count '# in TaxID]]=2,CONCATENATE(LEFT(SP_AcqTract_DB[[#This Row],[WCAD Tax Parcel ID]],7),";",MID(SP_AcqTract_DB[[#This Row],[WCAD Tax Parcel ID]],FIND("#",SP_AcqTract_DB[[#This Row],[WCAD Tax Parcel ID]],10)+1,7)),IF(SP_AcqTract_DB[[#This Row],[Count '# in TaxID]]&gt;2,CONCATENATE(LEFT(SP_AcqTract_DB[[#This Row],[WCAD Tax Parcel ID]],7),";",MID(SP_AcqTract_DB[[#This Row],[WCAD Tax Parcel ID]],FIND("#",SP_AcqTract_DB[[#This Row],[WCAD Tax Parcel ID]],10)+1,7),";",MID(SP_AcqTract_DB[[#This Row],[WCAD Tax Parcel ID]],FIND("#",SP_AcqTract_DB[[#This Row],[WCAD Tax Parcel ID]],23)+1,7)),"")))</f>
        <v>R073246</v>
      </c>
      <c r="AS140" s="29">
        <f>IF(SP_AcqTract_DB[[#This Row],[WCAD Tax Parcel ID]]="",0,(LEN(SP_AcqTract_DB[[#This Row],[WCAD Tax Parcel ID]])-LEN(SUBSTITUTE(SP_AcqTract_DB[[#This Row],[WCAD Tax Parcel ID]],"#",""))+1)/2)</f>
        <v>1</v>
      </c>
      <c r="AT140" s="80" t="e">
        <f>IF(SP_AcqTract_DB[[#This Row],[WCAD Tax Parcel ID]]="",0,COUNTIF(#REF!,SP_AcqTract_DB[[#This Row],[Acquisition Tract No.]]))</f>
        <v>#REF!</v>
      </c>
      <c r="AU140" s="79">
        <f>COUNTIF(ACQStatus_ACQTNo.,SP_AcqTract_DB[[#This Row],[Acquisition Tract No.]])</f>
        <v>1</v>
      </c>
    </row>
    <row r="141" spans="1:47" ht="19.5" customHeight="1" x14ac:dyDescent="0.25">
      <c r="A141" s="143">
        <f>SUBTOTAL(103,SP_AcqTract_DB[Acquisition Tract No.])</f>
        <v>139</v>
      </c>
      <c r="B141" s="143">
        <f>SUBTOTAL(103,SP_AcqTract_DB[WCAD Tax Parcel ID])</f>
        <v>139</v>
      </c>
      <c r="C141" s="143">
        <f>SUBTOTAL(103,SP_AcqTract_DB[Phase])</f>
        <v>139</v>
      </c>
      <c r="D141" s="143">
        <f>SUBTOTAL(103,SP_AcqTract_DB[Acquisition Status])</f>
        <v>139</v>
      </c>
      <c r="E141" s="143">
        <f>SUBTOTAL(103,SP_AcqTract_DB[Acquisition Interest])</f>
        <v>70</v>
      </c>
      <c r="F141" s="143">
        <f>SUBTOTAL(103,SP_AcqTract_DB[ROW Agent])</f>
        <v>104</v>
      </c>
      <c r="G141" s="143">
        <f>SUBTOTAL(103,SP_AcqTract_DB[Property Owner Vested Name])</f>
        <v>138</v>
      </c>
      <c r="H141" s="143">
        <f>SUBTOTAL(103,SP_AcqTract_DB[Owner Company Name])</f>
        <v>20</v>
      </c>
      <c r="I141" s="143">
        <f>SUBTOTAL(103,SP_AcqTract_DB[Property Owner Mailing Name])</f>
        <v>58</v>
      </c>
      <c r="J141" s="143">
        <f>SUBTOTAL(103,SP_AcqTract_DB[Owner Mailing Address])</f>
        <v>65</v>
      </c>
      <c r="K141" s="143">
        <f>SUBTOTAL(103,SP_AcqTract_DB[Owner City, ST  Zip])</f>
        <v>63</v>
      </c>
      <c r="L141" s="143">
        <f>SUBTOTAL(103,SP_AcqTract_DB[Property Situs Address])</f>
        <v>126</v>
      </c>
      <c r="M141" s="143">
        <f>SUBTOTAL(103,SP_AcqTract_DB[Title Co.])</f>
        <v>52</v>
      </c>
      <c r="N141" s="143">
        <f>SUBTOTAL(103,SP_AcqTract_DB[Title GF No.])</f>
        <v>48</v>
      </c>
      <c r="O141" s="143">
        <f>SUBTOTAL(103,SP_AcqTract_DB[Title Ordered])</f>
        <v>53</v>
      </c>
      <c r="P141" s="143">
        <f>SUBTOTAL(103,SP_AcqTract_DB[Appraisal Firm])</f>
        <v>51</v>
      </c>
      <c r="Q141" s="143">
        <f>SUBTOTAL(103,SP_AcqTract_DB[Reviewer])</f>
        <v>48</v>
      </c>
      <c r="R141" s="143">
        <f>SUBTOTAL(103,SP_AcqTract_DB[Appraisal Requested])</f>
        <v>42</v>
      </c>
      <c r="S141" s="143">
        <f>SUBTOTAL(103,SP_AcqTract_DB[Survey Acres])</f>
        <v>139</v>
      </c>
      <c r="T141" s="143">
        <f>SUBTOTAL(103,SP_AcqTract_DB[Survey SqFt])</f>
        <v>53</v>
      </c>
      <c r="U141" s="143">
        <f>SUBTOTAL(103,SP_AcqTract_DB[Survey Requested])</f>
        <v>38</v>
      </c>
      <c r="V141" s="143">
        <f>SUBTOTAL(103,SP_AcqTract_DB[Appraiser])</f>
        <v>49</v>
      </c>
      <c r="W141" s="143"/>
      <c r="X141" s="143"/>
      <c r="Y141" s="143">
        <f>SUBTOTAL(103,SP_AcqTract_DB[Utility Easements])</f>
        <v>11</v>
      </c>
      <c r="Z141" s="143">
        <f>SUBTOTAL(103,SP_AcqTract_DB[Mineral Rights])</f>
        <v>20</v>
      </c>
      <c r="AA141" s="143">
        <f>SUBTOTAL(103,SP_AcqTract_DB[Improv])</f>
        <v>4</v>
      </c>
      <c r="AB141" s="143">
        <f>SUBTOTAL(103,SP_AcqTract_DB[Use])</f>
        <v>51</v>
      </c>
      <c r="AC141" s="143">
        <f>SUBTOTAL(103,SP_AcqTract_DB[ACQ Filename Prefix])</f>
        <v>139</v>
      </c>
      <c r="AD141" s="143">
        <f>SUBTOTAL(103,SP_AcqTract_DB[Modified By])</f>
        <v>139</v>
      </c>
      <c r="AE141" s="143">
        <f>SUBTOTAL(103,SP_AcqTract_DB[Modified])</f>
        <v>139</v>
      </c>
      <c r="AF141" s="143">
        <f>SUBTOTAL(103,SP_AcqTract_DB[Created By])</f>
        <v>139</v>
      </c>
      <c r="AG141" s="143">
        <f>SUBTOTAL(103,SP_AcqTract_DB[Created])</f>
        <v>139</v>
      </c>
      <c r="AH141" s="143">
        <f>SUBTOTAL(103,SP_AcqTract_DB[Acquisition Comments])</f>
        <v>53</v>
      </c>
      <c r="AI141" s="144">
        <f>SUBTOTAL(103,SP_AcqTract_DB[ID])</f>
        <v>139</v>
      </c>
      <c r="AJ141" s="144"/>
      <c r="AK141" s="144"/>
      <c r="AL141" s="144">
        <f>SUBTOTAL(103,SP_AcqTract_DB[City Survey Needed])</f>
        <v>63</v>
      </c>
      <c r="AM141" s="144">
        <f>SUBTOTAL(103,SP_AcqTract_DB[USACOE Survey Needed])</f>
        <v>63</v>
      </c>
      <c r="AN141" s="144">
        <f>SUBTOTAL(103,SP_AcqTract_DB[No. of Interests for USACOE])</f>
        <v>58</v>
      </c>
      <c r="AO141" s="144">
        <f>SUBTOTAL(103,SP_AcqTract_DB[Appraisal Received2])</f>
        <v>24</v>
      </c>
      <c r="AP141" s="144"/>
      <c r="AQ141" s="145"/>
      <c r="AR141" s="140"/>
      <c r="AS141" s="137"/>
      <c r="AT141" s="146" t="e">
        <f>SUBTOTAL(109,SP_AcqTract_DB[Count in TaxPar DB])</f>
        <v>#REF!</v>
      </c>
      <c r="AU141" s="147">
        <f>SUBTOTAL(109,SP_AcqTract_DB[Count in ACQ Status])</f>
        <v>139</v>
      </c>
    </row>
  </sheetData>
  <phoneticPr fontId="45" type="noConversion"/>
  <conditionalFormatting sqref="AS2:AU140">
    <cfRule type="expression" dxfId="122" priority="1">
      <formula>$AS2&lt;&gt;$AT2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a992af6-f8b4-4ad4-b0dd-012b93dfe73d">COWFRLPHDR-10-6</_dlc_DocId>
    <_dlc_DocIdUrl xmlns="aa992af6-f8b4-4ad4-b0dd-012b93dfe73d">
      <Url>https://share.hdrinc.com/sites/CoW_FRLP/_layouts/DocIdRedir.aspx?ID=COWFRLPHDR-10-6</Url>
      <Description>COWFRLPHDR-10-6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6847E03703E409F665D14D9CD2D37" ma:contentTypeVersion="0" ma:contentTypeDescription="Create a new document." ma:contentTypeScope="" ma:versionID="9890fc7c48938089161c20f6cd2605d6">
  <xsd:schema xmlns:xsd="http://www.w3.org/2001/XMLSchema" xmlns:xs="http://www.w3.org/2001/XMLSchema" xmlns:p="http://schemas.microsoft.com/office/2006/metadata/properties" xmlns:ns2="aa992af6-f8b4-4ad4-b0dd-012b93dfe73d" targetNamespace="http://schemas.microsoft.com/office/2006/metadata/properties" ma:root="true" ma:fieldsID="3eddd7b8fb9f2ac2e59918008fccaeec" ns2:_="">
    <xsd:import namespace="aa992af6-f8b4-4ad4-b0dd-012b93dfe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92af6-f8b4-4ad4-b0dd-012b93dfe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35A9F61-A96B-4082-B20F-F2B23C6CF7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F0BCD0-1898-49FD-9211-56844441B181}">
  <ds:schemaRefs>
    <ds:schemaRef ds:uri="http://schemas.microsoft.com/office/2006/metadata/properties"/>
    <ds:schemaRef ds:uri="aa992af6-f8b4-4ad4-b0dd-012b93dfe73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3BAAB8-251F-4990-A471-C2B2BD443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92af6-f8b4-4ad4-b0dd-012b93dfe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615BD5C-EF5C-46F2-B7C6-F7C8FCCE275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ACQ Tract Status Report</vt:lpstr>
      <vt:lpstr>SP ACQ Lib</vt:lpstr>
      <vt:lpstr>SP AcqTract DB</vt:lpstr>
      <vt:lpstr>ACQStatus_ACQTNo.</vt:lpstr>
      <vt:lpstr>'ACQ Tract Status Report'!Print_Titles</vt:lpstr>
    </vt:vector>
  </TitlesOfParts>
  <Company>HDR,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Jeff Mann</dc:creator>
  <cp:lastModifiedBy>tui chan</cp:lastModifiedBy>
  <cp:lastPrinted>2020-07-13T13:38:40Z</cp:lastPrinted>
  <dcterms:created xsi:type="dcterms:W3CDTF">2019-09-18T19:21:06Z</dcterms:created>
  <dcterms:modified xsi:type="dcterms:W3CDTF">2020-07-20T02:06:24Z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0x0101005366847E03703E409F665D14D9CD2D37</vt:lpwstr>
  </property>
  <property fmtid="{D5CDD505-2E9C-101B-9397-08002B2CF9AE}" pid="3" name="_dlc_DocIdItemGuid">
    <vt:lpwstr>71c12ece-0bf9-466b-ba79-b42b31c6909a</vt:lpwstr>
  </property>
</Properties>
</file>