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29041401-3C91-46C4-8C27-0D24D9A9721F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I28" i="19" s="1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E43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I103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2" i="19"/>
  <c r="E103" i="19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34" i="19"/>
  <c r="E28" i="19" s="1"/>
  <c r="F105" i="19"/>
  <c r="P105" i="19" s="1"/>
  <c r="P104" i="19"/>
  <c r="Z2" i="16" l="1"/>
  <c r="E114" i="16" l="1" a="1"/>
  <c r="E114" i="16" s="1"/>
  <c r="E105" i="16" a="1"/>
  <c r="E105" i="16" s="1"/>
  <c r="E97" i="16" a="1"/>
  <c r="E97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110" i="16" a="1"/>
  <c r="E110" i="16" s="1"/>
  <c r="E57" i="16" a="1"/>
  <c r="E57" i="16" s="1"/>
  <c r="E11" i="16" a="1"/>
  <c r="E11" i="16" s="1"/>
  <c r="E26" i="16" a="1"/>
  <c r="E26" i="16" s="1"/>
  <c r="E78" i="16" a="1"/>
  <c r="E78" i="16" s="1"/>
  <c r="E46" i="16" a="1"/>
  <c r="E46" i="16" s="1"/>
  <c r="E16" i="16" a="1"/>
  <c r="E16" i="16" s="1"/>
  <c r="E87" i="16" a="1"/>
  <c r="E87" i="16" s="1"/>
  <c r="E32" i="16" a="1"/>
  <c r="E32" i="16" s="1"/>
  <c r="E112" i="16" a="1"/>
  <c r="E112" i="16" s="1"/>
  <c r="E104" i="16" a="1"/>
  <c r="E104" i="16" s="1"/>
  <c r="E96" i="16" a="1"/>
  <c r="E96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91" i="16" a="1"/>
  <c r="E91" i="16" s="1"/>
  <c r="E73" i="16" a="1"/>
  <c r="E73" i="16" s="1"/>
  <c r="E49" i="16" a="1"/>
  <c r="E49" i="16" s="1"/>
  <c r="E28" i="16" a="1"/>
  <c r="E28" i="16" s="1"/>
  <c r="E55" i="16" a="1"/>
  <c r="E55" i="16" s="1"/>
  <c r="E9" i="16" a="1"/>
  <c r="E9" i="16" s="1"/>
  <c r="E99" i="16" a="1"/>
  <c r="E99" i="16" s="1"/>
  <c r="E70" i="16" a="1"/>
  <c r="E70" i="16" s="1"/>
  <c r="E33" i="16" a="1"/>
  <c r="E33" i="16" s="1"/>
  <c r="E106" i="16" a="1"/>
  <c r="E106" i="16" s="1"/>
  <c r="E61" i="16" a="1"/>
  <c r="E61" i="16" s="1"/>
  <c r="E45" i="16" a="1"/>
  <c r="E45" i="16" s="1"/>
  <c r="E15" i="16" a="1"/>
  <c r="E15" i="16" s="1"/>
  <c r="E111" i="16" a="1"/>
  <c r="E111" i="16" s="1"/>
  <c r="E103" i="16" a="1"/>
  <c r="E103" i="16" s="1"/>
  <c r="E92" i="16" a="1"/>
  <c r="E92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65" i="16" a="1"/>
  <c r="E65" i="16" s="1"/>
  <c r="E36" i="16" a="1"/>
  <c r="E36" i="16" s="1"/>
  <c r="E19" i="16" a="1"/>
  <c r="E19" i="16" s="1"/>
  <c r="E47" i="16" a="1"/>
  <c r="E47" i="16" s="1"/>
  <c r="E17" i="16" a="1"/>
  <c r="E17" i="16" s="1"/>
  <c r="E62" i="16" a="1"/>
  <c r="E62" i="16" s="1"/>
  <c r="E24" i="16" a="1"/>
  <c r="E24" i="16" s="1"/>
  <c r="E98" i="16" a="1"/>
  <c r="E98" i="16" s="1"/>
  <c r="E69" i="16" a="1"/>
  <c r="E69" i="16" s="1"/>
  <c r="E53" i="16" a="1"/>
  <c r="E53" i="16" s="1"/>
  <c r="E7" i="16" a="1"/>
  <c r="E7" i="16" s="1"/>
  <c r="E82" i="16" a="1"/>
  <c r="E82" i="16" s="1"/>
  <c r="E23" i="16" a="1"/>
  <c r="E23" i="16" s="1"/>
  <c r="E109" i="16" a="1"/>
  <c r="E109" i="16" s="1"/>
  <c r="E101" i="16" a="1"/>
  <c r="E101" i="16" s="1"/>
  <c r="E89" i="16" a="1"/>
  <c r="E89" i="16" s="1"/>
  <c r="E81" i="16" a="1"/>
  <c r="E81" i="16" s="1"/>
  <c r="E72" i="16" a="1"/>
  <c r="E72" i="16" s="1"/>
  <c r="E64" i="16" a="1"/>
  <c r="E64" i="16" s="1"/>
  <c r="E56" i="16" a="1"/>
  <c r="E56" i="16" s="1"/>
  <c r="E48" i="16" a="1"/>
  <c r="E48" i="16" s="1"/>
  <c r="E35" i="16" a="1"/>
  <c r="E35" i="16" s="1"/>
  <c r="E27" i="16" a="1"/>
  <c r="E27" i="16" s="1"/>
  <c r="E18" i="16" a="1"/>
  <c r="E18" i="16" s="1"/>
  <c r="E10" i="16" a="1"/>
  <c r="E10" i="16" s="1"/>
  <c r="E108" i="16" a="1"/>
  <c r="E108" i="16" s="1"/>
  <c r="E100" i="16" a="1"/>
  <c r="E100" i="16" s="1"/>
  <c r="E88" i="16" a="1"/>
  <c r="E88" i="16" s="1"/>
  <c r="E80" i="16" a="1"/>
  <c r="E80" i="16" s="1"/>
  <c r="E71" i="16" a="1"/>
  <c r="E71" i="16" s="1"/>
  <c r="E63" i="16" a="1"/>
  <c r="E63" i="16" s="1"/>
  <c r="E34" i="16" a="1"/>
  <c r="E34" i="16" s="1"/>
  <c r="E107" i="16" a="1"/>
  <c r="E107" i="16" s="1"/>
  <c r="E54" i="16" a="1"/>
  <c r="E54" i="16" s="1"/>
  <c r="E8" i="16" a="1"/>
  <c r="E8" i="16" s="1"/>
  <c r="E77" i="16" a="1"/>
  <c r="E7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9" i="16" a="1"/>
  <c r="F47" i="16" a="1"/>
  <c r="F62" i="16" a="1"/>
  <c r="F46" i="16" a="1"/>
  <c r="F96" i="16" a="1"/>
  <c r="F31" i="16" a="1"/>
  <c r="F68" i="16" a="1"/>
  <c r="F85" i="16" a="1"/>
  <c r="F26" i="16" a="1"/>
  <c r="F27" i="16" a="1"/>
  <c r="F66" i="16" a="1"/>
  <c r="F71" i="16" a="1"/>
  <c r="F83" i="16" a="1"/>
  <c r="F86" i="16" a="1"/>
  <c r="F57" i="16" a="1"/>
  <c r="F50" i="16" a="1"/>
  <c r="F87" i="16" a="1"/>
  <c r="F80" i="16" a="1"/>
  <c r="F59" i="16" a="1"/>
  <c r="F91" i="16" a="1"/>
  <c r="F92" i="16" a="1"/>
  <c r="F38" i="16" a="1"/>
  <c r="F45" i="16" a="1"/>
  <c r="F15" i="16" a="1"/>
  <c r="F88" i="16" a="1"/>
  <c r="F76" i="16" a="1"/>
  <c r="F39" i="16" a="1"/>
  <c r="F29" i="16" a="1"/>
  <c r="F48" i="16" a="1"/>
  <c r="F16" i="16" a="1"/>
  <c r="F98" i="16" a="1"/>
  <c r="F8" i="16" a="1"/>
  <c r="F54" i="16" a="1"/>
  <c r="F28" i="16" a="1"/>
  <c r="F49" i="16" a="1"/>
  <c r="F72" i="16" a="1"/>
  <c r="F55" i="16" a="1"/>
  <c r="F61" i="16" a="1"/>
  <c r="F60" i="16" a="1"/>
  <c r="F14" i="16" a="1"/>
  <c r="F78" i="16" a="1"/>
  <c r="F30" i="16" a="1"/>
  <c r="F7" i="16" a="1"/>
  <c r="F67" i="16" a="1"/>
  <c r="F74" i="16" a="1"/>
  <c r="F56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6A3391C2-A4EE-4E93-B1A9-F3DE6FEC896A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B3653D15-22EF-405A-84C7-2D398CE43943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<sst xmlns="http://schemas.openxmlformats.org/spreadsheetml/2006/main" count="2001" uniqueCount="413">
  <si>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</si>
  <si>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</si>
  <si>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</si>
  <si>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</si>
  <si>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</si>
  <si>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</si>
  <si>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</si>
  <si>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</si>
  <si>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</si>
  <si>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</si>
  <si>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</si>
  <si>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</si>
  <si>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</si>
  <si>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</si>
  <si>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</si>
  <si>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</si>
  <si>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</si>
  <si>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</si>
  <si>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</si>
  <si>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</si>
  <si>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</si>
  <si>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</si>
  <si>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</si>
  <si>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</si>
  <si>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</si>
  <si>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</si>
  <si>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</si>
  <si>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</si>
  <si>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</si>
  <si>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</si>
  <si>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</si>
  <si>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</si>
  <si>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</si>
  <si>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</si>
  <si>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</si>
  <si>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</si>
  <si>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</si>
  <si>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</si>
  <si>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</si>
  <si>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</si>
  <si>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</si>
  <si>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</si>
  <si>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</si>
  <si>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</si>
  <si>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</si>
  <si>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</si>
  <si>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</si>
  <si>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</si>
  <si>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</si>
  <si>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</si>
  <si>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</si>
  <si>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</si>
  <si>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</si>
  <si>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</si>
  <si>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</si>
  <si>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</si>
  <si>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</si>
  <si>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</si>
  <si>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</si>
  <si>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</si>
  <si>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</si>
  <si>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</si>
  <si>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</si>
  <si>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</si>
  <si>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</si>
  <si>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</si>
  <si>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</si>
  <si>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</si>
  <si>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</si>
  <si>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</si>
  <si>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</si>
  <si>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</si>
  <si>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</si>
  <si>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</si>
  <si>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</si>
  <si>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</si>
  <si>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</si>
  <si>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</si>
  <si>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</si>
  <si>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</si>
  <si>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</si>
  <si>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</si>
  <si>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</si>
  <si>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</si>
  <si>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</si>
  <si>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</si>
  <si>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</si>
  <si>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</si>
  <si>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</si>
  <si>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</si>
  <si>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</si>
  <si>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</si>
  <si>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</si>
  <si>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</si>
  <si>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</si>
  <si>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</si>
  <si>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</si>
  <si>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</si>
  <si>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</si>
  <si>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</si>
  <si>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</si>
  <si>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</si>
  <si>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</si>
  <si>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</si>
  <si>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</si>
  <si>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</si>
  <si>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</si>
  <si>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</si>
  <si>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</si>
  <si>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</si>
  <si>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</si>
  <si>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</si>
  <si>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</si>
  <si>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</si>
  <si>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</si>
  <si>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</si>
  <si>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</si>
  <si>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</si>
  <si>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</si>
  <si>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</si>
  <si>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</si>
  <si>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</si>
  <si>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</si>
  <si>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</si>
  <si>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</si>
  <si>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</si>
  <si>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</si>
  <si>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</si>
  <si>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</si>
  <si>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</si>
  <si>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</si>
  <si>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</si>
  <si>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</si>
  <si>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</si>
  <si>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</si>
  <si>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</si>
  <si>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</si>
  <si>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</si>
  <si>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</si>
  <si>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</si>
  <si>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</si>
  <si>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</si>
  <si>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</si>
  <si>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</si>
  <si>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</si>
  <si>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</si>
  <si>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</si>
  <si>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</si>
  <si>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</si>
  <si>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</si>
  <si>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</si>
  <si>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</si>
  <si>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</si>
  <si>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</si>
  <si>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</si>
  <si>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</si>
  <si>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</si>
  <si>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</si>
  <si>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</si>
  <si>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</si>
  <si>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</si>
  <si>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</si>
  <si>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</si>
  <si>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</si>
  <si>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</si>
  <si>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</si>
  <si>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</si>
  <si>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</si>
  <si>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</si>
  <si>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</si>
  <si>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</si>
  <si>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</si>
  <si>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</si>
  <si>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</si>
  <si>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</si>
  <si>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</si>
  <si>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</si>
  <si>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</si>
  <si>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</si>
  <si>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</si>
  <si>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</si>
  <si>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</si>
  <si>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</si>
  <si>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</si>
  <si>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</si>
  <si>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</si>
  <si>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</si>
  <si>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</si>
  <si>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</si>
  <si>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</si>
  <si>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</si>
  <si>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</si>
  <si>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</si>
  <si>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</si>
  <si>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</si>
  <si>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</si>
  <si>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</si>
  <si>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</si>
  <si>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</si>
  <si>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</si>
  <si>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</si>
  <si>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</si>
  <si>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</si>
  <si>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</si>
  <si>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</si>
  <si>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</si>
  <si>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</si>
  <si>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</si>
  <si>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</si>
  <si>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</si>
  <si>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</si>
  <si>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</si>
  <si>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</si>
  <si>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</si>
  <si>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</si>
  <si>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</si>
  <si>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</si>
  <si>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</si>
  <si>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</si>
  <si>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</si>
  <si>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</si>
  <si>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</si>
  <si>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</si>
  <si>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</si>
  <si>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</si>
  <si>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</si>
  <si>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</si>
  <si>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</si>
  <si>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</si>
  <si>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</si>
  <si>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</si>
  <si>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</si>
  <si>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</si>
  <si>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</si>
  <si>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</si>
  <si>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</si>
  <si>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</si>
  <si>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</si>
  <si>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</si>
  <si>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</si>
  <si>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</si>
  <si>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</si>
  <si>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</si>
  <si>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</si>
  <si>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</si>
  <si>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</si>
  <si>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</si>
  <si>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</si>
  <si>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</si>
  <si>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</si>
  <si>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</si>
  <si>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</si>
  <si>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</si>
  <si>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</si>
  <si>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</si>
  <si>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</si>
  <si>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</si>
  <si>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</si>
  <si>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</si>
  <si>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</si>
  <si>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</si>
  <si>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</si>
  <si>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</si>
  <si>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</si>
  <si>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</si>
  <si>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</si>
  <si>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</si>
  <si>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</si>
  <si>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</si>
  <si>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</si>
  <si>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</si>
  <si>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</si>
  <si>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</si>
  <si>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</si>
  <si>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</si>
  <si>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</si>
  <si>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</si>
  <si>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</si>
  <si>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</si>
  <si>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</si>
  <si>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</si>
  <si>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</si>
  <si>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</si>
  <si>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</si>
  <si>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</si>
  <si>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</si>
  <si>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</si>
  <si>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</si>
  <si>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</si>
  <si>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</si>
  <si>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</si>
  <si>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</si>
  <si>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</si>
  <si>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</si>
  <si>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</si>
  <si>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</si>
  <si>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</si>
  <si>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</si>
  <si>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</si>
  <si>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</si>
  <si>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</si>
  <si>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</si>
  <si>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</si>
  <si>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</si>
  <si>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</si>
  <si>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</si>
  <si>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</si>
  <si>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</si>
  <si>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</si>
  <si>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</si>
  <si>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</si>
  <si>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</si>
  <si>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</si>
  <si>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</si>
  <si>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</si>
  <si>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</si>
  <si>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</si>
  <si>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</si>
  <si>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</si>
  <si>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</si>
  <si>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</si>
  <si>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</si>
  <si>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</si>
  <si>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</si>
  <si>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</si>
  <si>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</si>
  <si>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</si>
  <si>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</si>
  <si>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</si>
  <si>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</si>
  <si>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</si>
  <si>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</si>
  <si>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</si>
  <si>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</si>
  <si>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</si>
  <si>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</si>
  <si>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</si>
  <si>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</si>
  <si>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</si>
  <si>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</si>
  <si>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</si>
  <si>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</si>
  <si>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</si>
  <si>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</si>
  <si>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</si>
  <si>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</si>
  <si>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</si>
  <si>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</si>
  <si>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</si>
  <si>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</si>
  <si>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</si>
  <si>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</si>
  <si>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</si>
  <si>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</si>
  <si>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</si>
  <si>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</si>
  <si>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</si>
  <si>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</si>
  <si>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</si>
  <si>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</si>
  <si>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</si>
  <si>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</si>
  <si>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</si>
  <si>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</si>
  <si>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</si>
  <si>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</si>
  <si>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</si>
  <si>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</si>
  <si>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</si>
  <si>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</si>
  <si>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</si>
  <si>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</si>
  <si>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</si>
  <si>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</si>
  <si>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</si>
  <si>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</si>
  <si>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</si>
  <si>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</si>
  <si>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</si>
  <si>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</si>
  <si>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</si>
  <si>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</si>
  <si>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</si>
  <si>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</si>
  <si>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</si>
  <si>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</si>
  <si>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</si>
  <si>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</si>
  <si>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</si>
  <si>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</si>
  <si>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</si>
  <si>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</si>
  <si>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</si>
  <si>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</si>
  <si>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</si>
  <si>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</si>
  <si>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</si>
  <si>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</si>
  <si>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</si>
  <si>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</si>
  <si>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</si>
  <si>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</si>
  <si>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</si>
  <si>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</si>
  <si>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</si>
  <si>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</si>
  <si>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</si>
  <si>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</si>
  <si>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</si>
  <si>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</si>
  <si>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M48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</si>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</sst>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7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8" fillId="0" borderId="0"/>
    <xf numFmtId="0" fontId="7" fillId="0" borderId="0"/>
    <xf numFmtId="9" fontId="45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9" fillId="0" borderId="0"/>
    <xf numFmtId="9" fontId="69" fillId="0" borderId="0" applyFont="0" applyFill="0" applyBorder="0" applyAlignment="0" applyProtection="0"/>
    <xf numFmtId="0" fontId="69" fillId="0" borderId="0"/>
    <xf numFmtId="0" fontId="2" fillId="0" borderId="0"/>
    <xf numFmtId="9" fontId="6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9" fontId="4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07">
    <xf numFmtId="0" fontId="0" fillId="0" borderId="0" xfId="0"/>
    <xf numFmtId="0" fontId="9" fillId="2" borderId="0" xfId="1" applyFont="1" applyFill="1" applyAlignment="1">
      <alignment vertical="center"/>
    </xf>
    <xf numFmtId="0" fontId="10" fillId="2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1" fillId="3" borderId="1" xfId="1" applyFont="1" applyFill="1" applyBorder="1" applyAlignment="1">
      <alignment horizontal="left" vertical="center"/>
    </xf>
    <xf numFmtId="2" fontId="12" fillId="3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right" vertical="center"/>
    </xf>
    <xf numFmtId="0" fontId="14" fillId="3" borderId="1" xfId="1" applyFont="1" applyFill="1" applyBorder="1" applyAlignment="1">
      <alignment horizontal="left" vertical="center"/>
    </xf>
    <xf numFmtId="0" fontId="15" fillId="3" borderId="0" xfId="1" applyFont="1" applyFill="1" applyAlignment="1">
      <alignment horizontal="right" vertical="center"/>
    </xf>
    <xf numFmtId="0" fontId="11" fillId="3" borderId="2" xfId="1" applyFont="1" applyFill="1" applyBorder="1" applyAlignment="1">
      <alignment horizontal="right" vertical="center"/>
    </xf>
    <xf numFmtId="0" fontId="14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/>
    </xf>
    <xf numFmtId="2" fontId="17" fillId="3" borderId="4" xfId="1" applyNumberFormat="1" applyFont="1" applyFill="1" applyBorder="1" applyAlignment="1">
      <alignment horizontal="center"/>
    </xf>
    <xf numFmtId="0" fontId="18" fillId="3" borderId="4" xfId="1" applyFont="1" applyFill="1" applyBorder="1" applyAlignment="1">
      <alignment horizontal="left"/>
    </xf>
    <xf numFmtId="0" fontId="11" fillId="3" borderId="5" xfId="1" applyFont="1" applyFill="1" applyBorder="1" applyAlignment="1">
      <alignment horizontal="left" vertical="center"/>
    </xf>
    <xf numFmtId="0" fontId="11" fillId="3" borderId="5" xfId="1" applyFont="1" applyFill="1" applyBorder="1" applyAlignment="1">
      <alignment horizontal="right" vertical="center"/>
    </xf>
    <xf numFmtId="0" fontId="14" fillId="3" borderId="5" xfId="1" applyFont="1" applyFill="1" applyBorder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19" fillId="4" borderId="0" xfId="1" applyFont="1" applyFill="1" applyAlignment="1">
      <alignment horizontal="left" vertical="top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19" fillId="4" borderId="0" xfId="1" applyFont="1" applyFill="1" applyAlignment="1">
      <alignment vertical="top" wrapText="1"/>
    </xf>
    <xf numFmtId="0" fontId="20" fillId="0" borderId="11" xfId="1" applyFont="1" applyBorder="1" applyAlignment="1">
      <alignment vertical="center" wrapText="1"/>
    </xf>
    <xf numFmtId="0" fontId="20" fillId="0" borderId="12" xfId="1" applyFont="1" applyBorder="1" applyAlignment="1">
      <alignment vertical="center" wrapText="1"/>
    </xf>
    <xf numFmtId="0" fontId="20" fillId="0" borderId="13" xfId="1" applyFont="1" applyBorder="1" applyAlignment="1">
      <alignment vertical="center" wrapText="1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6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17" xfId="1" applyFont="1" applyBorder="1" applyAlignment="1">
      <alignment vertical="center"/>
    </xf>
    <xf numFmtId="0" fontId="21" fillId="2" borderId="0" xfId="1" applyFont="1" applyFill="1"/>
    <xf numFmtId="0" fontId="19" fillId="0" borderId="0" xfId="1" applyFont="1" applyAlignment="1">
      <alignment vertical="top" wrapText="1"/>
    </xf>
    <xf numFmtId="2" fontId="22" fillId="3" borderId="18" xfId="1" applyNumberFormat="1" applyFont="1" applyFill="1" applyBorder="1" applyAlignment="1">
      <alignment horizontal="left"/>
    </xf>
    <xf numFmtId="0" fontId="22" fillId="3" borderId="18" xfId="1" applyFont="1" applyFill="1" applyBorder="1" applyAlignment="1">
      <alignment horizontal="left"/>
    </xf>
    <xf numFmtId="0" fontId="23" fillId="2" borderId="0" xfId="1" applyFont="1" applyFill="1" applyAlignment="1">
      <alignment horizontal="center" vertical="center"/>
    </xf>
    <xf numFmtId="0" fontId="24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6" fillId="2" borderId="0" xfId="1" applyFont="1" applyFill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8" fillId="2" borderId="19" xfId="1" applyFont="1" applyFill="1" applyBorder="1" applyAlignment="1">
      <alignment horizontal="center" vertical="center"/>
    </xf>
    <xf numFmtId="14" fontId="28" fillId="2" borderId="19" xfId="1" applyNumberFormat="1" applyFont="1" applyFill="1" applyBorder="1" applyAlignment="1">
      <alignment horizontal="center" vertical="center"/>
    </xf>
    <xf numFmtId="49" fontId="27" fillId="2" borderId="19" xfId="1" applyNumberFormat="1" applyFont="1" applyFill="1" applyBorder="1" applyAlignment="1">
      <alignment horizontal="center" vertical="center"/>
    </xf>
    <xf numFmtId="0" fontId="27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/>
    </xf>
    <xf numFmtId="0" fontId="29" fillId="2" borderId="0" xfId="1" applyFont="1" applyFill="1" applyAlignment="1">
      <alignment horizontal="center" vertical="center"/>
    </xf>
    <xf numFmtId="0" fontId="31" fillId="2" borderId="0" xfId="1" applyFont="1" applyFill="1" applyAlignment="1">
      <alignment horizontal="right" vertical="center"/>
    </xf>
    <xf numFmtId="0" fontId="31" fillId="2" borderId="0" xfId="1" applyFont="1" applyFill="1" applyAlignment="1">
      <alignment vertical="center"/>
    </xf>
    <xf numFmtId="0" fontId="29" fillId="2" borderId="0" xfId="1" applyFont="1" applyFill="1" applyAlignment="1">
      <alignment vertical="center"/>
    </xf>
    <xf numFmtId="0" fontId="9" fillId="2" borderId="23" xfId="1" applyFont="1" applyFill="1" applyBorder="1" applyAlignment="1">
      <alignment vertical="center"/>
    </xf>
    <xf numFmtId="49" fontId="23" fillId="2" borderId="23" xfId="1" applyNumberFormat="1" applyFont="1" applyFill="1" applyBorder="1" applyAlignment="1">
      <alignment horizontal="center" vertical="center"/>
    </xf>
    <xf numFmtId="0" fontId="24" fillId="2" borderId="23" xfId="1" applyFont="1" applyFill="1" applyBorder="1" applyAlignment="1">
      <alignment horizontal="right" vertical="center"/>
    </xf>
    <xf numFmtId="0" fontId="10" fillId="2" borderId="23" xfId="1" applyFont="1" applyFill="1" applyBorder="1" applyAlignment="1">
      <alignment vertical="center"/>
    </xf>
    <xf numFmtId="0" fontId="25" fillId="2" borderId="23" xfId="1" applyFont="1" applyFill="1" applyBorder="1" applyAlignment="1">
      <alignment vertical="center"/>
    </xf>
    <xf numFmtId="0" fontId="10" fillId="2" borderId="24" xfId="1" applyFont="1" applyFill="1" applyBorder="1" applyAlignment="1">
      <alignment vertical="center"/>
    </xf>
    <xf numFmtId="0" fontId="14" fillId="3" borderId="0" xfId="1" applyFont="1" applyFill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11" fillId="3" borderId="0" xfId="1" applyFont="1" applyFill="1" applyAlignment="1">
      <alignment horizontal="left" vertical="center"/>
    </xf>
    <xf numFmtId="0" fontId="12" fillId="3" borderId="1" xfId="1" applyFont="1" applyFill="1" applyBorder="1" applyAlignment="1">
      <alignment horizontal="center" vertical="center"/>
    </xf>
    <xf numFmtId="164" fontId="12" fillId="3" borderId="1" xfId="1" applyNumberFormat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164" fontId="12" fillId="3" borderId="5" xfId="1" applyNumberFormat="1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165" fontId="12" fillId="3" borderId="1" xfId="1" applyNumberFormat="1" applyFont="1" applyFill="1" applyBorder="1" applyAlignment="1">
      <alignment horizontal="center" vertical="center"/>
    </xf>
    <xf numFmtId="166" fontId="12" fillId="3" borderId="1" xfId="1" applyNumberFormat="1" applyFont="1" applyFill="1" applyBorder="1" applyAlignment="1">
      <alignment horizontal="center" vertical="center"/>
    </xf>
    <xf numFmtId="1" fontId="12" fillId="3" borderId="5" xfId="1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vertical="center" wrapText="1"/>
    </xf>
    <xf numFmtId="0" fontId="9" fillId="2" borderId="0" xfId="1" applyFont="1" applyFill="1" applyAlignment="1">
      <alignment horizontal="right" vertical="center"/>
    </xf>
    <xf numFmtId="0" fontId="9" fillId="2" borderId="25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6" fillId="3" borderId="0" xfId="1" applyFont="1" applyFill="1" applyAlignment="1">
      <alignment horizontal="left" indent="2"/>
    </xf>
    <xf numFmtId="1" fontId="14" fillId="3" borderId="25" xfId="1" applyNumberFormat="1" applyFont="1" applyFill="1" applyBorder="1" applyAlignment="1">
      <alignment horizontal="center" vertical="center"/>
    </xf>
    <xf numFmtId="1" fontId="34" fillId="6" borderId="25" xfId="1" applyNumberFormat="1" applyFont="1" applyFill="1" applyBorder="1" applyAlignment="1">
      <alignment horizontal="center" vertical="center"/>
    </xf>
    <xf numFmtId="0" fontId="34" fillId="6" borderId="25" xfId="1" applyFont="1" applyFill="1" applyBorder="1" applyAlignment="1">
      <alignment horizontal="center" vertical="center"/>
    </xf>
    <xf numFmtId="164" fontId="14" fillId="3" borderId="25" xfId="1" applyNumberFormat="1" applyFont="1" applyFill="1" applyBorder="1" applyAlignment="1">
      <alignment horizontal="center" vertical="center"/>
    </xf>
    <xf numFmtId="11" fontId="14" fillId="3" borderId="25" xfId="1" applyNumberFormat="1" applyFont="1" applyFill="1" applyBorder="1" applyAlignment="1">
      <alignment horizontal="center" vertical="center"/>
    </xf>
    <xf numFmtId="0" fontId="38" fillId="3" borderId="1" xfId="1" applyFont="1" applyFill="1" applyBorder="1" applyAlignment="1">
      <alignment horizontal="right" vertical="center"/>
    </xf>
    <xf numFmtId="0" fontId="37" fillId="3" borderId="1" xfId="1" applyFont="1" applyFill="1" applyBorder="1" applyAlignment="1">
      <alignment horizontal="right" vertical="center"/>
    </xf>
    <xf numFmtId="0" fontId="38" fillId="3" borderId="5" xfId="1" applyFont="1" applyFill="1" applyBorder="1" applyAlignment="1">
      <alignment horizontal="right" vertical="center"/>
    </xf>
    <xf numFmtId="165" fontId="12" fillId="3" borderId="5" xfId="1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14" fontId="9" fillId="2" borderId="0" xfId="2" applyNumberFormat="1" applyFont="1" applyFill="1" applyAlignment="1">
      <alignment vertical="center"/>
    </xf>
    <xf numFmtId="0" fontId="20" fillId="0" borderId="26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 wrapText="1"/>
    </xf>
    <xf numFmtId="164" fontId="12" fillId="3" borderId="2" xfId="1" applyNumberFormat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/>
    </xf>
    <xf numFmtId="0" fontId="16" fillId="3" borderId="3" xfId="1" applyFont="1" applyFill="1" applyBorder="1" applyAlignment="1">
      <alignment horizontal="left" wrapText="1"/>
    </xf>
    <xf numFmtId="0" fontId="16" fillId="3" borderId="0" xfId="1" applyFont="1" applyFill="1" applyAlignment="1">
      <alignment horizontal="left" wrapText="1" indent="2"/>
    </xf>
    <xf numFmtId="164" fontId="12" fillId="3" borderId="0" xfId="1" applyNumberFormat="1" applyFont="1" applyFill="1" applyAlignment="1">
      <alignment horizontal="center" vertical="center"/>
    </xf>
    <xf numFmtId="166" fontId="12" fillId="3" borderId="2" xfId="1" applyNumberFormat="1" applyFont="1" applyFill="1" applyBorder="1" applyAlignment="1">
      <alignment horizontal="center" vertical="center"/>
    </xf>
    <xf numFmtId="1" fontId="12" fillId="3" borderId="1" xfId="1" applyNumberFormat="1" applyFont="1" applyFill="1" applyBorder="1" applyAlignment="1">
      <alignment horizontal="center" vertical="center"/>
    </xf>
    <xf numFmtId="0" fontId="41" fillId="4" borderId="0" xfId="1" applyFont="1" applyFill="1" applyAlignment="1">
      <alignment vertical="center"/>
    </xf>
    <xf numFmtId="0" fontId="42" fillId="4" borderId="0" xfId="1" applyFont="1" applyFill="1" applyAlignment="1">
      <alignment horizontal="center" vertical="center"/>
    </xf>
    <xf numFmtId="0" fontId="43" fillId="4" borderId="0" xfId="1" applyFont="1" applyFill="1" applyAlignment="1">
      <alignment horizontal="center" vertical="center"/>
    </xf>
    <xf numFmtId="164" fontId="41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6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8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9" fillId="0" borderId="29" xfId="0" applyFont="1" applyBorder="1" applyAlignment="1">
      <alignment horizontal="center"/>
    </xf>
    <xf numFmtId="0" fontId="49" fillId="0" borderId="0" xfId="0" applyFont="1"/>
    <xf numFmtId="168" fontId="0" fillId="7" borderId="0" xfId="3" applyNumberFormat="1" applyFont="1" applyFill="1" applyAlignment="1">
      <alignment horizontal="center"/>
    </xf>
    <xf numFmtId="0" fontId="9" fillId="4" borderId="0" xfId="1" applyFont="1" applyFill="1" applyAlignment="1">
      <alignment vertical="center"/>
    </xf>
    <xf numFmtId="164" fontId="41" fillId="4" borderId="25" xfId="1" applyNumberFormat="1" applyFont="1" applyFill="1" applyBorder="1" applyAlignment="1">
      <alignment horizontal="center" vertical="center"/>
    </xf>
    <xf numFmtId="164" fontId="44" fillId="4" borderId="25" xfId="1" applyNumberFormat="1" applyFont="1" applyFill="1" applyBorder="1" applyAlignment="1">
      <alignment horizontal="center" vertical="center"/>
    </xf>
    <xf numFmtId="169" fontId="44" fillId="4" borderId="28" xfId="1" applyNumberFormat="1" applyFont="1" applyFill="1" applyBorder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4" fontId="44" fillId="4" borderId="0" xfId="1" applyNumberFormat="1" applyFont="1" applyFill="1" applyAlignment="1">
      <alignment horizontal="center" vertical="center"/>
    </xf>
    <xf numFmtId="165" fontId="12" fillId="3" borderId="0" xfId="1" applyNumberFormat="1" applyFont="1" applyFill="1" applyAlignment="1">
      <alignment horizontal="center" vertical="center"/>
    </xf>
    <xf numFmtId="0" fontId="16" fillId="3" borderId="0" xfId="1" applyFont="1" applyFill="1" applyAlignment="1">
      <alignment horizontal="left"/>
    </xf>
    <xf numFmtId="0" fontId="12" fillId="8" borderId="30" xfId="1" applyFont="1" applyFill="1" applyBorder="1" applyAlignment="1">
      <alignment horizontal="center" vertical="center"/>
    </xf>
    <xf numFmtId="0" fontId="0" fillId="9" borderId="0" xfId="0" applyFill="1"/>
    <xf numFmtId="164" fontId="20" fillId="7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0" borderId="0" xfId="0" applyFont="1"/>
    <xf numFmtId="0" fontId="9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4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2" fillId="3" borderId="1" xfId="1" applyNumberFormat="1" applyFont="1" applyFill="1" applyBorder="1" applyAlignment="1">
      <alignment horizontal="center" vertical="center"/>
    </xf>
    <xf numFmtId="2" fontId="12" fillId="3" borderId="5" xfId="1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5" fillId="0" borderId="0" xfId="0" applyFont="1"/>
    <xf numFmtId="0" fontId="45" fillId="0" borderId="0" xfId="5" applyFont="1" applyAlignment="1">
      <alignment horizontal="right"/>
    </xf>
    <xf numFmtId="0" fontId="58" fillId="0" borderId="0" xfId="5" applyFont="1" applyAlignment="1">
      <alignment horizontal="center"/>
    </xf>
    <xf numFmtId="174" fontId="0" fillId="0" borderId="0" xfId="0" applyNumberFormat="1"/>
    <xf numFmtId="0" fontId="20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vertical="center"/>
    </xf>
    <xf numFmtId="0" fontId="56" fillId="0" borderId="25" xfId="0" applyFont="1" applyBorder="1" applyAlignment="1">
      <alignment horizontal="center" vertical="center"/>
    </xf>
    <xf numFmtId="0" fontId="67" fillId="0" borderId="25" xfId="0" applyFont="1" applyBorder="1" applyAlignment="1">
      <alignment horizontal="center" vertical="center"/>
    </xf>
    <xf numFmtId="0" fontId="55" fillId="8" borderId="30" xfId="0" applyFont="1" applyFill="1" applyBorder="1" applyAlignment="1">
      <alignment horizontal="center" vertical="center"/>
    </xf>
    <xf numFmtId="0" fontId="49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168" fontId="58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5" fillId="0" borderId="0" xfId="7" applyFont="1" applyAlignment="1">
      <alignment horizontal="right"/>
    </xf>
    <xf numFmtId="0" fontId="58" fillId="0" borderId="0" xfId="7" applyFont="1" applyAlignment="1">
      <alignment horizontal="center"/>
    </xf>
    <xf numFmtId="0" fontId="61" fillId="5" borderId="0" xfId="7" applyFont="1" applyFill="1" applyAlignment="1">
      <alignment horizontal="center"/>
    </xf>
    <xf numFmtId="0" fontId="61" fillId="5" borderId="0" xfId="7" applyFont="1" applyFill="1"/>
    <xf numFmtId="0" fontId="62" fillId="0" borderId="29" xfId="7" applyFont="1" applyBorder="1" applyAlignment="1">
      <alignment horizontal="center" vertical="top" wrapText="1"/>
    </xf>
    <xf numFmtId="0" fontId="62" fillId="0" borderId="0" xfId="7" applyFont="1" applyAlignment="1">
      <alignment horizontal="center" vertical="top" wrapText="1"/>
    </xf>
    <xf numFmtId="0" fontId="61" fillId="0" borderId="0" xfId="7" applyFont="1" applyAlignment="1">
      <alignment horizontal="center"/>
    </xf>
    <xf numFmtId="0" fontId="61" fillId="0" borderId="0" xfId="7" applyFont="1"/>
    <xf numFmtId="0" fontId="58" fillId="0" borderId="0" xfId="7" applyFont="1" applyAlignment="1">
      <alignment horizontal="right"/>
    </xf>
    <xf numFmtId="0" fontId="27" fillId="2" borderId="22" xfId="1" applyFont="1" applyFill="1" applyBorder="1" applyAlignment="1">
      <alignment horizontal="left" vertical="center"/>
    </xf>
    <xf numFmtId="0" fontId="27" fillId="2" borderId="21" xfId="1" applyFont="1" applyFill="1" applyBorder="1" applyAlignment="1">
      <alignment horizontal="left" vertical="center"/>
    </xf>
    <xf numFmtId="0" fontId="27" fillId="2" borderId="20" xfId="1" applyFont="1" applyFill="1" applyBorder="1" applyAlignment="1">
      <alignment horizontal="left" vertical="center"/>
    </xf>
    <xf numFmtId="0" fontId="40" fillId="3" borderId="1" xfId="2" applyFont="1" applyFill="1" applyBorder="1" applyAlignment="1">
      <alignment horizontal="left" vertical="center"/>
    </xf>
    <xf numFmtId="14" fontId="14" fillId="3" borderId="1" xfId="2" applyNumberFormat="1" applyFont="1" applyFill="1" applyBorder="1" applyAlignment="1">
      <alignment horizontal="left" vertical="center" shrinkToFit="1"/>
    </xf>
    <xf numFmtId="0" fontId="14" fillId="3" borderId="1" xfId="2" applyFont="1" applyFill="1" applyBorder="1" applyAlignment="1">
      <alignment horizontal="left" vertical="center"/>
    </xf>
    <xf numFmtId="0" fontId="30" fillId="2" borderId="0" xfId="1" applyFont="1" applyFill="1" applyAlignment="1">
      <alignment horizontal="left" vertical="top" wrapText="1"/>
    </xf>
    <xf numFmtId="0" fontId="30" fillId="2" borderId="0" xfId="1" applyFont="1" applyFill="1" applyAlignment="1">
      <alignment horizontal="left" vertical="top"/>
    </xf>
    <xf numFmtId="0" fontId="29" fillId="2" borderId="6" xfId="1" applyFont="1" applyFill="1" applyBorder="1" applyAlignment="1">
      <alignment horizontal="center"/>
    </xf>
    <xf numFmtId="0" fontId="14" fillId="3" borderId="1" xfId="2" quotePrefix="1" applyFont="1" applyFill="1" applyBorder="1" applyAlignment="1">
      <alignment horizontal="left" vertical="center"/>
    </xf>
    <xf numFmtId="0" fontId="19" fillId="5" borderId="10" xfId="1" applyFont="1" applyFill="1" applyBorder="1" applyAlignment="1">
      <alignment horizontal="center" vertical="center" wrapText="1"/>
    </xf>
    <xf numFmtId="0" fontId="19" fillId="5" borderId="0" xfId="1" applyFont="1" applyFill="1" applyAlignment="1">
      <alignment horizontal="center" vertical="center" wrapText="1"/>
    </xf>
    <xf numFmtId="0" fontId="19" fillId="5" borderId="9" xfId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164" fontId="20" fillId="7" borderId="0" xfId="0" applyNumberFormat="1" applyFont="1" applyFill="1" applyAlignment="1">
      <alignment horizontal="center"/>
    </xf>
    <xf numFmtId="11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9" borderId="0" xfId="0" applyFill="1"/>
    <xf numFmtId="0" fontId="48" fillId="0" borderId="0" xfId="0" applyFont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58" fillId="0" borderId="0" xfId="32" applyFont="1" applyAlignment="1">
      <alignment horizontal="center"/>
    </xf>
  </cellXfs>
  <cellStyles count="33">
    <cellStyle name="Normal" xfId="0" builtinId="0"/>
    <cellStyle name="Normal 2" xfId="1" xr:uid="{441ACF27-160B-4F68-B601-75E0F5333046}"/>
    <cellStyle name="Normal 2 2" xfId="29" xr:uid="{7B909C37-C3E8-4D12-9018-3949052DB9DB}"/>
    <cellStyle name="Normal 2 3" xfId="17" xr:uid="{45267480-42F3-48EF-B969-FD40A59F86E3}"/>
    <cellStyle name="Normal 3" xfId="2" xr:uid="{E743A38D-16A7-497B-BF78-6D533003511F}"/>
    <cellStyle name="Normal 3 2" xfId="26" xr:uid="{91A740EC-B302-4EB8-AD0A-7BF93D4EC525}"/>
    <cellStyle name="Normal 3 3" xfId="10" xr:uid="{F39442B7-07FE-43B3-97AF-99510A16FAC1}"/>
    <cellStyle name="Normal 4" xfId="14" xr:uid="{7E0FD0E8-113E-4CC6-84C1-E1FBBD321614}"/>
    <cellStyle name="Normal 5" xfId="11" xr:uid="{262DA40D-FBAF-48F0-916E-A8A18684DDA5}"/>
    <cellStyle name="Normal 5 2" xfId="27" xr:uid="{A76D729C-F857-4640-BC72-BC3FD411C2D5}"/>
    <cellStyle name="Normal 6" xfId="20" xr:uid="{C7CDC13D-C1E4-4C96-87E0-82A966C294A1}"/>
    <cellStyle name="Per cent" xfId="3" builtinId="5"/>
    <cellStyle name="Percent 2" xfId="16" xr:uid="{C661F18E-5820-4FD9-A82C-C0A8232B5EA7}"/>
    <cellStyle name="Prozent 2" xfId="9" xr:uid="{871C8038-A593-4E49-8228-65E9EB954D17}"/>
    <cellStyle name="Prozent 2 2" xfId="25" xr:uid="{1E0AEA70-C52E-429A-85A0-5960C88A79DD}"/>
    <cellStyle name="Prozent 3" xfId="13" xr:uid="{E11DB7F9-452E-48C8-A6A0-313FC15F60A9}"/>
    <cellStyle name="Prozent 4" xfId="23" xr:uid="{A678274D-26DD-47F2-B5FE-BBC6DD619079}"/>
    <cellStyle name="Standard 2" xfId="4" xr:uid="{8EDAC5BA-93D2-4133-8B1C-A233865E32C9}"/>
    <cellStyle name="Standard 2 2" xfId="5" xr:uid="{F03A5C3A-BFB2-4DCC-BC18-6D8CB2B8C217}"/>
    <cellStyle name="Standard 2 2 2" xfId="28" xr:uid="{E184BBC9-36CE-4D37-8759-85D3FAECBF4D}"/>
    <cellStyle name="Standard 2 2 3" xfId="15" xr:uid="{A38F4459-AD78-4C13-8677-B477568D2803}"/>
    <cellStyle name="Standard 2 3" xfId="6" xr:uid="{20FFBE33-F8FD-4507-8E20-ABED1704E16F}"/>
    <cellStyle name="Standard 2 3 2" xfId="24" xr:uid="{BC01D242-EE07-49C0-8974-50D376B3AC76}"/>
    <cellStyle name="Standard 2 4" xfId="7" xr:uid="{FCF78B35-E131-4938-8162-5BA9D3DAD533}"/>
    <cellStyle name="Standard 2 5" xfId="8" xr:uid="{13F49AA7-D352-4908-A313-FB540D0AE48B}"/>
    <cellStyle name="Standard 2 6" xfId="32" xr:uid="{C1BD3F78-4494-42D9-BEBF-2114A52B8038}"/>
    <cellStyle name="Standard 3" xfId="12" xr:uid="{0FE78CD9-B741-4663-A2A0-55F06E6C11CC}"/>
    <cellStyle name="Standard 3 2" xfId="18" xr:uid="{EA35FDC7-0F7D-4551-9BC0-64C867FC5533}"/>
    <cellStyle name="Standard 3 2 2" xfId="30" xr:uid="{312B0770-F8DA-4F5E-9BA2-07F7E18D3D54}"/>
    <cellStyle name="Standard 4" xfId="19" xr:uid="{D49F4F78-715B-47EB-9214-41594747ACE1}"/>
    <cellStyle name="Standard 4 2" xfId="31" xr:uid="{2759F928-C869-4607-998D-AA40A39A1B38}"/>
    <cellStyle name="Standard 5" xfId="21" xr:uid="{1FF9B1AA-B2DF-48C0-8E34-616BD6B6E94E}"/>
    <cellStyle name="Standard 6" xfId="22" xr:uid="{89D0DB1A-94A2-40B8-AB5A-43E64C1F178C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-283.4516879324957</c:v>
                </c:pt>
                <c:pt idx="1">
                  <c:v>-274.10875703063709</c:v>
                </c:pt>
                <c:pt idx="2">
                  <c:v>-264.76582612877849</c:v>
                </c:pt>
                <c:pt idx="3">
                  <c:v>-255.42289522691988</c:v>
                </c:pt>
                <c:pt idx="4">
                  <c:v>-246.07996432506124</c:v>
                </c:pt>
                <c:pt idx="5">
                  <c:v>-236.73703342320263</c:v>
                </c:pt>
                <c:pt idx="6">
                  <c:v>-227.39410252134402</c:v>
                </c:pt>
                <c:pt idx="7">
                  <c:v>-218.05117161948542</c:v>
                </c:pt>
                <c:pt idx="8">
                  <c:v>-208.70824071762678</c:v>
                </c:pt>
                <c:pt idx="9">
                  <c:v>-199.36530981576814</c:v>
                </c:pt>
                <c:pt idx="10">
                  <c:v>-190.02237891390953</c:v>
                </c:pt>
                <c:pt idx="11">
                  <c:v>-180.67944801205093</c:v>
                </c:pt>
                <c:pt idx="12">
                  <c:v>-171.33651711019235</c:v>
                </c:pt>
                <c:pt idx="13">
                  <c:v>-161.99358620833371</c:v>
                </c:pt>
                <c:pt idx="14">
                  <c:v>-152.6506553064751</c:v>
                </c:pt>
                <c:pt idx="15">
                  <c:v>-143.30772440461647</c:v>
                </c:pt>
                <c:pt idx="16">
                  <c:v>-133.96479350275786</c:v>
                </c:pt>
                <c:pt idx="17">
                  <c:v>-124.62186260089925</c:v>
                </c:pt>
                <c:pt idx="18">
                  <c:v>-115.27893169904061</c:v>
                </c:pt>
                <c:pt idx="19">
                  <c:v>-105.936000797182</c:v>
                </c:pt>
                <c:pt idx="20">
                  <c:v>-96.593069895323367</c:v>
                </c:pt>
                <c:pt idx="21">
                  <c:v>-87.250138993464759</c:v>
                </c:pt>
                <c:pt idx="22">
                  <c:v>-77.907208091606151</c:v>
                </c:pt>
                <c:pt idx="23">
                  <c:v>-68.564277189747514</c:v>
                </c:pt>
                <c:pt idx="24">
                  <c:v>-59.221346287888913</c:v>
                </c:pt>
                <c:pt idx="25">
                  <c:v>-49.878415386030305</c:v>
                </c:pt>
                <c:pt idx="26">
                  <c:v>-40.535484484171668</c:v>
                </c:pt>
                <c:pt idx="27">
                  <c:v>-31.192553582313064</c:v>
                </c:pt>
                <c:pt idx="28">
                  <c:v>-21.849622680454456</c:v>
                </c:pt>
                <c:pt idx="29">
                  <c:v>-12.506691778595851</c:v>
                </c:pt>
                <c:pt idx="30">
                  <c:v>-3.1637608767371859</c:v>
                </c:pt>
                <c:pt idx="31">
                  <c:v>6.1791700251214206</c:v>
                </c:pt>
                <c:pt idx="32">
                  <c:v>15.522100926980027</c:v>
                </c:pt>
                <c:pt idx="33">
                  <c:v>24.865031828838632</c:v>
                </c:pt>
                <c:pt idx="34">
                  <c:v>34.20796273069724</c:v>
                </c:pt>
                <c:pt idx="35">
                  <c:v>43.550893632555905</c:v>
                </c:pt>
                <c:pt idx="36">
                  <c:v>52.893824534414513</c:v>
                </c:pt>
                <c:pt idx="37">
                  <c:v>62.236755436273114</c:v>
                </c:pt>
                <c:pt idx="38">
                  <c:v>71.579686338131722</c:v>
                </c:pt>
                <c:pt idx="39">
                  <c:v>80.922617239990331</c:v>
                </c:pt>
                <c:pt idx="40">
                  <c:v>90.265548141848996</c:v>
                </c:pt>
                <c:pt idx="41">
                  <c:v>99.608479043707604</c:v>
                </c:pt>
                <c:pt idx="42">
                  <c:v>108.95140994556621</c:v>
                </c:pt>
                <c:pt idx="43">
                  <c:v>118.29434084742482</c:v>
                </c:pt>
                <c:pt idx="44">
                  <c:v>127.63727174928341</c:v>
                </c:pt>
                <c:pt idx="45">
                  <c:v>136.98020265114204</c:v>
                </c:pt>
                <c:pt idx="46">
                  <c:v>146.3231335530007</c:v>
                </c:pt>
                <c:pt idx="47">
                  <c:v>155.66606445485931</c:v>
                </c:pt>
                <c:pt idx="48">
                  <c:v>165.00899535671789</c:v>
                </c:pt>
                <c:pt idx="49">
                  <c:v>174.3519262585765</c:v>
                </c:pt>
                <c:pt idx="50">
                  <c:v>183.69485716043511</c:v>
                </c:pt>
                <c:pt idx="51">
                  <c:v>193.03778806229377</c:v>
                </c:pt>
                <c:pt idx="52">
                  <c:v>202.38071896415238</c:v>
                </c:pt>
                <c:pt idx="53">
                  <c:v>211.72364986601099</c:v>
                </c:pt>
                <c:pt idx="54">
                  <c:v>221.0665807678696</c:v>
                </c:pt>
                <c:pt idx="55">
                  <c:v>230.4095116697282</c:v>
                </c:pt>
                <c:pt idx="56">
                  <c:v>239.75244257158681</c:v>
                </c:pt>
                <c:pt idx="57">
                  <c:v>249.09537347344542</c:v>
                </c:pt>
                <c:pt idx="58">
                  <c:v>258.43830437530403</c:v>
                </c:pt>
                <c:pt idx="59">
                  <c:v>267.78123527716275</c:v>
                </c:pt>
                <c:pt idx="60">
                  <c:v>277.12416617902136</c:v>
                </c:pt>
                <c:pt idx="61">
                  <c:v>286.46709708087997</c:v>
                </c:pt>
                <c:pt idx="62">
                  <c:v>295.81002798273857</c:v>
                </c:pt>
                <c:pt idx="63">
                  <c:v>305.15295888459718</c:v>
                </c:pt>
                <c:pt idx="64">
                  <c:v>314.49588978645579</c:v>
                </c:pt>
                <c:pt idx="65">
                  <c:v>323.8388206883144</c:v>
                </c:pt>
                <c:pt idx="66">
                  <c:v>333.18175159017301</c:v>
                </c:pt>
                <c:pt idx="67">
                  <c:v>342.52468249203162</c:v>
                </c:pt>
                <c:pt idx="68">
                  <c:v>351.86761339389022</c:v>
                </c:pt>
                <c:pt idx="69">
                  <c:v>361.21054429574883</c:v>
                </c:pt>
                <c:pt idx="70">
                  <c:v>370.55347519760755</c:v>
                </c:pt>
                <c:pt idx="71">
                  <c:v>379.89640609946616</c:v>
                </c:pt>
                <c:pt idx="72">
                  <c:v>389.23933700132477</c:v>
                </c:pt>
                <c:pt idx="73">
                  <c:v>398.58226790318338</c:v>
                </c:pt>
                <c:pt idx="74">
                  <c:v>407.92519880504199</c:v>
                </c:pt>
                <c:pt idx="75">
                  <c:v>417.2681297069006</c:v>
                </c:pt>
                <c:pt idx="76">
                  <c:v>426.61106060875915</c:v>
                </c:pt>
                <c:pt idx="77">
                  <c:v>435.95399151061775</c:v>
                </c:pt>
                <c:pt idx="78">
                  <c:v>445.29692241247636</c:v>
                </c:pt>
                <c:pt idx="79">
                  <c:v>454.63985331433497</c:v>
                </c:pt>
                <c:pt idx="80">
                  <c:v>463.98278421619369</c:v>
                </c:pt>
                <c:pt idx="81">
                  <c:v>473.3257151180523</c:v>
                </c:pt>
                <c:pt idx="82">
                  <c:v>482.66864601991091</c:v>
                </c:pt>
                <c:pt idx="83">
                  <c:v>492.01157692176952</c:v>
                </c:pt>
                <c:pt idx="84">
                  <c:v>501.35450782362813</c:v>
                </c:pt>
                <c:pt idx="85">
                  <c:v>510.69743872548673</c:v>
                </c:pt>
                <c:pt idx="86">
                  <c:v>520.0403696273454</c:v>
                </c:pt>
                <c:pt idx="87">
                  <c:v>529.38330052920401</c:v>
                </c:pt>
                <c:pt idx="88">
                  <c:v>538.72623143106262</c:v>
                </c:pt>
                <c:pt idx="89">
                  <c:v>548.06916233292122</c:v>
                </c:pt>
                <c:pt idx="90">
                  <c:v>557.41209323477983</c:v>
                </c:pt>
                <c:pt idx="91">
                  <c:v>566.75502413663855</c:v>
                </c:pt>
                <c:pt idx="92">
                  <c:v>576.09795503849716</c:v>
                </c:pt>
                <c:pt idx="93">
                  <c:v>585.44088594035577</c:v>
                </c:pt>
                <c:pt idx="94">
                  <c:v>594.78381684221426</c:v>
                </c:pt>
                <c:pt idx="95">
                  <c:v>604.12674774407287</c:v>
                </c:pt>
                <c:pt idx="96">
                  <c:v>613.46967864593148</c:v>
                </c:pt>
                <c:pt idx="97">
                  <c:v>622.81260954779009</c:v>
                </c:pt>
                <c:pt idx="98">
                  <c:v>632.1555404496487</c:v>
                </c:pt>
                <c:pt idx="99">
                  <c:v>641.49847135150742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-27.359622830222719</c:v>
                </c:pt>
                <c:pt idx="1">
                  <c:v>-27.359622830222719</c:v>
                </c:pt>
                <c:pt idx="2">
                  <c:v>-27.348401566759346</c:v>
                </c:pt>
                <c:pt idx="3">
                  <c:v>-27.2715967789619</c:v>
                </c:pt>
                <c:pt idx="4">
                  <c:v>-27.12201218266177</c:v>
                </c:pt>
                <c:pt idx="5">
                  <c:v>-26.899647777858959</c:v>
                </c:pt>
                <c:pt idx="6">
                  <c:v>-26.604503564553454</c:v>
                </c:pt>
                <c:pt idx="7">
                  <c:v>-26.236579542745275</c:v>
                </c:pt>
                <c:pt idx="8">
                  <c:v>-25.795875712434405</c:v>
                </c:pt>
                <c:pt idx="9">
                  <c:v>-25.282392073620855</c:v>
                </c:pt>
                <c:pt idx="10">
                  <c:v>-24.696128626304613</c:v>
                </c:pt>
                <c:pt idx="11">
                  <c:v>-24.037085370485688</c:v>
                </c:pt>
                <c:pt idx="12">
                  <c:v>-23.305262306164089</c:v>
                </c:pt>
                <c:pt idx="13">
                  <c:v>-22.500659433339791</c:v>
                </c:pt>
                <c:pt idx="14">
                  <c:v>-21.623276752012817</c:v>
                </c:pt>
                <c:pt idx="15">
                  <c:v>-20.673114262183152</c:v>
                </c:pt>
                <c:pt idx="16">
                  <c:v>-19.650171963850809</c:v>
                </c:pt>
                <c:pt idx="17">
                  <c:v>-18.554449857015779</c:v>
                </c:pt>
                <c:pt idx="18">
                  <c:v>-17.385947941678062</c:v>
                </c:pt>
                <c:pt idx="19">
                  <c:v>-16.14466621783766</c:v>
                </c:pt>
                <c:pt idx="20">
                  <c:v>-14.830604685494571</c:v>
                </c:pt>
                <c:pt idx="21">
                  <c:v>-13.443763344648804</c:v>
                </c:pt>
                <c:pt idx="22">
                  <c:v>-11.98414219530035</c:v>
                </c:pt>
                <c:pt idx="23">
                  <c:v>-10.451741237449207</c:v>
                </c:pt>
                <c:pt idx="24">
                  <c:v>-8.8465604710953851</c:v>
                </c:pt>
                <c:pt idx="25">
                  <c:v>-7.1685998962388773</c:v>
                </c:pt>
                <c:pt idx="26">
                  <c:v>-5.41785951287968</c:v>
                </c:pt>
                <c:pt idx="27">
                  <c:v>-3.5943393210178045</c:v>
                </c:pt>
                <c:pt idx="28">
                  <c:v>-1.6493242284281613</c:v>
                </c:pt>
                <c:pt idx="29">
                  <c:v>0.49145391667049942</c:v>
                </c:pt>
                <c:pt idx="30">
                  <c:v>2.8287820385998428</c:v>
                </c:pt>
                <c:pt idx="31">
                  <c:v>5.3626601373598399</c:v>
                </c:pt>
                <c:pt idx="32">
                  <c:v>8.0930882129505033</c:v>
                </c:pt>
                <c:pt idx="33">
                  <c:v>11.020066265371836</c:v>
                </c:pt>
                <c:pt idx="34">
                  <c:v>14.143594294623837</c:v>
                </c:pt>
                <c:pt idx="35">
                  <c:v>17.463672300706524</c:v>
                </c:pt>
                <c:pt idx="36">
                  <c:v>20.980300283619862</c:v>
                </c:pt>
                <c:pt idx="37">
                  <c:v>24.693478243363867</c:v>
                </c:pt>
                <c:pt idx="38">
                  <c:v>28.603206179938535</c:v>
                </c:pt>
                <c:pt idx="39">
                  <c:v>32.709484093343875</c:v>
                </c:pt>
                <c:pt idx="40">
                  <c:v>37.012311983579906</c:v>
                </c:pt>
                <c:pt idx="41">
                  <c:v>41.51168985064659</c:v>
                </c:pt>
                <c:pt idx="42">
                  <c:v>46.20761769454392</c:v>
                </c:pt>
                <c:pt idx="43">
                  <c:v>51.100095515271938</c:v>
                </c:pt>
                <c:pt idx="44">
                  <c:v>56.189123312830624</c:v>
                </c:pt>
                <c:pt idx="45">
                  <c:v>61.474701087219962</c:v>
                </c:pt>
                <c:pt idx="46">
                  <c:v>66.956828838440018</c:v>
                </c:pt>
                <c:pt idx="47">
                  <c:v>72.63550656649069</c:v>
                </c:pt>
                <c:pt idx="48">
                  <c:v>78.510734271372044</c:v>
                </c:pt>
                <c:pt idx="49">
                  <c:v>84.582511953084065</c:v>
                </c:pt>
                <c:pt idx="50">
                  <c:v>90.850839611626753</c:v>
                </c:pt>
                <c:pt idx="51">
                  <c:v>97.315717247000151</c:v>
                </c:pt>
                <c:pt idx="52">
                  <c:v>103.97714485920416</c:v>
                </c:pt>
                <c:pt idx="53">
                  <c:v>110.83512244823886</c:v>
                </c:pt>
                <c:pt idx="54">
                  <c:v>117.88965001410423</c:v>
                </c:pt>
                <c:pt idx="55">
                  <c:v>125.14072755680024</c:v>
                </c:pt>
                <c:pt idx="56">
                  <c:v>132.58835507632693</c:v>
                </c:pt>
                <c:pt idx="57">
                  <c:v>140.23253257268431</c:v>
                </c:pt>
                <c:pt idx="58">
                  <c:v>148.07326004587233</c:v>
                </c:pt>
                <c:pt idx="59">
                  <c:v>156.11053749589115</c:v>
                </c:pt>
                <c:pt idx="60">
                  <c:v>164.34436492274048</c:v>
                </c:pt>
                <c:pt idx="61">
                  <c:v>172.77474232642052</c:v>
                </c:pt>
                <c:pt idx="62">
                  <c:v>181.40166970693124</c:v>
                </c:pt>
                <c:pt idx="63">
                  <c:v>190.22514706427262</c:v>
                </c:pt>
                <c:pt idx="64">
                  <c:v>199.24517439844465</c:v>
                </c:pt>
                <c:pt idx="65">
                  <c:v>208.46175170944733</c:v>
                </c:pt>
                <c:pt idx="66">
                  <c:v>217.87487899728069</c:v>
                </c:pt>
                <c:pt idx="67">
                  <c:v>227.48455626194476</c:v>
                </c:pt>
                <c:pt idx="68">
                  <c:v>237.29078350343949</c:v>
                </c:pt>
                <c:pt idx="69">
                  <c:v>247.29356072176483</c:v>
                </c:pt>
                <c:pt idx="70">
                  <c:v>257.49288791692101</c:v>
                </c:pt>
                <c:pt idx="71">
                  <c:v>267.88876508890769</c:v>
                </c:pt>
                <c:pt idx="72">
                  <c:v>278.48119223772511</c:v>
                </c:pt>
                <c:pt idx="73">
                  <c:v>289.2701693633731</c:v>
                </c:pt>
                <c:pt idx="74">
                  <c:v>300.25569646585183</c:v>
                </c:pt>
                <c:pt idx="75">
                  <c:v>311.43777354516118</c:v>
                </c:pt>
                <c:pt idx="76">
                  <c:v>322.81640060130127</c:v>
                </c:pt>
                <c:pt idx="77">
                  <c:v>334.39157763427198</c:v>
                </c:pt>
                <c:pt idx="78">
                  <c:v>346.16330464407338</c:v>
                </c:pt>
                <c:pt idx="79">
                  <c:v>358.13158163070545</c:v>
                </c:pt>
                <c:pt idx="80">
                  <c:v>370.29640859416833</c:v>
                </c:pt>
                <c:pt idx="81">
                  <c:v>382.65778553446165</c:v>
                </c:pt>
                <c:pt idx="82">
                  <c:v>395.21571245158572</c:v>
                </c:pt>
                <c:pt idx="83">
                  <c:v>407.97018934554046</c:v>
                </c:pt>
                <c:pt idx="84">
                  <c:v>420.92121621632583</c:v>
                </c:pt>
                <c:pt idx="85">
                  <c:v>434.06879306394194</c:v>
                </c:pt>
                <c:pt idx="86">
                  <c:v>447.41291988838867</c:v>
                </c:pt>
                <c:pt idx="87">
                  <c:v>460.95359668966603</c:v>
                </c:pt>
                <c:pt idx="88">
                  <c:v>474.69082346777412</c:v>
                </c:pt>
                <c:pt idx="89">
                  <c:v>488.6246002227129</c:v>
                </c:pt>
                <c:pt idx="90">
                  <c:v>502.75492695448224</c:v>
                </c:pt>
                <c:pt idx="91">
                  <c:v>517.0818036630825</c:v>
                </c:pt>
                <c:pt idx="92">
                  <c:v>531.60523034851326</c:v>
                </c:pt>
                <c:pt idx="93">
                  <c:v>546.32520701077465</c:v>
                </c:pt>
                <c:pt idx="94">
                  <c:v>561.24173364986666</c:v>
                </c:pt>
                <c:pt idx="95">
                  <c:v>576.35481026578952</c:v>
                </c:pt>
                <c:pt idx="96">
                  <c:v>591.6644368585429</c:v>
                </c:pt>
                <c:pt idx="97">
                  <c:v>607.1706134281269</c:v>
                </c:pt>
                <c:pt idx="98">
                  <c:v>622.87333997454164</c:v>
                </c:pt>
                <c:pt idx="99">
                  <c:v>638.77261649778723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-283.4516879324957</c:v>
                </c:pt>
                <c:pt idx="1">
                  <c:v>-274.10875703063709</c:v>
                </c:pt>
                <c:pt idx="2">
                  <c:v>-264.76582612877849</c:v>
                </c:pt>
                <c:pt idx="3">
                  <c:v>-255.42289522691988</c:v>
                </c:pt>
                <c:pt idx="4">
                  <c:v>-246.07996432506124</c:v>
                </c:pt>
                <c:pt idx="5">
                  <c:v>-236.73703342320263</c:v>
                </c:pt>
                <c:pt idx="6">
                  <c:v>-227.39410252134402</c:v>
                </c:pt>
                <c:pt idx="7">
                  <c:v>-218.05117161948542</c:v>
                </c:pt>
                <c:pt idx="8">
                  <c:v>-208.70824071762678</c:v>
                </c:pt>
                <c:pt idx="9">
                  <c:v>-199.36530981576814</c:v>
                </c:pt>
                <c:pt idx="10">
                  <c:v>-190.02237891390953</c:v>
                </c:pt>
                <c:pt idx="11">
                  <c:v>-180.67944801205093</c:v>
                </c:pt>
                <c:pt idx="12">
                  <c:v>-171.33651711019235</c:v>
                </c:pt>
                <c:pt idx="13">
                  <c:v>-161.99358620833371</c:v>
                </c:pt>
                <c:pt idx="14">
                  <c:v>-152.6506553064751</c:v>
                </c:pt>
                <c:pt idx="15">
                  <c:v>-143.30772440461647</c:v>
                </c:pt>
                <c:pt idx="16">
                  <c:v>-133.96479350275786</c:v>
                </c:pt>
                <c:pt idx="17">
                  <c:v>-124.62186260089925</c:v>
                </c:pt>
                <c:pt idx="18">
                  <c:v>-115.27893169904061</c:v>
                </c:pt>
                <c:pt idx="19">
                  <c:v>-105.936000797182</c:v>
                </c:pt>
                <c:pt idx="20">
                  <c:v>-96.593069895323367</c:v>
                </c:pt>
                <c:pt idx="21">
                  <c:v>-87.250138993464759</c:v>
                </c:pt>
                <c:pt idx="22">
                  <c:v>-77.907208091606151</c:v>
                </c:pt>
                <c:pt idx="23">
                  <c:v>-68.564277189747514</c:v>
                </c:pt>
                <c:pt idx="24">
                  <c:v>-59.221346287888913</c:v>
                </c:pt>
                <c:pt idx="25">
                  <c:v>-49.878415386030305</c:v>
                </c:pt>
                <c:pt idx="26">
                  <c:v>-40.535484484171668</c:v>
                </c:pt>
                <c:pt idx="27">
                  <c:v>-31.192553582313064</c:v>
                </c:pt>
                <c:pt idx="28">
                  <c:v>-21.849622680454456</c:v>
                </c:pt>
                <c:pt idx="29">
                  <c:v>-12.506691778595851</c:v>
                </c:pt>
                <c:pt idx="30">
                  <c:v>-3.1637608767371859</c:v>
                </c:pt>
                <c:pt idx="31">
                  <c:v>6.1791700251214206</c:v>
                </c:pt>
                <c:pt idx="32">
                  <c:v>15.522100926980027</c:v>
                </c:pt>
                <c:pt idx="33">
                  <c:v>24.865031828838632</c:v>
                </c:pt>
                <c:pt idx="34">
                  <c:v>34.20796273069724</c:v>
                </c:pt>
                <c:pt idx="35">
                  <c:v>43.550893632555905</c:v>
                </c:pt>
                <c:pt idx="36">
                  <c:v>52.893824534414513</c:v>
                </c:pt>
                <c:pt idx="37">
                  <c:v>62.236755436273114</c:v>
                </c:pt>
                <c:pt idx="38">
                  <c:v>71.579686338131722</c:v>
                </c:pt>
                <c:pt idx="39">
                  <c:v>80.922617239990331</c:v>
                </c:pt>
                <c:pt idx="40">
                  <c:v>90.265548141848996</c:v>
                </c:pt>
                <c:pt idx="41">
                  <c:v>99.608479043707604</c:v>
                </c:pt>
                <c:pt idx="42">
                  <c:v>108.95140994556621</c:v>
                </c:pt>
                <c:pt idx="43">
                  <c:v>118.29434084742482</c:v>
                </c:pt>
                <c:pt idx="44">
                  <c:v>127.63727174928341</c:v>
                </c:pt>
                <c:pt idx="45">
                  <c:v>136.98020265114204</c:v>
                </c:pt>
                <c:pt idx="46">
                  <c:v>146.3231335530007</c:v>
                </c:pt>
                <c:pt idx="47">
                  <c:v>155.66606445485931</c:v>
                </c:pt>
                <c:pt idx="48">
                  <c:v>165.00899535671789</c:v>
                </c:pt>
                <c:pt idx="49">
                  <c:v>174.3519262585765</c:v>
                </c:pt>
                <c:pt idx="50">
                  <c:v>183.69485716043511</c:v>
                </c:pt>
                <c:pt idx="51">
                  <c:v>193.03778806229377</c:v>
                </c:pt>
                <c:pt idx="52">
                  <c:v>202.38071896415238</c:v>
                </c:pt>
                <c:pt idx="53">
                  <c:v>211.72364986601099</c:v>
                </c:pt>
                <c:pt idx="54">
                  <c:v>221.0665807678696</c:v>
                </c:pt>
                <c:pt idx="55">
                  <c:v>230.4095116697282</c:v>
                </c:pt>
                <c:pt idx="56">
                  <c:v>239.75244257158681</c:v>
                </c:pt>
                <c:pt idx="57">
                  <c:v>249.09537347344542</c:v>
                </c:pt>
                <c:pt idx="58">
                  <c:v>258.43830437530403</c:v>
                </c:pt>
                <c:pt idx="59">
                  <c:v>267.78123527716275</c:v>
                </c:pt>
                <c:pt idx="60">
                  <c:v>277.12416617902136</c:v>
                </c:pt>
                <c:pt idx="61">
                  <c:v>286.46709708087997</c:v>
                </c:pt>
                <c:pt idx="62">
                  <c:v>295.81002798273857</c:v>
                </c:pt>
                <c:pt idx="63">
                  <c:v>305.15295888459718</c:v>
                </c:pt>
                <c:pt idx="64">
                  <c:v>314.49588978645579</c:v>
                </c:pt>
                <c:pt idx="65">
                  <c:v>323.8388206883144</c:v>
                </c:pt>
                <c:pt idx="66">
                  <c:v>333.18175159017301</c:v>
                </c:pt>
                <c:pt idx="67">
                  <c:v>342.52468249203162</c:v>
                </c:pt>
                <c:pt idx="68">
                  <c:v>351.86761339389022</c:v>
                </c:pt>
                <c:pt idx="69">
                  <c:v>361.21054429574883</c:v>
                </c:pt>
                <c:pt idx="70">
                  <c:v>370.55347519760755</c:v>
                </c:pt>
                <c:pt idx="71">
                  <c:v>379.89640609946616</c:v>
                </c:pt>
                <c:pt idx="72">
                  <c:v>389.23933700132477</c:v>
                </c:pt>
                <c:pt idx="73">
                  <c:v>398.58226790318338</c:v>
                </c:pt>
                <c:pt idx="74">
                  <c:v>407.92519880504199</c:v>
                </c:pt>
                <c:pt idx="75">
                  <c:v>417.2681297069006</c:v>
                </c:pt>
                <c:pt idx="76">
                  <c:v>426.61106060875915</c:v>
                </c:pt>
                <c:pt idx="77">
                  <c:v>435.95399151061775</c:v>
                </c:pt>
                <c:pt idx="78">
                  <c:v>445.29692241247636</c:v>
                </c:pt>
                <c:pt idx="79">
                  <c:v>454.63985331433497</c:v>
                </c:pt>
                <c:pt idx="80">
                  <c:v>463.98278421619369</c:v>
                </c:pt>
                <c:pt idx="81">
                  <c:v>473.3257151180523</c:v>
                </c:pt>
                <c:pt idx="82">
                  <c:v>482.66864601991091</c:v>
                </c:pt>
                <c:pt idx="83">
                  <c:v>492.01157692176952</c:v>
                </c:pt>
                <c:pt idx="84">
                  <c:v>501.35450782362813</c:v>
                </c:pt>
                <c:pt idx="85">
                  <c:v>510.69743872548673</c:v>
                </c:pt>
                <c:pt idx="86">
                  <c:v>520.0403696273454</c:v>
                </c:pt>
                <c:pt idx="87">
                  <c:v>529.38330052920401</c:v>
                </c:pt>
                <c:pt idx="88">
                  <c:v>538.72623143106262</c:v>
                </c:pt>
                <c:pt idx="89">
                  <c:v>548.06916233292122</c:v>
                </c:pt>
                <c:pt idx="90">
                  <c:v>557.41209323477983</c:v>
                </c:pt>
                <c:pt idx="91">
                  <c:v>566.75502413663855</c:v>
                </c:pt>
                <c:pt idx="92">
                  <c:v>576.09795503849716</c:v>
                </c:pt>
                <c:pt idx="93">
                  <c:v>585.44088594035577</c:v>
                </c:pt>
                <c:pt idx="94">
                  <c:v>594.78381684221426</c:v>
                </c:pt>
                <c:pt idx="95">
                  <c:v>604.12674774407287</c:v>
                </c:pt>
                <c:pt idx="96">
                  <c:v>613.46967864593148</c:v>
                </c:pt>
                <c:pt idx="97">
                  <c:v>622.81260954779009</c:v>
                </c:pt>
                <c:pt idx="98">
                  <c:v>632.1555404496487</c:v>
                </c:pt>
                <c:pt idx="99">
                  <c:v>641.49847135150742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905.39152871050237</c:v>
                </c:pt>
                <c:pt idx="1">
                  <c:v>905.39152871050237</c:v>
                </c:pt>
                <c:pt idx="2">
                  <c:v>905.39368561720562</c:v>
                </c:pt>
                <c:pt idx="3">
                  <c:v>905.40844872852347</c:v>
                </c:pt>
                <c:pt idx="4">
                  <c:v>905.43720128562256</c:v>
                </c:pt>
                <c:pt idx="5">
                  <c:v>905.4799432885028</c:v>
                </c:pt>
                <c:pt idx="6">
                  <c:v>905.53667473716416</c:v>
                </c:pt>
                <c:pt idx="7">
                  <c:v>905.60739563160666</c:v>
                </c:pt>
                <c:pt idx="8">
                  <c:v>905.6921059718303</c:v>
                </c:pt>
                <c:pt idx="9">
                  <c:v>905.79080575783519</c:v>
                </c:pt>
                <c:pt idx="10">
                  <c:v>905.90349498962098</c:v>
                </c:pt>
                <c:pt idx="11">
                  <c:v>906.03017366718802</c:v>
                </c:pt>
                <c:pt idx="12">
                  <c:v>906.17084179053631</c:v>
                </c:pt>
                <c:pt idx="13">
                  <c:v>906.32549935966563</c:v>
                </c:pt>
                <c:pt idx="14">
                  <c:v>906.49414637457619</c:v>
                </c:pt>
                <c:pt idx="15">
                  <c:v>906.67678283526777</c:v>
                </c:pt>
                <c:pt idx="16">
                  <c:v>906.87340874174049</c:v>
                </c:pt>
                <c:pt idx="17">
                  <c:v>907.08402409399446</c:v>
                </c:pt>
                <c:pt idx="18">
                  <c:v>907.30862889202945</c:v>
                </c:pt>
                <c:pt idx="19">
                  <c:v>907.54722313584557</c:v>
                </c:pt>
                <c:pt idx="20">
                  <c:v>907.79980682544294</c:v>
                </c:pt>
                <c:pt idx="21">
                  <c:v>908.06637996082134</c:v>
                </c:pt>
                <c:pt idx="22">
                  <c:v>908.34694254198087</c:v>
                </c:pt>
                <c:pt idx="23">
                  <c:v>908.64149456892164</c:v>
                </c:pt>
                <c:pt idx="24">
                  <c:v>908.95003604164344</c:v>
                </c:pt>
                <c:pt idx="25">
                  <c:v>909.27256696014649</c:v>
                </c:pt>
                <c:pt idx="26">
                  <c:v>909.60908732443067</c:v>
                </c:pt>
                <c:pt idx="27">
                  <c:v>909.95959713449599</c:v>
                </c:pt>
                <c:pt idx="28">
                  <c:v>910.35250616726785</c:v>
                </c:pt>
                <c:pt idx="29">
                  <c:v>910.8311262903502</c:v>
                </c:pt>
                <c:pt idx="30">
                  <c:v>911.39591642403718</c:v>
                </c:pt>
                <c:pt idx="31">
                  <c:v>912.04687656832857</c:v>
                </c:pt>
                <c:pt idx="32">
                  <c:v>912.78400672322437</c:v>
                </c:pt>
                <c:pt idx="33">
                  <c:v>913.60730688872457</c:v>
                </c:pt>
                <c:pt idx="34">
                  <c:v>914.51677706482928</c:v>
                </c:pt>
                <c:pt idx="35">
                  <c:v>915.51241725153841</c:v>
                </c:pt>
                <c:pt idx="36">
                  <c:v>916.59422744885183</c:v>
                </c:pt>
                <c:pt idx="37">
                  <c:v>917.76220765676965</c:v>
                </c:pt>
                <c:pt idx="38">
                  <c:v>919.0163578752921</c:v>
                </c:pt>
                <c:pt idx="39">
                  <c:v>920.35667810441885</c:v>
                </c:pt>
                <c:pt idx="40">
                  <c:v>921.78316834415</c:v>
                </c:pt>
                <c:pt idx="41">
                  <c:v>923.29582859448556</c:v>
                </c:pt>
                <c:pt idx="42">
                  <c:v>924.89465885542552</c:v>
                </c:pt>
                <c:pt idx="43">
                  <c:v>926.57965912697</c:v>
                </c:pt>
                <c:pt idx="44">
                  <c:v>928.35082940911889</c:v>
                </c:pt>
                <c:pt idx="45">
                  <c:v>930.20816970187218</c:v>
                </c:pt>
                <c:pt idx="46">
                  <c:v>932.15168000522988</c:v>
                </c:pt>
                <c:pt idx="47">
                  <c:v>934.18136031919198</c:v>
                </c:pt>
                <c:pt idx="48">
                  <c:v>936.29721064375849</c:v>
                </c:pt>
                <c:pt idx="49">
                  <c:v>938.4992309789294</c:v>
                </c:pt>
                <c:pt idx="50">
                  <c:v>940.78742132470484</c:v>
                </c:pt>
                <c:pt idx="51">
                  <c:v>943.16178168108468</c:v>
                </c:pt>
                <c:pt idx="52">
                  <c:v>945.62231204806892</c:v>
                </c:pt>
                <c:pt idx="53">
                  <c:v>948.16901242565757</c:v>
                </c:pt>
                <c:pt idx="54">
                  <c:v>950.80188281385063</c:v>
                </c:pt>
                <c:pt idx="55">
                  <c:v>953.52092321264809</c:v>
                </c:pt>
                <c:pt idx="56">
                  <c:v>956.32613362205007</c:v>
                </c:pt>
                <c:pt idx="57">
                  <c:v>959.21751404205645</c:v>
                </c:pt>
                <c:pt idx="58">
                  <c:v>962.19506447266713</c:v>
                </c:pt>
                <c:pt idx="59">
                  <c:v>965.25878491388244</c:v>
                </c:pt>
                <c:pt idx="60">
                  <c:v>968.40867536570204</c:v>
                </c:pt>
                <c:pt idx="61">
                  <c:v>971.64473582812604</c:v>
                </c:pt>
                <c:pt idx="62">
                  <c:v>974.96696630115457</c:v>
                </c:pt>
                <c:pt idx="63">
                  <c:v>978.37536678478739</c:v>
                </c:pt>
                <c:pt idx="64">
                  <c:v>981.86993727902473</c:v>
                </c:pt>
                <c:pt idx="65">
                  <c:v>985.45067778386647</c:v>
                </c:pt>
                <c:pt idx="66">
                  <c:v>989.1175882993125</c:v>
                </c:pt>
                <c:pt idx="67">
                  <c:v>992.87066882536317</c:v>
                </c:pt>
                <c:pt idx="68">
                  <c:v>996.70991936201813</c:v>
                </c:pt>
                <c:pt idx="69">
                  <c:v>1000.6353399092775</c:v>
                </c:pt>
                <c:pt idx="70">
                  <c:v>1004.6469304671415</c:v>
                </c:pt>
                <c:pt idx="71">
                  <c:v>1008.7446910356097</c:v>
                </c:pt>
                <c:pt idx="72">
                  <c:v>1012.9286216146822</c:v>
                </c:pt>
                <c:pt idx="73">
                  <c:v>1017.1987222043593</c:v>
                </c:pt>
                <c:pt idx="74">
                  <c:v>1021.554992804641</c:v>
                </c:pt>
                <c:pt idx="75">
                  <c:v>1025.997433415527</c:v>
                </c:pt>
                <c:pt idx="76">
                  <c:v>1030.5260440370173</c:v>
                </c:pt>
                <c:pt idx="77">
                  <c:v>1035.1408246691119</c:v>
                </c:pt>
                <c:pt idx="78">
                  <c:v>1039.8417753118113</c:v>
                </c:pt>
                <c:pt idx="79">
                  <c:v>1044.6288959651149</c:v>
                </c:pt>
                <c:pt idx="80">
                  <c:v>1049.5021866290228</c:v>
                </c:pt>
                <c:pt idx="81">
                  <c:v>1054.4616473035353</c:v>
                </c:pt>
                <c:pt idx="82">
                  <c:v>1059.5072779886523</c:v>
                </c:pt>
                <c:pt idx="83">
                  <c:v>1064.6390786843735</c:v>
                </c:pt>
                <c:pt idx="84">
                  <c:v>1069.8570493906996</c:v>
                </c:pt>
                <c:pt idx="85">
                  <c:v>1075.1611901076296</c:v>
                </c:pt>
                <c:pt idx="86">
                  <c:v>1080.5515008351642</c:v>
                </c:pt>
                <c:pt idx="87">
                  <c:v>1086.0279815733031</c:v>
                </c:pt>
                <c:pt idx="88">
                  <c:v>1091.5906323220465</c:v>
                </c:pt>
                <c:pt idx="89">
                  <c:v>1097.2394530813942</c:v>
                </c:pt>
                <c:pt idx="90">
                  <c:v>1102.9744438513467</c:v>
                </c:pt>
                <c:pt idx="91">
                  <c:v>1108.7956046319034</c:v>
                </c:pt>
                <c:pt idx="92">
                  <c:v>1114.7029354230644</c:v>
                </c:pt>
                <c:pt idx="93">
                  <c:v>1120.69643622483</c:v>
                </c:pt>
                <c:pt idx="94">
                  <c:v>1126.7761070372001</c:v>
                </c:pt>
                <c:pt idx="95">
                  <c:v>1132.9419478601744</c:v>
                </c:pt>
                <c:pt idx="96">
                  <c:v>1139.1939586937533</c:v>
                </c:pt>
                <c:pt idx="97">
                  <c:v>1145.5321395379365</c:v>
                </c:pt>
                <c:pt idx="98">
                  <c:v>1151.9564903927242</c:v>
                </c:pt>
                <c:pt idx="99">
                  <c:v>1158.4670112581161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-192.21680523225803</c:v>
                </c:pt>
                <c:pt idx="1">
                  <c:v>-183.54450154373833</c:v>
                </c:pt>
                <c:pt idx="2">
                  <c:v>-174.87219785521864</c:v>
                </c:pt>
                <c:pt idx="3">
                  <c:v>-166.19989416669893</c:v>
                </c:pt>
                <c:pt idx="4">
                  <c:v>-157.52759047817921</c:v>
                </c:pt>
                <c:pt idx="5">
                  <c:v>-148.85528678965952</c:v>
                </c:pt>
                <c:pt idx="6">
                  <c:v>-140.18298310113983</c:v>
                </c:pt>
                <c:pt idx="7">
                  <c:v>-131.51067941262014</c:v>
                </c:pt>
                <c:pt idx="8">
                  <c:v>-122.83837572410043</c:v>
                </c:pt>
                <c:pt idx="9">
                  <c:v>-114.16607203558074</c:v>
                </c:pt>
                <c:pt idx="10">
                  <c:v>-105.49376834706104</c:v>
                </c:pt>
                <c:pt idx="11">
                  <c:v>-96.821464658541345</c:v>
                </c:pt>
                <c:pt idx="12">
                  <c:v>-88.149160970021654</c:v>
                </c:pt>
                <c:pt idx="13">
                  <c:v>-79.47685728150195</c:v>
                </c:pt>
                <c:pt idx="14">
                  <c:v>-70.804553592982245</c:v>
                </c:pt>
                <c:pt idx="15">
                  <c:v>-62.13224990446254</c:v>
                </c:pt>
                <c:pt idx="16">
                  <c:v>-53.45994621594285</c:v>
                </c:pt>
                <c:pt idx="17">
                  <c:v>-44.787642527423159</c:v>
                </c:pt>
                <c:pt idx="18">
                  <c:v>-36.115338838903469</c:v>
                </c:pt>
                <c:pt idx="19">
                  <c:v>-27.443035150383743</c:v>
                </c:pt>
                <c:pt idx="20">
                  <c:v>-18.770731461864052</c:v>
                </c:pt>
                <c:pt idx="21">
                  <c:v>-10.09842777334436</c:v>
                </c:pt>
                <c:pt idx="22">
                  <c:v>-1.426124084824667</c:v>
                </c:pt>
                <c:pt idx="23">
                  <c:v>7.2461796036950252</c:v>
                </c:pt>
                <c:pt idx="24">
                  <c:v>15.918483292214718</c:v>
                </c:pt>
                <c:pt idx="25">
                  <c:v>24.590786980734439</c:v>
                </c:pt>
                <c:pt idx="26">
                  <c:v>33.263090669254133</c:v>
                </c:pt>
                <c:pt idx="27">
                  <c:v>41.935394357773824</c:v>
                </c:pt>
                <c:pt idx="28">
                  <c:v>50.607698046293514</c:v>
                </c:pt>
                <c:pt idx="29">
                  <c:v>59.280001734813212</c:v>
                </c:pt>
                <c:pt idx="30">
                  <c:v>67.95230542333293</c:v>
                </c:pt>
                <c:pt idx="31">
                  <c:v>76.624609111852621</c:v>
                </c:pt>
                <c:pt idx="32">
                  <c:v>85.296912800372311</c:v>
                </c:pt>
                <c:pt idx="33">
                  <c:v>93.969216488892002</c:v>
                </c:pt>
                <c:pt idx="34">
                  <c:v>102.64152017741171</c:v>
                </c:pt>
                <c:pt idx="35">
                  <c:v>111.3138238659314</c:v>
                </c:pt>
                <c:pt idx="36">
                  <c:v>119.98612755445109</c:v>
                </c:pt>
                <c:pt idx="37">
                  <c:v>128.65843124297078</c:v>
                </c:pt>
                <c:pt idx="38">
                  <c:v>137.33073493149053</c:v>
                </c:pt>
                <c:pt idx="39">
                  <c:v>146.00303862001022</c:v>
                </c:pt>
                <c:pt idx="40">
                  <c:v>154.67534230852991</c:v>
                </c:pt>
                <c:pt idx="41">
                  <c:v>163.3476459970496</c:v>
                </c:pt>
                <c:pt idx="42">
                  <c:v>172.01994968556929</c:v>
                </c:pt>
                <c:pt idx="43">
                  <c:v>180.69225337408901</c:v>
                </c:pt>
                <c:pt idx="44">
                  <c:v>189.3645570626087</c:v>
                </c:pt>
                <c:pt idx="45">
                  <c:v>198.03686075112839</c:v>
                </c:pt>
                <c:pt idx="46">
                  <c:v>206.70916443964808</c:v>
                </c:pt>
                <c:pt idx="47">
                  <c:v>215.38146812816777</c:v>
                </c:pt>
                <c:pt idx="48">
                  <c:v>224.05377181668746</c:v>
                </c:pt>
                <c:pt idx="49">
                  <c:v>232.72607550520721</c:v>
                </c:pt>
                <c:pt idx="50">
                  <c:v>241.3983791937269</c:v>
                </c:pt>
                <c:pt idx="51">
                  <c:v>250.07068288224659</c:v>
                </c:pt>
                <c:pt idx="52">
                  <c:v>258.74298657076628</c:v>
                </c:pt>
                <c:pt idx="53">
                  <c:v>267.41529025928594</c:v>
                </c:pt>
                <c:pt idx="54">
                  <c:v>276.08759394780571</c:v>
                </c:pt>
                <c:pt idx="55">
                  <c:v>284.75989763632532</c:v>
                </c:pt>
                <c:pt idx="56">
                  <c:v>293.4322013248451</c:v>
                </c:pt>
                <c:pt idx="57">
                  <c:v>302.1045050133647</c:v>
                </c:pt>
                <c:pt idx="58">
                  <c:v>310.77680870188448</c:v>
                </c:pt>
                <c:pt idx="59">
                  <c:v>319.4491123904042</c:v>
                </c:pt>
                <c:pt idx="60">
                  <c:v>328.12141607892386</c:v>
                </c:pt>
                <c:pt idx="61">
                  <c:v>336.79371976744346</c:v>
                </c:pt>
                <c:pt idx="62">
                  <c:v>345.46602345596324</c:v>
                </c:pt>
                <c:pt idx="63">
                  <c:v>354.13832714448284</c:v>
                </c:pt>
                <c:pt idx="64">
                  <c:v>362.81063083300262</c:v>
                </c:pt>
                <c:pt idx="65">
                  <c:v>371.4829345215224</c:v>
                </c:pt>
                <c:pt idx="66">
                  <c:v>380.155238210042</c:v>
                </c:pt>
                <c:pt idx="67">
                  <c:v>388.82754189856178</c:v>
                </c:pt>
                <c:pt idx="68">
                  <c:v>397.49984558708138</c:v>
                </c:pt>
                <c:pt idx="69">
                  <c:v>406.17214927560116</c:v>
                </c:pt>
                <c:pt idx="70">
                  <c:v>414.84445296412076</c:v>
                </c:pt>
                <c:pt idx="71">
                  <c:v>423.51675665264054</c:v>
                </c:pt>
                <c:pt idx="72">
                  <c:v>432.18906034116014</c:v>
                </c:pt>
                <c:pt idx="73">
                  <c:v>440.86136402967992</c:v>
                </c:pt>
                <c:pt idx="74">
                  <c:v>449.53366771819952</c:v>
                </c:pt>
                <c:pt idx="75">
                  <c:v>458.2059714067193</c:v>
                </c:pt>
                <c:pt idx="76">
                  <c:v>466.87827509523908</c:v>
                </c:pt>
                <c:pt idx="77">
                  <c:v>475.55057878375868</c:v>
                </c:pt>
                <c:pt idx="78">
                  <c:v>484.22288247227846</c:v>
                </c:pt>
                <c:pt idx="79">
                  <c:v>492.89518616079806</c:v>
                </c:pt>
                <c:pt idx="80">
                  <c:v>501.56748984931784</c:v>
                </c:pt>
                <c:pt idx="81">
                  <c:v>510.23979353783744</c:v>
                </c:pt>
                <c:pt idx="82">
                  <c:v>518.91209722635722</c:v>
                </c:pt>
                <c:pt idx="83">
                  <c:v>527.58440091487682</c:v>
                </c:pt>
                <c:pt idx="84">
                  <c:v>536.25670460339654</c:v>
                </c:pt>
                <c:pt idx="85">
                  <c:v>544.92900829191626</c:v>
                </c:pt>
                <c:pt idx="86">
                  <c:v>553.60131198043598</c:v>
                </c:pt>
                <c:pt idx="87">
                  <c:v>562.2736156689557</c:v>
                </c:pt>
                <c:pt idx="88">
                  <c:v>570.9459193574753</c:v>
                </c:pt>
                <c:pt idx="89">
                  <c:v>579.61822304599514</c:v>
                </c:pt>
                <c:pt idx="90">
                  <c:v>588.29052673451474</c:v>
                </c:pt>
                <c:pt idx="91">
                  <c:v>596.96283042303446</c:v>
                </c:pt>
                <c:pt idx="92">
                  <c:v>605.63513411155418</c:v>
                </c:pt>
                <c:pt idx="93">
                  <c:v>614.3074378000739</c:v>
                </c:pt>
                <c:pt idx="94">
                  <c:v>622.9797414885935</c:v>
                </c:pt>
                <c:pt idx="95">
                  <c:v>631.65204517711322</c:v>
                </c:pt>
                <c:pt idx="96">
                  <c:v>640.32434886563294</c:v>
                </c:pt>
                <c:pt idx="97">
                  <c:v>648.99665255415266</c:v>
                </c:pt>
                <c:pt idx="98">
                  <c:v>657.66895624267238</c:v>
                </c:pt>
                <c:pt idx="99">
                  <c:v>666.34125993119198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-15.888573806086452</c:v>
                </c:pt>
                <c:pt idx="1">
                  <c:v>-15.888573806086452</c:v>
                </c:pt>
                <c:pt idx="2">
                  <c:v>-15.853959081334658</c:v>
                </c:pt>
                <c:pt idx="3">
                  <c:v>-15.741867388277004</c:v>
                </c:pt>
                <c:pt idx="4">
                  <c:v>-15.552179435062538</c:v>
                </c:pt>
                <c:pt idx="5">
                  <c:v>-15.284895221691258</c:v>
                </c:pt>
                <c:pt idx="6">
                  <c:v>-14.940014748163168</c:v>
                </c:pt>
                <c:pt idx="7">
                  <c:v>-14.517538014478264</c:v>
                </c:pt>
                <c:pt idx="8">
                  <c:v>-14.017465020636548</c:v>
                </c:pt>
                <c:pt idx="9">
                  <c:v>-13.439795766638017</c:v>
                </c:pt>
                <c:pt idx="10">
                  <c:v>-12.784530252482673</c:v>
                </c:pt>
                <c:pt idx="11">
                  <c:v>-12.051668478170518</c:v>
                </c:pt>
                <c:pt idx="12">
                  <c:v>-11.241210443701551</c:v>
                </c:pt>
                <c:pt idx="13">
                  <c:v>-10.353156149075767</c:v>
                </c:pt>
                <c:pt idx="14">
                  <c:v>-9.3875055942931755</c:v>
                </c:pt>
                <c:pt idx="15">
                  <c:v>-8.344258779353769</c:v>
                </c:pt>
                <c:pt idx="16">
                  <c:v>-7.2234157042575511</c:v>
                </c:pt>
                <c:pt idx="17">
                  <c:v>-6.0249763690045199</c:v>
                </c:pt>
                <c:pt idx="18">
                  <c:v>-4.7489407735946774</c:v>
                </c:pt>
                <c:pt idx="19">
                  <c:v>-3.3908609590251597</c:v>
                </c:pt>
                <c:pt idx="20">
                  <c:v>-1.8849909121593253</c:v>
                </c:pt>
                <c:pt idx="21">
                  <c:v>-0.20947301911452354</c:v>
                </c:pt>
                <c:pt idx="22">
                  <c:v>1.6356927201092464</c:v>
                </c:pt>
                <c:pt idx="23">
                  <c:v>3.6505063055119837</c:v>
                </c:pt>
                <c:pt idx="24">
                  <c:v>5.834967737093689</c:v>
                </c:pt>
                <c:pt idx="25">
                  <c:v>8.1890770148543712</c:v>
                </c:pt>
                <c:pt idx="26">
                  <c:v>10.712834138794014</c:v>
                </c:pt>
                <c:pt idx="27">
                  <c:v>13.406239108912622</c:v>
                </c:pt>
                <c:pt idx="28">
                  <c:v>16.269291925210197</c:v>
                </c:pt>
                <c:pt idx="29">
                  <c:v>19.301992587686744</c:v>
                </c:pt>
                <c:pt idx="30">
                  <c:v>22.504341096342269</c:v>
                </c:pt>
                <c:pt idx="31">
                  <c:v>25.876337451176752</c:v>
                </c:pt>
                <c:pt idx="32">
                  <c:v>29.4179816521902</c:v>
                </c:pt>
                <c:pt idx="33">
                  <c:v>33.129273699382615</c:v>
                </c:pt>
                <c:pt idx="34">
                  <c:v>37.010213592754006</c:v>
                </c:pt>
                <c:pt idx="35">
                  <c:v>41.060801332304358</c:v>
                </c:pt>
                <c:pt idx="36">
                  <c:v>45.281036918033678</c:v>
                </c:pt>
                <c:pt idx="37">
                  <c:v>49.670920349941966</c:v>
                </c:pt>
                <c:pt idx="38">
                  <c:v>54.23045162802925</c:v>
                </c:pt>
                <c:pt idx="39">
                  <c:v>58.959630752295482</c:v>
                </c:pt>
                <c:pt idx="40">
                  <c:v>63.858457722740674</c:v>
                </c:pt>
                <c:pt idx="41">
                  <c:v>68.926932539364842</c:v>
                </c:pt>
                <c:pt idx="42">
                  <c:v>74.165055202167963</c:v>
                </c:pt>
                <c:pt idx="43">
                  <c:v>79.57282571115006</c:v>
                </c:pt>
                <c:pt idx="44">
                  <c:v>85.150244066311132</c:v>
                </c:pt>
                <c:pt idx="45">
                  <c:v>90.89731026765115</c:v>
                </c:pt>
                <c:pt idx="46">
                  <c:v>96.814024315170158</c:v>
                </c:pt>
                <c:pt idx="47">
                  <c:v>102.90038620886813</c:v>
                </c:pt>
                <c:pt idx="48">
                  <c:v>109.15639594874507</c:v>
                </c:pt>
                <c:pt idx="49">
                  <c:v>115.58205353480102</c:v>
                </c:pt>
                <c:pt idx="50">
                  <c:v>122.17735896703589</c:v>
                </c:pt>
                <c:pt idx="51">
                  <c:v>128.94231224544973</c:v>
                </c:pt>
                <c:pt idx="52">
                  <c:v>135.87691337004253</c:v>
                </c:pt>
                <c:pt idx="53">
                  <c:v>142.98116234081428</c:v>
                </c:pt>
                <c:pt idx="54">
                  <c:v>150.25505915776506</c:v>
                </c:pt>
                <c:pt idx="55">
                  <c:v>157.69860382089473</c:v>
                </c:pt>
                <c:pt idx="56">
                  <c:v>165.31179633020346</c:v>
                </c:pt>
                <c:pt idx="57">
                  <c:v>173.09463668569106</c:v>
                </c:pt>
                <c:pt idx="58">
                  <c:v>181.04712488735771</c:v>
                </c:pt>
                <c:pt idx="59">
                  <c:v>189.16926093520337</c:v>
                </c:pt>
                <c:pt idx="60">
                  <c:v>197.46104482922786</c:v>
                </c:pt>
                <c:pt idx="61">
                  <c:v>205.92247656943132</c:v>
                </c:pt>
                <c:pt idx="62">
                  <c:v>214.55355615581388</c:v>
                </c:pt>
                <c:pt idx="63">
                  <c:v>223.35428358837527</c:v>
                </c:pt>
                <c:pt idx="64">
                  <c:v>232.32465886711574</c:v>
                </c:pt>
                <c:pt idx="65">
                  <c:v>241.4646819920352</c:v>
                </c:pt>
                <c:pt idx="66">
                  <c:v>250.77435296313351</c:v>
                </c:pt>
                <c:pt idx="67">
                  <c:v>260.25367178041091</c:v>
                </c:pt>
                <c:pt idx="68">
                  <c:v>269.90263844386715</c:v>
                </c:pt>
                <c:pt idx="69">
                  <c:v>279.72125295350247</c:v>
                </c:pt>
                <c:pt idx="70">
                  <c:v>289.7095153093166</c:v>
                </c:pt>
                <c:pt idx="71">
                  <c:v>299.86742551130988</c:v>
                </c:pt>
                <c:pt idx="72">
                  <c:v>310.19498355948195</c:v>
                </c:pt>
                <c:pt idx="73">
                  <c:v>320.69218945383318</c:v>
                </c:pt>
                <c:pt idx="74">
                  <c:v>331.35904319436321</c:v>
                </c:pt>
                <c:pt idx="75">
                  <c:v>342.19554478107239</c:v>
                </c:pt>
                <c:pt idx="76">
                  <c:v>353.20169421396048</c:v>
                </c:pt>
                <c:pt idx="77">
                  <c:v>364.37749149302738</c:v>
                </c:pt>
                <c:pt idx="78">
                  <c:v>375.72293661827342</c:v>
                </c:pt>
                <c:pt idx="79">
                  <c:v>387.23802958969833</c:v>
                </c:pt>
                <c:pt idx="80">
                  <c:v>398.92277040730232</c:v>
                </c:pt>
                <c:pt idx="81">
                  <c:v>410.77715907108512</c:v>
                </c:pt>
                <c:pt idx="82">
                  <c:v>422.80119558104701</c:v>
                </c:pt>
                <c:pt idx="83">
                  <c:v>434.99487993718776</c:v>
                </c:pt>
                <c:pt idx="84">
                  <c:v>447.35821213950766</c:v>
                </c:pt>
                <c:pt idx="85">
                  <c:v>459.8911921880063</c:v>
                </c:pt>
                <c:pt idx="86">
                  <c:v>472.59382008268409</c:v>
                </c:pt>
                <c:pt idx="87">
                  <c:v>485.46609582354085</c:v>
                </c:pt>
                <c:pt idx="88">
                  <c:v>498.50801941057642</c:v>
                </c:pt>
                <c:pt idx="89">
                  <c:v>511.71959084379114</c:v>
                </c:pt>
                <c:pt idx="90">
                  <c:v>525.10081012318471</c:v>
                </c:pt>
                <c:pt idx="91">
                  <c:v>538.65167724875732</c:v>
                </c:pt>
                <c:pt idx="92">
                  <c:v>552.37219222050874</c:v>
                </c:pt>
                <c:pt idx="93">
                  <c:v>566.2623550384393</c:v>
                </c:pt>
                <c:pt idx="94">
                  <c:v>580.32216570254877</c:v>
                </c:pt>
                <c:pt idx="95">
                  <c:v>594.55162421283728</c:v>
                </c:pt>
                <c:pt idx="96">
                  <c:v>608.9507305693046</c:v>
                </c:pt>
                <c:pt idx="97">
                  <c:v>623.51948477195106</c:v>
                </c:pt>
                <c:pt idx="98">
                  <c:v>638.25788682077643</c:v>
                </c:pt>
                <c:pt idx="99">
                  <c:v>653.16593671578062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-192.21680523225803</c:v>
                </c:pt>
                <c:pt idx="1">
                  <c:v>-183.54450154373833</c:v>
                </c:pt>
                <c:pt idx="2">
                  <c:v>-174.87219785521864</c:v>
                </c:pt>
                <c:pt idx="3">
                  <c:v>-166.19989416669893</c:v>
                </c:pt>
                <c:pt idx="4">
                  <c:v>-157.52759047817921</c:v>
                </c:pt>
                <c:pt idx="5">
                  <c:v>-148.85528678965952</c:v>
                </c:pt>
                <c:pt idx="6">
                  <c:v>-140.18298310113983</c:v>
                </c:pt>
                <c:pt idx="7">
                  <c:v>-131.51067941262014</c:v>
                </c:pt>
                <c:pt idx="8">
                  <c:v>-122.83837572410043</c:v>
                </c:pt>
                <c:pt idx="9">
                  <c:v>-114.16607203558074</c:v>
                </c:pt>
                <c:pt idx="10">
                  <c:v>-105.49376834706104</c:v>
                </c:pt>
                <c:pt idx="11">
                  <c:v>-96.821464658541345</c:v>
                </c:pt>
                <c:pt idx="12">
                  <c:v>-88.149160970021654</c:v>
                </c:pt>
                <c:pt idx="13">
                  <c:v>-79.47685728150195</c:v>
                </c:pt>
                <c:pt idx="14">
                  <c:v>-70.804553592982245</c:v>
                </c:pt>
                <c:pt idx="15">
                  <c:v>-62.13224990446254</c:v>
                </c:pt>
                <c:pt idx="16">
                  <c:v>-53.45994621594285</c:v>
                </c:pt>
                <c:pt idx="17">
                  <c:v>-44.787642527423159</c:v>
                </c:pt>
                <c:pt idx="18">
                  <c:v>-36.115338838903469</c:v>
                </c:pt>
                <c:pt idx="19">
                  <c:v>-27.443035150383743</c:v>
                </c:pt>
                <c:pt idx="20">
                  <c:v>-18.770731461864052</c:v>
                </c:pt>
                <c:pt idx="21">
                  <c:v>-10.09842777334436</c:v>
                </c:pt>
                <c:pt idx="22">
                  <c:v>-1.426124084824667</c:v>
                </c:pt>
                <c:pt idx="23">
                  <c:v>7.2461796036950252</c:v>
                </c:pt>
                <c:pt idx="24">
                  <c:v>15.918483292214718</c:v>
                </c:pt>
                <c:pt idx="25">
                  <c:v>24.590786980734439</c:v>
                </c:pt>
                <c:pt idx="26">
                  <c:v>33.263090669254133</c:v>
                </c:pt>
                <c:pt idx="27">
                  <c:v>41.935394357773824</c:v>
                </c:pt>
                <c:pt idx="28">
                  <c:v>50.607698046293514</c:v>
                </c:pt>
                <c:pt idx="29">
                  <c:v>59.280001734813212</c:v>
                </c:pt>
                <c:pt idx="30">
                  <c:v>67.95230542333293</c:v>
                </c:pt>
                <c:pt idx="31">
                  <c:v>76.624609111852621</c:v>
                </c:pt>
                <c:pt idx="32">
                  <c:v>85.296912800372311</c:v>
                </c:pt>
                <c:pt idx="33">
                  <c:v>93.969216488892002</c:v>
                </c:pt>
                <c:pt idx="34">
                  <c:v>102.64152017741171</c:v>
                </c:pt>
                <c:pt idx="35">
                  <c:v>111.3138238659314</c:v>
                </c:pt>
                <c:pt idx="36">
                  <c:v>119.98612755445109</c:v>
                </c:pt>
                <c:pt idx="37">
                  <c:v>128.65843124297078</c:v>
                </c:pt>
                <c:pt idx="38">
                  <c:v>137.33073493149053</c:v>
                </c:pt>
                <c:pt idx="39">
                  <c:v>146.00303862001022</c:v>
                </c:pt>
                <c:pt idx="40">
                  <c:v>154.67534230852991</c:v>
                </c:pt>
                <c:pt idx="41">
                  <c:v>163.3476459970496</c:v>
                </c:pt>
                <c:pt idx="42">
                  <c:v>172.01994968556929</c:v>
                </c:pt>
                <c:pt idx="43">
                  <c:v>180.69225337408901</c:v>
                </c:pt>
                <c:pt idx="44">
                  <c:v>189.3645570626087</c:v>
                </c:pt>
                <c:pt idx="45">
                  <c:v>198.03686075112839</c:v>
                </c:pt>
                <c:pt idx="46">
                  <c:v>206.70916443964808</c:v>
                </c:pt>
                <c:pt idx="47">
                  <c:v>215.38146812816777</c:v>
                </c:pt>
                <c:pt idx="48">
                  <c:v>224.05377181668746</c:v>
                </c:pt>
                <c:pt idx="49">
                  <c:v>232.72607550520721</c:v>
                </c:pt>
                <c:pt idx="50">
                  <c:v>241.3983791937269</c:v>
                </c:pt>
                <c:pt idx="51">
                  <c:v>250.07068288224659</c:v>
                </c:pt>
                <c:pt idx="52">
                  <c:v>258.74298657076628</c:v>
                </c:pt>
                <c:pt idx="53">
                  <c:v>267.41529025928594</c:v>
                </c:pt>
                <c:pt idx="54">
                  <c:v>276.08759394780571</c:v>
                </c:pt>
                <c:pt idx="55">
                  <c:v>284.75989763632532</c:v>
                </c:pt>
                <c:pt idx="56">
                  <c:v>293.4322013248451</c:v>
                </c:pt>
                <c:pt idx="57">
                  <c:v>302.1045050133647</c:v>
                </c:pt>
                <c:pt idx="58">
                  <c:v>310.77680870188448</c:v>
                </c:pt>
                <c:pt idx="59">
                  <c:v>319.4491123904042</c:v>
                </c:pt>
                <c:pt idx="60">
                  <c:v>328.12141607892386</c:v>
                </c:pt>
                <c:pt idx="61">
                  <c:v>336.79371976744346</c:v>
                </c:pt>
                <c:pt idx="62">
                  <c:v>345.46602345596324</c:v>
                </c:pt>
                <c:pt idx="63">
                  <c:v>354.13832714448284</c:v>
                </c:pt>
                <c:pt idx="64">
                  <c:v>362.81063083300262</c:v>
                </c:pt>
                <c:pt idx="65">
                  <c:v>371.4829345215224</c:v>
                </c:pt>
                <c:pt idx="66">
                  <c:v>380.155238210042</c:v>
                </c:pt>
                <c:pt idx="67">
                  <c:v>388.82754189856178</c:v>
                </c:pt>
                <c:pt idx="68">
                  <c:v>397.49984558708138</c:v>
                </c:pt>
                <c:pt idx="69">
                  <c:v>406.17214927560116</c:v>
                </c:pt>
                <c:pt idx="70">
                  <c:v>414.84445296412076</c:v>
                </c:pt>
                <c:pt idx="71">
                  <c:v>423.51675665264054</c:v>
                </c:pt>
                <c:pt idx="72">
                  <c:v>432.18906034116014</c:v>
                </c:pt>
                <c:pt idx="73">
                  <c:v>440.86136402967992</c:v>
                </c:pt>
                <c:pt idx="74">
                  <c:v>449.53366771819952</c:v>
                </c:pt>
                <c:pt idx="75">
                  <c:v>458.2059714067193</c:v>
                </c:pt>
                <c:pt idx="76">
                  <c:v>466.87827509523908</c:v>
                </c:pt>
                <c:pt idx="77">
                  <c:v>475.55057878375868</c:v>
                </c:pt>
                <c:pt idx="78">
                  <c:v>484.22288247227846</c:v>
                </c:pt>
                <c:pt idx="79">
                  <c:v>492.89518616079806</c:v>
                </c:pt>
                <c:pt idx="80">
                  <c:v>501.56748984931784</c:v>
                </c:pt>
                <c:pt idx="81">
                  <c:v>510.23979353783744</c:v>
                </c:pt>
                <c:pt idx="82">
                  <c:v>518.91209722635722</c:v>
                </c:pt>
                <c:pt idx="83">
                  <c:v>527.58440091487682</c:v>
                </c:pt>
                <c:pt idx="84">
                  <c:v>536.25670460339654</c:v>
                </c:pt>
                <c:pt idx="85">
                  <c:v>544.92900829191626</c:v>
                </c:pt>
                <c:pt idx="86">
                  <c:v>553.60131198043598</c:v>
                </c:pt>
                <c:pt idx="87">
                  <c:v>562.2736156689557</c:v>
                </c:pt>
                <c:pt idx="88">
                  <c:v>570.9459193574753</c:v>
                </c:pt>
                <c:pt idx="89">
                  <c:v>579.61822304599514</c:v>
                </c:pt>
                <c:pt idx="90">
                  <c:v>588.29052673451474</c:v>
                </c:pt>
                <c:pt idx="91">
                  <c:v>596.96283042303446</c:v>
                </c:pt>
                <c:pt idx="92">
                  <c:v>605.63513411155418</c:v>
                </c:pt>
                <c:pt idx="93">
                  <c:v>614.3074378000739</c:v>
                </c:pt>
                <c:pt idx="94">
                  <c:v>622.9797414885935</c:v>
                </c:pt>
                <c:pt idx="95">
                  <c:v>631.65204517711322</c:v>
                </c:pt>
                <c:pt idx="96">
                  <c:v>640.32434886563294</c:v>
                </c:pt>
                <c:pt idx="97">
                  <c:v>648.99665255415266</c:v>
                </c:pt>
                <c:pt idx="98">
                  <c:v>657.66895624267238</c:v>
                </c:pt>
                <c:pt idx="99">
                  <c:v>666.34125993119198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908.964633869115</c:v>
                </c:pt>
                <c:pt idx="1">
                  <c:v>908.964633869115</c:v>
                </c:pt>
                <c:pt idx="2">
                  <c:v>908.96760456472464</c:v>
                </c:pt>
                <c:pt idx="3">
                  <c:v>908.9772244678968</c:v>
                </c:pt>
                <c:pt idx="4">
                  <c:v>908.99350381646491</c:v>
                </c:pt>
                <c:pt idx="5">
                  <c:v>909.01644261042861</c:v>
                </c:pt>
                <c:pt idx="6">
                  <c:v>909.04604084978826</c:v>
                </c:pt>
                <c:pt idx="7">
                  <c:v>909.0822985345435</c:v>
                </c:pt>
                <c:pt idx="8">
                  <c:v>909.12521566469457</c:v>
                </c:pt>
                <c:pt idx="9">
                  <c:v>909.17479224024146</c:v>
                </c:pt>
                <c:pt idx="10">
                  <c:v>909.23102826118395</c:v>
                </c:pt>
                <c:pt idx="11">
                  <c:v>909.29392372752238</c:v>
                </c:pt>
                <c:pt idx="12">
                  <c:v>909.36347863925653</c:v>
                </c:pt>
                <c:pt idx="13">
                  <c:v>909.43969299638638</c:v>
                </c:pt>
                <c:pt idx="14">
                  <c:v>909.52256679891218</c:v>
                </c:pt>
                <c:pt idx="15">
                  <c:v>909.61210004683346</c:v>
                </c:pt>
                <c:pt idx="16">
                  <c:v>909.70829274015068</c:v>
                </c:pt>
                <c:pt idx="17">
                  <c:v>909.81114487886373</c:v>
                </c:pt>
                <c:pt idx="18">
                  <c:v>909.92065646297237</c:v>
                </c:pt>
                <c:pt idx="19">
                  <c:v>910.04009956488267</c:v>
                </c:pt>
                <c:pt idx="20">
                  <c:v>910.21783922465909</c:v>
                </c:pt>
                <c:pt idx="21">
                  <c:v>910.46995465867883</c:v>
                </c:pt>
                <c:pt idx="22">
                  <c:v>910.79644586694167</c:v>
                </c:pt>
                <c:pt idx="23">
                  <c:v>911.19731284944771</c:v>
                </c:pt>
                <c:pt idx="24">
                  <c:v>911.67255560619697</c:v>
                </c:pt>
                <c:pt idx="25">
                  <c:v>912.22217413718943</c:v>
                </c:pt>
                <c:pt idx="26">
                  <c:v>912.84616844242487</c:v>
                </c:pt>
                <c:pt idx="27">
                  <c:v>913.54453852190363</c:v>
                </c:pt>
                <c:pt idx="28">
                  <c:v>914.31728437562549</c:v>
                </c:pt>
                <c:pt idx="29">
                  <c:v>915.16440600359067</c:v>
                </c:pt>
                <c:pt idx="30">
                  <c:v>916.08590340579883</c:v>
                </c:pt>
                <c:pt idx="31">
                  <c:v>917.08177658225043</c:v>
                </c:pt>
                <c:pt idx="32">
                  <c:v>918.15202553294489</c:v>
                </c:pt>
                <c:pt idx="33">
                  <c:v>919.29665025788267</c:v>
                </c:pt>
                <c:pt idx="34">
                  <c:v>920.51565075706367</c:v>
                </c:pt>
                <c:pt idx="35">
                  <c:v>921.80902703048775</c:v>
                </c:pt>
                <c:pt idx="36">
                  <c:v>923.17677907815505</c:v>
                </c:pt>
                <c:pt idx="37">
                  <c:v>924.61890690006555</c:v>
                </c:pt>
                <c:pt idx="38">
                  <c:v>926.13541049621915</c:v>
                </c:pt>
                <c:pt idx="39">
                  <c:v>927.72628986661607</c:v>
                </c:pt>
                <c:pt idx="40">
                  <c:v>929.39154501125608</c:v>
                </c:pt>
                <c:pt idx="41">
                  <c:v>931.13117593013931</c:v>
                </c:pt>
                <c:pt idx="42">
                  <c:v>932.94518262326551</c:v>
                </c:pt>
                <c:pt idx="43">
                  <c:v>934.83356509063515</c:v>
                </c:pt>
                <c:pt idx="44">
                  <c:v>936.79632333224777</c:v>
                </c:pt>
                <c:pt idx="45">
                  <c:v>938.83345734810371</c:v>
                </c:pt>
                <c:pt idx="46">
                  <c:v>940.94496713820274</c:v>
                </c:pt>
                <c:pt idx="47">
                  <c:v>943.13085270254498</c:v>
                </c:pt>
                <c:pt idx="48">
                  <c:v>945.39111404113044</c:v>
                </c:pt>
                <c:pt idx="49">
                  <c:v>947.72575115395898</c:v>
                </c:pt>
                <c:pt idx="50">
                  <c:v>950.13476404103062</c:v>
                </c:pt>
                <c:pt idx="51">
                  <c:v>952.61815270234558</c:v>
                </c:pt>
                <c:pt idx="52">
                  <c:v>955.17591713790375</c:v>
                </c:pt>
                <c:pt idx="53">
                  <c:v>957.80805734770502</c:v>
                </c:pt>
                <c:pt idx="54">
                  <c:v>960.51457333174938</c:v>
                </c:pt>
                <c:pt idx="55">
                  <c:v>963.29546509003706</c:v>
                </c:pt>
                <c:pt idx="56">
                  <c:v>966.15073262256794</c:v>
                </c:pt>
                <c:pt idx="57">
                  <c:v>969.08037592934193</c:v>
                </c:pt>
                <c:pt idx="58">
                  <c:v>972.084395010359</c:v>
                </c:pt>
                <c:pt idx="59">
                  <c:v>975.1627898656194</c:v>
                </c:pt>
                <c:pt idx="60">
                  <c:v>978.31556049512278</c:v>
                </c:pt>
                <c:pt idx="61">
                  <c:v>981.54270689886948</c:v>
                </c:pt>
                <c:pt idx="62">
                  <c:v>984.84422907685928</c:v>
                </c:pt>
                <c:pt idx="63">
                  <c:v>988.22012702909228</c:v>
                </c:pt>
                <c:pt idx="64">
                  <c:v>991.67040075556849</c:v>
                </c:pt>
                <c:pt idx="65">
                  <c:v>995.19505025628791</c:v>
                </c:pt>
                <c:pt idx="66">
                  <c:v>998.79407553125043</c:v>
                </c:pt>
                <c:pt idx="67">
                  <c:v>1002.4674765804563</c:v>
                </c:pt>
                <c:pt idx="68">
                  <c:v>1006.2152534039051</c:v>
                </c:pt>
                <c:pt idx="69">
                  <c:v>1010.0374060015972</c:v>
                </c:pt>
                <c:pt idx="70">
                  <c:v>1013.9339343735325</c:v>
                </c:pt>
                <c:pt idx="71">
                  <c:v>1017.9048385197108</c:v>
                </c:pt>
                <c:pt idx="72">
                  <c:v>1021.9501184401323</c:v>
                </c:pt>
                <c:pt idx="73">
                  <c:v>1026.0697741347972</c:v>
                </c:pt>
                <c:pt idx="74">
                  <c:v>1030.2638056037051</c:v>
                </c:pt>
                <c:pt idx="75">
                  <c:v>1034.5322128468563</c:v>
                </c:pt>
                <c:pt idx="76">
                  <c:v>1038.8749958642506</c:v>
                </c:pt>
                <c:pt idx="77">
                  <c:v>1043.292154655888</c:v>
                </c:pt>
                <c:pt idx="78">
                  <c:v>1047.7836892217686</c:v>
                </c:pt>
                <c:pt idx="79">
                  <c:v>1052.3495995618925</c:v>
                </c:pt>
                <c:pt idx="80">
                  <c:v>1056.9898856762595</c:v>
                </c:pt>
                <c:pt idx="81">
                  <c:v>1061.7045475648695</c:v>
                </c:pt>
                <c:pt idx="82">
                  <c:v>1066.4935852277231</c:v>
                </c:pt>
                <c:pt idx="83">
                  <c:v>1071.3569986648195</c:v>
                </c:pt>
                <c:pt idx="84">
                  <c:v>1076.2947878761593</c:v>
                </c:pt>
                <c:pt idx="85">
                  <c:v>1081.306952861742</c:v>
                </c:pt>
                <c:pt idx="86">
                  <c:v>1086.3934936215683</c:v>
                </c:pt>
                <c:pt idx="87">
                  <c:v>1091.5544101556375</c:v>
                </c:pt>
                <c:pt idx="88">
                  <c:v>1096.7897024639497</c:v>
                </c:pt>
                <c:pt idx="89">
                  <c:v>1102.0993705465053</c:v>
                </c:pt>
                <c:pt idx="90">
                  <c:v>1107.4834144033041</c:v>
                </c:pt>
                <c:pt idx="91">
                  <c:v>1112.9418340343461</c:v>
                </c:pt>
                <c:pt idx="92">
                  <c:v>1118.4746294396309</c:v>
                </c:pt>
                <c:pt idx="93">
                  <c:v>1124.0818006191594</c:v>
                </c:pt>
                <c:pt idx="94">
                  <c:v>1129.7633475729306</c:v>
                </c:pt>
                <c:pt idx="95">
                  <c:v>1135.5192703009452</c:v>
                </c:pt>
                <c:pt idx="96">
                  <c:v>1141.3495688032031</c:v>
                </c:pt>
                <c:pt idx="97">
                  <c:v>1147.2542430797041</c:v>
                </c:pt>
                <c:pt idx="98">
                  <c:v>1153.2332931304484</c:v>
                </c:pt>
                <c:pt idx="99">
                  <c:v>1159.2867189554356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-177.01820334763639</c:v>
                </c:pt>
                <c:pt idx="1">
                  <c:v>-168.54949997833899</c:v>
                </c:pt>
                <c:pt idx="2">
                  <c:v>-160.08079660904156</c:v>
                </c:pt>
                <c:pt idx="3">
                  <c:v>-151.61209323974413</c:v>
                </c:pt>
                <c:pt idx="4">
                  <c:v>-143.1433898704467</c:v>
                </c:pt>
                <c:pt idx="5">
                  <c:v>-134.6746865011493</c:v>
                </c:pt>
                <c:pt idx="6">
                  <c:v>-126.20598313185188</c:v>
                </c:pt>
                <c:pt idx="7">
                  <c:v>-117.73727976255446</c:v>
                </c:pt>
                <c:pt idx="8">
                  <c:v>-109.26857639325704</c:v>
                </c:pt>
                <c:pt idx="9">
                  <c:v>-100.79987302395962</c:v>
                </c:pt>
                <c:pt idx="10">
                  <c:v>-92.33116965466219</c:v>
                </c:pt>
                <c:pt idx="11">
                  <c:v>-83.862466285364789</c:v>
                </c:pt>
                <c:pt idx="12">
                  <c:v>-75.393762916067374</c:v>
                </c:pt>
                <c:pt idx="13">
                  <c:v>-66.925059546769944</c:v>
                </c:pt>
                <c:pt idx="14">
                  <c:v>-58.456356177472536</c:v>
                </c:pt>
                <c:pt idx="15">
                  <c:v>-49.987652808175113</c:v>
                </c:pt>
                <c:pt idx="16">
                  <c:v>-41.518949438877698</c:v>
                </c:pt>
                <c:pt idx="17">
                  <c:v>-33.05024606958029</c:v>
                </c:pt>
                <c:pt idx="18">
                  <c:v>-24.581542700282849</c:v>
                </c:pt>
                <c:pt idx="19">
                  <c:v>-16.112839330985445</c:v>
                </c:pt>
                <c:pt idx="20">
                  <c:v>-7.6441359616880069</c:v>
                </c:pt>
                <c:pt idx="21">
                  <c:v>0.82456740760940006</c:v>
                </c:pt>
                <c:pt idx="22">
                  <c:v>9.293270776906807</c:v>
                </c:pt>
                <c:pt idx="23">
                  <c:v>17.761974146204246</c:v>
                </c:pt>
                <c:pt idx="24">
                  <c:v>26.23067751550165</c:v>
                </c:pt>
                <c:pt idx="25">
                  <c:v>34.699380884799055</c:v>
                </c:pt>
                <c:pt idx="26">
                  <c:v>43.168084254096492</c:v>
                </c:pt>
                <c:pt idx="27">
                  <c:v>51.6367876233939</c:v>
                </c:pt>
                <c:pt idx="28">
                  <c:v>60.105490992691308</c:v>
                </c:pt>
                <c:pt idx="29">
                  <c:v>68.574194361988745</c:v>
                </c:pt>
                <c:pt idx="30">
                  <c:v>77.04289773128616</c:v>
                </c:pt>
                <c:pt idx="31">
                  <c:v>85.511601100583562</c:v>
                </c:pt>
                <c:pt idx="32">
                  <c:v>93.980304469880991</c:v>
                </c:pt>
                <c:pt idx="33">
                  <c:v>102.44900783917844</c:v>
                </c:pt>
                <c:pt idx="34">
                  <c:v>110.91771120847581</c:v>
                </c:pt>
                <c:pt idx="35">
                  <c:v>119.38641457777325</c:v>
                </c:pt>
                <c:pt idx="36">
                  <c:v>127.85511794707068</c:v>
                </c:pt>
                <c:pt idx="37">
                  <c:v>136.32382131636805</c:v>
                </c:pt>
                <c:pt idx="38">
                  <c:v>144.79252468566551</c:v>
                </c:pt>
                <c:pt idx="39">
                  <c:v>153.26122805496294</c:v>
                </c:pt>
                <c:pt idx="40">
                  <c:v>161.72993142426037</c:v>
                </c:pt>
                <c:pt idx="41">
                  <c:v>170.19863479355774</c:v>
                </c:pt>
                <c:pt idx="42">
                  <c:v>178.66733816285517</c:v>
                </c:pt>
                <c:pt idx="43">
                  <c:v>187.13604153215263</c:v>
                </c:pt>
                <c:pt idx="44">
                  <c:v>195.60474490145</c:v>
                </c:pt>
                <c:pt idx="45">
                  <c:v>204.07344827074743</c:v>
                </c:pt>
                <c:pt idx="46">
                  <c:v>212.54215164004486</c:v>
                </c:pt>
                <c:pt idx="47">
                  <c:v>221.01085500934227</c:v>
                </c:pt>
                <c:pt idx="48">
                  <c:v>229.47955837863969</c:v>
                </c:pt>
                <c:pt idx="49">
                  <c:v>237.94826174793712</c:v>
                </c:pt>
                <c:pt idx="50">
                  <c:v>246.4169651172345</c:v>
                </c:pt>
                <c:pt idx="51">
                  <c:v>254.88566848653193</c:v>
                </c:pt>
                <c:pt idx="52">
                  <c:v>263.35437185582936</c:v>
                </c:pt>
                <c:pt idx="53">
                  <c:v>271.82307522512673</c:v>
                </c:pt>
                <c:pt idx="54">
                  <c:v>280.29177859442422</c:v>
                </c:pt>
                <c:pt idx="55">
                  <c:v>288.76048196372165</c:v>
                </c:pt>
                <c:pt idx="56">
                  <c:v>297.22918533301902</c:v>
                </c:pt>
                <c:pt idx="57">
                  <c:v>305.69788870231645</c:v>
                </c:pt>
                <c:pt idx="58">
                  <c:v>314.16659207161388</c:v>
                </c:pt>
                <c:pt idx="59">
                  <c:v>322.63529544091131</c:v>
                </c:pt>
                <c:pt idx="60">
                  <c:v>331.10399881020868</c:v>
                </c:pt>
                <c:pt idx="61">
                  <c:v>339.57270217950611</c:v>
                </c:pt>
                <c:pt idx="62">
                  <c:v>348.04140554880348</c:v>
                </c:pt>
                <c:pt idx="63">
                  <c:v>356.51010891810097</c:v>
                </c:pt>
                <c:pt idx="64">
                  <c:v>364.9788122873984</c:v>
                </c:pt>
                <c:pt idx="65">
                  <c:v>373.44751565669583</c:v>
                </c:pt>
                <c:pt idx="66">
                  <c:v>381.91621902599326</c:v>
                </c:pt>
                <c:pt idx="67">
                  <c:v>390.38492239529069</c:v>
                </c:pt>
                <c:pt idx="68">
                  <c:v>398.853625764588</c:v>
                </c:pt>
                <c:pt idx="69">
                  <c:v>407.32232913388543</c:v>
                </c:pt>
                <c:pt idx="70">
                  <c:v>415.79103250318286</c:v>
                </c:pt>
                <c:pt idx="71">
                  <c:v>424.25973587248029</c:v>
                </c:pt>
                <c:pt idx="72">
                  <c:v>432.72843924177778</c:v>
                </c:pt>
                <c:pt idx="73">
                  <c:v>441.19714261107521</c:v>
                </c:pt>
                <c:pt idx="74">
                  <c:v>449.66584598037252</c:v>
                </c:pt>
                <c:pt idx="75">
                  <c:v>458.13454934966995</c:v>
                </c:pt>
                <c:pt idx="76">
                  <c:v>466.60325271896738</c:v>
                </c:pt>
                <c:pt idx="77">
                  <c:v>475.07195608826481</c:v>
                </c:pt>
                <c:pt idx="78">
                  <c:v>483.54065945756224</c:v>
                </c:pt>
                <c:pt idx="79">
                  <c:v>492.00936282685967</c:v>
                </c:pt>
                <c:pt idx="80">
                  <c:v>500.47806619615716</c:v>
                </c:pt>
                <c:pt idx="81">
                  <c:v>508.94676956545447</c:v>
                </c:pt>
                <c:pt idx="82">
                  <c:v>517.41547293475185</c:v>
                </c:pt>
                <c:pt idx="83">
                  <c:v>525.88417630404933</c:v>
                </c:pt>
                <c:pt idx="84">
                  <c:v>534.35287967334671</c:v>
                </c:pt>
                <c:pt idx="85">
                  <c:v>542.82158304264419</c:v>
                </c:pt>
                <c:pt idx="86">
                  <c:v>551.29028641194168</c:v>
                </c:pt>
                <c:pt idx="87">
                  <c:v>559.75898978123894</c:v>
                </c:pt>
                <c:pt idx="88">
                  <c:v>568.22769315053642</c:v>
                </c:pt>
                <c:pt idx="89">
                  <c:v>576.6963965198338</c:v>
                </c:pt>
                <c:pt idx="90">
                  <c:v>585.16509988913128</c:v>
                </c:pt>
                <c:pt idx="91">
                  <c:v>593.63380325842866</c:v>
                </c:pt>
                <c:pt idx="92">
                  <c:v>602.10250662772614</c:v>
                </c:pt>
                <c:pt idx="93">
                  <c:v>610.5712099970234</c:v>
                </c:pt>
                <c:pt idx="94">
                  <c:v>619.03991336632089</c:v>
                </c:pt>
                <c:pt idx="95">
                  <c:v>627.50861673561838</c:v>
                </c:pt>
                <c:pt idx="96">
                  <c:v>635.97732010491575</c:v>
                </c:pt>
                <c:pt idx="97">
                  <c:v>644.44602347421323</c:v>
                </c:pt>
                <c:pt idx="98">
                  <c:v>652.91472684351061</c:v>
                </c:pt>
                <c:pt idx="99">
                  <c:v>661.38343021280798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-14.371177736422927</c:v>
                </c:pt>
                <c:pt idx="1">
                  <c:v>-14.371176898078298</c:v>
                </c:pt>
                <c:pt idx="2">
                  <c:v>-14.33181723790551</c:v>
                </c:pt>
                <c:pt idx="3">
                  <c:v>-14.214461514357412</c:v>
                </c:pt>
                <c:pt idx="4">
                  <c:v>-14.019109727434008</c:v>
                </c:pt>
                <c:pt idx="5">
                  <c:v>-13.745761877135301</c:v>
                </c:pt>
                <c:pt idx="6">
                  <c:v>-13.394417963461288</c:v>
                </c:pt>
                <c:pt idx="7">
                  <c:v>-12.96507798641197</c:v>
                </c:pt>
                <c:pt idx="8">
                  <c:v>-12.457741945987344</c:v>
                </c:pt>
                <c:pt idx="9">
                  <c:v>-11.872409842187416</c:v>
                </c:pt>
                <c:pt idx="10">
                  <c:v>-11.209081675012181</c:v>
                </c:pt>
                <c:pt idx="11">
                  <c:v>-10.467757444461641</c:v>
                </c:pt>
                <c:pt idx="12">
                  <c:v>-9.6484371505357931</c:v>
                </c:pt>
                <c:pt idx="13">
                  <c:v>-8.7511207932346409</c:v>
                </c:pt>
                <c:pt idx="14">
                  <c:v>-7.7758083725581866</c:v>
                </c:pt>
                <c:pt idx="15">
                  <c:v>-6.722499888506424</c:v>
                </c:pt>
                <c:pt idx="16">
                  <c:v>-5.5911953410793558</c:v>
                </c:pt>
                <c:pt idx="17">
                  <c:v>-4.3818947302769846</c:v>
                </c:pt>
                <c:pt idx="18">
                  <c:v>-3.0755183684925704</c:v>
                </c:pt>
                <c:pt idx="19">
                  <c:v>-1.6077716494360876</c:v>
                </c:pt>
                <c:pt idx="20">
                  <c:v>2.6581151812655746E-2</c:v>
                </c:pt>
                <c:pt idx="21">
                  <c:v>1.8275400352536477</c:v>
                </c:pt>
                <c:pt idx="22">
                  <c:v>3.7951050008868941</c:v>
                </c:pt>
                <c:pt idx="23">
                  <c:v>5.9292760487124028</c:v>
                </c:pt>
                <c:pt idx="24">
                  <c:v>8.2300531787301594</c:v>
                </c:pt>
                <c:pt idx="25">
                  <c:v>10.697436390940169</c:v>
                </c:pt>
                <c:pt idx="26">
                  <c:v>13.331425685342442</c:v>
                </c:pt>
                <c:pt idx="27">
                  <c:v>16.13202106193696</c:v>
                </c:pt>
                <c:pt idx="28">
                  <c:v>19.099222520723735</c:v>
                </c:pt>
                <c:pt idx="29">
                  <c:v>22.233030061702777</c:v>
                </c:pt>
                <c:pt idx="30">
                  <c:v>25.533443684874058</c:v>
                </c:pt>
                <c:pt idx="31">
                  <c:v>29.000463390237591</c:v>
                </c:pt>
                <c:pt idx="32">
                  <c:v>32.634089177793399</c:v>
                </c:pt>
                <c:pt idx="33">
                  <c:v>36.434321047541459</c:v>
                </c:pt>
                <c:pt idx="34">
                  <c:v>40.401158999481744</c:v>
                </c:pt>
                <c:pt idx="35">
                  <c:v>44.534603033614317</c:v>
                </c:pt>
                <c:pt idx="36">
                  <c:v>48.834653149939143</c:v>
                </c:pt>
                <c:pt idx="37">
                  <c:v>53.301309348456179</c:v>
                </c:pt>
                <c:pt idx="38">
                  <c:v>57.934571629165525</c:v>
                </c:pt>
                <c:pt idx="39">
                  <c:v>62.734439992067117</c:v>
                </c:pt>
                <c:pt idx="40">
                  <c:v>67.700914437160961</c:v>
                </c:pt>
                <c:pt idx="41">
                  <c:v>72.833994964447029</c:v>
                </c:pt>
                <c:pt idx="42">
                  <c:v>78.133681573925386</c:v>
                </c:pt>
                <c:pt idx="43">
                  <c:v>83.599974265596003</c:v>
                </c:pt>
                <c:pt idx="44">
                  <c:v>89.232873039458823</c:v>
                </c:pt>
                <c:pt idx="45">
                  <c:v>95.032377895513946</c:v>
                </c:pt>
                <c:pt idx="46">
                  <c:v>100.99848883376131</c:v>
                </c:pt>
                <c:pt idx="47">
                  <c:v>107.13120585420091</c:v>
                </c:pt>
                <c:pt idx="48">
                  <c:v>113.4305289568328</c:v>
                </c:pt>
                <c:pt idx="49">
                  <c:v>119.89645814165695</c:v>
                </c:pt>
                <c:pt idx="50">
                  <c:v>126.52899340867329</c:v>
                </c:pt>
                <c:pt idx="51">
                  <c:v>133.32813475788191</c:v>
                </c:pt>
                <c:pt idx="52">
                  <c:v>140.29388218928281</c:v>
                </c:pt>
                <c:pt idx="53">
                  <c:v>147.42623570287594</c:v>
                </c:pt>
                <c:pt idx="54">
                  <c:v>154.72519529866136</c:v>
                </c:pt>
                <c:pt idx="55">
                  <c:v>162.19076097663904</c:v>
                </c:pt>
                <c:pt idx="56">
                  <c:v>169.82293273680892</c:v>
                </c:pt>
                <c:pt idx="57">
                  <c:v>177.62171057917109</c:v>
                </c:pt>
                <c:pt idx="58">
                  <c:v>185.58709450372552</c:v>
                </c:pt>
                <c:pt idx="59">
                  <c:v>193.71908451047221</c:v>
                </c:pt>
                <c:pt idx="60">
                  <c:v>202.01768059941111</c:v>
                </c:pt>
                <c:pt idx="61">
                  <c:v>210.48288277054232</c:v>
                </c:pt>
                <c:pt idx="62">
                  <c:v>219.11469102386573</c:v>
                </c:pt>
                <c:pt idx="63">
                  <c:v>227.9131053593814</c:v>
                </c:pt>
                <c:pt idx="64">
                  <c:v>236.87812577708939</c:v>
                </c:pt>
                <c:pt idx="65">
                  <c:v>246.00975227698962</c:v>
                </c:pt>
                <c:pt idx="66">
                  <c:v>255.3079848590821</c:v>
                </c:pt>
                <c:pt idx="67">
                  <c:v>264.77282352336687</c:v>
                </c:pt>
                <c:pt idx="68">
                  <c:v>274.40426826984373</c:v>
                </c:pt>
                <c:pt idx="69">
                  <c:v>284.20231909851293</c:v>
                </c:pt>
                <c:pt idx="70">
                  <c:v>294.16697600937448</c:v>
                </c:pt>
                <c:pt idx="71">
                  <c:v>304.2982390024282</c:v>
                </c:pt>
                <c:pt idx="72">
                  <c:v>314.59610807767422</c:v>
                </c:pt>
                <c:pt idx="73">
                  <c:v>325.06058323511246</c:v>
                </c:pt>
                <c:pt idx="74">
                  <c:v>335.69166447474282</c:v>
                </c:pt>
                <c:pt idx="75">
                  <c:v>346.48935179656564</c:v>
                </c:pt>
                <c:pt idx="76">
                  <c:v>357.4536452005807</c:v>
                </c:pt>
                <c:pt idx="77">
                  <c:v>368.58454468678792</c:v>
                </c:pt>
                <c:pt idx="78">
                  <c:v>379.88205025518749</c:v>
                </c:pt>
                <c:pt idx="79">
                  <c:v>391.34616190577924</c:v>
                </c:pt>
                <c:pt idx="80">
                  <c:v>402.97687963856333</c:v>
                </c:pt>
                <c:pt idx="81">
                  <c:v>414.77420345353949</c:v>
                </c:pt>
                <c:pt idx="82">
                  <c:v>426.73813335070798</c:v>
                </c:pt>
                <c:pt idx="83">
                  <c:v>438.86866933006883</c:v>
                </c:pt>
                <c:pt idx="84">
                  <c:v>451.16581139162196</c:v>
                </c:pt>
                <c:pt idx="85">
                  <c:v>463.62955953536721</c:v>
                </c:pt>
                <c:pt idx="86">
                  <c:v>476.25991376130486</c:v>
                </c:pt>
                <c:pt idx="87">
                  <c:v>489.05687406943451</c:v>
                </c:pt>
                <c:pt idx="88">
                  <c:v>502.02044045975651</c:v>
                </c:pt>
                <c:pt idx="89">
                  <c:v>515.15061293227086</c:v>
                </c:pt>
                <c:pt idx="90">
                  <c:v>528.44739148697738</c:v>
                </c:pt>
                <c:pt idx="91">
                  <c:v>541.9107761238763</c:v>
                </c:pt>
                <c:pt idx="92">
                  <c:v>555.54076684296751</c:v>
                </c:pt>
                <c:pt idx="93">
                  <c:v>569.33736364425067</c:v>
                </c:pt>
                <c:pt idx="94">
                  <c:v>583.30056652772623</c:v>
                </c:pt>
                <c:pt idx="95">
                  <c:v>597.43037549339408</c:v>
                </c:pt>
                <c:pt idx="96">
                  <c:v>611.72679054125422</c:v>
                </c:pt>
                <c:pt idx="97">
                  <c:v>626.18981167130664</c:v>
                </c:pt>
                <c:pt idx="98">
                  <c:v>640.81943888355136</c:v>
                </c:pt>
                <c:pt idx="99">
                  <c:v>655.6156721779879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-177.01820334763639</c:v>
                </c:pt>
                <c:pt idx="1">
                  <c:v>-168.54949997833899</c:v>
                </c:pt>
                <c:pt idx="2">
                  <c:v>-160.08079660904156</c:v>
                </c:pt>
                <c:pt idx="3">
                  <c:v>-151.61209323974413</c:v>
                </c:pt>
                <c:pt idx="4">
                  <c:v>-143.1433898704467</c:v>
                </c:pt>
                <c:pt idx="5">
                  <c:v>-134.6746865011493</c:v>
                </c:pt>
                <c:pt idx="6">
                  <c:v>-126.20598313185188</c:v>
                </c:pt>
                <c:pt idx="7">
                  <c:v>-117.73727976255446</c:v>
                </c:pt>
                <c:pt idx="8">
                  <c:v>-109.26857639325704</c:v>
                </c:pt>
                <c:pt idx="9">
                  <c:v>-100.79987302395962</c:v>
                </c:pt>
                <c:pt idx="10">
                  <c:v>-92.33116965466219</c:v>
                </c:pt>
                <c:pt idx="11">
                  <c:v>-83.862466285364789</c:v>
                </c:pt>
                <c:pt idx="12">
                  <c:v>-75.393762916067374</c:v>
                </c:pt>
                <c:pt idx="13">
                  <c:v>-66.925059546769944</c:v>
                </c:pt>
                <c:pt idx="14">
                  <c:v>-58.456356177472536</c:v>
                </c:pt>
                <c:pt idx="15">
                  <c:v>-49.987652808175113</c:v>
                </c:pt>
                <c:pt idx="16">
                  <c:v>-41.518949438877698</c:v>
                </c:pt>
                <c:pt idx="17">
                  <c:v>-33.05024606958029</c:v>
                </c:pt>
                <c:pt idx="18">
                  <c:v>-24.581542700282849</c:v>
                </c:pt>
                <c:pt idx="19">
                  <c:v>-16.112839330985445</c:v>
                </c:pt>
                <c:pt idx="20">
                  <c:v>-7.6441359616880069</c:v>
                </c:pt>
                <c:pt idx="21">
                  <c:v>0.82456740760940006</c:v>
                </c:pt>
                <c:pt idx="22">
                  <c:v>9.293270776906807</c:v>
                </c:pt>
                <c:pt idx="23">
                  <c:v>17.761974146204246</c:v>
                </c:pt>
                <c:pt idx="24">
                  <c:v>26.23067751550165</c:v>
                </c:pt>
                <c:pt idx="25">
                  <c:v>34.699380884799055</c:v>
                </c:pt>
                <c:pt idx="26">
                  <c:v>43.168084254096492</c:v>
                </c:pt>
                <c:pt idx="27">
                  <c:v>51.6367876233939</c:v>
                </c:pt>
                <c:pt idx="28">
                  <c:v>60.105490992691308</c:v>
                </c:pt>
                <c:pt idx="29">
                  <c:v>68.574194361988745</c:v>
                </c:pt>
                <c:pt idx="30">
                  <c:v>77.04289773128616</c:v>
                </c:pt>
                <c:pt idx="31">
                  <c:v>85.511601100583562</c:v>
                </c:pt>
                <c:pt idx="32">
                  <c:v>93.980304469880991</c:v>
                </c:pt>
                <c:pt idx="33">
                  <c:v>102.44900783917844</c:v>
                </c:pt>
                <c:pt idx="34">
                  <c:v>110.91771120847581</c:v>
                </c:pt>
                <c:pt idx="35">
                  <c:v>119.38641457777325</c:v>
                </c:pt>
                <c:pt idx="36">
                  <c:v>127.85511794707068</c:v>
                </c:pt>
                <c:pt idx="37">
                  <c:v>136.32382131636805</c:v>
                </c:pt>
                <c:pt idx="38">
                  <c:v>144.79252468566551</c:v>
                </c:pt>
                <c:pt idx="39">
                  <c:v>153.26122805496294</c:v>
                </c:pt>
                <c:pt idx="40">
                  <c:v>161.72993142426037</c:v>
                </c:pt>
                <c:pt idx="41">
                  <c:v>170.19863479355774</c:v>
                </c:pt>
                <c:pt idx="42">
                  <c:v>178.66733816285517</c:v>
                </c:pt>
                <c:pt idx="43">
                  <c:v>187.13604153215263</c:v>
                </c:pt>
                <c:pt idx="44">
                  <c:v>195.60474490145</c:v>
                </c:pt>
                <c:pt idx="45">
                  <c:v>204.07344827074743</c:v>
                </c:pt>
                <c:pt idx="46">
                  <c:v>212.54215164004486</c:v>
                </c:pt>
                <c:pt idx="47">
                  <c:v>221.01085500934227</c:v>
                </c:pt>
                <c:pt idx="48">
                  <c:v>229.47955837863969</c:v>
                </c:pt>
                <c:pt idx="49">
                  <c:v>237.94826174793712</c:v>
                </c:pt>
                <c:pt idx="50">
                  <c:v>246.4169651172345</c:v>
                </c:pt>
                <c:pt idx="51">
                  <c:v>254.88566848653193</c:v>
                </c:pt>
                <c:pt idx="52">
                  <c:v>263.35437185582936</c:v>
                </c:pt>
                <c:pt idx="53">
                  <c:v>271.82307522512673</c:v>
                </c:pt>
                <c:pt idx="54">
                  <c:v>280.29177859442422</c:v>
                </c:pt>
                <c:pt idx="55">
                  <c:v>288.76048196372165</c:v>
                </c:pt>
                <c:pt idx="56">
                  <c:v>297.22918533301902</c:v>
                </c:pt>
                <c:pt idx="57">
                  <c:v>305.69788870231645</c:v>
                </c:pt>
                <c:pt idx="58">
                  <c:v>314.16659207161388</c:v>
                </c:pt>
                <c:pt idx="59">
                  <c:v>322.63529544091131</c:v>
                </c:pt>
                <c:pt idx="60">
                  <c:v>331.10399881020868</c:v>
                </c:pt>
                <c:pt idx="61">
                  <c:v>339.57270217950611</c:v>
                </c:pt>
                <c:pt idx="62">
                  <c:v>348.04140554880348</c:v>
                </c:pt>
                <c:pt idx="63">
                  <c:v>356.51010891810097</c:v>
                </c:pt>
                <c:pt idx="64">
                  <c:v>364.9788122873984</c:v>
                </c:pt>
                <c:pt idx="65">
                  <c:v>373.44751565669583</c:v>
                </c:pt>
                <c:pt idx="66">
                  <c:v>381.91621902599326</c:v>
                </c:pt>
                <c:pt idx="67">
                  <c:v>390.38492239529069</c:v>
                </c:pt>
                <c:pt idx="68">
                  <c:v>398.853625764588</c:v>
                </c:pt>
                <c:pt idx="69">
                  <c:v>407.32232913388543</c:v>
                </c:pt>
                <c:pt idx="70">
                  <c:v>415.79103250318286</c:v>
                </c:pt>
                <c:pt idx="71">
                  <c:v>424.25973587248029</c:v>
                </c:pt>
                <c:pt idx="72">
                  <c:v>432.72843924177778</c:v>
                </c:pt>
                <c:pt idx="73">
                  <c:v>441.19714261107521</c:v>
                </c:pt>
                <c:pt idx="74">
                  <c:v>449.66584598037252</c:v>
                </c:pt>
                <c:pt idx="75">
                  <c:v>458.13454934966995</c:v>
                </c:pt>
                <c:pt idx="76">
                  <c:v>466.60325271896738</c:v>
                </c:pt>
                <c:pt idx="77">
                  <c:v>475.07195608826481</c:v>
                </c:pt>
                <c:pt idx="78">
                  <c:v>483.54065945756224</c:v>
                </c:pt>
                <c:pt idx="79">
                  <c:v>492.00936282685967</c:v>
                </c:pt>
                <c:pt idx="80">
                  <c:v>500.47806619615716</c:v>
                </c:pt>
                <c:pt idx="81">
                  <c:v>508.94676956545447</c:v>
                </c:pt>
                <c:pt idx="82">
                  <c:v>517.41547293475185</c:v>
                </c:pt>
                <c:pt idx="83">
                  <c:v>525.88417630404933</c:v>
                </c:pt>
                <c:pt idx="84">
                  <c:v>534.35287967334671</c:v>
                </c:pt>
                <c:pt idx="85">
                  <c:v>542.82158304264419</c:v>
                </c:pt>
                <c:pt idx="86">
                  <c:v>551.29028641194168</c:v>
                </c:pt>
                <c:pt idx="87">
                  <c:v>559.75898978123894</c:v>
                </c:pt>
                <c:pt idx="88">
                  <c:v>568.22769315053642</c:v>
                </c:pt>
                <c:pt idx="89">
                  <c:v>576.6963965198338</c:v>
                </c:pt>
                <c:pt idx="90">
                  <c:v>585.16509988913128</c:v>
                </c:pt>
                <c:pt idx="91">
                  <c:v>593.63380325842866</c:v>
                </c:pt>
                <c:pt idx="92">
                  <c:v>602.10250662772614</c:v>
                </c:pt>
                <c:pt idx="93">
                  <c:v>610.5712099970234</c:v>
                </c:pt>
                <c:pt idx="94">
                  <c:v>619.03991336632089</c:v>
                </c:pt>
                <c:pt idx="95">
                  <c:v>627.50861673561838</c:v>
                </c:pt>
                <c:pt idx="96">
                  <c:v>635.97732010491575</c:v>
                </c:pt>
                <c:pt idx="97">
                  <c:v>644.44602347421323</c:v>
                </c:pt>
                <c:pt idx="98">
                  <c:v>652.91472684351061</c:v>
                </c:pt>
                <c:pt idx="99">
                  <c:v>661.38343021280798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909.40610156013452</c:v>
                </c:pt>
                <c:pt idx="1">
                  <c:v>909.406101607903</c:v>
                </c:pt>
                <c:pt idx="2">
                  <c:v>909.4083443029956</c:v>
                </c:pt>
                <c:pt idx="3">
                  <c:v>909.4150311774282</c:v>
                </c:pt>
                <c:pt idx="4">
                  <c:v>909.42616223120081</c:v>
                </c:pt>
                <c:pt idx="5">
                  <c:v>909.44173746431363</c:v>
                </c:pt>
                <c:pt idx="6">
                  <c:v>909.46175687676646</c:v>
                </c:pt>
                <c:pt idx="7">
                  <c:v>909.48622046855928</c:v>
                </c:pt>
                <c:pt idx="8">
                  <c:v>909.51512823969233</c:v>
                </c:pt>
                <c:pt idx="9">
                  <c:v>909.54848019016538</c:v>
                </c:pt>
                <c:pt idx="10">
                  <c:v>909.58627631997842</c:v>
                </c:pt>
                <c:pt idx="11">
                  <c:v>909.62851662913147</c:v>
                </c:pt>
                <c:pt idx="12">
                  <c:v>909.67520111762474</c:v>
                </c:pt>
                <c:pt idx="13">
                  <c:v>909.72632978545789</c:v>
                </c:pt>
                <c:pt idx="14">
                  <c:v>909.78190263263127</c:v>
                </c:pt>
                <c:pt idx="15">
                  <c:v>909.84191965914476</c:v>
                </c:pt>
                <c:pt idx="16">
                  <c:v>909.90638086499814</c:v>
                </c:pt>
                <c:pt idx="17">
                  <c:v>909.97528625019163</c:v>
                </c:pt>
                <c:pt idx="18">
                  <c:v>910.06340648425214</c:v>
                </c:pt>
                <c:pt idx="19">
                  <c:v>910.22051567257597</c:v>
                </c:pt>
                <c:pt idx="20">
                  <c:v>910.45066708710988</c:v>
                </c:pt>
                <c:pt idx="21">
                  <c:v>910.75386072785409</c:v>
                </c:pt>
                <c:pt idx="22">
                  <c:v>911.13009659480838</c:v>
                </c:pt>
                <c:pt idx="23">
                  <c:v>911.57937468797286</c:v>
                </c:pt>
                <c:pt idx="24">
                  <c:v>912.10169500734742</c:v>
                </c:pt>
                <c:pt idx="25">
                  <c:v>912.69705755293216</c:v>
                </c:pt>
                <c:pt idx="26">
                  <c:v>913.36546232472722</c:v>
                </c:pt>
                <c:pt idx="27">
                  <c:v>914.10690932273224</c:v>
                </c:pt>
                <c:pt idx="28">
                  <c:v>914.92139854694756</c:v>
                </c:pt>
                <c:pt idx="29">
                  <c:v>915.80892999737296</c:v>
                </c:pt>
                <c:pt idx="30">
                  <c:v>916.76950367400855</c:v>
                </c:pt>
                <c:pt idx="31">
                  <c:v>917.80311957685433</c:v>
                </c:pt>
                <c:pt idx="32">
                  <c:v>918.9097777059103</c:v>
                </c:pt>
                <c:pt idx="33">
                  <c:v>920.08947806117624</c:v>
                </c:pt>
                <c:pt idx="34">
                  <c:v>921.34222064265248</c:v>
                </c:pt>
                <c:pt idx="35">
                  <c:v>922.66800545033891</c:v>
                </c:pt>
                <c:pt idx="36">
                  <c:v>924.06683248423553</c:v>
                </c:pt>
                <c:pt idx="37">
                  <c:v>925.53870174434223</c:v>
                </c:pt>
                <c:pt idx="38">
                  <c:v>927.08361323065901</c:v>
                </c:pt>
                <c:pt idx="39">
                  <c:v>928.70156694318609</c:v>
                </c:pt>
                <c:pt idx="40">
                  <c:v>930.39256288192337</c:v>
                </c:pt>
                <c:pt idx="41">
                  <c:v>932.15660104687072</c:v>
                </c:pt>
                <c:pt idx="42">
                  <c:v>933.99368143802826</c:v>
                </c:pt>
                <c:pt idx="43">
                  <c:v>935.90380405539599</c:v>
                </c:pt>
                <c:pt idx="44">
                  <c:v>937.88696889897381</c:v>
                </c:pt>
                <c:pt idx="45">
                  <c:v>939.94317596876181</c:v>
                </c:pt>
                <c:pt idx="46">
                  <c:v>942.07242526476</c:v>
                </c:pt>
                <c:pt idx="47">
                  <c:v>944.27471678696827</c:v>
                </c:pt>
                <c:pt idx="48">
                  <c:v>946.55005053538684</c:v>
                </c:pt>
                <c:pt idx="49">
                  <c:v>948.8984265100155</c:v>
                </c:pt>
                <c:pt idx="50">
                  <c:v>951.31984471085434</c:v>
                </c:pt>
                <c:pt idx="51">
                  <c:v>953.81430513790326</c:v>
                </c:pt>
                <c:pt idx="52">
                  <c:v>956.38180779116237</c:v>
                </c:pt>
                <c:pt idx="53">
                  <c:v>959.02235267063168</c:v>
                </c:pt>
                <c:pt idx="54">
                  <c:v>961.73593977631128</c:v>
                </c:pt>
                <c:pt idx="55">
                  <c:v>964.52256910820086</c:v>
                </c:pt>
                <c:pt idx="56">
                  <c:v>967.38224066630062</c:v>
                </c:pt>
                <c:pt idx="57">
                  <c:v>970.31495445061057</c:v>
                </c:pt>
                <c:pt idx="58">
                  <c:v>973.32071046113072</c:v>
                </c:pt>
                <c:pt idx="59">
                  <c:v>976.39950869786094</c:v>
                </c:pt>
                <c:pt idx="60">
                  <c:v>979.55134916080135</c:v>
                </c:pt>
                <c:pt idx="61">
                  <c:v>982.77623184995207</c:v>
                </c:pt>
                <c:pt idx="62">
                  <c:v>986.07415676531275</c:v>
                </c:pt>
                <c:pt idx="63">
                  <c:v>989.44512390688374</c:v>
                </c:pt>
                <c:pt idx="64">
                  <c:v>992.88913327466491</c:v>
                </c:pt>
                <c:pt idx="65">
                  <c:v>996.40618486865606</c:v>
                </c:pt>
                <c:pt idx="66">
                  <c:v>999.99627868885761</c:v>
                </c:pt>
                <c:pt idx="67">
                  <c:v>1003.659414735269</c:v>
                </c:pt>
                <c:pt idx="68">
                  <c:v>1007.3955930078907</c:v>
                </c:pt>
                <c:pt idx="69">
                  <c:v>1011.2048135067226</c:v>
                </c:pt>
                <c:pt idx="70">
                  <c:v>1015.0870762317647</c:v>
                </c:pt>
                <c:pt idx="71">
                  <c:v>1019.0423811830169</c:v>
                </c:pt>
                <c:pt idx="72">
                  <c:v>1023.0707283604794</c:v>
                </c:pt>
                <c:pt idx="73">
                  <c:v>1027.1721177641518</c:v>
                </c:pt>
                <c:pt idx="74">
                  <c:v>1031.3465493940346</c:v>
                </c:pt>
                <c:pt idx="75">
                  <c:v>1035.5940232501275</c:v>
                </c:pt>
                <c:pt idx="76">
                  <c:v>1039.9145393324304</c:v>
                </c:pt>
                <c:pt idx="77">
                  <c:v>1044.3080976409437</c:v>
                </c:pt>
                <c:pt idx="78">
                  <c:v>1048.774698175667</c:v>
                </c:pt>
                <c:pt idx="79">
                  <c:v>1053.3143409366007</c:v>
                </c:pt>
                <c:pt idx="80">
                  <c:v>1057.9270259237444</c:v>
                </c:pt>
                <c:pt idx="81">
                  <c:v>1062.6127531370983</c:v>
                </c:pt>
                <c:pt idx="82">
                  <c:v>1067.3715225766621</c:v>
                </c:pt>
                <c:pt idx="83">
                  <c:v>1072.2033342424361</c:v>
                </c:pt>
                <c:pt idx="84">
                  <c:v>1077.1081881344207</c:v>
                </c:pt>
                <c:pt idx="85">
                  <c:v>1082.0860842526149</c:v>
                </c:pt>
                <c:pt idx="86">
                  <c:v>1087.1370225970197</c:v>
                </c:pt>
                <c:pt idx="87">
                  <c:v>1092.2610031676343</c:v>
                </c:pt>
                <c:pt idx="88">
                  <c:v>1097.4580259644595</c:v>
                </c:pt>
                <c:pt idx="89">
                  <c:v>1102.7280909874946</c:v>
                </c:pt>
                <c:pt idx="90">
                  <c:v>1108.07119823674</c:v>
                </c:pt>
                <c:pt idx="91">
                  <c:v>1113.4873477121955</c:v>
                </c:pt>
                <c:pt idx="92">
                  <c:v>1118.976539413861</c:v>
                </c:pt>
                <c:pt idx="93">
                  <c:v>1124.5387733417367</c:v>
                </c:pt>
                <c:pt idx="94">
                  <c:v>1130.1740494958228</c:v>
                </c:pt>
                <c:pt idx="95">
                  <c:v>1135.8823678761187</c:v>
                </c:pt>
                <c:pt idx="96">
                  <c:v>1141.6637284826249</c:v>
                </c:pt>
                <c:pt idx="97">
                  <c:v>1147.5181313153414</c:v>
                </c:pt>
                <c:pt idx="98">
                  <c:v>1153.4455763742681</c:v>
                </c:pt>
                <c:pt idx="99">
                  <c:v>1159.4460636594047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-143.19342592374591</c:v>
                </c:pt>
                <c:pt idx="1">
                  <c:v>-134.85855077870391</c:v>
                </c:pt>
                <c:pt idx="2">
                  <c:v>-126.52367563366192</c:v>
                </c:pt>
                <c:pt idx="3">
                  <c:v>-118.18880048861995</c:v>
                </c:pt>
                <c:pt idx="4">
                  <c:v>-109.85392534357796</c:v>
                </c:pt>
                <c:pt idx="5">
                  <c:v>-101.51905019853598</c:v>
                </c:pt>
                <c:pt idx="6">
                  <c:v>-93.184175053493988</c:v>
                </c:pt>
                <c:pt idx="7">
                  <c:v>-84.849299908451997</c:v>
                </c:pt>
                <c:pt idx="8">
                  <c:v>-76.51442476341002</c:v>
                </c:pt>
                <c:pt idx="9">
                  <c:v>-68.179549618368043</c:v>
                </c:pt>
                <c:pt idx="10">
                  <c:v>-59.844674473326045</c:v>
                </c:pt>
                <c:pt idx="11">
                  <c:v>-51.50979932828406</c:v>
                </c:pt>
                <c:pt idx="12">
                  <c:v>-43.174924183242084</c:v>
                </c:pt>
                <c:pt idx="13">
                  <c:v>-34.840049038200085</c:v>
                </c:pt>
                <c:pt idx="14">
                  <c:v>-26.505173893158105</c:v>
                </c:pt>
                <c:pt idx="15">
                  <c:v>-18.17029874811611</c:v>
                </c:pt>
                <c:pt idx="16">
                  <c:v>-9.8354236030741298</c:v>
                </c:pt>
                <c:pt idx="17">
                  <c:v>-1.5005484580321353</c:v>
                </c:pt>
                <c:pt idx="18">
                  <c:v>6.8343266870098303</c:v>
                </c:pt>
                <c:pt idx="19">
                  <c:v>15.169201832051826</c:v>
                </c:pt>
                <c:pt idx="20">
                  <c:v>23.50407697709382</c:v>
                </c:pt>
                <c:pt idx="21">
                  <c:v>31.838952122135787</c:v>
                </c:pt>
                <c:pt idx="22">
                  <c:v>40.173827267177778</c:v>
                </c:pt>
                <c:pt idx="23">
                  <c:v>48.508702412219776</c:v>
                </c:pt>
                <c:pt idx="24">
                  <c:v>56.843577557261739</c:v>
                </c:pt>
                <c:pt idx="25">
                  <c:v>65.178452702303744</c:v>
                </c:pt>
                <c:pt idx="26">
                  <c:v>73.513327847345735</c:v>
                </c:pt>
                <c:pt idx="27">
                  <c:v>81.848202992387726</c:v>
                </c:pt>
                <c:pt idx="28">
                  <c:v>90.183078137429689</c:v>
                </c:pt>
                <c:pt idx="29">
                  <c:v>98.517953282471694</c:v>
                </c:pt>
                <c:pt idx="30">
                  <c:v>106.85282842751369</c:v>
                </c:pt>
                <c:pt idx="31">
                  <c:v>115.18770357255565</c:v>
                </c:pt>
                <c:pt idx="32">
                  <c:v>123.52257871759764</c:v>
                </c:pt>
                <c:pt idx="33">
                  <c:v>131.8574538626396</c:v>
                </c:pt>
                <c:pt idx="34">
                  <c:v>140.19232900768162</c:v>
                </c:pt>
                <c:pt idx="35">
                  <c:v>148.52720415272361</c:v>
                </c:pt>
                <c:pt idx="36">
                  <c:v>156.86207929776558</c:v>
                </c:pt>
                <c:pt idx="37">
                  <c:v>165.19695444280759</c:v>
                </c:pt>
                <c:pt idx="38">
                  <c:v>173.53182958784956</c:v>
                </c:pt>
                <c:pt idx="39">
                  <c:v>181.86670473289152</c:v>
                </c:pt>
                <c:pt idx="40">
                  <c:v>190.20157987793354</c:v>
                </c:pt>
                <c:pt idx="41">
                  <c:v>198.5364550229755</c:v>
                </c:pt>
                <c:pt idx="42">
                  <c:v>206.87133016801747</c:v>
                </c:pt>
                <c:pt idx="43">
                  <c:v>215.20620531305951</c:v>
                </c:pt>
                <c:pt idx="44">
                  <c:v>223.54108045810148</c:v>
                </c:pt>
                <c:pt idx="45">
                  <c:v>231.87595560314344</c:v>
                </c:pt>
                <c:pt idx="46">
                  <c:v>240.21083074818546</c:v>
                </c:pt>
                <c:pt idx="47">
                  <c:v>248.54570589322742</c:v>
                </c:pt>
                <c:pt idx="48">
                  <c:v>256.88058103826938</c:v>
                </c:pt>
                <c:pt idx="49">
                  <c:v>265.2154561833114</c:v>
                </c:pt>
                <c:pt idx="50">
                  <c:v>273.55033132835337</c:v>
                </c:pt>
                <c:pt idx="51">
                  <c:v>281.88520647339539</c:v>
                </c:pt>
                <c:pt idx="52">
                  <c:v>290.22008161843735</c:v>
                </c:pt>
                <c:pt idx="53">
                  <c:v>298.55495676347931</c:v>
                </c:pt>
                <c:pt idx="54">
                  <c:v>306.88983190852139</c:v>
                </c:pt>
                <c:pt idx="55">
                  <c:v>315.22470705356335</c:v>
                </c:pt>
                <c:pt idx="56">
                  <c:v>323.55958219860531</c:v>
                </c:pt>
                <c:pt idx="57">
                  <c:v>331.89445734364733</c:v>
                </c:pt>
                <c:pt idx="58">
                  <c:v>340.22933248868929</c:v>
                </c:pt>
                <c:pt idx="59">
                  <c:v>348.56420763373126</c:v>
                </c:pt>
                <c:pt idx="60">
                  <c:v>356.89908277877328</c:v>
                </c:pt>
                <c:pt idx="61">
                  <c:v>365.23395792381524</c:v>
                </c:pt>
                <c:pt idx="62">
                  <c:v>373.5688330688572</c:v>
                </c:pt>
                <c:pt idx="63">
                  <c:v>381.90370821389922</c:v>
                </c:pt>
                <c:pt idx="64">
                  <c:v>390.23858335894118</c:v>
                </c:pt>
                <c:pt idx="65">
                  <c:v>398.57345850398315</c:v>
                </c:pt>
                <c:pt idx="66">
                  <c:v>406.90833364902511</c:v>
                </c:pt>
                <c:pt idx="67">
                  <c:v>415.24320879406719</c:v>
                </c:pt>
                <c:pt idx="68">
                  <c:v>423.57808393910915</c:v>
                </c:pt>
                <c:pt idx="69">
                  <c:v>431.91295908415111</c:v>
                </c:pt>
                <c:pt idx="70">
                  <c:v>440.24783422919313</c:v>
                </c:pt>
                <c:pt idx="71">
                  <c:v>448.58270937423509</c:v>
                </c:pt>
                <c:pt idx="72">
                  <c:v>456.91758451927706</c:v>
                </c:pt>
                <c:pt idx="73">
                  <c:v>465.25245966431913</c:v>
                </c:pt>
                <c:pt idx="74">
                  <c:v>473.5873348093611</c:v>
                </c:pt>
                <c:pt idx="75">
                  <c:v>481.92220995440306</c:v>
                </c:pt>
                <c:pt idx="76">
                  <c:v>490.25708509944502</c:v>
                </c:pt>
                <c:pt idx="77">
                  <c:v>498.59196024448698</c:v>
                </c:pt>
                <c:pt idx="78">
                  <c:v>506.92683538952895</c:v>
                </c:pt>
                <c:pt idx="79">
                  <c:v>515.26171053457108</c:v>
                </c:pt>
                <c:pt idx="80">
                  <c:v>523.59658567961299</c:v>
                </c:pt>
                <c:pt idx="81">
                  <c:v>531.93146082465489</c:v>
                </c:pt>
                <c:pt idx="82">
                  <c:v>540.26633596969702</c:v>
                </c:pt>
                <c:pt idx="83">
                  <c:v>548.60121111473882</c:v>
                </c:pt>
                <c:pt idx="84">
                  <c:v>556.93608625978095</c:v>
                </c:pt>
                <c:pt idx="85">
                  <c:v>565.27096140482297</c:v>
                </c:pt>
                <c:pt idx="86">
                  <c:v>573.60583654986488</c:v>
                </c:pt>
                <c:pt idx="87">
                  <c:v>581.94071169490689</c:v>
                </c:pt>
                <c:pt idx="88">
                  <c:v>590.2755868399488</c:v>
                </c:pt>
                <c:pt idx="89">
                  <c:v>598.61046198499082</c:v>
                </c:pt>
                <c:pt idx="90">
                  <c:v>606.94533713003273</c:v>
                </c:pt>
                <c:pt idx="91">
                  <c:v>615.28021227507475</c:v>
                </c:pt>
                <c:pt idx="92">
                  <c:v>623.61508742011688</c:v>
                </c:pt>
                <c:pt idx="93">
                  <c:v>631.94996256515867</c:v>
                </c:pt>
                <c:pt idx="94">
                  <c:v>640.2848377102008</c:v>
                </c:pt>
                <c:pt idx="95">
                  <c:v>648.61971285524271</c:v>
                </c:pt>
                <c:pt idx="96">
                  <c:v>656.95458800028473</c:v>
                </c:pt>
                <c:pt idx="97">
                  <c:v>665.28946314532686</c:v>
                </c:pt>
                <c:pt idx="98">
                  <c:v>673.62433829036866</c:v>
                </c:pt>
                <c:pt idx="99">
                  <c:v>681.95921343541067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-11.141257927286846</c:v>
                </c:pt>
                <c:pt idx="1">
                  <c:v>-11.139810404425919</c:v>
                </c:pt>
                <c:pt idx="2">
                  <c:v>-11.080148457802824</c:v>
                </c:pt>
                <c:pt idx="3">
                  <c:v>-10.932993234425162</c:v>
                </c:pt>
                <c:pt idx="4">
                  <c:v>-10.698344734292933</c:v>
                </c:pt>
                <c:pt idx="5">
                  <c:v>-10.376202957406134</c:v>
                </c:pt>
                <c:pt idx="6">
                  <c:v>-9.9665679037647692</c:v>
                </c:pt>
                <c:pt idx="7">
                  <c:v>-9.4694395733688346</c:v>
                </c:pt>
                <c:pt idx="8">
                  <c:v>-8.8848179662183338</c:v>
                </c:pt>
                <c:pt idx="9">
                  <c:v>-8.212703082313265</c:v>
                </c:pt>
                <c:pt idx="10">
                  <c:v>-7.4530949216536255</c:v>
                </c:pt>
                <c:pt idx="11">
                  <c:v>-6.6059934842394217</c:v>
                </c:pt>
                <c:pt idx="12">
                  <c:v>-5.6713987700706499</c:v>
                </c:pt>
                <c:pt idx="13">
                  <c:v>-4.6493107791473083</c:v>
                </c:pt>
                <c:pt idx="14">
                  <c:v>-3.5332085824104777</c:v>
                </c:pt>
                <c:pt idx="15">
                  <c:v>-2.2719133068669413</c:v>
                </c:pt>
                <c:pt idx="16">
                  <c:v>-0.85451128404226595</c:v>
                </c:pt>
                <c:pt idx="17">
                  <c:v>0.71899748606355263</c:v>
                </c:pt>
                <c:pt idx="18">
                  <c:v>2.4486130034505065</c:v>
                </c:pt>
                <c:pt idx="19">
                  <c:v>4.3343352681186067</c:v>
                </c:pt>
                <c:pt idx="20">
                  <c:v>6.3761642800678491</c:v>
                </c:pt>
                <c:pt idx="21">
                  <c:v>8.5741000392982247</c:v>
                </c:pt>
                <c:pt idx="22">
                  <c:v>10.928142545809749</c:v>
                </c:pt>
                <c:pt idx="23">
                  <c:v>13.438291799602412</c:v>
                </c:pt>
                <c:pt idx="24">
                  <c:v>16.104547800676208</c:v>
                </c:pt>
                <c:pt idx="25">
                  <c:v>18.92691054903116</c:v>
                </c:pt>
                <c:pt idx="26">
                  <c:v>21.905380044667247</c:v>
                </c:pt>
                <c:pt idx="27">
                  <c:v>25.039956287584474</c:v>
                </c:pt>
                <c:pt idx="28">
                  <c:v>28.330639277782833</c:v>
                </c:pt>
                <c:pt idx="29">
                  <c:v>31.777429015262342</c:v>
                </c:pt>
                <c:pt idx="30">
                  <c:v>35.380325500022998</c:v>
                </c:pt>
                <c:pt idx="31">
                  <c:v>39.139328732064769</c:v>
                </c:pt>
                <c:pt idx="32">
                  <c:v>43.054438711387711</c:v>
                </c:pt>
                <c:pt idx="33">
                  <c:v>47.125655437991774</c:v>
                </c:pt>
                <c:pt idx="34">
                  <c:v>51.352978911877003</c:v>
                </c:pt>
                <c:pt idx="35">
                  <c:v>55.736409133043345</c:v>
                </c:pt>
                <c:pt idx="36">
                  <c:v>60.275946101490831</c:v>
                </c:pt>
                <c:pt idx="37">
                  <c:v>64.971589817219481</c:v>
                </c:pt>
                <c:pt idx="38">
                  <c:v>69.823340280229246</c:v>
                </c:pt>
                <c:pt idx="39">
                  <c:v>74.831197490520154</c:v>
                </c:pt>
                <c:pt idx="40">
                  <c:v>79.995161448092233</c:v>
                </c:pt>
                <c:pt idx="41">
                  <c:v>85.315232152945427</c:v>
                </c:pt>
                <c:pt idx="42">
                  <c:v>90.79140960507975</c:v>
                </c:pt>
                <c:pt idx="43">
                  <c:v>96.423693804495258</c:v>
                </c:pt>
                <c:pt idx="44">
                  <c:v>102.21208475119187</c:v>
                </c:pt>
                <c:pt idx="45">
                  <c:v>108.15658244516962</c:v>
                </c:pt>
                <c:pt idx="46">
                  <c:v>114.25718688642853</c:v>
                </c:pt>
                <c:pt idx="47">
                  <c:v>120.51389807496857</c:v>
                </c:pt>
                <c:pt idx="48">
                  <c:v>126.92671601078973</c:v>
                </c:pt>
                <c:pt idx="49">
                  <c:v>133.49564069389211</c:v>
                </c:pt>
                <c:pt idx="50">
                  <c:v>140.22067212427555</c:v>
                </c:pt>
                <c:pt idx="51">
                  <c:v>147.10181030194019</c:v>
                </c:pt>
                <c:pt idx="52">
                  <c:v>154.13905522688594</c:v>
                </c:pt>
                <c:pt idx="53">
                  <c:v>161.33240689911281</c:v>
                </c:pt>
                <c:pt idx="54">
                  <c:v>168.68186531862085</c:v>
                </c:pt>
                <c:pt idx="55">
                  <c:v>176.18743048541</c:v>
                </c:pt>
                <c:pt idx="56">
                  <c:v>183.8491023994803</c:v>
                </c:pt>
                <c:pt idx="57">
                  <c:v>191.66688106083183</c:v>
                </c:pt>
                <c:pt idx="58">
                  <c:v>199.64076646946441</c:v>
                </c:pt>
                <c:pt idx="59">
                  <c:v>207.77075862537808</c:v>
                </c:pt>
                <c:pt idx="60">
                  <c:v>216.056857528573</c:v>
                </c:pt>
                <c:pt idx="61">
                  <c:v>224.49906317904902</c:v>
                </c:pt>
                <c:pt idx="62">
                  <c:v>233.09737557680614</c:v>
                </c:pt>
                <c:pt idx="63">
                  <c:v>241.85179472184447</c:v>
                </c:pt>
                <c:pt idx="64">
                  <c:v>250.76232061416388</c:v>
                </c:pt>
                <c:pt idx="65">
                  <c:v>259.82895325376444</c:v>
                </c:pt>
                <c:pt idx="66">
                  <c:v>269.05169264064614</c:v>
                </c:pt>
                <c:pt idx="67">
                  <c:v>278.43053877480912</c:v>
                </c:pt>
                <c:pt idx="68">
                  <c:v>287.96549165625311</c:v>
                </c:pt>
                <c:pt idx="69">
                  <c:v>297.65655128497821</c:v>
                </c:pt>
                <c:pt idx="70">
                  <c:v>307.50371766098448</c:v>
                </c:pt>
                <c:pt idx="71">
                  <c:v>317.50699078427181</c:v>
                </c:pt>
                <c:pt idx="72">
                  <c:v>327.66637065484036</c:v>
                </c:pt>
                <c:pt idx="73">
                  <c:v>337.98185727269021</c:v>
                </c:pt>
                <c:pt idx="74">
                  <c:v>348.45345063782105</c:v>
                </c:pt>
                <c:pt idx="75">
                  <c:v>359.08115075023301</c:v>
                </c:pt>
                <c:pt idx="76">
                  <c:v>369.86495760992608</c:v>
                </c:pt>
                <c:pt idx="77">
                  <c:v>380.80487121690038</c:v>
                </c:pt>
                <c:pt idx="78">
                  <c:v>391.90089157115574</c:v>
                </c:pt>
                <c:pt idx="79">
                  <c:v>403.15301867269244</c:v>
                </c:pt>
                <c:pt idx="80">
                  <c:v>414.56125252151008</c:v>
                </c:pt>
                <c:pt idx="81">
                  <c:v>426.12559311760879</c:v>
                </c:pt>
                <c:pt idx="82">
                  <c:v>437.84604046098889</c:v>
                </c:pt>
                <c:pt idx="83">
                  <c:v>449.72259455164982</c:v>
                </c:pt>
                <c:pt idx="84">
                  <c:v>461.75525538959226</c:v>
                </c:pt>
                <c:pt idx="85">
                  <c:v>473.94402297481577</c:v>
                </c:pt>
                <c:pt idx="86">
                  <c:v>486.28889730732016</c:v>
                </c:pt>
                <c:pt idx="87">
                  <c:v>498.78987838710594</c:v>
                </c:pt>
                <c:pt idx="88">
                  <c:v>511.44696621417256</c:v>
                </c:pt>
                <c:pt idx="89">
                  <c:v>524.26016078852069</c:v>
                </c:pt>
                <c:pt idx="90">
                  <c:v>537.2294621101496</c:v>
                </c:pt>
                <c:pt idx="91">
                  <c:v>550.35487017906007</c:v>
                </c:pt>
                <c:pt idx="92">
                  <c:v>563.63638499525155</c:v>
                </c:pt>
                <c:pt idx="93">
                  <c:v>577.07400655872391</c:v>
                </c:pt>
                <c:pt idx="94">
                  <c:v>590.66773486947773</c:v>
                </c:pt>
                <c:pt idx="95">
                  <c:v>604.4175699275122</c:v>
                </c:pt>
                <c:pt idx="96">
                  <c:v>618.32351173282836</c:v>
                </c:pt>
                <c:pt idx="97">
                  <c:v>632.38556028542564</c:v>
                </c:pt>
                <c:pt idx="98">
                  <c:v>646.60371558530358</c:v>
                </c:pt>
                <c:pt idx="99">
                  <c:v>660.97797763246297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-143.19342592374591</c:v>
                </c:pt>
                <c:pt idx="1">
                  <c:v>-134.85855077870391</c:v>
                </c:pt>
                <c:pt idx="2">
                  <c:v>-126.52367563366192</c:v>
                </c:pt>
                <c:pt idx="3">
                  <c:v>-118.18880048861995</c:v>
                </c:pt>
                <c:pt idx="4">
                  <c:v>-109.85392534357796</c:v>
                </c:pt>
                <c:pt idx="5">
                  <c:v>-101.51905019853598</c:v>
                </c:pt>
                <c:pt idx="6">
                  <c:v>-93.184175053493988</c:v>
                </c:pt>
                <c:pt idx="7">
                  <c:v>-84.849299908451997</c:v>
                </c:pt>
                <c:pt idx="8">
                  <c:v>-76.51442476341002</c:v>
                </c:pt>
                <c:pt idx="9">
                  <c:v>-68.179549618368043</c:v>
                </c:pt>
                <c:pt idx="10">
                  <c:v>-59.844674473326045</c:v>
                </c:pt>
                <c:pt idx="11">
                  <c:v>-51.50979932828406</c:v>
                </c:pt>
                <c:pt idx="12">
                  <c:v>-43.174924183242084</c:v>
                </c:pt>
                <c:pt idx="13">
                  <c:v>-34.840049038200085</c:v>
                </c:pt>
                <c:pt idx="14">
                  <c:v>-26.505173893158105</c:v>
                </c:pt>
                <c:pt idx="15">
                  <c:v>-18.17029874811611</c:v>
                </c:pt>
                <c:pt idx="16">
                  <c:v>-9.8354236030741298</c:v>
                </c:pt>
                <c:pt idx="17">
                  <c:v>-1.5005484580321353</c:v>
                </c:pt>
                <c:pt idx="18">
                  <c:v>6.8343266870098303</c:v>
                </c:pt>
                <c:pt idx="19">
                  <c:v>15.169201832051826</c:v>
                </c:pt>
                <c:pt idx="20">
                  <c:v>23.50407697709382</c:v>
                </c:pt>
                <c:pt idx="21">
                  <c:v>31.838952122135787</c:v>
                </c:pt>
                <c:pt idx="22">
                  <c:v>40.173827267177778</c:v>
                </c:pt>
                <c:pt idx="23">
                  <c:v>48.508702412219776</c:v>
                </c:pt>
                <c:pt idx="24">
                  <c:v>56.843577557261739</c:v>
                </c:pt>
                <c:pt idx="25">
                  <c:v>65.178452702303744</c:v>
                </c:pt>
                <c:pt idx="26">
                  <c:v>73.513327847345735</c:v>
                </c:pt>
                <c:pt idx="27">
                  <c:v>81.848202992387726</c:v>
                </c:pt>
                <c:pt idx="28">
                  <c:v>90.183078137429689</c:v>
                </c:pt>
                <c:pt idx="29">
                  <c:v>98.517953282471694</c:v>
                </c:pt>
                <c:pt idx="30">
                  <c:v>106.85282842751369</c:v>
                </c:pt>
                <c:pt idx="31">
                  <c:v>115.18770357255565</c:v>
                </c:pt>
                <c:pt idx="32">
                  <c:v>123.52257871759764</c:v>
                </c:pt>
                <c:pt idx="33">
                  <c:v>131.8574538626396</c:v>
                </c:pt>
                <c:pt idx="34">
                  <c:v>140.19232900768162</c:v>
                </c:pt>
                <c:pt idx="35">
                  <c:v>148.52720415272361</c:v>
                </c:pt>
                <c:pt idx="36">
                  <c:v>156.86207929776558</c:v>
                </c:pt>
                <c:pt idx="37">
                  <c:v>165.19695444280759</c:v>
                </c:pt>
                <c:pt idx="38">
                  <c:v>173.53182958784956</c:v>
                </c:pt>
                <c:pt idx="39">
                  <c:v>181.86670473289152</c:v>
                </c:pt>
                <c:pt idx="40">
                  <c:v>190.20157987793354</c:v>
                </c:pt>
                <c:pt idx="41">
                  <c:v>198.5364550229755</c:v>
                </c:pt>
                <c:pt idx="42">
                  <c:v>206.87133016801747</c:v>
                </c:pt>
                <c:pt idx="43">
                  <c:v>215.20620531305951</c:v>
                </c:pt>
                <c:pt idx="44">
                  <c:v>223.54108045810148</c:v>
                </c:pt>
                <c:pt idx="45">
                  <c:v>231.87595560314344</c:v>
                </c:pt>
                <c:pt idx="46">
                  <c:v>240.21083074818546</c:v>
                </c:pt>
                <c:pt idx="47">
                  <c:v>248.54570589322742</c:v>
                </c:pt>
                <c:pt idx="48">
                  <c:v>256.88058103826938</c:v>
                </c:pt>
                <c:pt idx="49">
                  <c:v>265.2154561833114</c:v>
                </c:pt>
                <c:pt idx="50">
                  <c:v>273.55033132835337</c:v>
                </c:pt>
                <c:pt idx="51">
                  <c:v>281.88520647339539</c:v>
                </c:pt>
                <c:pt idx="52">
                  <c:v>290.22008161843735</c:v>
                </c:pt>
                <c:pt idx="53">
                  <c:v>298.55495676347931</c:v>
                </c:pt>
                <c:pt idx="54">
                  <c:v>306.88983190852139</c:v>
                </c:pt>
                <c:pt idx="55">
                  <c:v>315.22470705356335</c:v>
                </c:pt>
                <c:pt idx="56">
                  <c:v>323.55958219860531</c:v>
                </c:pt>
                <c:pt idx="57">
                  <c:v>331.89445734364733</c:v>
                </c:pt>
                <c:pt idx="58">
                  <c:v>340.22933248868929</c:v>
                </c:pt>
                <c:pt idx="59">
                  <c:v>348.56420763373126</c:v>
                </c:pt>
                <c:pt idx="60">
                  <c:v>356.89908277877328</c:v>
                </c:pt>
                <c:pt idx="61">
                  <c:v>365.23395792381524</c:v>
                </c:pt>
                <c:pt idx="62">
                  <c:v>373.5688330688572</c:v>
                </c:pt>
                <c:pt idx="63">
                  <c:v>381.90370821389922</c:v>
                </c:pt>
                <c:pt idx="64">
                  <c:v>390.23858335894118</c:v>
                </c:pt>
                <c:pt idx="65">
                  <c:v>398.57345850398315</c:v>
                </c:pt>
                <c:pt idx="66">
                  <c:v>406.90833364902511</c:v>
                </c:pt>
                <c:pt idx="67">
                  <c:v>415.24320879406719</c:v>
                </c:pt>
                <c:pt idx="68">
                  <c:v>423.57808393910915</c:v>
                </c:pt>
                <c:pt idx="69">
                  <c:v>431.91295908415111</c:v>
                </c:pt>
                <c:pt idx="70">
                  <c:v>440.24783422919313</c:v>
                </c:pt>
                <c:pt idx="71">
                  <c:v>448.58270937423509</c:v>
                </c:pt>
                <c:pt idx="72">
                  <c:v>456.91758451927706</c:v>
                </c:pt>
                <c:pt idx="73">
                  <c:v>465.25245966431913</c:v>
                </c:pt>
                <c:pt idx="74">
                  <c:v>473.5873348093611</c:v>
                </c:pt>
                <c:pt idx="75">
                  <c:v>481.92220995440306</c:v>
                </c:pt>
                <c:pt idx="76">
                  <c:v>490.25708509944502</c:v>
                </c:pt>
                <c:pt idx="77">
                  <c:v>498.59196024448698</c:v>
                </c:pt>
                <c:pt idx="78">
                  <c:v>506.92683538952895</c:v>
                </c:pt>
                <c:pt idx="79">
                  <c:v>515.26171053457108</c:v>
                </c:pt>
                <c:pt idx="80">
                  <c:v>523.59658567961299</c:v>
                </c:pt>
                <c:pt idx="81">
                  <c:v>531.93146082465489</c:v>
                </c:pt>
                <c:pt idx="82">
                  <c:v>540.26633596969702</c:v>
                </c:pt>
                <c:pt idx="83">
                  <c:v>548.60121111473882</c:v>
                </c:pt>
                <c:pt idx="84">
                  <c:v>556.93608625978095</c:v>
                </c:pt>
                <c:pt idx="85">
                  <c:v>565.27096140482297</c:v>
                </c:pt>
                <c:pt idx="86">
                  <c:v>573.60583654986488</c:v>
                </c:pt>
                <c:pt idx="87">
                  <c:v>581.94071169490689</c:v>
                </c:pt>
                <c:pt idx="88">
                  <c:v>590.2755868399488</c:v>
                </c:pt>
                <c:pt idx="89">
                  <c:v>598.61046198499082</c:v>
                </c:pt>
                <c:pt idx="90">
                  <c:v>606.94533713003273</c:v>
                </c:pt>
                <c:pt idx="91">
                  <c:v>615.28021227507475</c:v>
                </c:pt>
                <c:pt idx="92">
                  <c:v>623.61508742011688</c:v>
                </c:pt>
                <c:pt idx="93">
                  <c:v>631.94996256515867</c:v>
                </c:pt>
                <c:pt idx="94">
                  <c:v>640.2848377102008</c:v>
                </c:pt>
                <c:pt idx="95">
                  <c:v>648.61971285524271</c:v>
                </c:pt>
                <c:pt idx="96">
                  <c:v>656.95458800028473</c:v>
                </c:pt>
                <c:pt idx="97">
                  <c:v>665.28946314532686</c:v>
                </c:pt>
                <c:pt idx="98">
                  <c:v>673.62433829036866</c:v>
                </c:pt>
                <c:pt idx="99">
                  <c:v>681.95921343541067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910.00133474929635</c:v>
                </c:pt>
                <c:pt idx="1">
                  <c:v>910.00133447744099</c:v>
                </c:pt>
                <c:pt idx="2">
                  <c:v>910.00132327249582</c:v>
                </c:pt>
                <c:pt idx="3">
                  <c:v>910.00129563568055</c:v>
                </c:pt>
                <c:pt idx="4">
                  <c:v>910.00125156699505</c:v>
                </c:pt>
                <c:pt idx="5">
                  <c:v>910.00119106643911</c:v>
                </c:pt>
                <c:pt idx="6">
                  <c:v>910.00111413401316</c:v>
                </c:pt>
                <c:pt idx="7">
                  <c:v>910.00102076971689</c:v>
                </c:pt>
                <c:pt idx="8">
                  <c:v>910.0009109735505</c:v>
                </c:pt>
                <c:pt idx="9">
                  <c:v>910.00078474551378</c:v>
                </c:pt>
                <c:pt idx="10">
                  <c:v>910.00064208560696</c:v>
                </c:pt>
                <c:pt idx="11">
                  <c:v>910.00048299382979</c:v>
                </c:pt>
                <c:pt idx="12">
                  <c:v>910.00030747018241</c:v>
                </c:pt>
                <c:pt idx="13">
                  <c:v>910.0001155146648</c:v>
                </c:pt>
                <c:pt idx="14">
                  <c:v>910.00641305406737</c:v>
                </c:pt>
                <c:pt idx="15">
                  <c:v>910.07026121754711</c:v>
                </c:pt>
                <c:pt idx="16">
                  <c:v>910.20254856522592</c:v>
                </c:pt>
                <c:pt idx="17">
                  <c:v>910.40327509710391</c:v>
                </c:pt>
                <c:pt idx="18">
                  <c:v>910.67244081318086</c:v>
                </c:pt>
                <c:pt idx="19">
                  <c:v>911.01004571345698</c:v>
                </c:pt>
                <c:pt idx="20">
                  <c:v>911.41608979793193</c:v>
                </c:pt>
                <c:pt idx="21">
                  <c:v>911.89057306660618</c:v>
                </c:pt>
                <c:pt idx="22">
                  <c:v>912.43349551947949</c:v>
                </c:pt>
                <c:pt idx="23">
                  <c:v>913.04485715655176</c:v>
                </c:pt>
                <c:pt idx="24">
                  <c:v>913.7246579778232</c:v>
                </c:pt>
                <c:pt idx="25">
                  <c:v>914.47289798329359</c:v>
                </c:pt>
                <c:pt idx="26">
                  <c:v>915.28957717296328</c:v>
                </c:pt>
                <c:pt idx="27">
                  <c:v>916.17469554683191</c:v>
                </c:pt>
                <c:pt idx="28">
                  <c:v>917.1282531048995</c:v>
                </c:pt>
                <c:pt idx="29">
                  <c:v>918.15024984716638</c:v>
                </c:pt>
                <c:pt idx="30">
                  <c:v>919.24068577363221</c:v>
                </c:pt>
                <c:pt idx="31">
                  <c:v>920.3995608842971</c:v>
                </c:pt>
                <c:pt idx="32">
                  <c:v>921.62687517916117</c:v>
                </c:pt>
                <c:pt idx="33">
                  <c:v>922.9226286582242</c:v>
                </c:pt>
                <c:pt idx="34">
                  <c:v>924.2868213214864</c:v>
                </c:pt>
                <c:pt idx="35">
                  <c:v>925.71945316894755</c:v>
                </c:pt>
                <c:pt idx="36">
                  <c:v>927.22052420060788</c:v>
                </c:pt>
                <c:pt idx="37">
                  <c:v>928.79003441646728</c:v>
                </c:pt>
                <c:pt idx="38">
                  <c:v>930.42798381652563</c:v>
                </c:pt>
                <c:pt idx="39">
                  <c:v>932.13437240078326</c:v>
                </c:pt>
                <c:pt idx="40">
                  <c:v>933.90920016923974</c:v>
                </c:pt>
                <c:pt idx="41">
                  <c:v>935.75246712189551</c:v>
                </c:pt>
                <c:pt idx="42">
                  <c:v>937.66417325875022</c:v>
                </c:pt>
                <c:pt idx="43">
                  <c:v>939.64431857980401</c:v>
                </c:pt>
                <c:pt idx="44">
                  <c:v>941.69290308505697</c:v>
                </c:pt>
                <c:pt idx="45">
                  <c:v>943.80992677450888</c:v>
                </c:pt>
                <c:pt idx="46">
                  <c:v>945.99538964815986</c:v>
                </c:pt>
                <c:pt idx="47">
                  <c:v>948.24929170601001</c:v>
                </c:pt>
                <c:pt idx="48">
                  <c:v>950.57163294805912</c:v>
                </c:pt>
                <c:pt idx="49">
                  <c:v>952.9624133743074</c:v>
                </c:pt>
                <c:pt idx="50">
                  <c:v>955.42163298475475</c:v>
                </c:pt>
                <c:pt idx="51">
                  <c:v>957.94929177940116</c:v>
                </c:pt>
                <c:pt idx="52">
                  <c:v>960.54538975824664</c:v>
                </c:pt>
                <c:pt idx="53">
                  <c:v>963.20992692129118</c:v>
                </c:pt>
                <c:pt idx="54">
                  <c:v>965.94290326853479</c:v>
                </c:pt>
                <c:pt idx="55">
                  <c:v>968.74431879997758</c:v>
                </c:pt>
                <c:pt idx="56">
                  <c:v>971.6141735156192</c:v>
                </c:pt>
                <c:pt idx="57">
                  <c:v>974.55246741546011</c:v>
                </c:pt>
                <c:pt idx="58">
                  <c:v>977.55920049949998</c:v>
                </c:pt>
                <c:pt idx="59">
                  <c:v>980.63437276773902</c:v>
                </c:pt>
                <c:pt idx="60">
                  <c:v>983.77798422017702</c:v>
                </c:pt>
                <c:pt idx="61">
                  <c:v>986.99003485681419</c:v>
                </c:pt>
                <c:pt idx="62">
                  <c:v>990.27052467765043</c:v>
                </c:pt>
                <c:pt idx="63">
                  <c:v>993.61945368268573</c:v>
                </c:pt>
                <c:pt idx="64">
                  <c:v>997.03682187191998</c:v>
                </c:pt>
                <c:pt idx="65">
                  <c:v>1000.5226292453535</c:v>
                </c:pt>
                <c:pt idx="66">
                  <c:v>1004.076875802986</c:v>
                </c:pt>
                <c:pt idx="67">
                  <c:v>1007.6995615448176</c:v>
                </c:pt>
                <c:pt idx="68">
                  <c:v>1011.3906864708483</c:v>
                </c:pt>
                <c:pt idx="69">
                  <c:v>1015.150250581078</c:v>
                </c:pt>
                <c:pt idx="70">
                  <c:v>1018.9782538755068</c:v>
                </c:pt>
                <c:pt idx="71">
                  <c:v>1022.8746963541346</c:v>
                </c:pt>
                <c:pt idx="72">
                  <c:v>1026.8395780169615</c:v>
                </c:pt>
                <c:pt idx="73">
                  <c:v>1030.8728988639878</c:v>
                </c:pt>
                <c:pt idx="74">
                  <c:v>1034.9746588952128</c:v>
                </c:pt>
                <c:pt idx="75">
                  <c:v>1039.1448581106367</c:v>
                </c:pt>
                <c:pt idx="76">
                  <c:v>1043.3834965102601</c:v>
                </c:pt>
                <c:pt idx="77">
                  <c:v>1047.6905740940824</c:v>
                </c:pt>
                <c:pt idx="78">
                  <c:v>1052.0660908621037</c:v>
                </c:pt>
                <c:pt idx="79">
                  <c:v>1056.5100468143244</c:v>
                </c:pt>
                <c:pt idx="80">
                  <c:v>1061.0224419507438</c:v>
                </c:pt>
                <c:pt idx="81">
                  <c:v>1065.6032762713623</c:v>
                </c:pt>
                <c:pt idx="82">
                  <c:v>1070.2525497761801</c:v>
                </c:pt>
                <c:pt idx="83">
                  <c:v>1074.9702624651968</c:v>
                </c:pt>
                <c:pt idx="84">
                  <c:v>1079.7564143384127</c:v>
                </c:pt>
                <c:pt idx="85">
                  <c:v>1084.6110053958275</c:v>
                </c:pt>
                <c:pt idx="86">
                  <c:v>1089.5340356374415</c:v>
                </c:pt>
                <c:pt idx="87">
                  <c:v>1094.5255050632545</c:v>
                </c:pt>
                <c:pt idx="88">
                  <c:v>1099.5854136732667</c:v>
                </c:pt>
                <c:pt idx="89">
                  <c:v>1104.713761467478</c:v>
                </c:pt>
                <c:pt idx="90">
                  <c:v>1109.910548445888</c:v>
                </c:pt>
                <c:pt idx="91">
                  <c:v>1115.1757746084975</c:v>
                </c:pt>
                <c:pt idx="92">
                  <c:v>1120.5094399553061</c:v>
                </c:pt>
                <c:pt idx="93">
                  <c:v>1125.9115444863135</c:v>
                </c:pt>
                <c:pt idx="94">
                  <c:v>1131.38208820152</c:v>
                </c:pt>
                <c:pt idx="95">
                  <c:v>1136.9210711009255</c:v>
                </c:pt>
                <c:pt idx="96">
                  <c:v>1142.5284931845304</c:v>
                </c:pt>
                <c:pt idx="97">
                  <c:v>1148.2043544523344</c:v>
                </c:pt>
                <c:pt idx="98">
                  <c:v>1153.948654904337</c:v>
                </c:pt>
                <c:pt idx="99">
                  <c:v>1159.761394540539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265:AMD1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D2-4D0B-B82D-26EEAEFF85A0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4D2-4D0B-B82D-26EEAEFF85A0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44D2-4D0B-B82D-26EEAEFF85A0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4D2-4D0B-B82D-26EEAEFF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65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E2D436-62E2-4DF7-821E-C2BFAB47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36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398</v>
      </c>
      <c r="G1" s="162" t="s">
        <v>397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2.5279049729804069E-2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211</v>
      </c>
      <c r="C4" s="116" t="s">
        <v>210</v>
      </c>
      <c r="D4" s="116" t="s">
        <v>209</v>
      </c>
      <c r="E4" s="116" t="s">
        <v>214</v>
      </c>
      <c r="F4" s="116" t="s">
        <v>215</v>
      </c>
      <c r="G4" s="116" t="s">
        <v>218</v>
      </c>
      <c r="H4" s="116" t="s">
        <v>208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195</v>
      </c>
      <c r="E5" s="104"/>
      <c r="F5" s="107" t="s">
        <v>84</v>
      </c>
      <c r="G5" s="104"/>
      <c r="H5" t="s">
        <v>207</v>
      </c>
    </row>
    <row r="6" spans="1:27" ht="15.6">
      <c r="B6" s="106">
        <f>B5+1</f>
        <v>2</v>
      </c>
      <c r="C6" s="105" t="s">
        <v>206</v>
      </c>
      <c r="D6" s="103" t="s">
        <v>126</v>
      </c>
      <c r="E6" s="107" cm="1">
        <f t="array" ref="E6">INDEX(SGRE!L28:O28,case_number)</f>
        <v>47.288017719282664</v>
      </c>
      <c r="F6" s="107" t="s">
        <v>84</v>
      </c>
      <c r="G6" s="107"/>
      <c r="H6" t="s">
        <v>205</v>
      </c>
    </row>
    <row r="7" spans="1:27" ht="15.6">
      <c r="B7" s="106"/>
      <c r="C7" s="105" t="s">
        <v>204</v>
      </c>
      <c r="D7" s="103" t="s">
        <v>203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202</v>
      </c>
    </row>
    <row r="8" spans="1:27" ht="15.6">
      <c r="B8" s="106"/>
      <c r="C8" s="105" t="s">
        <v>201</v>
      </c>
      <c r="D8" s="103" t="s">
        <v>141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195</v>
      </c>
      <c r="D9" s="103" t="s">
        <v>126</v>
      </c>
      <c r="E9" s="107" cm="1">
        <f t="array" ref="E9">INDEX(SGRE!L31:O31,case_number)</f>
        <v>910</v>
      </c>
      <c r="F9" s="107" cm="1">
        <f t="array" aca="1" ref="F9" ca="1">INDIRECT(sheet_name&amp;"!bolt.pretension")</f>
        <v>910</v>
      </c>
      <c r="G9" s="118">
        <f ca="1">(F9-E9)/E9</f>
        <v>0</v>
      </c>
      <c r="H9" t="s">
        <v>200</v>
      </c>
    </row>
    <row r="10" spans="1:27" ht="15.6">
      <c r="B10" s="106"/>
      <c r="C10" s="103" t="s">
        <v>199</v>
      </c>
      <c r="D10" s="103" t="s">
        <v>126</v>
      </c>
      <c r="E10" s="107" cm="1">
        <f t="array" ref="E10">INDEX(SGRE!L32:O32,case_number)</f>
        <v>1020.8984827133563</v>
      </c>
      <c r="F10" s="107" t="s">
        <v>84</v>
      </c>
      <c r="G10" s="107"/>
    </row>
    <row r="11" spans="1:27" ht="15.6">
      <c r="B11" s="106"/>
      <c r="C11" s="103" t="s">
        <v>198</v>
      </c>
      <c r="D11" s="103" t="s">
        <v>121</v>
      </c>
      <c r="E11" s="107" cm="1">
        <f t="array" ref="E11">INDEX(SGRE!L33:O33,case_number)</f>
        <v>0.1</v>
      </c>
      <c r="F11" s="109" t="s">
        <v>84</v>
      </c>
      <c r="G11" s="109"/>
    </row>
    <row r="12" spans="1:27" ht="15.6">
      <c r="B12" s="106"/>
      <c r="C12" s="103" t="s">
        <v>197</v>
      </c>
      <c r="D12" s="103" t="s">
        <v>126</v>
      </c>
      <c r="E12" s="107" cm="1">
        <f t="array" ref="E12">INDEX(SGRE!L34:O34,case_number)</f>
        <v>945.76035438565327</v>
      </c>
      <c r="F12" s="107" t="s">
        <v>84</v>
      </c>
      <c r="G12" s="107"/>
      <c r="H12" t="s">
        <v>196</v>
      </c>
    </row>
    <row r="13" spans="1:27" ht="15.6">
      <c r="B13" s="131">
        <f>B9+1</f>
        <v>4</v>
      </c>
      <c r="C13" s="130" t="s">
        <v>274</v>
      </c>
      <c r="D13" s="130" t="s">
        <v>126</v>
      </c>
      <c r="E13" s="107" cm="1">
        <f t="array" ref="E13">INDEX(SGRE!L35:O35,case_number)</f>
        <v>808.99913815980972</v>
      </c>
      <c r="F13" s="129" t="s">
        <v>84</v>
      </c>
      <c r="G13" s="129"/>
      <c r="H13" s="132" t="s">
        <v>194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193</v>
      </c>
      <c r="D14" s="103" t="s">
        <v>273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192</v>
      </c>
      <c r="D15" s="103" t="s">
        <v>273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191</v>
      </c>
      <c r="D16" s="103" t="s">
        <v>121</v>
      </c>
      <c r="E16" s="109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190</v>
      </c>
      <c r="D17" s="103" t="s">
        <v>126</v>
      </c>
      <c r="E17" s="107" cm="1">
        <f t="array" ref="E17">INDEX(SGRE!L39:O39,case_number)</f>
        <v>89.473198506560863</v>
      </c>
      <c r="F17" s="108" t="s">
        <v>84</v>
      </c>
      <c r="G17" s="108"/>
    </row>
    <row r="18" spans="2:8" ht="15.6">
      <c r="B18" s="106"/>
      <c r="C18" s="105" t="s">
        <v>189</v>
      </c>
      <c r="D18" s="103" t="s">
        <v>272</v>
      </c>
      <c r="E18" s="107" cm="1">
        <f t="array" ref="E18">INDEX(SGRE!L40:O40,case_number)</f>
        <v>500</v>
      </c>
      <c r="F18" s="107" t="s">
        <v>84</v>
      </c>
      <c r="G18" s="107"/>
    </row>
    <row r="19" spans="2:8" ht="15.6">
      <c r="B19" s="106">
        <f>B17+1</f>
        <v>6</v>
      </c>
      <c r="C19" s="103" t="s">
        <v>188</v>
      </c>
      <c r="D19" s="103" t="s">
        <v>272</v>
      </c>
      <c r="E19" s="107" cm="1">
        <f t="array" ref="E19">INDEX(SGRE!L41:O41,case_number)</f>
        <v>96.08995471851452</v>
      </c>
      <c r="F19" s="107" t="s">
        <v>84</v>
      </c>
      <c r="G19" s="107"/>
      <c r="H19" t="s">
        <v>187</v>
      </c>
    </row>
    <row r="20" spans="2:8" ht="15.6">
      <c r="B20" s="106">
        <f>B19+1</f>
        <v>7</v>
      </c>
      <c r="C20" s="103" t="s">
        <v>186</v>
      </c>
      <c r="D20" s="103" t="s">
        <v>126</v>
      </c>
      <c r="E20" s="107" cm="1">
        <f t="array" ref="E20">INDEX(SGRE!L42:O42,case_number)</f>
        <v>1126.9658575407177</v>
      </c>
      <c r="F20" s="111" t="s">
        <v>84</v>
      </c>
      <c r="G20" s="111"/>
    </row>
    <row r="21" spans="2:8" ht="15.6">
      <c r="B21" s="106">
        <f>B20+1</f>
        <v>8</v>
      </c>
      <c r="C21" s="103" t="s">
        <v>185</v>
      </c>
      <c r="D21" s="103" t="s">
        <v>181</v>
      </c>
      <c r="E21" s="107" cm="1">
        <f t="array" ref="E21">INDEX(SGRE!L43:O43,case_number)</f>
        <v>65.673222412000001</v>
      </c>
      <c r="F21" s="107" t="s">
        <v>84</v>
      </c>
      <c r="G21" s="107"/>
      <c r="H21" t="s">
        <v>184</v>
      </c>
    </row>
    <row r="22" spans="2:8" ht="15.6">
      <c r="B22" s="106">
        <f>B21+1</f>
        <v>9</v>
      </c>
      <c r="C22" s="103" t="s">
        <v>183</v>
      </c>
      <c r="D22" s="103" t="s">
        <v>181</v>
      </c>
      <c r="E22" s="107" cm="1">
        <f t="array" ref="E22">INDEX(SGRE!L44:O44,case_number)</f>
        <v>65.673222412000001</v>
      </c>
      <c r="F22" s="107" t="s">
        <v>84</v>
      </c>
      <c r="G22" s="107"/>
    </row>
    <row r="23" spans="2:8" ht="15.6">
      <c r="B23" s="106">
        <f>B22+1</f>
        <v>10</v>
      </c>
      <c r="C23" s="103" t="s">
        <v>182</v>
      </c>
      <c r="D23" s="103" t="s">
        <v>181</v>
      </c>
      <c r="E23" s="107" cm="1">
        <f t="array" ref="E23">INDEX(SGRE!L45:O45,case_number)</f>
        <v>-58.57360279409982</v>
      </c>
      <c r="F23" s="107" t="s">
        <v>84</v>
      </c>
      <c r="G23" s="107"/>
    </row>
    <row r="24" spans="2:8" ht="15.6">
      <c r="B24" s="106"/>
      <c r="C24" s="103" t="s">
        <v>180</v>
      </c>
      <c r="D24" s="103" t="s">
        <v>126</v>
      </c>
      <c r="E24" s="107" cm="1">
        <f t="array" ref="E24">INDEX(SGRE!L46:O46,case_number)</f>
        <v>369.02469277749583</v>
      </c>
      <c r="F24" s="111" t="s">
        <v>84</v>
      </c>
      <c r="G24" s="111"/>
    </row>
    <row r="25" spans="2:8" ht="15.6">
      <c r="B25" s="106">
        <f>B23+1</f>
        <v>11</v>
      </c>
      <c r="C25" s="103" t="s">
        <v>179</v>
      </c>
      <c r="D25" s="103" t="s">
        <v>121</v>
      </c>
      <c r="E25" s="104"/>
      <c r="F25" s="110" t="s">
        <v>84</v>
      </c>
      <c r="G25" s="104"/>
      <c r="H25" t="s">
        <v>305</v>
      </c>
    </row>
    <row r="26" spans="2:8" ht="15.6">
      <c r="B26" s="106"/>
      <c r="C26" s="105" t="s">
        <v>178</v>
      </c>
      <c r="D26" s="103" t="s">
        <v>177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176</v>
      </c>
      <c r="D27" s="103" t="s">
        <v>170</v>
      </c>
      <c r="E27" s="107" cm="1">
        <f t="array" ref="E27">INDEX(SGRE!L49:O49,case_number)</f>
        <v>1.2042771838760873</v>
      </c>
      <c r="F27" s="109" cm="1">
        <f t="array" aca="1" ref="F27" ca="1">INDIRECT(sheet_name&amp;"!gap.L")/1000</f>
        <v>1.2042771838760875</v>
      </c>
      <c r="G27" s="118">
        <f t="shared" ca="1" si="0"/>
        <v>1.8437998153411694E-16</v>
      </c>
      <c r="H27" t="s">
        <v>318</v>
      </c>
    </row>
    <row r="28" spans="2:8">
      <c r="B28" s="106"/>
      <c r="C28" s="103" t="s">
        <v>91</v>
      </c>
      <c r="D28" s="103" t="s">
        <v>170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175</v>
      </c>
      <c r="D29" s="103" t="s">
        <v>174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173</v>
      </c>
      <c r="D30" s="103" t="s">
        <v>124</v>
      </c>
      <c r="E30" s="107" cm="1">
        <f t="array" ref="E30">INDEX(SGRE!L52:O52,case_number)</f>
        <v>0.25543636477371356</v>
      </c>
      <c r="F30" s="109" cm="1">
        <f t="array" aca="1" ref="F30" ca="1">INDIRECT(sheet_name&amp;"!gap.k_mean")</f>
        <v>0.25543636477371395</v>
      </c>
      <c r="G30" s="118">
        <f t="shared" ca="1" si="0"/>
        <v>1.5212323388764126E-15</v>
      </c>
    </row>
    <row r="31" spans="2:8" ht="15.6">
      <c r="B31" s="106">
        <f>B30+1</f>
        <v>13</v>
      </c>
      <c r="C31" s="103" t="s">
        <v>172</v>
      </c>
      <c r="D31" s="103" t="s">
        <v>121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171</v>
      </c>
      <c r="D32" s="103" t="s">
        <v>170</v>
      </c>
      <c r="E32" s="107" cm="1">
        <f t="array" ref="E32">INDEX(SGRE!L54:O54,case_number)</f>
        <v>1.2042771838760873</v>
      </c>
      <c r="F32" s="109" t="s">
        <v>84</v>
      </c>
      <c r="G32" s="109"/>
    </row>
    <row r="33" spans="2:8" ht="15.6">
      <c r="B33" s="106">
        <f>B31+1</f>
        <v>14</v>
      </c>
      <c r="C33" s="103" t="s">
        <v>169</v>
      </c>
      <c r="D33" s="103" t="s">
        <v>124</v>
      </c>
      <c r="E33" s="107" cm="1">
        <f t="array" ref="E33">INDEX(SGRE!L55:O55,case_number)</f>
        <v>1.5363538916529389</v>
      </c>
      <c r="F33" s="109" t="s">
        <v>84</v>
      </c>
      <c r="G33" s="109"/>
    </row>
    <row r="34" spans="2:8" ht="15.6">
      <c r="B34" s="106">
        <f>B33+1</f>
        <v>15</v>
      </c>
      <c r="C34" s="103" t="s">
        <v>168</v>
      </c>
      <c r="D34" s="103" t="s">
        <v>124</v>
      </c>
      <c r="E34" s="107" cm="1">
        <f t="array" ref="E34">INDEX(SGRE!L56:O56,case_number)</f>
        <v>2.3045308374794082</v>
      </c>
      <c r="F34" s="109" t="s">
        <v>84</v>
      </c>
      <c r="G34" s="109"/>
    </row>
    <row r="35" spans="2:8" ht="15.6">
      <c r="B35" s="106">
        <f>B34+1</f>
        <v>16</v>
      </c>
      <c r="C35" s="105" t="s">
        <v>167</v>
      </c>
      <c r="D35" s="103"/>
      <c r="E35" s="107" cm="1">
        <f t="array" ref="E35">INDEX(SGRE!L57:O57,case_number)</f>
        <v>0.95286282352314688</v>
      </c>
      <c r="F35" s="109" t="s">
        <v>84</v>
      </c>
      <c r="G35" s="109"/>
    </row>
    <row r="36" spans="2:8" ht="15.6">
      <c r="B36" s="106">
        <f>B35+1</f>
        <v>17</v>
      </c>
      <c r="C36" s="105" t="s">
        <v>166</v>
      </c>
      <c r="D36" s="103"/>
      <c r="E36" s="107" cm="1">
        <f t="array" ref="E36">INDEX(SGRE!L58:O58,case_number)</f>
        <v>-1.818755742136632</v>
      </c>
      <c r="F36" s="109" t="s">
        <v>84</v>
      </c>
      <c r="G36" s="109"/>
    </row>
    <row r="37" spans="2:8" ht="15.6">
      <c r="B37" s="106">
        <f>B36+1</f>
        <v>18</v>
      </c>
      <c r="C37" s="103" t="s">
        <v>165</v>
      </c>
      <c r="D37" s="103"/>
      <c r="E37" s="107" cm="1">
        <f t="array" ref="E37">INDEX(SGRE!L59:O59,case_number)</f>
        <v>-0.25139168372340781</v>
      </c>
      <c r="F37" s="113" t="s">
        <v>84</v>
      </c>
      <c r="G37" s="109"/>
    </row>
    <row r="38" spans="2:8" ht="15.6">
      <c r="B38" s="106">
        <f>B37+1</f>
        <v>19</v>
      </c>
      <c r="C38" s="103" t="s">
        <v>164</v>
      </c>
      <c r="D38" s="103" t="s">
        <v>124</v>
      </c>
      <c r="E38" s="107" cm="1">
        <f t="array" ref="E38">INDEX(SGRE!L60:O60,case_number)</f>
        <v>0.77768332816019681</v>
      </c>
      <c r="F38" s="109" cm="1">
        <f t="array" aca="1" ref="F38" ca="1">INDIRECT(sheet_name&amp;"!gap.h")</f>
        <v>0.77768332816019836</v>
      </c>
      <c r="G38" s="118">
        <f t="shared" ref="G38:G39" ca="1" si="1">(F38-E38)/E38</f>
        <v>1.9986441501225583E-15</v>
      </c>
    </row>
    <row r="39" spans="2:8" ht="15.6">
      <c r="B39" s="106"/>
      <c r="C39" s="103" t="s">
        <v>163</v>
      </c>
      <c r="D39" s="103" t="s">
        <v>124</v>
      </c>
      <c r="E39" s="107" cm="1">
        <f t="array" ref="E39">INDEX(SGRE!L61:O61,case_number)</f>
        <v>0.77768332816019681</v>
      </c>
      <c r="F39" s="109" cm="1">
        <f t="array" aca="1" ref="F39" ca="1">INDIRECT(sheet_name&amp;"!gap.h")</f>
        <v>0.77768332816019836</v>
      </c>
      <c r="G39" s="118">
        <f t="shared" ca="1" si="1"/>
        <v>1.9986441501225583E-15</v>
      </c>
      <c r="H39" t="s">
        <v>162</v>
      </c>
    </row>
    <row r="40" spans="2:8">
      <c r="B40" s="106">
        <f>B38+1</f>
        <v>20</v>
      </c>
      <c r="C40" s="103" t="s">
        <v>161</v>
      </c>
      <c r="D40" s="103"/>
      <c r="E40" s="128"/>
      <c r="F40" s="128"/>
      <c r="G40" s="128"/>
      <c r="H40" t="s">
        <v>160</v>
      </c>
    </row>
    <row r="41" spans="2:8">
      <c r="B41" s="106">
        <f>B40+1</f>
        <v>21</v>
      </c>
      <c r="C41" s="112" t="s">
        <v>159</v>
      </c>
      <c r="D41" s="103"/>
      <c r="E41" s="128"/>
      <c r="F41" s="128"/>
      <c r="G41" s="128"/>
      <c r="H41" t="s">
        <v>158</v>
      </c>
    </row>
    <row r="42" spans="2:8" ht="15.6">
      <c r="B42" s="106">
        <f>B41+1</f>
        <v>22</v>
      </c>
      <c r="C42" s="103" t="s">
        <v>157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156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155</v>
      </c>
      <c r="D44" s="103"/>
      <c r="E44" s="128"/>
      <c r="F44" s="128"/>
      <c r="G44" s="128"/>
      <c r="H44" t="s">
        <v>154</v>
      </c>
    </row>
    <row r="45" spans="2:8" ht="15.6">
      <c r="B45" s="106"/>
      <c r="C45" s="103" t="s">
        <v>317</v>
      </c>
      <c r="D45" s="103" t="s">
        <v>126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316</v>
      </c>
      <c r="D46" s="103" t="s">
        <v>126</v>
      </c>
      <c r="E46" s="107" cm="1">
        <f t="array" ref="E46">INDEX(SGRE!L68:O68,case_number)</f>
        <v>910</v>
      </c>
      <c r="F46" s="107" cm="1">
        <f t="array" aca="1" ref="F46" ca="1">INDIRECT(sheet_name&amp;"!Point1.Fs")</f>
        <v>910</v>
      </c>
      <c r="G46" s="118">
        <f t="shared" ref="G46:G50" ca="1" si="3">(F46-E46)/E46</f>
        <v>0</v>
      </c>
    </row>
    <row r="47" spans="2:8" ht="15.6">
      <c r="B47" s="106"/>
      <c r="C47" s="103" t="s">
        <v>315</v>
      </c>
      <c r="D47" s="103" t="s">
        <v>126</v>
      </c>
      <c r="E47" s="107" cm="1">
        <f t="array" ref="E47">INDEX(SGRE!L69:O69,case_number)</f>
        <v>607.8536313595099</v>
      </c>
      <c r="F47" s="108" cm="1">
        <f t="array" aca="1" ref="F47" ca="1">INDIRECT(sheet_name&amp;"!Point2.Z")</f>
        <v>610.95092509667381</v>
      </c>
      <c r="G47" s="118">
        <f t="shared" ca="1" si="3"/>
        <v>5.0954597906021897E-3</v>
      </c>
    </row>
    <row r="48" spans="2:8" ht="15.6">
      <c r="B48" s="106"/>
      <c r="C48" s="103" t="s">
        <v>314</v>
      </c>
      <c r="D48" s="103" t="s">
        <v>126</v>
      </c>
      <c r="E48" s="107" cm="1">
        <f t="array" ref="E48">INDEX(SGRE!L70:O70,case_number)</f>
        <v>1137.5</v>
      </c>
      <c r="F48" s="107" cm="1">
        <f t="array" aca="1" ref="F48" ca="1">INDIRECT(sheet_name&amp;"!Point2.Fs")</f>
        <v>1137.5</v>
      </c>
      <c r="G48" s="118">
        <f t="shared" ca="1" si="3"/>
        <v>0</v>
      </c>
    </row>
    <row r="49" spans="2:8" ht="15.6">
      <c r="B49" s="106"/>
      <c r="C49" s="103" t="s">
        <v>313</v>
      </c>
      <c r="D49" s="103" t="s">
        <v>126</v>
      </c>
      <c r="E49" s="107" cm="1">
        <f t="array" ref="E49">INDEX(SGRE!L71:O71,case_number)</f>
        <v>45.345552163714615</v>
      </c>
      <c r="F49" s="107" cm="1">
        <f t="array" aca="1" ref="F49" ca="1">INDIRECT(sheet_name&amp;"!Point3.Z")</f>
        <v>45.20622021000969</v>
      </c>
      <c r="G49" s="118">
        <f t="shared" ca="1" si="3"/>
        <v>-3.0726707925373587E-3</v>
      </c>
    </row>
    <row r="50" spans="2:8" ht="15.6">
      <c r="B50" s="106"/>
      <c r="C50" s="103" t="s">
        <v>312</v>
      </c>
      <c r="D50" s="103" t="s">
        <v>126</v>
      </c>
      <c r="E50" s="107" cm="1">
        <f t="array" ref="E50">INDEX(SGRE!L72:O72,case_number)</f>
        <v>915.80501393106135</v>
      </c>
      <c r="F50" s="107" cm="1">
        <f t="array" aca="1" ref="F50" ca="1">INDIRECT(sheet_name&amp;"!Point3.Fs")</f>
        <v>915.69780505518179</v>
      </c>
      <c r="G50" s="118">
        <f t="shared" ca="1" si="3"/>
        <v>-1.1706517681026228E-4</v>
      </c>
    </row>
    <row r="51" spans="2:8" ht="15.6">
      <c r="B51" s="106"/>
      <c r="C51" s="103" t="s">
        <v>311</v>
      </c>
      <c r="D51" s="103"/>
      <c r="E51" s="107" cm="1">
        <f t="array" ref="E51">INDEX(SGRE!L73:O73,case_number)</f>
        <v>27089550.274536062</v>
      </c>
      <c r="F51" s="110" t="s">
        <v>84</v>
      </c>
      <c r="G51" s="110"/>
    </row>
    <row r="52" spans="2:8" ht="15.6">
      <c r="B52" s="106"/>
      <c r="C52" s="103" t="s">
        <v>310</v>
      </c>
      <c r="D52" s="103"/>
      <c r="E52" s="107" cm="1">
        <f t="array" ref="E52">INDEX(SGRE!L74:O74,case_number)</f>
        <v>13469.154871512397</v>
      </c>
      <c r="F52" s="111" t="s">
        <v>84</v>
      </c>
      <c r="G52" s="111"/>
    </row>
    <row r="53" spans="2:8" ht="15.6">
      <c r="B53" s="106"/>
      <c r="C53" s="103" t="s">
        <v>309</v>
      </c>
      <c r="D53" s="103"/>
      <c r="E53" s="107" cm="1">
        <f t="array" ref="E53">INDEX(SGRE!L75:O75,case_number)</f>
        <v>1878458.9697468264</v>
      </c>
      <c r="F53" s="111" t="s">
        <v>84</v>
      </c>
      <c r="G53" s="111"/>
    </row>
    <row r="54" spans="2:8" ht="15.6">
      <c r="B54" s="106"/>
      <c r="C54" s="105" t="s">
        <v>308</v>
      </c>
      <c r="D54" s="103"/>
      <c r="E54" s="137" cm="1">
        <f t="array" ref="E54">INDEX(SGRE!L76:O76,case_number)</f>
        <v>4.9720850789366122E-4</v>
      </c>
      <c r="F54" s="137" cm="1">
        <f t="array" aca="1" ref="F54" ca="1">INDIRECT(sheet_name&amp;"!Fs_coeff.tens.2")*1000</f>
        <v>4.935826403955414E-4</v>
      </c>
      <c r="G54" s="118">
        <f t="shared" ref="G54:G56" ca="1" si="4">(F54-E54)/E54</f>
        <v>-7.2924486217667405E-3</v>
      </c>
    </row>
    <row r="55" spans="2:8" ht="15.6">
      <c r="B55" s="106"/>
      <c r="C55" s="105" t="s">
        <v>307</v>
      </c>
      <c r="D55" s="103"/>
      <c r="E55" s="137" cm="1">
        <f t="array" ref="E55">INDEX(SGRE!L77:O77,case_number)</f>
        <v>6.9342567547625966E-2</v>
      </c>
      <c r="F55" s="137" cm="1">
        <f t="array" aca="1" ref="F55" ca="1">INDIRECT(sheet_name&amp;"!Fs_coeff.tens.1")</f>
        <v>6.8185729516111238E-2</v>
      </c>
      <c r="G55" s="118">
        <f t="shared" ca="1" si="4"/>
        <v>-1.6682941985385634E-2</v>
      </c>
    </row>
    <row r="56" spans="2:8" ht="14.4">
      <c r="B56" s="106"/>
      <c r="C56" s="112" t="s">
        <v>306</v>
      </c>
      <c r="D56" s="103"/>
      <c r="E56" s="107" cm="1">
        <f t="array" ref="E56">INDEX(SGRE!L78:O78,case_number)</f>
        <v>911.63826728603794</v>
      </c>
      <c r="F56" s="107" cm="1">
        <f t="array" aca="1" ref="F56" ca="1">INDIRECT(sheet_name&amp;"!Fs_coeff.tens.0")/1000</f>
        <v>911.60669930979884</v>
      </c>
      <c r="G56" s="118">
        <f t="shared" ca="1" si="4"/>
        <v>-3.4627743669735553E-5</v>
      </c>
    </row>
    <row r="57" spans="2:8" ht="15.6">
      <c r="B57" s="106">
        <f>B44+1</f>
        <v>25</v>
      </c>
      <c r="C57" s="105" t="s">
        <v>153</v>
      </c>
      <c r="D57" s="103" t="s">
        <v>126</v>
      </c>
      <c r="E57" s="107" cm="1">
        <f t="array" ref="E57">INDEX(SGRE!L79:O79,case_number)</f>
        <v>243.87636574071416</v>
      </c>
      <c r="F57" s="107" cm="1">
        <f t="array" aca="1" ref="F57" ca="1">-INDIRECT(sheet_name&amp;"!DZ_gap")</f>
        <v>239.81498850713882</v>
      </c>
      <c r="G57" s="118">
        <f ca="1">(F57-E57)/E57</f>
        <v>-1.6653426916708035E-2</v>
      </c>
    </row>
    <row r="58" spans="2:8" ht="15.6" hidden="1">
      <c r="B58" s="106"/>
      <c r="C58" s="103" t="s">
        <v>142</v>
      </c>
      <c r="D58" s="103" t="s">
        <v>141</v>
      </c>
      <c r="E58" s="107" cm="1">
        <f t="array" ref="E58">INDEX(SGRE!L80:O80,case_number)</f>
        <v>12462.741690022009</v>
      </c>
      <c r="F58" s="111" t="s">
        <v>84</v>
      </c>
      <c r="G58" s="111"/>
    </row>
    <row r="59" spans="2:8" ht="16.8" hidden="1">
      <c r="B59" s="106"/>
      <c r="C59" s="103" t="s">
        <v>140</v>
      </c>
      <c r="D59" s="103" t="s">
        <v>271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 hidden="1">
      <c r="B60" s="106"/>
      <c r="C60" s="103" t="s">
        <v>146</v>
      </c>
      <c r="D60" s="103" t="s">
        <v>141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 hidden="1">
      <c r="B61" s="106"/>
      <c r="C61" s="103" t="s">
        <v>145</v>
      </c>
      <c r="D61" s="103" t="s">
        <v>271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152</v>
      </c>
      <c r="D62" s="103" t="s">
        <v>132</v>
      </c>
      <c r="E62" s="107" cm="1">
        <f t="array" ref="E62">INDEX(SGRE!L84:O84,case_number)</f>
        <v>6290.618398144642</v>
      </c>
      <c r="F62" s="111" cm="1">
        <f t="array" aca="1" ref="F62" ca="1">INDIRECT(sheet_name&amp;"!gap.stiffness")</f>
        <v>6185.8580443902283</v>
      </c>
      <c r="G62" s="118">
        <f ca="1">(F62-E62)/E62</f>
        <v>-1.6653426916710092E-2</v>
      </c>
    </row>
    <row r="63" spans="2:8" ht="15.6">
      <c r="B63" s="106"/>
      <c r="C63" s="103" t="s">
        <v>353</v>
      </c>
      <c r="D63" s="103" t="s">
        <v>121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149</v>
      </c>
      <c r="D64" s="103" t="s">
        <v>132</v>
      </c>
      <c r="E64" s="107" cm="1">
        <f t="array" ref="E64">INDEX(SGRE!L86:O86,case_number)</f>
        <v>2762.8420208404168</v>
      </c>
      <c r="F64" s="111" t="s">
        <v>84</v>
      </c>
      <c r="G64" s="111" t="s">
        <v>84</v>
      </c>
      <c r="H64" t="s">
        <v>151</v>
      </c>
    </row>
    <row r="65" spans="2:8" ht="15.6">
      <c r="B65" s="106"/>
      <c r="C65" s="103" t="s">
        <v>149</v>
      </c>
      <c r="D65" s="103" t="s">
        <v>132</v>
      </c>
      <c r="E65" s="107" cm="1">
        <f t="array" ref="E65">INDEX(SGRE!L87:O87,case_number)</f>
        <v>2873.9789957155294</v>
      </c>
      <c r="F65" s="111" t="s">
        <v>84</v>
      </c>
      <c r="G65" s="118" t="s">
        <v>84</v>
      </c>
      <c r="H65" t="s">
        <v>150</v>
      </c>
    </row>
    <row r="66" spans="2:8" ht="15.6">
      <c r="B66" s="106"/>
      <c r="C66" s="103" t="s">
        <v>149</v>
      </c>
      <c r="D66" s="103" t="s">
        <v>132</v>
      </c>
      <c r="E66" s="107" cm="1">
        <f t="array" ref="E66">INDEX(SGRE!L88:O88,case_number)</f>
        <v>2762.8420208404168</v>
      </c>
      <c r="F66" s="111" cm="1">
        <f t="array" aca="1" ref="F66" ca="1">INDIRECT(sheet_name&amp;"!gap.k_shell")</f>
        <v>2692.9999999999995</v>
      </c>
      <c r="G66" s="118">
        <f ca="1">(F66-E66)/E66</f>
        <v>-2.5279049729804069E-2</v>
      </c>
      <c r="H66" t="s">
        <v>148</v>
      </c>
    </row>
    <row r="67" spans="2:8" ht="15.6">
      <c r="B67" s="106">
        <f>B64+1</f>
        <v>28</v>
      </c>
      <c r="C67" s="103" t="s">
        <v>147</v>
      </c>
      <c r="D67" s="103" t="s">
        <v>121</v>
      </c>
      <c r="E67" s="109" cm="1">
        <f t="array" ref="E67">INDEX(SGRE!L89:O89,case_number)</f>
        <v>1.8202477434344697</v>
      </c>
      <c r="F67" s="109" cm="1">
        <f t="array" aca="1" ref="F67" ca="1">INDIRECT(sheet_name&amp;"!gap.k_fac")</f>
        <v>1.8202477434344697</v>
      </c>
      <c r="G67" s="118">
        <f ca="1">(F67-E67)/E67</f>
        <v>0</v>
      </c>
    </row>
    <row r="68" spans="2:8" ht="15.6">
      <c r="B68" s="106">
        <f>B67+1</f>
        <v>29</v>
      </c>
      <c r="C68" s="103" t="s">
        <v>144</v>
      </c>
      <c r="D68" s="103" t="s">
        <v>132</v>
      </c>
      <c r="E68" s="107" cm="1">
        <f t="array" ref="E68">INDEX(SGRE!L90:O90,case_number)</f>
        <v>1430.9035779226776</v>
      </c>
      <c r="F68" s="107" cm="1">
        <f t="array" aca="1" ref="F68" ca="1">INDIRECT(sheet_name&amp;"!gap.k_fl")</f>
        <v>1430.9053629268196</v>
      </c>
      <c r="G68" s="118">
        <f ca="1">(F68-E68)/E68</f>
        <v>1.2474664048186463E-6</v>
      </c>
    </row>
    <row r="69" spans="2:8" ht="15.6">
      <c r="B69" s="106">
        <f>B68+1</f>
        <v>30</v>
      </c>
      <c r="C69" s="105" t="s">
        <v>143</v>
      </c>
      <c r="D69" s="103" t="s">
        <v>126</v>
      </c>
      <c r="E69" s="107" cm="1">
        <f t="array" ref="E69">INDEX(SGRE!L91:O91,case_number)</f>
        <v>113.37858601103791</v>
      </c>
      <c r="F69" s="110" t="s">
        <v>84</v>
      </c>
      <c r="G69" s="104"/>
      <c r="H69" t="s">
        <v>304</v>
      </c>
    </row>
    <row r="70" spans="2:8" ht="15.6">
      <c r="B70" s="106">
        <f>B69+1</f>
        <v>31</v>
      </c>
      <c r="C70" s="103" t="s">
        <v>139</v>
      </c>
      <c r="D70" s="103" t="s">
        <v>126</v>
      </c>
      <c r="E70" s="107" cm="1">
        <f t="array" ref="E70">INDEX(SGRE!L92:O92,case_number)</f>
        <v>144.694544425494</v>
      </c>
      <c r="F70" s="110" t="s">
        <v>84</v>
      </c>
      <c r="G70" s="104"/>
      <c r="H70" t="s">
        <v>304</v>
      </c>
    </row>
    <row r="71" spans="2:8" ht="15.6">
      <c r="B71" s="106"/>
      <c r="C71" s="105" t="s">
        <v>138</v>
      </c>
      <c r="D71" s="103" t="s">
        <v>126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137</v>
      </c>
      <c r="D72" s="103" t="s">
        <v>126</v>
      </c>
      <c r="E72" s="107" cm="1">
        <f t="array" ref="E72">INDEX(SGRE!L94:O94,case_number)</f>
        <v>243.87636574071416</v>
      </c>
      <c r="F72" s="107" cm="1">
        <f t="array" aca="1" ref="F72" ca="1">-INDIRECT(sheet_name&amp;"!DZ_gap_tot")</f>
        <v>239.81498850713882</v>
      </c>
      <c r="G72" s="107"/>
    </row>
    <row r="73" spans="2:8" ht="15.6">
      <c r="B73" s="106">
        <f>B72+1</f>
        <v>33</v>
      </c>
      <c r="C73" s="103" t="s">
        <v>136</v>
      </c>
      <c r="D73" s="103" t="s">
        <v>126</v>
      </c>
      <c r="E73" s="107" cm="1">
        <f t="array" ref="E73">INDEX(SGRE!L95:O95,case_number)</f>
        <v>1137.5</v>
      </c>
      <c r="F73" s="107" t="s">
        <v>84</v>
      </c>
      <c r="G73" s="118"/>
    </row>
    <row r="74" spans="2:8" ht="15.6">
      <c r="B74" s="106">
        <f>B73+1</f>
        <v>34</v>
      </c>
      <c r="C74" s="103" t="s">
        <v>135</v>
      </c>
      <c r="D74" s="103" t="s">
        <v>126</v>
      </c>
      <c r="E74" s="107" cm="1">
        <f t="array" ref="E74">INDEX(SGRE!L96:O96,case_number)</f>
        <v>739.57093344631232</v>
      </c>
      <c r="F74" s="108" cm="1">
        <f t="array" aca="1" ref="F74" ca="1">INDIRECT(sheet_name&amp;"!Z0")</f>
        <v>739.57093344631221</v>
      </c>
      <c r="G74" s="118">
        <f ca="1">(F74-E74)/E74</f>
        <v>-1.5371999166036573E-16</v>
      </c>
      <c r="H74" t="s">
        <v>305</v>
      </c>
    </row>
    <row r="75" spans="2:8" ht="15.6">
      <c r="B75" s="106">
        <f>B74+1</f>
        <v>35</v>
      </c>
      <c r="C75" s="103" t="s">
        <v>135</v>
      </c>
      <c r="D75" s="103" t="s">
        <v>126</v>
      </c>
      <c r="E75" s="107" cm="1">
        <f t="array" ref="E75">INDEX(SGRE!L97:O97,case_number)</f>
        <v>739.57093344631232</v>
      </c>
      <c r="F75" s="110" t="s">
        <v>84</v>
      </c>
      <c r="G75" s="104"/>
      <c r="H75" t="s">
        <v>304</v>
      </c>
    </row>
    <row r="76" spans="2:8" ht="15.6">
      <c r="B76" s="106">
        <f>B75+1</f>
        <v>36</v>
      </c>
      <c r="C76" s="105" t="s">
        <v>134</v>
      </c>
      <c r="D76" s="103" t="s">
        <v>121</v>
      </c>
      <c r="E76" s="107" cm="1">
        <f t="array" ref="E76">INDEX(SGRE!L98:O98,case_number)</f>
        <v>1.2262664773048815</v>
      </c>
      <c r="F76" s="109" cm="1">
        <f t="array" aca="1" ref="F76" ca="1">INDIRECT(sheet_name&amp;"!stiffness_correction_factor")</f>
        <v>1.2224985641161992</v>
      </c>
      <c r="G76" s="118">
        <f ca="1">(F76-E76)/E76</f>
        <v>-3.0726707925372923E-3</v>
      </c>
    </row>
    <row r="77" spans="2:8">
      <c r="B77" s="106"/>
      <c r="C77" s="105" t="s">
        <v>270</v>
      </c>
      <c r="D77" s="103" t="s">
        <v>124</v>
      </c>
      <c r="E77" s="107" cm="1">
        <f t="array" ref="E77">INDEX(SGRE!L99:O99,case_number)</f>
        <v>99.70193352017607</v>
      </c>
      <c r="F77" s="107" t="s">
        <v>84</v>
      </c>
      <c r="G77" s="118"/>
    </row>
    <row r="78" spans="2:8" ht="15.6">
      <c r="B78" s="106">
        <f>B76+1</f>
        <v>37</v>
      </c>
      <c r="C78" s="103" t="s">
        <v>133</v>
      </c>
      <c r="D78" s="103" t="s">
        <v>132</v>
      </c>
      <c r="E78" s="107" cm="1">
        <f t="array" ref="E78">INDEX(SGRE!L100:O100,case_number)</f>
        <v>27801.813477072803</v>
      </c>
      <c r="F78" s="107" cm="1">
        <f t="array" aca="1" ref="F78" ca="1">INDIRECT(sheet_name&amp;"!k_seg")</f>
        <v>27801.788604620768</v>
      </c>
      <c r="G78" s="118">
        <f ca="1">(F78-E78)/E78</f>
        <v>-8.9463415959208959E-7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124</v>
      </c>
      <c r="E80" s="107" cm="1">
        <f t="array" ref="E80">INDEX(SGRE!L102:O102,case_number)</f>
        <v>0.2668106299486126</v>
      </c>
      <c r="F80" s="109" cm="1">
        <f t="array" aca="1" ref="F80" ca="1">INDIRECT(sheet_name&amp;"!u")</f>
        <v>0.26681086864672976</v>
      </c>
      <c r="G80" s="118">
        <f ca="1">(F80-E80)/E80</f>
        <v>8.9463495965997393E-7</v>
      </c>
      <c r="H80" t="s">
        <v>305</v>
      </c>
    </row>
    <row r="81" spans="2:8">
      <c r="B81" s="106">
        <f>B80+1</f>
        <v>39</v>
      </c>
      <c r="C81" s="103" t="s">
        <v>1</v>
      </c>
      <c r="D81" s="103" t="s">
        <v>124</v>
      </c>
      <c r="E81" s="107" cm="1">
        <f t="array" ref="E81">INDEX(SGRE!L103:O103,case_number)</f>
        <v>0.2668106299486126</v>
      </c>
      <c r="F81" s="104"/>
      <c r="G81" s="104"/>
      <c r="H81" t="s">
        <v>304</v>
      </c>
    </row>
    <row r="82" spans="2:8" ht="15.6">
      <c r="B82" s="106"/>
      <c r="C82" s="103" t="s">
        <v>131</v>
      </c>
      <c r="D82" s="103" t="s">
        <v>126</v>
      </c>
      <c r="E82" s="107" cm="1">
        <f t="array" ref="E82">INDEX(SGRE!L104:O104,case_number)</f>
        <v>4340</v>
      </c>
      <c r="F82" s="110" t="s">
        <v>84</v>
      </c>
      <c r="G82" s="110"/>
    </row>
    <row r="83" spans="2:8" ht="15.6">
      <c r="B83" s="106">
        <f>B81+1</f>
        <v>40</v>
      </c>
      <c r="C83" s="105" t="s">
        <v>130</v>
      </c>
      <c r="D83" s="103" t="s">
        <v>126</v>
      </c>
      <c r="E83" s="107" cm="1">
        <f t="array" ref="E83">INDEX(SGRE!L105:O105,case_number)</f>
        <v>-30.138888888888889</v>
      </c>
      <c r="F83" s="107" cm="1">
        <f t="array" aca="1" ref="F83" ca="1">INDIRECT(sheet_name&amp;"!Z_dw")</f>
        <v>-30.138999999999999</v>
      </c>
      <c r="G83" s="118">
        <f ca="1">(F83-E83)/E83</f>
        <v>3.6866359446656738E-6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129</v>
      </c>
      <c r="D85" s="103" t="s">
        <v>126</v>
      </c>
      <c r="E85" s="107" cm="1">
        <f t="array" ref="E85">INDEX(SGRE!L107:O107,case_number)</f>
        <v>-274.01525462960308</v>
      </c>
      <c r="F85" s="107" cm="1">
        <f t="array" aca="1" ref="F85" ca="1">INDIRECT(sheet_name&amp;"!point4.Z")</f>
        <v>-269.95398850713877</v>
      </c>
      <c r="G85" s="118">
        <f ca="1">(F85-E85)/E85</f>
        <v>-1.4821313973756944E-2</v>
      </c>
    </row>
    <row r="86" spans="2:8" ht="15.6">
      <c r="B86" s="106">
        <f t="shared" si="6"/>
        <v>43</v>
      </c>
      <c r="C86" s="105" t="s">
        <v>128</v>
      </c>
      <c r="D86" s="103" t="s">
        <v>121</v>
      </c>
      <c r="E86" s="107" cm="1">
        <f t="array" ref="E86">INDEX(SGRE!L108:O108,case_number)</f>
        <v>3.9421664449718612E-2</v>
      </c>
      <c r="F86" s="113" cm="1">
        <f t="array" aca="1" ref="F86" ca="1">INDIRECT(sheet_name&amp;"!true_force_initial_slope")</f>
        <v>3.8433555118348797E-2</v>
      </c>
      <c r="G86" s="118">
        <f ca="1">(F86-E86)/E86</f>
        <v>-2.5065134746660032E-2</v>
      </c>
    </row>
    <row r="87" spans="2:8" ht="15.6">
      <c r="B87" s="106">
        <f t="shared" si="6"/>
        <v>44</v>
      </c>
      <c r="C87" s="103" t="s">
        <v>127</v>
      </c>
      <c r="D87" s="103" t="s">
        <v>126</v>
      </c>
      <c r="E87" s="107" cm="1">
        <f t="array" ref="E87">INDEX(SGRE!L109:O109,case_number)</f>
        <v>905.19299387127637</v>
      </c>
      <c r="F87" s="108" cm="1">
        <f t="array" aca="1" ref="F87" ca="1">INDIRECT(sheet_name&amp;"!point4.Fs")</f>
        <v>905.39152871050237</v>
      </c>
      <c r="G87" s="118">
        <f ca="1">(F87-E87)/E87</f>
        <v>2.1932874046772853E-4</v>
      </c>
    </row>
    <row r="88" spans="2:8" ht="15.6">
      <c r="B88" s="106">
        <f t="shared" si="6"/>
        <v>45</v>
      </c>
      <c r="C88" s="105" t="s">
        <v>125</v>
      </c>
      <c r="D88" s="103" t="s">
        <v>121</v>
      </c>
      <c r="E88" s="107" cm="1">
        <f t="array" ref="E88">INDEX(SGRE!L110:O110,case_number)</f>
        <v>7.6903449904542856E-2</v>
      </c>
      <c r="F88" s="110" cm="1">
        <f t="array" aca="1" ref="F88" ca="1">INDIRECT(sheet_name&amp;"!polynomial_initial_slope")</f>
        <v>7.5622647850791105E-2</v>
      </c>
      <c r="G88" s="104"/>
      <c r="H88" t="s">
        <v>305</v>
      </c>
    </row>
    <row r="89" spans="2:8" ht="15.6">
      <c r="B89" s="106">
        <f t="shared" si="6"/>
        <v>46</v>
      </c>
      <c r="C89" s="105" t="s">
        <v>125</v>
      </c>
      <c r="D89" s="103" t="s">
        <v>121</v>
      </c>
      <c r="E89" s="107" cm="1">
        <f t="array" ref="E89">INDEX(SGRE!L111:O111,case_number)</f>
        <v>7.6903449904542856E-2</v>
      </c>
      <c r="F89" s="104"/>
      <c r="G89" s="104"/>
      <c r="H89" t="s">
        <v>304</v>
      </c>
    </row>
    <row r="90" spans="2:8" ht="15.6">
      <c r="B90" s="106">
        <f t="shared" si="6"/>
        <v>47</v>
      </c>
      <c r="C90" s="105" t="s">
        <v>123</v>
      </c>
      <c r="D90" s="103" t="s">
        <v>119</v>
      </c>
      <c r="E90" s="128"/>
      <c r="F90" s="128"/>
      <c r="G90" s="128"/>
      <c r="H90" t="s">
        <v>269</v>
      </c>
    </row>
    <row r="91" spans="2:8">
      <c r="B91" s="106">
        <f t="shared" si="6"/>
        <v>48</v>
      </c>
      <c r="C91" s="105" t="s">
        <v>2</v>
      </c>
      <c r="D91" s="103" t="s">
        <v>124</v>
      </c>
      <c r="E91" s="107" cm="1">
        <f t="array" ref="E91">INDEX(SGRE!L113:O113,case_number)</f>
        <v>59.473589288780936</v>
      </c>
      <c r="F91" s="107" cm="1">
        <f t="array" aca="1" ref="F91" ca="1">INDIRECT(sheet_name&amp;"!a_star")</f>
        <v>59.473589288780907</v>
      </c>
      <c r="G91" s="118">
        <f ca="1">(F91-E91)/E91</f>
        <v>-4.7788791243789056E-16</v>
      </c>
    </row>
    <row r="92" spans="2:8" ht="15.6">
      <c r="B92" s="106"/>
      <c r="C92" s="105" t="s">
        <v>267</v>
      </c>
      <c r="D92" s="103" t="s">
        <v>266</v>
      </c>
      <c r="E92" s="107" cm="1">
        <f t="array" ref="E92">INDEX(SGRE!L114:O114,case_number)</f>
        <v>6.7808046075429031E-9</v>
      </c>
      <c r="F92" s="114" cm="1">
        <f t="array" aca="1" ref="F92" ca="1">1/(INDIRECT(sheet_name&amp;"!bolt.bending_stiffness")*1000000)</f>
        <v>6.7808295166753009E-9</v>
      </c>
      <c r="G92" s="118">
        <f ca="1">(F92-E92)/E92</f>
        <v>3.6734773879451269E-6</v>
      </c>
      <c r="H92" t="s">
        <v>268</v>
      </c>
    </row>
    <row r="93" spans="2:8" ht="15.6">
      <c r="B93" s="106">
        <f>B91+1</f>
        <v>49</v>
      </c>
      <c r="C93" s="105" t="s">
        <v>123</v>
      </c>
      <c r="D93" s="103" t="s">
        <v>119</v>
      </c>
      <c r="E93" s="128"/>
      <c r="F93" s="128"/>
      <c r="G93" s="128"/>
      <c r="H93" t="s">
        <v>265</v>
      </c>
    </row>
    <row r="94" spans="2:8" ht="15.6">
      <c r="B94" s="106">
        <f>B93+1</f>
        <v>50</v>
      </c>
      <c r="C94" s="105" t="s">
        <v>264</v>
      </c>
      <c r="D94" s="103" t="s">
        <v>121</v>
      </c>
      <c r="E94" s="128"/>
      <c r="F94" s="128"/>
      <c r="G94" s="128"/>
      <c r="H94" t="s">
        <v>263</v>
      </c>
    </row>
    <row r="95" spans="2:8" ht="15.6">
      <c r="B95" s="106">
        <f>B94+1</f>
        <v>51</v>
      </c>
      <c r="C95" s="105" t="s">
        <v>262</v>
      </c>
      <c r="D95" s="103" t="s">
        <v>121</v>
      </c>
      <c r="E95" s="128"/>
      <c r="F95" s="128"/>
      <c r="G95" s="128"/>
      <c r="H95" t="s">
        <v>263</v>
      </c>
    </row>
    <row r="96" spans="2:8" ht="15.6">
      <c r="B96" s="106">
        <f>B95+1</f>
        <v>52</v>
      </c>
      <c r="C96" s="105" t="s">
        <v>122</v>
      </c>
      <c r="D96" s="103" t="s">
        <v>121</v>
      </c>
      <c r="E96" s="107" cm="1">
        <f t="array" ref="E96">INDEX(SGRE!L118:O118,case_number)</f>
        <v>0.20185922082271704</v>
      </c>
      <c r="F96" s="113" cm="1">
        <f t="array" aca="1" ref="F96" ca="1">INDIRECT(sheet_name&amp;"!true_moment_initial_slope")</f>
        <v>0.19994979253303075</v>
      </c>
      <c r="G96" s="118">
        <f ca="1">(F96-E96)/E96</f>
        <v>-9.4592076691074212E-3</v>
      </c>
      <c r="H96" t="s">
        <v>305</v>
      </c>
    </row>
    <row r="97" spans="2:21" ht="15.6">
      <c r="C97" s="105" t="s">
        <v>122</v>
      </c>
      <c r="D97" s="103" t="s">
        <v>121</v>
      </c>
      <c r="E97" s="107" cm="1">
        <f t="array" ref="E97">INDEX(SGRE!L119:O119,case_number)</f>
        <v>0.11516079668755733</v>
      </c>
      <c r="F97" s="109" t="s">
        <v>84</v>
      </c>
      <c r="G97" s="109" t="s">
        <v>84</v>
      </c>
      <c r="H97" t="s">
        <v>304</v>
      </c>
    </row>
    <row r="98" spans="2:21" ht="15.6">
      <c r="B98" s="106">
        <f>B96+1</f>
        <v>53</v>
      </c>
      <c r="C98" s="105" t="s">
        <v>120</v>
      </c>
      <c r="D98" s="103" t="s">
        <v>119</v>
      </c>
      <c r="E98" s="107" cm="1">
        <f t="array" ref="E98">INDEX(SGRE!L120:O120,case_number)</f>
        <v>-27.98809240828421</v>
      </c>
      <c r="F98" s="108" cm="1">
        <f t="array" aca="1" ref="F98" ca="1">INDIRECT(sheet_name&amp;"!point4.Ms")</f>
        <v>-27.359622830222719</v>
      </c>
      <c r="G98" s="118">
        <f ca="1">(F98-E98)/E98</f>
        <v>-2.2454891490763768E-2</v>
      </c>
      <c r="H98" t="s">
        <v>305</v>
      </c>
    </row>
    <row r="99" spans="2:21" ht="15.6">
      <c r="C99" s="105" t="s">
        <v>120</v>
      </c>
      <c r="D99" s="103" t="s">
        <v>119</v>
      </c>
      <c r="E99" s="107" cm="1">
        <f t="array" ref="E99">INDEX(SGRE!L121:O121,case_number)</f>
        <v>-17.361246158564047</v>
      </c>
      <c r="F99" s="109" t="s">
        <v>84</v>
      </c>
      <c r="G99" s="109" t="s">
        <v>84</v>
      </c>
      <c r="H99" t="s">
        <v>304</v>
      </c>
    </row>
    <row r="100" spans="2:21" ht="15.6">
      <c r="C100" s="105" t="s">
        <v>352</v>
      </c>
      <c r="D100" s="103" t="s">
        <v>126</v>
      </c>
      <c r="E100" s="107" cm="1">
        <f t="array" ref="E100">INDEX(SGRE!L122:O122,case_number)</f>
        <v>-30.038888888888888</v>
      </c>
      <c r="F100" s="109" t="s">
        <v>84</v>
      </c>
      <c r="G100" s="109" t="s">
        <v>84</v>
      </c>
      <c r="H100" s="142" t="s">
        <v>335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350</v>
      </c>
      <c r="D101" s="103" t="s">
        <v>119</v>
      </c>
      <c r="E101" s="107" cm="1">
        <f t="array" ref="E101">INDEX(SGRE!L123:O123,case_number)</f>
        <v>0</v>
      </c>
      <c r="F101" s="109" t="s">
        <v>84</v>
      </c>
      <c r="G101" s="109" t="s">
        <v>84</v>
      </c>
      <c r="H101" s="142" t="s">
        <v>335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349</v>
      </c>
      <c r="D102" s="103" t="s">
        <v>119</v>
      </c>
      <c r="E102" s="107" cm="1">
        <f t="array" ref="E102">INDEX(SGRE!L124:O124,case_number)</f>
        <v>-13.793206222084164</v>
      </c>
      <c r="F102" s="109" t="s">
        <v>84</v>
      </c>
      <c r="G102" s="109" t="s">
        <v>84</v>
      </c>
      <c r="H102" s="142" t="s">
        <v>335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348</v>
      </c>
      <c r="D103" s="103" t="s">
        <v>119</v>
      </c>
      <c r="E103" s="107" cm="1">
        <f t="array" ref="E103">INDEX(SGRE!L125:O125,case_number)</f>
        <v>-3.3187478725806674</v>
      </c>
      <c r="F103" s="109" t="s">
        <v>84</v>
      </c>
      <c r="G103" s="109" t="s">
        <v>84</v>
      </c>
      <c r="H103" s="142" t="s">
        <v>336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350</v>
      </c>
      <c r="D104" s="103" t="s">
        <v>119</v>
      </c>
      <c r="E104" s="107" cm="1">
        <f t="array" ref="E104">INDEX(SGRE!L126:O126,case_number)</f>
        <v>2.4508070692032535E-3</v>
      </c>
      <c r="F104" s="109" t="s">
        <v>84</v>
      </c>
      <c r="G104" s="109" t="s">
        <v>84</v>
      </c>
      <c r="H104" s="142" t="s">
        <v>336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349</v>
      </c>
      <c r="D105" s="103" t="s">
        <v>119</v>
      </c>
      <c r="E105" s="107" cm="1">
        <f t="array" ref="E105">INDEX(SGRE!L127:O127,case_number)</f>
        <v>-13.747440745218261</v>
      </c>
      <c r="F105" s="109" t="s">
        <v>84</v>
      </c>
      <c r="G105" s="109" t="s">
        <v>84</v>
      </c>
      <c r="H105" s="142" t="s">
        <v>336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348</v>
      </c>
      <c r="D106" s="103" t="s">
        <v>119</v>
      </c>
      <c r="E106" s="107" cm="1">
        <f t="array" ref="E106">INDEX(SGRE!L128:O128,case_number)</f>
        <v>-3.3072317929119115</v>
      </c>
      <c r="F106" s="109" t="s">
        <v>84</v>
      </c>
      <c r="G106" s="109" t="s">
        <v>84</v>
      </c>
    </row>
    <row r="107" spans="2:21" ht="16.2">
      <c r="C107" s="147" t="s">
        <v>346</v>
      </c>
      <c r="D107" s="103" t="s">
        <v>119</v>
      </c>
      <c r="E107" s="107" cm="1">
        <f t="array" ref="E107">INDEX(SGRE!L129:O129,case_number)</f>
        <v>-3.3737458255359489</v>
      </c>
      <c r="F107" s="109" t="s">
        <v>84</v>
      </c>
      <c r="G107" s="109" t="s">
        <v>84</v>
      </c>
    </row>
    <row r="108" spans="2:21" ht="16.2">
      <c r="C108" s="147" t="s">
        <v>345</v>
      </c>
      <c r="D108" s="103" t="s">
        <v>119</v>
      </c>
      <c r="E108" s="107" cm="1">
        <f t="array" ref="E108">INDEX(SGRE!L130:O130,case_number)</f>
        <v>586.96166557122535</v>
      </c>
      <c r="F108" s="109" t="s">
        <v>84</v>
      </c>
      <c r="G108" s="109" t="s">
        <v>84</v>
      </c>
    </row>
    <row r="109" spans="2:21" ht="16.2">
      <c r="C109" s="147" t="s">
        <v>344</v>
      </c>
      <c r="D109" s="103" t="s">
        <v>119</v>
      </c>
      <c r="E109" s="107" cm="1">
        <f t="array" ref="E109">INDEX(SGRE!L131:O131,case_number)</f>
        <v>18.316987621897358</v>
      </c>
      <c r="F109" s="109" t="s">
        <v>84</v>
      </c>
      <c r="G109" s="109" t="s">
        <v>84</v>
      </c>
      <c r="H109" t="s">
        <v>337</v>
      </c>
    </row>
    <row r="110" spans="2:21" ht="15.6">
      <c r="C110" s="112" t="s">
        <v>343</v>
      </c>
      <c r="E110" s="107" cm="1">
        <f t="array" ref="E110">INDEX(SGRE!L132:O132,case_number)</f>
        <v>1.1341130640163486E-3</v>
      </c>
      <c r="F110" s="109" t="s">
        <v>84</v>
      </c>
      <c r="G110" s="109" t="s">
        <v>84</v>
      </c>
      <c r="H110" t="s">
        <v>338</v>
      </c>
    </row>
    <row r="111" spans="2:21" ht="15.6">
      <c r="C111" s="112" t="s">
        <v>342</v>
      </c>
      <c r="E111" s="107" cm="1">
        <f t="array" ref="E111">INDEX(SGRE!L133:O133,case_number)</f>
        <v>0.27010762476548178</v>
      </c>
      <c r="F111" s="109" t="s">
        <v>84</v>
      </c>
      <c r="G111" s="109" t="s">
        <v>84</v>
      </c>
      <c r="H111" t="s">
        <v>339</v>
      </c>
    </row>
    <row r="112" spans="2:21" ht="15.6">
      <c r="C112" s="112" t="s">
        <v>341</v>
      </c>
      <c r="E112" s="107" cm="1">
        <f t="array" ref="E112">INDEX(SGRE!L134:O134,case_number)</f>
        <v>3.7368232883165717</v>
      </c>
      <c r="F112" s="109" t="s">
        <v>84</v>
      </c>
      <c r="G112" s="109" t="s">
        <v>84</v>
      </c>
    </row>
    <row r="113" spans="3:8">
      <c r="C113" s="112"/>
    </row>
    <row r="114" spans="3:8">
      <c r="C114" s="103" t="s">
        <v>91</v>
      </c>
      <c r="D114" s="146"/>
      <c r="E114" s="107" cm="1">
        <f t="array" ref="E114">INDEX(SGRE!L136:O136,case_number)</f>
        <v>0.39069004982520333</v>
      </c>
      <c r="F114" s="109" t="s">
        <v>84</v>
      </c>
      <c r="G114" s="109" t="s">
        <v>84</v>
      </c>
      <c r="H114" t="s">
        <v>340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1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">
        <v>100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">
        <v>102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">
        <v>101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30°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4" t="s">
        <v>323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-283.4516879324957</v>
      </c>
      <c r="P66" s="71">
        <v>-274.10875703063709</v>
      </c>
      <c r="Q66" s="71">
        <v>-264.76582612877849</v>
      </c>
      <c r="R66" s="71">
        <v>-255.42289522691988</v>
      </c>
      <c r="S66" s="71">
        <v>-246.07996432506124</v>
      </c>
      <c r="T66" s="71">
        <v>-236.73703342320263</v>
      </c>
      <c r="U66" s="71">
        <v>-227.39410252134402</v>
      </c>
      <c r="V66" s="71">
        <v>-218.05117161948542</v>
      </c>
      <c r="W66" s="71">
        <v>-208.70824071762678</v>
      </c>
      <c r="X66" s="71">
        <v>-199.36530981576814</v>
      </c>
      <c r="Y66" s="71">
        <v>-190.02237891390953</v>
      </c>
      <c r="Z66" s="71">
        <v>-180.67944801205093</v>
      </c>
      <c r="AA66" s="71">
        <v>-171.33651711019235</v>
      </c>
      <c r="AB66" s="71">
        <v>-161.99358620833371</v>
      </c>
      <c r="AC66" s="71">
        <v>-152.6506553064751</v>
      </c>
      <c r="AD66" s="71">
        <v>-143.30772440461647</v>
      </c>
      <c r="AE66" s="71">
        <v>-133.96479350275786</v>
      </c>
      <c r="AF66" s="71">
        <v>-124.62186260089925</v>
      </c>
      <c r="AG66" s="71">
        <v>-115.27893169904061</v>
      </c>
      <c r="AH66" s="71">
        <v>-105.936000797182</v>
      </c>
      <c r="AI66" s="71">
        <v>-96.593069895323367</v>
      </c>
      <c r="AJ66" s="71">
        <v>-87.250138993464759</v>
      </c>
      <c r="AK66" s="71">
        <v>-77.907208091606151</v>
      </c>
      <c r="AL66" s="71">
        <v>-68.564277189747514</v>
      </c>
      <c r="AM66" s="71">
        <v>-59.221346287888913</v>
      </c>
      <c r="AN66" s="71">
        <v>-49.878415386030305</v>
      </c>
      <c r="AO66" s="71">
        <v>-40.535484484171668</v>
      </c>
      <c r="AP66" s="71">
        <v>-31.192553582313064</v>
      </c>
      <c r="AQ66" s="71">
        <v>-21.849622680454456</v>
      </c>
      <c r="AR66" s="71">
        <v>-12.506691778595851</v>
      </c>
      <c r="AS66" s="71">
        <v>-3.1637608767371859</v>
      </c>
      <c r="AT66" s="71">
        <v>6.1791700251214206</v>
      </c>
      <c r="AU66" s="71">
        <v>15.522100926980027</v>
      </c>
      <c r="AV66" s="71">
        <v>24.865031828838632</v>
      </c>
      <c r="AW66" s="71">
        <v>34.20796273069724</v>
      </c>
      <c r="AX66" s="71">
        <v>43.550893632555905</v>
      </c>
      <c r="AY66" s="71">
        <v>52.893824534414513</v>
      </c>
      <c r="AZ66" s="71">
        <v>62.236755436273114</v>
      </c>
      <c r="BA66" s="71">
        <v>71.579686338131722</v>
      </c>
      <c r="BB66" s="71">
        <v>80.922617239990331</v>
      </c>
      <c r="BC66" s="71">
        <v>90.265548141848996</v>
      </c>
      <c r="BD66" s="71">
        <v>99.608479043707604</v>
      </c>
      <c r="BE66" s="71">
        <v>108.95140994556621</v>
      </c>
      <c r="BF66" s="71">
        <v>118.29434084742482</v>
      </c>
      <c r="BG66" s="71">
        <v>127.63727174928341</v>
      </c>
      <c r="BH66" s="71">
        <v>136.98020265114204</v>
      </c>
      <c r="BI66" s="71">
        <v>146.3231335530007</v>
      </c>
      <c r="BJ66" s="71">
        <v>155.66606445485931</v>
      </c>
      <c r="BK66" s="71">
        <v>165.00899535671789</v>
      </c>
      <c r="BL66" s="71">
        <v>174.3519262585765</v>
      </c>
      <c r="BM66" s="71">
        <v>183.69485716043511</v>
      </c>
      <c r="BN66" s="71">
        <v>193.03778806229377</v>
      </c>
      <c r="BO66" s="71">
        <v>202.38071896415238</v>
      </c>
      <c r="BP66" s="71">
        <v>211.72364986601099</v>
      </c>
      <c r="BQ66" s="71">
        <v>221.0665807678696</v>
      </c>
      <c r="BR66" s="71">
        <v>230.4095116697282</v>
      </c>
      <c r="BS66" s="71">
        <v>239.75244257158681</v>
      </c>
      <c r="BT66" s="71">
        <v>249.09537347344542</v>
      </c>
      <c r="BU66" s="71">
        <v>258.43830437530403</v>
      </c>
      <c r="BV66" s="71">
        <v>267.78123527716275</v>
      </c>
      <c r="BW66" s="71">
        <v>277.12416617902136</v>
      </c>
      <c r="BX66" s="71">
        <v>286.46709708087997</v>
      </c>
      <c r="BY66" s="71">
        <v>295.81002798273857</v>
      </c>
      <c r="BZ66" s="71">
        <v>305.15295888459718</v>
      </c>
      <c r="CA66" s="71">
        <v>314.49588978645579</v>
      </c>
      <c r="CB66" s="71">
        <v>323.8388206883144</v>
      </c>
      <c r="CC66" s="71">
        <v>333.18175159017301</v>
      </c>
      <c r="CD66" s="71">
        <v>342.52468249203162</v>
      </c>
      <c r="CE66" s="71">
        <v>351.86761339389022</v>
      </c>
      <c r="CF66" s="71">
        <v>361.21054429574883</v>
      </c>
      <c r="CG66" s="71">
        <v>370.55347519760755</v>
      </c>
      <c r="CH66" s="71">
        <v>379.89640609946616</v>
      </c>
      <c r="CI66" s="71">
        <v>389.23933700132477</v>
      </c>
      <c r="CJ66" s="71">
        <v>398.58226790318338</v>
      </c>
      <c r="CK66" s="71">
        <v>407.92519880504199</v>
      </c>
      <c r="CL66" s="71">
        <v>417.2681297069006</v>
      </c>
      <c r="CM66" s="71">
        <v>426.61106060875915</v>
      </c>
      <c r="CN66" s="71">
        <v>435.95399151061775</v>
      </c>
      <c r="CO66" s="71">
        <v>445.29692241247636</v>
      </c>
      <c r="CP66" s="71">
        <v>454.63985331433497</v>
      </c>
      <c r="CQ66" s="71">
        <v>463.98278421619369</v>
      </c>
      <c r="CR66" s="71">
        <v>473.3257151180523</v>
      </c>
      <c r="CS66" s="71">
        <v>482.66864601991091</v>
      </c>
      <c r="CT66" s="71">
        <v>492.01157692176952</v>
      </c>
      <c r="CU66" s="71">
        <v>501.35450782362813</v>
      </c>
      <c r="CV66" s="71">
        <v>510.69743872548673</v>
      </c>
      <c r="CW66" s="71">
        <v>520.0403696273454</v>
      </c>
      <c r="CX66" s="71">
        <v>529.38330052920401</v>
      </c>
      <c r="CY66" s="71">
        <v>538.72623143106262</v>
      </c>
      <c r="CZ66" s="71">
        <v>548.06916233292122</v>
      </c>
      <c r="DA66" s="71">
        <v>557.41209323477983</v>
      </c>
      <c r="DB66" s="71">
        <v>566.75502413663855</v>
      </c>
      <c r="DC66" s="71">
        <v>576.09795503849716</v>
      </c>
      <c r="DD66" s="71">
        <v>585.44088594035577</v>
      </c>
      <c r="DE66" s="71">
        <v>594.78381684221426</v>
      </c>
      <c r="DF66" s="71">
        <v>604.12674774407287</v>
      </c>
      <c r="DG66" s="71">
        <v>613.46967864593148</v>
      </c>
      <c r="DH66" s="71">
        <v>622.81260954779009</v>
      </c>
      <c r="DI66" s="71">
        <v>632.1555404496487</v>
      </c>
      <c r="DJ66" s="71">
        <v>641.49847135150742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905.39152871050237</v>
      </c>
      <c r="P67" s="71">
        <v>905.39152871050237</v>
      </c>
      <c r="Q67" s="71">
        <v>905.39368561720562</v>
      </c>
      <c r="R67" s="71">
        <v>905.40844872852347</v>
      </c>
      <c r="S67" s="71">
        <v>905.43720128562256</v>
      </c>
      <c r="T67" s="71">
        <v>905.4799432885028</v>
      </c>
      <c r="U67" s="71">
        <v>905.53667473716416</v>
      </c>
      <c r="V67" s="71">
        <v>905.60739563160666</v>
      </c>
      <c r="W67" s="71">
        <v>905.6921059718303</v>
      </c>
      <c r="X67" s="71">
        <v>905.79080575783519</v>
      </c>
      <c r="Y67" s="71">
        <v>905.90349498962098</v>
      </c>
      <c r="Z67" s="71">
        <v>906.03017366718802</v>
      </c>
      <c r="AA67" s="71">
        <v>906.17084179053631</v>
      </c>
      <c r="AB67" s="71">
        <v>906.32549935966563</v>
      </c>
      <c r="AC67" s="71">
        <v>906.49414637457619</v>
      </c>
      <c r="AD67" s="71">
        <v>906.67678283526777</v>
      </c>
      <c r="AE67" s="71">
        <v>906.87340874174049</v>
      </c>
      <c r="AF67" s="71">
        <v>907.08402409399446</v>
      </c>
      <c r="AG67" s="71">
        <v>907.30862889202945</v>
      </c>
      <c r="AH67" s="71">
        <v>907.54722313584557</v>
      </c>
      <c r="AI67" s="71">
        <v>907.79980682544294</v>
      </c>
      <c r="AJ67" s="71">
        <v>908.06637996082134</v>
      </c>
      <c r="AK67" s="71">
        <v>908.34694254198087</v>
      </c>
      <c r="AL67" s="71">
        <v>908.64149456892164</v>
      </c>
      <c r="AM67" s="71">
        <v>908.95003604164344</v>
      </c>
      <c r="AN67" s="71">
        <v>909.27256696014649</v>
      </c>
      <c r="AO67" s="71">
        <v>909.60908732443067</v>
      </c>
      <c r="AP67" s="71">
        <v>909.95959713449599</v>
      </c>
      <c r="AQ67" s="71">
        <v>910.35250616726785</v>
      </c>
      <c r="AR67" s="71">
        <v>910.8311262903502</v>
      </c>
      <c r="AS67" s="71">
        <v>911.39591642403718</v>
      </c>
      <c r="AT67" s="71">
        <v>912.04687656832857</v>
      </c>
      <c r="AU67" s="71">
        <v>912.78400672322437</v>
      </c>
      <c r="AV67" s="71">
        <v>913.60730688872457</v>
      </c>
      <c r="AW67" s="71">
        <v>914.51677706482928</v>
      </c>
      <c r="AX67" s="71">
        <v>915.51241725153841</v>
      </c>
      <c r="AY67" s="71">
        <v>916.59422744885183</v>
      </c>
      <c r="AZ67" s="71">
        <v>917.76220765676965</v>
      </c>
      <c r="BA67" s="71">
        <v>919.0163578752921</v>
      </c>
      <c r="BB67" s="71">
        <v>920.35667810441885</v>
      </c>
      <c r="BC67" s="71">
        <v>921.78316834415</v>
      </c>
      <c r="BD67" s="71">
        <v>923.29582859448556</v>
      </c>
      <c r="BE67" s="71">
        <v>924.89465885542552</v>
      </c>
      <c r="BF67" s="71">
        <v>926.57965912697</v>
      </c>
      <c r="BG67" s="71">
        <v>928.35082940911889</v>
      </c>
      <c r="BH67" s="71">
        <v>930.20816970187218</v>
      </c>
      <c r="BI67" s="71">
        <v>932.15168000522988</v>
      </c>
      <c r="BJ67" s="71">
        <v>934.18136031919198</v>
      </c>
      <c r="BK67" s="71">
        <v>936.29721064375849</v>
      </c>
      <c r="BL67" s="71">
        <v>938.4992309789294</v>
      </c>
      <c r="BM67" s="71">
        <v>940.78742132470484</v>
      </c>
      <c r="BN67" s="71">
        <v>943.16178168108468</v>
      </c>
      <c r="BO67" s="71">
        <v>945.62231204806892</v>
      </c>
      <c r="BP67" s="71">
        <v>948.16901242565757</v>
      </c>
      <c r="BQ67" s="71">
        <v>950.80188281385063</v>
      </c>
      <c r="BR67" s="71">
        <v>953.52092321264809</v>
      </c>
      <c r="BS67" s="71">
        <v>956.32613362205007</v>
      </c>
      <c r="BT67" s="71">
        <v>959.21751404205645</v>
      </c>
      <c r="BU67" s="71">
        <v>962.19506447266713</v>
      </c>
      <c r="BV67" s="71">
        <v>965.25878491388244</v>
      </c>
      <c r="BW67" s="71">
        <v>968.40867536570204</v>
      </c>
      <c r="BX67" s="71">
        <v>971.64473582812604</v>
      </c>
      <c r="BY67" s="71">
        <v>974.96696630115457</v>
      </c>
      <c r="BZ67" s="71">
        <v>978.37536678478739</v>
      </c>
      <c r="CA67" s="71">
        <v>981.86993727902473</v>
      </c>
      <c r="CB67" s="71">
        <v>985.45067778386647</v>
      </c>
      <c r="CC67" s="71">
        <v>989.1175882993125</v>
      </c>
      <c r="CD67" s="71">
        <v>992.87066882536317</v>
      </c>
      <c r="CE67" s="71">
        <v>996.70991936201813</v>
      </c>
      <c r="CF67" s="71">
        <v>1000.6353399092775</v>
      </c>
      <c r="CG67" s="71">
        <v>1004.6469304671415</v>
      </c>
      <c r="CH67" s="71">
        <v>1008.7446910356097</v>
      </c>
      <c r="CI67" s="71">
        <v>1012.9286216146822</v>
      </c>
      <c r="CJ67" s="71">
        <v>1017.1987222043593</v>
      </c>
      <c r="CK67" s="71">
        <v>1021.554992804641</v>
      </c>
      <c r="CL67" s="71">
        <v>1025.997433415527</v>
      </c>
      <c r="CM67" s="71">
        <v>1030.5260440370173</v>
      </c>
      <c r="CN67" s="71">
        <v>1035.1408246691119</v>
      </c>
      <c r="CO67" s="71">
        <v>1039.8417753118113</v>
      </c>
      <c r="CP67" s="71">
        <v>1044.6288959651149</v>
      </c>
      <c r="CQ67" s="71">
        <v>1049.5021866290228</v>
      </c>
      <c r="CR67" s="71">
        <v>1054.4616473035353</v>
      </c>
      <c r="CS67" s="71">
        <v>1059.5072779886523</v>
      </c>
      <c r="CT67" s="71">
        <v>1064.6390786843735</v>
      </c>
      <c r="CU67" s="71">
        <v>1069.8570493906996</v>
      </c>
      <c r="CV67" s="71">
        <v>1075.1611901076296</v>
      </c>
      <c r="CW67" s="71">
        <v>1080.5515008351642</v>
      </c>
      <c r="CX67" s="71">
        <v>1086.0279815733031</v>
      </c>
      <c r="CY67" s="71">
        <v>1091.5906323220465</v>
      </c>
      <c r="CZ67" s="71">
        <v>1097.2394530813942</v>
      </c>
      <c r="DA67" s="71">
        <v>1102.9744438513467</v>
      </c>
      <c r="DB67" s="71">
        <v>1108.7956046319034</v>
      </c>
      <c r="DC67" s="71">
        <v>1114.7029354230644</v>
      </c>
      <c r="DD67" s="71">
        <v>1120.69643622483</v>
      </c>
      <c r="DE67" s="71">
        <v>1126.7761070372001</v>
      </c>
      <c r="DF67" s="71">
        <v>1132.9419478601744</v>
      </c>
      <c r="DG67" s="71">
        <v>1139.1939586937533</v>
      </c>
      <c r="DH67" s="71">
        <v>1145.5321395379365</v>
      </c>
      <c r="DI67" s="71">
        <v>1151.9564903927242</v>
      </c>
      <c r="DJ67" s="71">
        <v>1158.4670112581161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-27.359622830222719</v>
      </c>
      <c r="P68" s="71">
        <v>-27.359622830222719</v>
      </c>
      <c r="Q68" s="71">
        <v>-27.348401566759346</v>
      </c>
      <c r="R68" s="71">
        <v>-27.2715967789619</v>
      </c>
      <c r="S68" s="71">
        <v>-27.12201218266177</v>
      </c>
      <c r="T68" s="71">
        <v>-26.899647777858959</v>
      </c>
      <c r="U68" s="71">
        <v>-26.604503564553454</v>
      </c>
      <c r="V68" s="71">
        <v>-26.236579542745275</v>
      </c>
      <c r="W68" s="71">
        <v>-25.795875712434405</v>
      </c>
      <c r="X68" s="71">
        <v>-25.282392073620855</v>
      </c>
      <c r="Y68" s="71">
        <v>-24.696128626304613</v>
      </c>
      <c r="Z68" s="71">
        <v>-24.037085370485688</v>
      </c>
      <c r="AA68" s="71">
        <v>-23.305262306164089</v>
      </c>
      <c r="AB68" s="71">
        <v>-22.500659433339791</v>
      </c>
      <c r="AC68" s="71">
        <v>-21.623276752012817</v>
      </c>
      <c r="AD68" s="71">
        <v>-20.673114262183152</v>
      </c>
      <c r="AE68" s="71">
        <v>-19.650171963850809</v>
      </c>
      <c r="AF68" s="71">
        <v>-18.554449857015779</v>
      </c>
      <c r="AG68" s="71">
        <v>-17.385947941678062</v>
      </c>
      <c r="AH68" s="71">
        <v>-16.14466621783766</v>
      </c>
      <c r="AI68" s="71">
        <v>-14.830604685494571</v>
      </c>
      <c r="AJ68" s="71">
        <v>-13.443763344648804</v>
      </c>
      <c r="AK68" s="71">
        <v>-11.98414219530035</v>
      </c>
      <c r="AL68" s="71">
        <v>-10.451741237449207</v>
      </c>
      <c r="AM68" s="71">
        <v>-8.8465604710953851</v>
      </c>
      <c r="AN68" s="71">
        <v>-7.1685998962388773</v>
      </c>
      <c r="AO68" s="71">
        <v>-5.41785951287968</v>
      </c>
      <c r="AP68" s="71">
        <v>-3.5943393210178045</v>
      </c>
      <c r="AQ68" s="71">
        <v>-1.6493242284281613</v>
      </c>
      <c r="AR68" s="71">
        <v>0.49145391667049942</v>
      </c>
      <c r="AS68" s="71">
        <v>2.8287820385998428</v>
      </c>
      <c r="AT68" s="71">
        <v>5.3626601373598399</v>
      </c>
      <c r="AU68" s="71">
        <v>8.0930882129505033</v>
      </c>
      <c r="AV68" s="71">
        <v>11.020066265371836</v>
      </c>
      <c r="AW68" s="71">
        <v>14.143594294623837</v>
      </c>
      <c r="AX68" s="71">
        <v>17.463672300706524</v>
      </c>
      <c r="AY68" s="71">
        <v>20.980300283619862</v>
      </c>
      <c r="AZ68" s="71">
        <v>24.693478243363867</v>
      </c>
      <c r="BA68" s="71">
        <v>28.603206179938535</v>
      </c>
      <c r="BB68" s="71">
        <v>32.709484093343875</v>
      </c>
      <c r="BC68" s="71">
        <v>37.012311983579906</v>
      </c>
      <c r="BD68" s="71">
        <v>41.51168985064659</v>
      </c>
      <c r="BE68" s="71">
        <v>46.20761769454392</v>
      </c>
      <c r="BF68" s="71">
        <v>51.100095515271938</v>
      </c>
      <c r="BG68" s="71">
        <v>56.189123312830624</v>
      </c>
      <c r="BH68" s="71">
        <v>61.474701087219962</v>
      </c>
      <c r="BI68" s="71">
        <v>66.956828838440018</v>
      </c>
      <c r="BJ68" s="71">
        <v>72.63550656649069</v>
      </c>
      <c r="BK68" s="71">
        <v>78.510734271372044</v>
      </c>
      <c r="BL68" s="71">
        <v>84.582511953084065</v>
      </c>
      <c r="BM68" s="71">
        <v>90.850839611626753</v>
      </c>
      <c r="BN68" s="71">
        <v>97.315717247000151</v>
      </c>
      <c r="BO68" s="71">
        <v>103.97714485920416</v>
      </c>
      <c r="BP68" s="71">
        <v>110.83512244823886</v>
      </c>
      <c r="BQ68" s="71">
        <v>117.88965001410423</v>
      </c>
      <c r="BR68" s="71">
        <v>125.14072755680024</v>
      </c>
      <c r="BS68" s="71">
        <v>132.58835507632693</v>
      </c>
      <c r="BT68" s="71">
        <v>140.23253257268431</v>
      </c>
      <c r="BU68" s="71">
        <v>148.07326004587233</v>
      </c>
      <c r="BV68" s="71">
        <v>156.11053749589115</v>
      </c>
      <c r="BW68" s="71">
        <v>164.34436492274048</v>
      </c>
      <c r="BX68" s="71">
        <v>172.77474232642052</v>
      </c>
      <c r="BY68" s="71">
        <v>181.40166970693124</v>
      </c>
      <c r="BZ68" s="71">
        <v>190.22514706427262</v>
      </c>
      <c r="CA68" s="71">
        <v>199.24517439844465</v>
      </c>
      <c r="CB68" s="71">
        <v>208.46175170944733</v>
      </c>
      <c r="CC68" s="71">
        <v>217.87487899728069</v>
      </c>
      <c r="CD68" s="71">
        <v>227.48455626194476</v>
      </c>
      <c r="CE68" s="71">
        <v>237.29078350343949</v>
      </c>
      <c r="CF68" s="71">
        <v>247.29356072176483</v>
      </c>
      <c r="CG68" s="71">
        <v>257.49288791692101</v>
      </c>
      <c r="CH68" s="71">
        <v>267.88876508890769</v>
      </c>
      <c r="CI68" s="71">
        <v>278.48119223772511</v>
      </c>
      <c r="CJ68" s="71">
        <v>289.2701693633731</v>
      </c>
      <c r="CK68" s="71">
        <v>300.25569646585183</v>
      </c>
      <c r="CL68" s="71">
        <v>311.43777354516118</v>
      </c>
      <c r="CM68" s="71">
        <v>322.81640060130127</v>
      </c>
      <c r="CN68" s="71">
        <v>334.39157763427198</v>
      </c>
      <c r="CO68" s="71">
        <v>346.16330464407338</v>
      </c>
      <c r="CP68" s="71">
        <v>358.13158163070545</v>
      </c>
      <c r="CQ68" s="71">
        <v>370.29640859416833</v>
      </c>
      <c r="CR68" s="71">
        <v>382.65778553446165</v>
      </c>
      <c r="CS68" s="71">
        <v>395.21571245158572</v>
      </c>
      <c r="CT68" s="71">
        <v>407.97018934554046</v>
      </c>
      <c r="CU68" s="71">
        <v>420.92121621632583</v>
      </c>
      <c r="CV68" s="71">
        <v>434.06879306394194</v>
      </c>
      <c r="CW68" s="71">
        <v>447.41291988838867</v>
      </c>
      <c r="CX68" s="71">
        <v>460.95359668966603</v>
      </c>
      <c r="CY68" s="71">
        <v>474.69082346777412</v>
      </c>
      <c r="CZ68" s="71">
        <v>488.6246002227129</v>
      </c>
      <c r="DA68" s="71">
        <v>502.75492695448224</v>
      </c>
      <c r="DB68" s="71">
        <v>517.0818036630825</v>
      </c>
      <c r="DC68" s="71">
        <v>531.60523034851326</v>
      </c>
      <c r="DD68" s="71">
        <v>546.32520701077465</v>
      </c>
      <c r="DE68" s="71">
        <v>561.24173364986666</v>
      </c>
      <c r="DF68" s="71">
        <v>576.35481026578952</v>
      </c>
      <c r="DG68" s="71">
        <v>591.6644368585429</v>
      </c>
      <c r="DH68" s="71">
        <v>607.1706134281269</v>
      </c>
      <c r="DI68" s="71">
        <v>622.87333997454164</v>
      </c>
      <c r="DJ68" s="71">
        <v>638.77261649778723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610.95092509667381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45.20622021000969</v>
      </c>
      <c r="K85" s="79">
        <v>915.69780505518179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-269.95398850713877</v>
      </c>
      <c r="K86" s="79">
        <v>905.39152871050237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911606.69930979889</v>
      </c>
      <c r="J89" s="80">
        <v>6.8185729516111238E-2</v>
      </c>
      <c r="K89" s="80">
        <v>4.9358264039554136E-7</v>
      </c>
      <c r="L89" s="3"/>
      <c r="N89" s="1" t="s">
        <v>319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911231.13727478718</v>
      </c>
      <c r="J90" s="80">
        <v>4.326373243513245E-2</v>
      </c>
      <c r="K90" s="80">
        <v>8.0131678502665207E-8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905391.52871050232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299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300</v>
      </c>
      <c r="R112" s="134">
        <f>R111/2/(J113-J116)</f>
        <v>9.3822325869053109E-4</v>
      </c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-3.3841442310659398</v>
      </c>
      <c r="L113" s="3"/>
      <c r="Q113" s="70" t="s">
        <v>301</v>
      </c>
      <c r="R113" s="1">
        <f>R111-2*R112*J113</f>
        <v>0.50655422158734786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610.95092509667381</v>
      </c>
      <c r="K114" s="79">
        <v>587.51777499721584</v>
      </c>
      <c r="L114" s="3"/>
      <c r="Q114" s="70" t="s">
        <v>302</v>
      </c>
      <c r="R114" s="1">
        <f>point1.Ms-R113*J113-R112*J113^2</f>
        <v>11.0306496111446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45.20622021000969</v>
      </c>
      <c r="K115" s="79">
        <v>18.072401277742639</v>
      </c>
      <c r="L115" s="3"/>
      <c r="Q115" s="1" t="s">
        <v>303</v>
      </c>
      <c r="R115" s="1">
        <f>R114+R113*J116+R112*J116^2</f>
        <v>-57.342516645172182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-269.95398850713877</v>
      </c>
      <c r="K116" s="79">
        <v>-27.359622830222719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3.6648099483772003</v>
      </c>
      <c r="J119" s="80">
        <v>2.6781318430383445E-4</v>
      </c>
      <c r="K119" s="80">
        <v>1.1258401368791879E-9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3.0208225203927408</v>
      </c>
      <c r="J120" s="80">
        <v>2.2507869225138019E-4</v>
      </c>
      <c r="K120" s="80">
        <v>4.168834353885238E-10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-27.359622830222719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259</v>
      </c>
      <c r="C127" s="58"/>
      <c r="D127" s="58"/>
      <c r="E127" s="58"/>
      <c r="F127" s="58"/>
      <c r="G127" s="58"/>
      <c r="H127" s="58"/>
      <c r="I127" s="59" t="s">
        <v>260</v>
      </c>
      <c r="J127" s="127">
        <v>1.4</v>
      </c>
      <c r="K127" s="60" t="s">
        <v>261</v>
      </c>
      <c r="L127" s="3"/>
      <c r="U127" s="99"/>
    </row>
    <row r="128" spans="1:21" ht="20.100000000000001" customHeight="1">
      <c r="A128" s="9" t="s">
        <v>4</v>
      </c>
      <c r="B128" s="8" t="s">
        <v>255</v>
      </c>
      <c r="C128" s="8"/>
      <c r="D128" s="8"/>
      <c r="E128" s="8"/>
      <c r="F128" s="8"/>
      <c r="G128" s="8"/>
      <c r="H128" s="8"/>
      <c r="I128" s="7" t="s">
        <v>256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257</v>
      </c>
      <c r="C129" s="11"/>
      <c r="D129" s="11"/>
      <c r="E129" s="11"/>
      <c r="F129" s="11"/>
      <c r="G129" s="11"/>
      <c r="H129" s="11"/>
      <c r="I129" s="10" t="s">
        <v>258</v>
      </c>
      <c r="J129" s="67">
        <v>1.2162355202035973</v>
      </c>
      <c r="K129" s="93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239</v>
      </c>
      <c r="C132" s="11"/>
      <c r="D132" s="11"/>
      <c r="E132" s="11"/>
      <c r="F132" s="11"/>
      <c r="G132" s="11"/>
      <c r="H132" s="11"/>
      <c r="I132" s="10" t="s">
        <v>240</v>
      </c>
      <c r="J132" s="97">
        <v>1.8202477434344697</v>
      </c>
      <c r="K132" s="93" t="s">
        <v>84</v>
      </c>
      <c r="L132" s="3"/>
      <c r="U132" s="99"/>
    </row>
    <row r="133" spans="1:21" ht="20.100000000000001" customHeight="1">
      <c r="A133" s="9" t="s">
        <v>4</v>
      </c>
      <c r="B133" s="17" t="s">
        <v>241</v>
      </c>
      <c r="C133" s="17"/>
      <c r="D133" s="17"/>
      <c r="E133" s="17"/>
      <c r="F133" s="17"/>
      <c r="G133" s="17"/>
      <c r="H133" s="17"/>
      <c r="I133" s="16" t="s">
        <v>242</v>
      </c>
      <c r="J133" s="141">
        <v>2692.9999999999995</v>
      </c>
      <c r="K133" s="1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11" t="s">
        <v>243</v>
      </c>
      <c r="C136" s="11"/>
      <c r="D136" s="11"/>
      <c r="E136" s="11"/>
      <c r="F136" s="11"/>
      <c r="G136" s="11"/>
      <c r="H136" s="11"/>
      <c r="I136" s="10" t="s">
        <v>244</v>
      </c>
      <c r="J136" s="141">
        <v>1430.9053629268196</v>
      </c>
      <c r="K136" s="93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11"/>
      <c r="E137" s="11"/>
      <c r="F137" s="11"/>
      <c r="G137" s="11"/>
      <c r="H137" s="11"/>
      <c r="I137" s="10" t="s">
        <v>399</v>
      </c>
      <c r="J137" s="141">
        <v>1.5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6185.8580443902283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1.2224985641161992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326</v>
      </c>
      <c r="C148" s="8"/>
      <c r="D148" s="8"/>
      <c r="E148" s="8"/>
      <c r="F148" s="8"/>
      <c r="G148" s="8"/>
      <c r="H148" s="8"/>
      <c r="I148" s="81" t="s">
        <v>81</v>
      </c>
      <c r="J148" s="62">
        <v>-239.81498850713882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-239.81498850713882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7.5622647850791105E-2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29.999999999999996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3.8433555118348797E-2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0.19994979253303075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60°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-192.21680523225803</v>
      </c>
      <c r="P66" s="71">
        <v>-183.54450154373833</v>
      </c>
      <c r="Q66" s="71">
        <v>-174.87219785521864</v>
      </c>
      <c r="R66" s="71">
        <v>-166.19989416669893</v>
      </c>
      <c r="S66" s="71">
        <v>-157.52759047817921</v>
      </c>
      <c r="T66" s="71">
        <v>-148.85528678965952</v>
      </c>
      <c r="U66" s="71">
        <v>-140.18298310113983</v>
      </c>
      <c r="V66" s="71">
        <v>-131.51067941262014</v>
      </c>
      <c r="W66" s="71">
        <v>-122.83837572410043</v>
      </c>
      <c r="X66" s="71">
        <v>-114.16607203558074</v>
      </c>
      <c r="Y66" s="71">
        <v>-105.49376834706104</v>
      </c>
      <c r="Z66" s="71">
        <v>-96.821464658541345</v>
      </c>
      <c r="AA66" s="71">
        <v>-88.149160970021654</v>
      </c>
      <c r="AB66" s="71">
        <v>-79.47685728150195</v>
      </c>
      <c r="AC66" s="71">
        <v>-70.804553592982245</v>
      </c>
      <c r="AD66" s="71">
        <v>-62.13224990446254</v>
      </c>
      <c r="AE66" s="71">
        <v>-53.45994621594285</v>
      </c>
      <c r="AF66" s="71">
        <v>-44.787642527423159</v>
      </c>
      <c r="AG66" s="71">
        <v>-36.115338838903469</v>
      </c>
      <c r="AH66" s="71">
        <v>-27.443035150383743</v>
      </c>
      <c r="AI66" s="71">
        <v>-18.770731461864052</v>
      </c>
      <c r="AJ66" s="71">
        <v>-10.09842777334436</v>
      </c>
      <c r="AK66" s="71">
        <v>-1.426124084824667</v>
      </c>
      <c r="AL66" s="71">
        <v>7.2461796036950252</v>
      </c>
      <c r="AM66" s="71">
        <v>15.918483292214718</v>
      </c>
      <c r="AN66" s="71">
        <v>24.590786980734439</v>
      </c>
      <c r="AO66" s="71">
        <v>33.263090669254133</v>
      </c>
      <c r="AP66" s="71">
        <v>41.935394357773824</v>
      </c>
      <c r="AQ66" s="71">
        <v>50.607698046293514</v>
      </c>
      <c r="AR66" s="71">
        <v>59.280001734813212</v>
      </c>
      <c r="AS66" s="71">
        <v>67.95230542333293</v>
      </c>
      <c r="AT66" s="71">
        <v>76.624609111852621</v>
      </c>
      <c r="AU66" s="71">
        <v>85.296912800372311</v>
      </c>
      <c r="AV66" s="71">
        <v>93.969216488892002</v>
      </c>
      <c r="AW66" s="71">
        <v>102.64152017741171</v>
      </c>
      <c r="AX66" s="71">
        <v>111.3138238659314</v>
      </c>
      <c r="AY66" s="71">
        <v>119.98612755445109</v>
      </c>
      <c r="AZ66" s="71">
        <v>128.65843124297078</v>
      </c>
      <c r="BA66" s="71">
        <v>137.33073493149053</v>
      </c>
      <c r="BB66" s="71">
        <v>146.00303862001022</v>
      </c>
      <c r="BC66" s="71">
        <v>154.67534230852991</v>
      </c>
      <c r="BD66" s="71">
        <v>163.3476459970496</v>
      </c>
      <c r="BE66" s="71">
        <v>172.01994968556929</v>
      </c>
      <c r="BF66" s="71">
        <v>180.69225337408901</v>
      </c>
      <c r="BG66" s="71">
        <v>189.3645570626087</v>
      </c>
      <c r="BH66" s="71">
        <v>198.03686075112839</v>
      </c>
      <c r="BI66" s="71">
        <v>206.70916443964808</v>
      </c>
      <c r="BJ66" s="71">
        <v>215.38146812816777</v>
      </c>
      <c r="BK66" s="71">
        <v>224.05377181668746</v>
      </c>
      <c r="BL66" s="71">
        <v>232.72607550520721</v>
      </c>
      <c r="BM66" s="71">
        <v>241.3983791937269</v>
      </c>
      <c r="BN66" s="71">
        <v>250.07068288224659</v>
      </c>
      <c r="BO66" s="71">
        <v>258.74298657076628</v>
      </c>
      <c r="BP66" s="71">
        <v>267.41529025928594</v>
      </c>
      <c r="BQ66" s="71">
        <v>276.08759394780571</v>
      </c>
      <c r="BR66" s="71">
        <v>284.75989763632532</v>
      </c>
      <c r="BS66" s="71">
        <v>293.4322013248451</v>
      </c>
      <c r="BT66" s="71">
        <v>302.1045050133647</v>
      </c>
      <c r="BU66" s="71">
        <v>310.77680870188448</v>
      </c>
      <c r="BV66" s="71">
        <v>319.4491123904042</v>
      </c>
      <c r="BW66" s="71">
        <v>328.12141607892386</v>
      </c>
      <c r="BX66" s="71">
        <v>336.79371976744346</v>
      </c>
      <c r="BY66" s="71">
        <v>345.46602345596324</v>
      </c>
      <c r="BZ66" s="71">
        <v>354.13832714448284</v>
      </c>
      <c r="CA66" s="71">
        <v>362.81063083300262</v>
      </c>
      <c r="CB66" s="71">
        <v>371.4829345215224</v>
      </c>
      <c r="CC66" s="71">
        <v>380.155238210042</v>
      </c>
      <c r="CD66" s="71">
        <v>388.82754189856178</v>
      </c>
      <c r="CE66" s="71">
        <v>397.49984558708138</v>
      </c>
      <c r="CF66" s="71">
        <v>406.17214927560116</v>
      </c>
      <c r="CG66" s="71">
        <v>414.84445296412076</v>
      </c>
      <c r="CH66" s="71">
        <v>423.51675665264054</v>
      </c>
      <c r="CI66" s="71">
        <v>432.18906034116014</v>
      </c>
      <c r="CJ66" s="71">
        <v>440.86136402967992</v>
      </c>
      <c r="CK66" s="71">
        <v>449.53366771819952</v>
      </c>
      <c r="CL66" s="71">
        <v>458.2059714067193</v>
      </c>
      <c r="CM66" s="71">
        <v>466.87827509523908</v>
      </c>
      <c r="CN66" s="71">
        <v>475.55057878375868</v>
      </c>
      <c r="CO66" s="71">
        <v>484.22288247227846</v>
      </c>
      <c r="CP66" s="71">
        <v>492.89518616079806</v>
      </c>
      <c r="CQ66" s="71">
        <v>501.56748984931784</v>
      </c>
      <c r="CR66" s="71">
        <v>510.23979353783744</v>
      </c>
      <c r="CS66" s="71">
        <v>518.91209722635722</v>
      </c>
      <c r="CT66" s="71">
        <v>527.58440091487682</v>
      </c>
      <c r="CU66" s="71">
        <v>536.25670460339654</v>
      </c>
      <c r="CV66" s="71">
        <v>544.92900829191626</v>
      </c>
      <c r="CW66" s="71">
        <v>553.60131198043598</v>
      </c>
      <c r="CX66" s="71">
        <v>562.2736156689557</v>
      </c>
      <c r="CY66" s="71">
        <v>570.9459193574753</v>
      </c>
      <c r="CZ66" s="71">
        <v>579.61822304599514</v>
      </c>
      <c r="DA66" s="71">
        <v>588.29052673451474</v>
      </c>
      <c r="DB66" s="71">
        <v>596.96283042303446</v>
      </c>
      <c r="DC66" s="71">
        <v>605.63513411155418</v>
      </c>
      <c r="DD66" s="71">
        <v>614.3074378000739</v>
      </c>
      <c r="DE66" s="71">
        <v>622.9797414885935</v>
      </c>
      <c r="DF66" s="71">
        <v>631.65204517711322</v>
      </c>
      <c r="DG66" s="71">
        <v>640.32434886563294</v>
      </c>
      <c r="DH66" s="71">
        <v>648.99665255415266</v>
      </c>
      <c r="DI66" s="71">
        <v>657.66895624267238</v>
      </c>
      <c r="DJ66" s="71">
        <v>666.34125993119198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908.964633869115</v>
      </c>
      <c r="P67" s="71">
        <v>908.964633869115</v>
      </c>
      <c r="Q67" s="71">
        <v>908.96760456472464</v>
      </c>
      <c r="R67" s="71">
        <v>908.9772244678968</v>
      </c>
      <c r="S67" s="71">
        <v>908.99350381646491</v>
      </c>
      <c r="T67" s="71">
        <v>909.01644261042861</v>
      </c>
      <c r="U67" s="71">
        <v>909.04604084978826</v>
      </c>
      <c r="V67" s="71">
        <v>909.0822985345435</v>
      </c>
      <c r="W67" s="71">
        <v>909.12521566469457</v>
      </c>
      <c r="X67" s="71">
        <v>909.17479224024146</v>
      </c>
      <c r="Y67" s="71">
        <v>909.23102826118395</v>
      </c>
      <c r="Z67" s="71">
        <v>909.29392372752238</v>
      </c>
      <c r="AA67" s="71">
        <v>909.36347863925653</v>
      </c>
      <c r="AB67" s="71">
        <v>909.43969299638638</v>
      </c>
      <c r="AC67" s="71">
        <v>909.52256679891218</v>
      </c>
      <c r="AD67" s="71">
        <v>909.61210004683346</v>
      </c>
      <c r="AE67" s="71">
        <v>909.70829274015068</v>
      </c>
      <c r="AF67" s="71">
        <v>909.81114487886373</v>
      </c>
      <c r="AG67" s="71">
        <v>909.92065646297237</v>
      </c>
      <c r="AH67" s="71">
        <v>910.04009956488267</v>
      </c>
      <c r="AI67" s="71">
        <v>910.21783922465909</v>
      </c>
      <c r="AJ67" s="71">
        <v>910.46995465867883</v>
      </c>
      <c r="AK67" s="71">
        <v>910.79644586694167</v>
      </c>
      <c r="AL67" s="71">
        <v>911.19731284944771</v>
      </c>
      <c r="AM67" s="71">
        <v>911.67255560619697</v>
      </c>
      <c r="AN67" s="71">
        <v>912.22217413718943</v>
      </c>
      <c r="AO67" s="71">
        <v>912.84616844242487</v>
      </c>
      <c r="AP67" s="71">
        <v>913.54453852190363</v>
      </c>
      <c r="AQ67" s="71">
        <v>914.31728437562549</v>
      </c>
      <c r="AR67" s="71">
        <v>915.16440600359067</v>
      </c>
      <c r="AS67" s="71">
        <v>916.08590340579883</v>
      </c>
      <c r="AT67" s="71">
        <v>917.08177658225043</v>
      </c>
      <c r="AU67" s="71">
        <v>918.15202553294489</v>
      </c>
      <c r="AV67" s="71">
        <v>919.29665025788267</v>
      </c>
      <c r="AW67" s="71">
        <v>920.51565075706367</v>
      </c>
      <c r="AX67" s="71">
        <v>921.80902703048775</v>
      </c>
      <c r="AY67" s="71">
        <v>923.17677907815505</v>
      </c>
      <c r="AZ67" s="71">
        <v>924.61890690006555</v>
      </c>
      <c r="BA67" s="71">
        <v>926.13541049621915</v>
      </c>
      <c r="BB67" s="71">
        <v>927.72628986661607</v>
      </c>
      <c r="BC67" s="71">
        <v>929.39154501125608</v>
      </c>
      <c r="BD67" s="71">
        <v>931.13117593013931</v>
      </c>
      <c r="BE67" s="71">
        <v>932.94518262326551</v>
      </c>
      <c r="BF67" s="71">
        <v>934.83356509063515</v>
      </c>
      <c r="BG67" s="71">
        <v>936.79632333224777</v>
      </c>
      <c r="BH67" s="71">
        <v>938.83345734810371</v>
      </c>
      <c r="BI67" s="71">
        <v>940.94496713820274</v>
      </c>
      <c r="BJ67" s="71">
        <v>943.13085270254498</v>
      </c>
      <c r="BK67" s="71">
        <v>945.39111404113044</v>
      </c>
      <c r="BL67" s="71">
        <v>947.72575115395898</v>
      </c>
      <c r="BM67" s="71">
        <v>950.13476404103062</v>
      </c>
      <c r="BN67" s="71">
        <v>952.61815270234558</v>
      </c>
      <c r="BO67" s="71">
        <v>955.17591713790375</v>
      </c>
      <c r="BP67" s="71">
        <v>957.80805734770502</v>
      </c>
      <c r="BQ67" s="71">
        <v>960.51457333174938</v>
      </c>
      <c r="BR67" s="71">
        <v>963.29546509003706</v>
      </c>
      <c r="BS67" s="71">
        <v>966.15073262256794</v>
      </c>
      <c r="BT67" s="71">
        <v>969.08037592934193</v>
      </c>
      <c r="BU67" s="71">
        <v>972.084395010359</v>
      </c>
      <c r="BV67" s="71">
        <v>975.1627898656194</v>
      </c>
      <c r="BW67" s="71">
        <v>978.31556049512278</v>
      </c>
      <c r="BX67" s="71">
        <v>981.54270689886948</v>
      </c>
      <c r="BY67" s="71">
        <v>984.84422907685928</v>
      </c>
      <c r="BZ67" s="71">
        <v>988.22012702909228</v>
      </c>
      <c r="CA67" s="71">
        <v>991.67040075556849</v>
      </c>
      <c r="CB67" s="71">
        <v>995.19505025628791</v>
      </c>
      <c r="CC67" s="71">
        <v>998.79407553125043</v>
      </c>
      <c r="CD67" s="71">
        <v>1002.4674765804563</v>
      </c>
      <c r="CE67" s="71">
        <v>1006.2152534039051</v>
      </c>
      <c r="CF67" s="71">
        <v>1010.0374060015972</v>
      </c>
      <c r="CG67" s="71">
        <v>1013.9339343735325</v>
      </c>
      <c r="CH67" s="71">
        <v>1017.9048385197108</v>
      </c>
      <c r="CI67" s="71">
        <v>1021.9501184401323</v>
      </c>
      <c r="CJ67" s="71">
        <v>1026.0697741347972</v>
      </c>
      <c r="CK67" s="71">
        <v>1030.2638056037051</v>
      </c>
      <c r="CL67" s="71">
        <v>1034.5322128468563</v>
      </c>
      <c r="CM67" s="71">
        <v>1038.8749958642506</v>
      </c>
      <c r="CN67" s="71">
        <v>1043.292154655888</v>
      </c>
      <c r="CO67" s="71">
        <v>1047.7836892217686</v>
      </c>
      <c r="CP67" s="71">
        <v>1052.3495995618925</v>
      </c>
      <c r="CQ67" s="71">
        <v>1056.9898856762595</v>
      </c>
      <c r="CR67" s="71">
        <v>1061.7045475648695</v>
      </c>
      <c r="CS67" s="71">
        <v>1066.4935852277231</v>
      </c>
      <c r="CT67" s="71">
        <v>1071.3569986648195</v>
      </c>
      <c r="CU67" s="71">
        <v>1076.2947878761593</v>
      </c>
      <c r="CV67" s="71">
        <v>1081.306952861742</v>
      </c>
      <c r="CW67" s="71">
        <v>1086.3934936215683</v>
      </c>
      <c r="CX67" s="71">
        <v>1091.5544101556375</v>
      </c>
      <c r="CY67" s="71">
        <v>1096.7897024639497</v>
      </c>
      <c r="CZ67" s="71">
        <v>1102.0993705465053</v>
      </c>
      <c r="DA67" s="71">
        <v>1107.4834144033041</v>
      </c>
      <c r="DB67" s="71">
        <v>1112.9418340343461</v>
      </c>
      <c r="DC67" s="71">
        <v>1118.4746294396309</v>
      </c>
      <c r="DD67" s="71">
        <v>1124.0818006191594</v>
      </c>
      <c r="DE67" s="71">
        <v>1129.7633475729306</v>
      </c>
      <c r="DF67" s="71">
        <v>1135.5192703009452</v>
      </c>
      <c r="DG67" s="71">
        <v>1141.3495688032031</v>
      </c>
      <c r="DH67" s="71">
        <v>1147.2542430797041</v>
      </c>
      <c r="DI67" s="71">
        <v>1153.2332931304484</v>
      </c>
      <c r="DJ67" s="71">
        <v>1159.2867189554356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-15.888573806086452</v>
      </c>
      <c r="P68" s="71">
        <v>-15.888573806086452</v>
      </c>
      <c r="Q68" s="71">
        <v>-15.853959081334658</v>
      </c>
      <c r="R68" s="71">
        <v>-15.741867388277004</v>
      </c>
      <c r="S68" s="71">
        <v>-15.552179435062538</v>
      </c>
      <c r="T68" s="71">
        <v>-15.284895221691258</v>
      </c>
      <c r="U68" s="71">
        <v>-14.940014748163168</v>
      </c>
      <c r="V68" s="71">
        <v>-14.517538014478264</v>
      </c>
      <c r="W68" s="71">
        <v>-14.017465020636548</v>
      </c>
      <c r="X68" s="71">
        <v>-13.439795766638017</v>
      </c>
      <c r="Y68" s="71">
        <v>-12.784530252482673</v>
      </c>
      <c r="Z68" s="71">
        <v>-12.051668478170518</v>
      </c>
      <c r="AA68" s="71">
        <v>-11.241210443701551</v>
      </c>
      <c r="AB68" s="71">
        <v>-10.353156149075767</v>
      </c>
      <c r="AC68" s="71">
        <v>-9.3875055942931755</v>
      </c>
      <c r="AD68" s="71">
        <v>-8.344258779353769</v>
      </c>
      <c r="AE68" s="71">
        <v>-7.2234157042575511</v>
      </c>
      <c r="AF68" s="71">
        <v>-6.0249763690045199</v>
      </c>
      <c r="AG68" s="71">
        <v>-4.7489407735946774</v>
      </c>
      <c r="AH68" s="71">
        <v>-3.3908609590251597</v>
      </c>
      <c r="AI68" s="71">
        <v>-1.8849909121593253</v>
      </c>
      <c r="AJ68" s="71">
        <v>-0.20947301911452354</v>
      </c>
      <c r="AK68" s="71">
        <v>1.6356927201092464</v>
      </c>
      <c r="AL68" s="71">
        <v>3.6505063055119837</v>
      </c>
      <c r="AM68" s="71">
        <v>5.834967737093689</v>
      </c>
      <c r="AN68" s="71">
        <v>8.1890770148543712</v>
      </c>
      <c r="AO68" s="71">
        <v>10.712834138794014</v>
      </c>
      <c r="AP68" s="71">
        <v>13.406239108912622</v>
      </c>
      <c r="AQ68" s="71">
        <v>16.269291925210197</v>
      </c>
      <c r="AR68" s="71">
        <v>19.301992587686744</v>
      </c>
      <c r="AS68" s="71">
        <v>22.504341096342269</v>
      </c>
      <c r="AT68" s="71">
        <v>25.876337451176752</v>
      </c>
      <c r="AU68" s="71">
        <v>29.4179816521902</v>
      </c>
      <c r="AV68" s="71">
        <v>33.129273699382615</v>
      </c>
      <c r="AW68" s="71">
        <v>37.010213592754006</v>
      </c>
      <c r="AX68" s="71">
        <v>41.060801332304358</v>
      </c>
      <c r="AY68" s="71">
        <v>45.281036918033678</v>
      </c>
      <c r="AZ68" s="71">
        <v>49.670920349941966</v>
      </c>
      <c r="BA68" s="71">
        <v>54.23045162802925</v>
      </c>
      <c r="BB68" s="71">
        <v>58.959630752295482</v>
      </c>
      <c r="BC68" s="71">
        <v>63.858457722740674</v>
      </c>
      <c r="BD68" s="71">
        <v>68.926932539364842</v>
      </c>
      <c r="BE68" s="71">
        <v>74.165055202167963</v>
      </c>
      <c r="BF68" s="71">
        <v>79.57282571115006</v>
      </c>
      <c r="BG68" s="71">
        <v>85.150244066311132</v>
      </c>
      <c r="BH68" s="71">
        <v>90.89731026765115</v>
      </c>
      <c r="BI68" s="71">
        <v>96.814024315170158</v>
      </c>
      <c r="BJ68" s="71">
        <v>102.90038620886813</v>
      </c>
      <c r="BK68" s="71">
        <v>109.15639594874507</v>
      </c>
      <c r="BL68" s="71">
        <v>115.58205353480102</v>
      </c>
      <c r="BM68" s="71">
        <v>122.17735896703589</v>
      </c>
      <c r="BN68" s="71">
        <v>128.94231224544973</v>
      </c>
      <c r="BO68" s="71">
        <v>135.87691337004253</v>
      </c>
      <c r="BP68" s="71">
        <v>142.98116234081428</v>
      </c>
      <c r="BQ68" s="71">
        <v>150.25505915776506</v>
      </c>
      <c r="BR68" s="71">
        <v>157.69860382089473</v>
      </c>
      <c r="BS68" s="71">
        <v>165.31179633020346</v>
      </c>
      <c r="BT68" s="71">
        <v>173.09463668569106</v>
      </c>
      <c r="BU68" s="71">
        <v>181.04712488735771</v>
      </c>
      <c r="BV68" s="71">
        <v>189.16926093520337</v>
      </c>
      <c r="BW68" s="71">
        <v>197.46104482922786</v>
      </c>
      <c r="BX68" s="71">
        <v>205.92247656943132</v>
      </c>
      <c r="BY68" s="71">
        <v>214.55355615581388</v>
      </c>
      <c r="BZ68" s="71">
        <v>223.35428358837527</v>
      </c>
      <c r="CA68" s="71">
        <v>232.32465886711574</v>
      </c>
      <c r="CB68" s="71">
        <v>241.4646819920352</v>
      </c>
      <c r="CC68" s="71">
        <v>250.77435296313351</v>
      </c>
      <c r="CD68" s="71">
        <v>260.25367178041091</v>
      </c>
      <c r="CE68" s="71">
        <v>269.90263844386715</v>
      </c>
      <c r="CF68" s="71">
        <v>279.72125295350247</v>
      </c>
      <c r="CG68" s="71">
        <v>289.7095153093166</v>
      </c>
      <c r="CH68" s="71">
        <v>299.86742551130988</v>
      </c>
      <c r="CI68" s="71">
        <v>310.19498355948195</v>
      </c>
      <c r="CJ68" s="71">
        <v>320.69218945383318</v>
      </c>
      <c r="CK68" s="71">
        <v>331.35904319436321</v>
      </c>
      <c r="CL68" s="71">
        <v>342.19554478107239</v>
      </c>
      <c r="CM68" s="71">
        <v>353.20169421396048</v>
      </c>
      <c r="CN68" s="71">
        <v>364.37749149302738</v>
      </c>
      <c r="CO68" s="71">
        <v>375.72293661827342</v>
      </c>
      <c r="CP68" s="71">
        <v>387.23802958969833</v>
      </c>
      <c r="CQ68" s="71">
        <v>398.92277040730232</v>
      </c>
      <c r="CR68" s="71">
        <v>410.77715907108512</v>
      </c>
      <c r="CS68" s="71">
        <v>422.80119558104701</v>
      </c>
      <c r="CT68" s="71">
        <v>434.99487993718776</v>
      </c>
      <c r="CU68" s="71">
        <v>447.35821213950766</v>
      </c>
      <c r="CV68" s="71">
        <v>459.8911921880063</v>
      </c>
      <c r="CW68" s="71">
        <v>472.59382008268409</v>
      </c>
      <c r="CX68" s="71">
        <v>485.46609582354085</v>
      </c>
      <c r="CY68" s="71">
        <v>498.50801941057642</v>
      </c>
      <c r="CZ68" s="71">
        <v>511.71959084379114</v>
      </c>
      <c r="DA68" s="71">
        <v>525.10081012318471</v>
      </c>
      <c r="DB68" s="71">
        <v>538.65167724875732</v>
      </c>
      <c r="DC68" s="71">
        <v>552.37219222050874</v>
      </c>
      <c r="DD68" s="71">
        <v>566.2623550384393</v>
      </c>
      <c r="DE68" s="71">
        <v>580.32216570254877</v>
      </c>
      <c r="DF68" s="71">
        <v>594.55162421283728</v>
      </c>
      <c r="DG68" s="71">
        <v>608.9507305693046</v>
      </c>
      <c r="DH68" s="71">
        <v>623.51948477195106</v>
      </c>
      <c r="DI68" s="71">
        <v>638.25788682077643</v>
      </c>
      <c r="DJ68" s="71">
        <v>653.16593671578062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634.61072374399237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40.001926015859077</v>
      </c>
      <c r="K85" s="79">
        <v>913.38239616495218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-183.06362403072194</v>
      </c>
      <c r="K86" s="79">
        <v>908.964633869115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910857.25702446571</v>
      </c>
      <c r="J89" s="80">
        <v>4.3346023618808745E-2</v>
      </c>
      <c r="K89" s="80">
        <v>4.9446157594009671E-7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910448.32405010774</v>
      </c>
      <c r="J90" s="80">
        <v>1.620955762072929E-2</v>
      </c>
      <c r="K90" s="80">
        <v>4.4273016298445469E-8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908964.63386911503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-3.8244250857158466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634.61072374399237</v>
      </c>
      <c r="K114" s="79">
        <v>599.44501621027882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40.001926015859077</v>
      </c>
      <c r="K115" s="79">
        <v>12.791056172456006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-183.06362403072194</v>
      </c>
      <c r="K116" s="79">
        <v>-15.888573806086452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1.9553652960559138</v>
      </c>
      <c r="J119" s="80">
        <v>2.2576325872370186E-4</v>
      </c>
      <c r="K119" s="80">
        <v>1.1278449499192072E-9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1.3994738366821946</v>
      </c>
      <c r="J120" s="80">
        <v>1.8887474487959822E-4</v>
      </c>
      <c r="K120" s="80">
        <v>5.1587186116205446E-10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-15.888573806086452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0.63575115537527971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2.3404954868689396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1039.7999999999997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96.742143281436711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2273.0842865628729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1.081760361496493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-152.92462403072193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-152.92462403072193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4.822286155998818E-2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59.999999999999993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1.3540868744291595E-2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0.15777902083247192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290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90°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-177.01820334763639</v>
      </c>
      <c r="P66" s="71">
        <v>-168.54949997833899</v>
      </c>
      <c r="Q66" s="71">
        <v>-160.08079660904156</v>
      </c>
      <c r="R66" s="71">
        <v>-151.61209323974413</v>
      </c>
      <c r="S66" s="71">
        <v>-143.1433898704467</v>
      </c>
      <c r="T66" s="71">
        <v>-134.6746865011493</v>
      </c>
      <c r="U66" s="71">
        <v>-126.20598313185188</v>
      </c>
      <c r="V66" s="71">
        <v>-117.73727976255446</v>
      </c>
      <c r="W66" s="71">
        <v>-109.26857639325704</v>
      </c>
      <c r="X66" s="71">
        <v>-100.79987302395962</v>
      </c>
      <c r="Y66" s="71">
        <v>-92.33116965466219</v>
      </c>
      <c r="Z66" s="71">
        <v>-83.862466285364789</v>
      </c>
      <c r="AA66" s="71">
        <v>-75.393762916067374</v>
      </c>
      <c r="AB66" s="71">
        <v>-66.925059546769944</v>
      </c>
      <c r="AC66" s="71">
        <v>-58.456356177472536</v>
      </c>
      <c r="AD66" s="71">
        <v>-49.987652808175113</v>
      </c>
      <c r="AE66" s="71">
        <v>-41.518949438877698</v>
      </c>
      <c r="AF66" s="71">
        <v>-33.05024606958029</v>
      </c>
      <c r="AG66" s="71">
        <v>-24.581542700282849</v>
      </c>
      <c r="AH66" s="71">
        <v>-16.112839330985445</v>
      </c>
      <c r="AI66" s="71">
        <v>-7.6441359616880069</v>
      </c>
      <c r="AJ66" s="71">
        <v>0.82456740760940006</v>
      </c>
      <c r="AK66" s="71">
        <v>9.293270776906807</v>
      </c>
      <c r="AL66" s="71">
        <v>17.761974146204246</v>
      </c>
      <c r="AM66" s="71">
        <v>26.23067751550165</v>
      </c>
      <c r="AN66" s="71">
        <v>34.699380884799055</v>
      </c>
      <c r="AO66" s="71">
        <v>43.168084254096492</v>
      </c>
      <c r="AP66" s="71">
        <v>51.6367876233939</v>
      </c>
      <c r="AQ66" s="71">
        <v>60.105490992691308</v>
      </c>
      <c r="AR66" s="71">
        <v>68.574194361988745</v>
      </c>
      <c r="AS66" s="71">
        <v>77.04289773128616</v>
      </c>
      <c r="AT66" s="71">
        <v>85.511601100583562</v>
      </c>
      <c r="AU66" s="71">
        <v>93.980304469880991</v>
      </c>
      <c r="AV66" s="71">
        <v>102.44900783917844</v>
      </c>
      <c r="AW66" s="71">
        <v>110.91771120847581</v>
      </c>
      <c r="AX66" s="71">
        <v>119.38641457777325</v>
      </c>
      <c r="AY66" s="71">
        <v>127.85511794707068</v>
      </c>
      <c r="AZ66" s="71">
        <v>136.32382131636805</v>
      </c>
      <c r="BA66" s="71">
        <v>144.79252468566551</v>
      </c>
      <c r="BB66" s="71">
        <v>153.26122805496294</v>
      </c>
      <c r="BC66" s="71">
        <v>161.72993142426037</v>
      </c>
      <c r="BD66" s="71">
        <v>170.19863479355774</v>
      </c>
      <c r="BE66" s="71">
        <v>178.66733816285517</v>
      </c>
      <c r="BF66" s="71">
        <v>187.13604153215263</v>
      </c>
      <c r="BG66" s="71">
        <v>195.60474490145</v>
      </c>
      <c r="BH66" s="71">
        <v>204.07344827074743</v>
      </c>
      <c r="BI66" s="71">
        <v>212.54215164004486</v>
      </c>
      <c r="BJ66" s="71">
        <v>221.01085500934227</v>
      </c>
      <c r="BK66" s="71">
        <v>229.47955837863969</v>
      </c>
      <c r="BL66" s="71">
        <v>237.94826174793712</v>
      </c>
      <c r="BM66" s="71">
        <v>246.4169651172345</v>
      </c>
      <c r="BN66" s="71">
        <v>254.88566848653193</v>
      </c>
      <c r="BO66" s="71">
        <v>263.35437185582936</v>
      </c>
      <c r="BP66" s="71">
        <v>271.82307522512673</v>
      </c>
      <c r="BQ66" s="71">
        <v>280.29177859442422</v>
      </c>
      <c r="BR66" s="71">
        <v>288.76048196372165</v>
      </c>
      <c r="BS66" s="71">
        <v>297.22918533301902</v>
      </c>
      <c r="BT66" s="71">
        <v>305.69788870231645</v>
      </c>
      <c r="BU66" s="71">
        <v>314.16659207161388</v>
      </c>
      <c r="BV66" s="71">
        <v>322.63529544091131</v>
      </c>
      <c r="BW66" s="71">
        <v>331.10399881020868</v>
      </c>
      <c r="BX66" s="71">
        <v>339.57270217950611</v>
      </c>
      <c r="BY66" s="71">
        <v>348.04140554880348</v>
      </c>
      <c r="BZ66" s="71">
        <v>356.51010891810097</v>
      </c>
      <c r="CA66" s="71">
        <v>364.9788122873984</v>
      </c>
      <c r="CB66" s="71">
        <v>373.44751565669583</v>
      </c>
      <c r="CC66" s="71">
        <v>381.91621902599326</v>
      </c>
      <c r="CD66" s="71">
        <v>390.38492239529069</v>
      </c>
      <c r="CE66" s="71">
        <v>398.853625764588</v>
      </c>
      <c r="CF66" s="71">
        <v>407.32232913388543</v>
      </c>
      <c r="CG66" s="71">
        <v>415.79103250318286</v>
      </c>
      <c r="CH66" s="71">
        <v>424.25973587248029</v>
      </c>
      <c r="CI66" s="71">
        <v>432.72843924177778</v>
      </c>
      <c r="CJ66" s="71">
        <v>441.19714261107521</v>
      </c>
      <c r="CK66" s="71">
        <v>449.66584598037252</v>
      </c>
      <c r="CL66" s="71">
        <v>458.13454934966995</v>
      </c>
      <c r="CM66" s="71">
        <v>466.60325271896738</v>
      </c>
      <c r="CN66" s="71">
        <v>475.07195608826481</v>
      </c>
      <c r="CO66" s="71">
        <v>483.54065945756224</v>
      </c>
      <c r="CP66" s="71">
        <v>492.00936282685967</v>
      </c>
      <c r="CQ66" s="71">
        <v>500.47806619615716</v>
      </c>
      <c r="CR66" s="71">
        <v>508.94676956545447</v>
      </c>
      <c r="CS66" s="71">
        <v>517.41547293475185</v>
      </c>
      <c r="CT66" s="71">
        <v>525.88417630404933</v>
      </c>
      <c r="CU66" s="71">
        <v>534.35287967334671</v>
      </c>
      <c r="CV66" s="71">
        <v>542.82158304264419</v>
      </c>
      <c r="CW66" s="71">
        <v>551.29028641194168</v>
      </c>
      <c r="CX66" s="71">
        <v>559.75898978123894</v>
      </c>
      <c r="CY66" s="71">
        <v>568.22769315053642</v>
      </c>
      <c r="CZ66" s="71">
        <v>576.6963965198338</v>
      </c>
      <c r="DA66" s="71">
        <v>585.16509988913128</v>
      </c>
      <c r="DB66" s="71">
        <v>593.63380325842866</v>
      </c>
      <c r="DC66" s="71">
        <v>602.10250662772614</v>
      </c>
      <c r="DD66" s="71">
        <v>610.5712099970234</v>
      </c>
      <c r="DE66" s="71">
        <v>619.03991336632089</v>
      </c>
      <c r="DF66" s="71">
        <v>627.50861673561838</v>
      </c>
      <c r="DG66" s="71">
        <v>635.97732010491575</v>
      </c>
      <c r="DH66" s="71">
        <v>644.44602347421323</v>
      </c>
      <c r="DI66" s="71">
        <v>652.91472684351061</v>
      </c>
      <c r="DJ66" s="71">
        <v>661.38343021280798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909.40610156013452</v>
      </c>
      <c r="P67" s="71">
        <v>909.406101607903</v>
      </c>
      <c r="Q67" s="71">
        <v>909.4083443029956</v>
      </c>
      <c r="R67" s="71">
        <v>909.4150311774282</v>
      </c>
      <c r="S67" s="71">
        <v>909.42616223120081</v>
      </c>
      <c r="T67" s="71">
        <v>909.44173746431363</v>
      </c>
      <c r="U67" s="71">
        <v>909.46175687676646</v>
      </c>
      <c r="V67" s="71">
        <v>909.48622046855928</v>
      </c>
      <c r="W67" s="71">
        <v>909.51512823969233</v>
      </c>
      <c r="X67" s="71">
        <v>909.54848019016538</v>
      </c>
      <c r="Y67" s="71">
        <v>909.58627631997842</v>
      </c>
      <c r="Z67" s="71">
        <v>909.62851662913147</v>
      </c>
      <c r="AA67" s="71">
        <v>909.67520111762474</v>
      </c>
      <c r="AB67" s="71">
        <v>909.72632978545789</v>
      </c>
      <c r="AC67" s="71">
        <v>909.78190263263127</v>
      </c>
      <c r="AD67" s="71">
        <v>909.84191965914476</v>
      </c>
      <c r="AE67" s="71">
        <v>909.90638086499814</v>
      </c>
      <c r="AF67" s="71">
        <v>909.97528625019163</v>
      </c>
      <c r="AG67" s="71">
        <v>910.06340648425214</v>
      </c>
      <c r="AH67" s="71">
        <v>910.22051567257597</v>
      </c>
      <c r="AI67" s="71">
        <v>910.45066708710988</v>
      </c>
      <c r="AJ67" s="71">
        <v>910.75386072785409</v>
      </c>
      <c r="AK67" s="71">
        <v>911.13009659480838</v>
      </c>
      <c r="AL67" s="71">
        <v>911.57937468797286</v>
      </c>
      <c r="AM67" s="71">
        <v>912.10169500734742</v>
      </c>
      <c r="AN67" s="71">
        <v>912.69705755293216</v>
      </c>
      <c r="AO67" s="71">
        <v>913.36546232472722</v>
      </c>
      <c r="AP67" s="71">
        <v>914.10690932273224</v>
      </c>
      <c r="AQ67" s="71">
        <v>914.92139854694756</v>
      </c>
      <c r="AR67" s="71">
        <v>915.80892999737296</v>
      </c>
      <c r="AS67" s="71">
        <v>916.76950367400855</v>
      </c>
      <c r="AT67" s="71">
        <v>917.80311957685433</v>
      </c>
      <c r="AU67" s="71">
        <v>918.9097777059103</v>
      </c>
      <c r="AV67" s="71">
        <v>920.08947806117624</v>
      </c>
      <c r="AW67" s="71">
        <v>921.34222064265248</v>
      </c>
      <c r="AX67" s="71">
        <v>922.66800545033891</v>
      </c>
      <c r="AY67" s="71">
        <v>924.06683248423553</v>
      </c>
      <c r="AZ67" s="71">
        <v>925.53870174434223</v>
      </c>
      <c r="BA67" s="71">
        <v>927.08361323065901</v>
      </c>
      <c r="BB67" s="71">
        <v>928.70156694318609</v>
      </c>
      <c r="BC67" s="71">
        <v>930.39256288192337</v>
      </c>
      <c r="BD67" s="71">
        <v>932.15660104687072</v>
      </c>
      <c r="BE67" s="71">
        <v>933.99368143802826</v>
      </c>
      <c r="BF67" s="71">
        <v>935.90380405539599</v>
      </c>
      <c r="BG67" s="71">
        <v>937.88696889897381</v>
      </c>
      <c r="BH67" s="71">
        <v>939.94317596876181</v>
      </c>
      <c r="BI67" s="71">
        <v>942.07242526476</v>
      </c>
      <c r="BJ67" s="71">
        <v>944.27471678696827</v>
      </c>
      <c r="BK67" s="71">
        <v>946.55005053538684</v>
      </c>
      <c r="BL67" s="71">
        <v>948.8984265100155</v>
      </c>
      <c r="BM67" s="71">
        <v>951.31984471085434</v>
      </c>
      <c r="BN67" s="71">
        <v>953.81430513790326</v>
      </c>
      <c r="BO67" s="71">
        <v>956.38180779116237</v>
      </c>
      <c r="BP67" s="71">
        <v>959.02235267063168</v>
      </c>
      <c r="BQ67" s="71">
        <v>961.73593977631128</v>
      </c>
      <c r="BR67" s="71">
        <v>964.52256910820086</v>
      </c>
      <c r="BS67" s="71">
        <v>967.38224066630062</v>
      </c>
      <c r="BT67" s="71">
        <v>970.31495445061057</v>
      </c>
      <c r="BU67" s="71">
        <v>973.32071046113072</v>
      </c>
      <c r="BV67" s="71">
        <v>976.39950869786094</v>
      </c>
      <c r="BW67" s="71">
        <v>979.55134916080135</v>
      </c>
      <c r="BX67" s="71">
        <v>982.77623184995207</v>
      </c>
      <c r="BY67" s="71">
        <v>986.07415676531275</v>
      </c>
      <c r="BZ67" s="71">
        <v>989.44512390688374</v>
      </c>
      <c r="CA67" s="71">
        <v>992.88913327466491</v>
      </c>
      <c r="CB67" s="71">
        <v>996.40618486865606</v>
      </c>
      <c r="CC67" s="71">
        <v>999.99627868885761</v>
      </c>
      <c r="CD67" s="71">
        <v>1003.659414735269</v>
      </c>
      <c r="CE67" s="71">
        <v>1007.3955930078907</v>
      </c>
      <c r="CF67" s="71">
        <v>1011.2048135067226</v>
      </c>
      <c r="CG67" s="71">
        <v>1015.0870762317647</v>
      </c>
      <c r="CH67" s="71">
        <v>1019.0423811830169</v>
      </c>
      <c r="CI67" s="71">
        <v>1023.0707283604794</v>
      </c>
      <c r="CJ67" s="71">
        <v>1027.1721177641518</v>
      </c>
      <c r="CK67" s="71">
        <v>1031.3465493940346</v>
      </c>
      <c r="CL67" s="71">
        <v>1035.5940232501275</v>
      </c>
      <c r="CM67" s="71">
        <v>1039.9145393324304</v>
      </c>
      <c r="CN67" s="71">
        <v>1044.3080976409437</v>
      </c>
      <c r="CO67" s="71">
        <v>1048.774698175667</v>
      </c>
      <c r="CP67" s="71">
        <v>1053.3143409366007</v>
      </c>
      <c r="CQ67" s="71">
        <v>1057.9270259237444</v>
      </c>
      <c r="CR67" s="71">
        <v>1062.6127531370983</v>
      </c>
      <c r="CS67" s="71">
        <v>1067.3715225766621</v>
      </c>
      <c r="CT67" s="71">
        <v>1072.2033342424361</v>
      </c>
      <c r="CU67" s="71">
        <v>1077.1081881344207</v>
      </c>
      <c r="CV67" s="71">
        <v>1082.0860842526149</v>
      </c>
      <c r="CW67" s="71">
        <v>1087.1370225970197</v>
      </c>
      <c r="CX67" s="71">
        <v>1092.2610031676343</v>
      </c>
      <c r="CY67" s="71">
        <v>1097.4580259644595</v>
      </c>
      <c r="CZ67" s="71">
        <v>1102.7280909874946</v>
      </c>
      <c r="DA67" s="71">
        <v>1108.07119823674</v>
      </c>
      <c r="DB67" s="71">
        <v>1113.4873477121955</v>
      </c>
      <c r="DC67" s="71">
        <v>1118.976539413861</v>
      </c>
      <c r="DD67" s="71">
        <v>1124.5387733417367</v>
      </c>
      <c r="DE67" s="71">
        <v>1130.1740494958228</v>
      </c>
      <c r="DF67" s="71">
        <v>1135.8823678761187</v>
      </c>
      <c r="DG67" s="71">
        <v>1141.6637284826249</v>
      </c>
      <c r="DH67" s="71">
        <v>1147.5181313153414</v>
      </c>
      <c r="DI67" s="71">
        <v>1153.4455763742681</v>
      </c>
      <c r="DJ67" s="71">
        <v>1159.4460636594047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-14.371177736422927</v>
      </c>
      <c r="P68" s="71">
        <v>-14.371176898078298</v>
      </c>
      <c r="Q68" s="71">
        <v>-14.33181723790551</v>
      </c>
      <c r="R68" s="71">
        <v>-14.214461514357412</v>
      </c>
      <c r="S68" s="71">
        <v>-14.019109727434008</v>
      </c>
      <c r="T68" s="71">
        <v>-13.745761877135301</v>
      </c>
      <c r="U68" s="71">
        <v>-13.394417963461288</v>
      </c>
      <c r="V68" s="71">
        <v>-12.96507798641197</v>
      </c>
      <c r="W68" s="71">
        <v>-12.457741945987344</v>
      </c>
      <c r="X68" s="71">
        <v>-11.872409842187416</v>
      </c>
      <c r="Y68" s="71">
        <v>-11.209081675012181</v>
      </c>
      <c r="Z68" s="71">
        <v>-10.467757444461641</v>
      </c>
      <c r="AA68" s="71">
        <v>-9.6484371505357931</v>
      </c>
      <c r="AB68" s="71">
        <v>-8.7511207932346409</v>
      </c>
      <c r="AC68" s="71">
        <v>-7.7758083725581866</v>
      </c>
      <c r="AD68" s="71">
        <v>-6.722499888506424</v>
      </c>
      <c r="AE68" s="71">
        <v>-5.5911953410793558</v>
      </c>
      <c r="AF68" s="71">
        <v>-4.3818947302769846</v>
      </c>
      <c r="AG68" s="71">
        <v>-3.0755183684925704</v>
      </c>
      <c r="AH68" s="71">
        <v>-1.6077716494360876</v>
      </c>
      <c r="AI68" s="71">
        <v>2.6581151812655746E-2</v>
      </c>
      <c r="AJ68" s="71">
        <v>1.8275400352536477</v>
      </c>
      <c r="AK68" s="71">
        <v>3.7951050008868941</v>
      </c>
      <c r="AL68" s="71">
        <v>5.9292760487124028</v>
      </c>
      <c r="AM68" s="71">
        <v>8.2300531787301594</v>
      </c>
      <c r="AN68" s="71">
        <v>10.697436390940169</v>
      </c>
      <c r="AO68" s="71">
        <v>13.331425685342442</v>
      </c>
      <c r="AP68" s="71">
        <v>16.13202106193696</v>
      </c>
      <c r="AQ68" s="71">
        <v>19.099222520723735</v>
      </c>
      <c r="AR68" s="71">
        <v>22.233030061702777</v>
      </c>
      <c r="AS68" s="71">
        <v>25.533443684874058</v>
      </c>
      <c r="AT68" s="71">
        <v>29.000463390237591</v>
      </c>
      <c r="AU68" s="71">
        <v>32.634089177793399</v>
      </c>
      <c r="AV68" s="71">
        <v>36.434321047541459</v>
      </c>
      <c r="AW68" s="71">
        <v>40.401158999481744</v>
      </c>
      <c r="AX68" s="71">
        <v>44.534603033614317</v>
      </c>
      <c r="AY68" s="71">
        <v>48.834653149939143</v>
      </c>
      <c r="AZ68" s="71">
        <v>53.301309348456179</v>
      </c>
      <c r="BA68" s="71">
        <v>57.934571629165525</v>
      </c>
      <c r="BB68" s="71">
        <v>62.734439992067117</v>
      </c>
      <c r="BC68" s="71">
        <v>67.700914437160961</v>
      </c>
      <c r="BD68" s="71">
        <v>72.833994964447029</v>
      </c>
      <c r="BE68" s="71">
        <v>78.133681573925386</v>
      </c>
      <c r="BF68" s="71">
        <v>83.599974265596003</v>
      </c>
      <c r="BG68" s="71">
        <v>89.232873039458823</v>
      </c>
      <c r="BH68" s="71">
        <v>95.032377895513946</v>
      </c>
      <c r="BI68" s="71">
        <v>100.99848883376131</v>
      </c>
      <c r="BJ68" s="71">
        <v>107.13120585420091</v>
      </c>
      <c r="BK68" s="71">
        <v>113.4305289568328</v>
      </c>
      <c r="BL68" s="71">
        <v>119.89645814165695</v>
      </c>
      <c r="BM68" s="71">
        <v>126.52899340867329</v>
      </c>
      <c r="BN68" s="71">
        <v>133.32813475788191</v>
      </c>
      <c r="BO68" s="71">
        <v>140.29388218928281</v>
      </c>
      <c r="BP68" s="71">
        <v>147.42623570287594</v>
      </c>
      <c r="BQ68" s="71">
        <v>154.72519529866136</v>
      </c>
      <c r="BR68" s="71">
        <v>162.19076097663904</v>
      </c>
      <c r="BS68" s="71">
        <v>169.82293273680892</v>
      </c>
      <c r="BT68" s="71">
        <v>177.62171057917109</v>
      </c>
      <c r="BU68" s="71">
        <v>185.58709450372552</v>
      </c>
      <c r="BV68" s="71">
        <v>193.71908451047221</v>
      </c>
      <c r="BW68" s="71">
        <v>202.01768059941111</v>
      </c>
      <c r="BX68" s="71">
        <v>210.48288277054232</v>
      </c>
      <c r="BY68" s="71">
        <v>219.11469102386573</v>
      </c>
      <c r="BZ68" s="71">
        <v>227.9131053593814</v>
      </c>
      <c r="CA68" s="71">
        <v>236.87812577708939</v>
      </c>
      <c r="CB68" s="71">
        <v>246.00975227698962</v>
      </c>
      <c r="CC68" s="71">
        <v>255.3079848590821</v>
      </c>
      <c r="CD68" s="71">
        <v>264.77282352336687</v>
      </c>
      <c r="CE68" s="71">
        <v>274.40426826984373</v>
      </c>
      <c r="CF68" s="71">
        <v>284.20231909851293</v>
      </c>
      <c r="CG68" s="71">
        <v>294.16697600937448</v>
      </c>
      <c r="CH68" s="71">
        <v>304.2982390024282</v>
      </c>
      <c r="CI68" s="71">
        <v>314.59610807767422</v>
      </c>
      <c r="CJ68" s="71">
        <v>325.06058323511246</v>
      </c>
      <c r="CK68" s="71">
        <v>335.69166447474282</v>
      </c>
      <c r="CL68" s="71">
        <v>346.48935179656564</v>
      </c>
      <c r="CM68" s="71">
        <v>357.4536452005807</v>
      </c>
      <c r="CN68" s="71">
        <v>368.58454468678792</v>
      </c>
      <c r="CO68" s="71">
        <v>379.88205025518749</v>
      </c>
      <c r="CP68" s="71">
        <v>391.34616190577924</v>
      </c>
      <c r="CQ68" s="71">
        <v>402.97687963856333</v>
      </c>
      <c r="CR68" s="71">
        <v>414.77420345353949</v>
      </c>
      <c r="CS68" s="71">
        <v>426.73813335070798</v>
      </c>
      <c r="CT68" s="71">
        <v>438.86866933006883</v>
      </c>
      <c r="CU68" s="71">
        <v>451.16581139162196</v>
      </c>
      <c r="CV68" s="71">
        <v>463.62955953536721</v>
      </c>
      <c r="CW68" s="71">
        <v>476.25991376130486</v>
      </c>
      <c r="CX68" s="71">
        <v>489.05687406943451</v>
      </c>
      <c r="CY68" s="71">
        <v>502.02044045975651</v>
      </c>
      <c r="CZ68" s="71">
        <v>515.15061293227086</v>
      </c>
      <c r="DA68" s="71">
        <v>528.44739148697738</v>
      </c>
      <c r="DB68" s="71">
        <v>541.9107761238763</v>
      </c>
      <c r="DC68" s="71">
        <v>555.54076684296751</v>
      </c>
      <c r="DD68" s="71">
        <v>569.33736364425067</v>
      </c>
      <c r="DE68" s="71">
        <v>583.30056652772623</v>
      </c>
      <c r="DF68" s="71">
        <v>597.43037549339408</v>
      </c>
      <c r="DG68" s="71">
        <v>611.72679054125422</v>
      </c>
      <c r="DH68" s="71">
        <v>626.18981167130664</v>
      </c>
      <c r="DI68" s="71">
        <v>640.81943888355136</v>
      </c>
      <c r="DJ68" s="71">
        <v>655.6156721779879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629.88898115505526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38.748226338169502</v>
      </c>
      <c r="K85" s="79">
        <v>913.00750583429533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-168.58876509298702</v>
      </c>
      <c r="K86" s="79">
        <v>909.40610156013452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910721.1301435451</v>
      </c>
      <c r="J89" s="80">
        <v>3.9274358611151292E-2</v>
      </c>
      <c r="K89" s="80">
        <v>5.0922552336137589E-7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910286.71436652471</v>
      </c>
      <c r="J90" s="80">
        <v>1.0446874154449124E-2</v>
      </c>
      <c r="K90" s="80">
        <v>3.0983304696155268E-8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909406.10156013456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-3.9481644397565971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629.88898115505526</v>
      </c>
      <c r="K114" s="79">
        <v>601.4319469259658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38.748226338169502</v>
      </c>
      <c r="K115" s="79">
        <v>11.935947935984769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-168.58876509298702</v>
      </c>
      <c r="K116" s="79">
        <v>-14.371177736422927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1.6448659111386323</v>
      </c>
      <c r="J119" s="80">
        <v>2.2058159363473969E-4</v>
      </c>
      <c r="K119" s="80">
        <v>1.1615208599397306E-9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1.083718882433292</v>
      </c>
      <c r="J120" s="80">
        <v>1.8334432440182948E-4</v>
      </c>
      <c r="K120" s="80">
        <v>5.4376198882738087E-10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-14.371177736422927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0.4993626397773579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2.8607432303034095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512.79999999999995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19.40328428753568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1330.5082107188389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1.0478569285465937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-138.44976509298701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-138.44976509298701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4.3658396398939162E-2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90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8.579262513974277E-3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0.15056743923929261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120°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-143.19342592374591</v>
      </c>
      <c r="P66" s="71">
        <v>-134.85855077870391</v>
      </c>
      <c r="Q66" s="71">
        <v>-126.52367563366192</v>
      </c>
      <c r="R66" s="71">
        <v>-118.18880048861995</v>
      </c>
      <c r="S66" s="71">
        <v>-109.85392534357796</v>
      </c>
      <c r="T66" s="71">
        <v>-101.51905019853598</v>
      </c>
      <c r="U66" s="71">
        <v>-93.184175053493988</v>
      </c>
      <c r="V66" s="71">
        <v>-84.849299908451997</v>
      </c>
      <c r="W66" s="71">
        <v>-76.51442476341002</v>
      </c>
      <c r="X66" s="71">
        <v>-68.179549618368043</v>
      </c>
      <c r="Y66" s="71">
        <v>-59.844674473326045</v>
      </c>
      <c r="Z66" s="71">
        <v>-51.50979932828406</v>
      </c>
      <c r="AA66" s="71">
        <v>-43.174924183242084</v>
      </c>
      <c r="AB66" s="71">
        <v>-34.840049038200085</v>
      </c>
      <c r="AC66" s="71">
        <v>-26.505173893158105</v>
      </c>
      <c r="AD66" s="71">
        <v>-18.17029874811611</v>
      </c>
      <c r="AE66" s="71">
        <v>-9.8354236030741298</v>
      </c>
      <c r="AF66" s="71">
        <v>-1.5005484580321353</v>
      </c>
      <c r="AG66" s="71">
        <v>6.8343266870098303</v>
      </c>
      <c r="AH66" s="71">
        <v>15.169201832051826</v>
      </c>
      <c r="AI66" s="71">
        <v>23.50407697709382</v>
      </c>
      <c r="AJ66" s="71">
        <v>31.838952122135787</v>
      </c>
      <c r="AK66" s="71">
        <v>40.173827267177778</v>
      </c>
      <c r="AL66" s="71">
        <v>48.508702412219776</v>
      </c>
      <c r="AM66" s="71">
        <v>56.843577557261739</v>
      </c>
      <c r="AN66" s="71">
        <v>65.178452702303744</v>
      </c>
      <c r="AO66" s="71">
        <v>73.513327847345735</v>
      </c>
      <c r="AP66" s="71">
        <v>81.848202992387726</v>
      </c>
      <c r="AQ66" s="71">
        <v>90.183078137429689</v>
      </c>
      <c r="AR66" s="71">
        <v>98.517953282471694</v>
      </c>
      <c r="AS66" s="71">
        <v>106.85282842751369</v>
      </c>
      <c r="AT66" s="71">
        <v>115.18770357255565</v>
      </c>
      <c r="AU66" s="71">
        <v>123.52257871759764</v>
      </c>
      <c r="AV66" s="71">
        <v>131.8574538626396</v>
      </c>
      <c r="AW66" s="71">
        <v>140.19232900768162</v>
      </c>
      <c r="AX66" s="71">
        <v>148.52720415272361</v>
      </c>
      <c r="AY66" s="71">
        <v>156.86207929776558</v>
      </c>
      <c r="AZ66" s="71">
        <v>165.19695444280759</v>
      </c>
      <c r="BA66" s="71">
        <v>173.53182958784956</v>
      </c>
      <c r="BB66" s="71">
        <v>181.86670473289152</v>
      </c>
      <c r="BC66" s="71">
        <v>190.20157987793354</v>
      </c>
      <c r="BD66" s="71">
        <v>198.5364550229755</v>
      </c>
      <c r="BE66" s="71">
        <v>206.87133016801747</v>
      </c>
      <c r="BF66" s="71">
        <v>215.20620531305951</v>
      </c>
      <c r="BG66" s="71">
        <v>223.54108045810148</v>
      </c>
      <c r="BH66" s="71">
        <v>231.87595560314344</v>
      </c>
      <c r="BI66" s="71">
        <v>240.21083074818546</v>
      </c>
      <c r="BJ66" s="71">
        <v>248.54570589322742</v>
      </c>
      <c r="BK66" s="71">
        <v>256.88058103826938</v>
      </c>
      <c r="BL66" s="71">
        <v>265.2154561833114</v>
      </c>
      <c r="BM66" s="71">
        <v>273.55033132835337</v>
      </c>
      <c r="BN66" s="71">
        <v>281.88520647339539</v>
      </c>
      <c r="BO66" s="71">
        <v>290.22008161843735</v>
      </c>
      <c r="BP66" s="71">
        <v>298.55495676347931</v>
      </c>
      <c r="BQ66" s="71">
        <v>306.88983190852139</v>
      </c>
      <c r="BR66" s="71">
        <v>315.22470705356335</v>
      </c>
      <c r="BS66" s="71">
        <v>323.55958219860531</v>
      </c>
      <c r="BT66" s="71">
        <v>331.89445734364733</v>
      </c>
      <c r="BU66" s="71">
        <v>340.22933248868929</v>
      </c>
      <c r="BV66" s="71">
        <v>348.56420763373126</v>
      </c>
      <c r="BW66" s="71">
        <v>356.89908277877328</v>
      </c>
      <c r="BX66" s="71">
        <v>365.23395792381524</v>
      </c>
      <c r="BY66" s="71">
        <v>373.5688330688572</v>
      </c>
      <c r="BZ66" s="71">
        <v>381.90370821389922</v>
      </c>
      <c r="CA66" s="71">
        <v>390.23858335894118</v>
      </c>
      <c r="CB66" s="71">
        <v>398.57345850398315</v>
      </c>
      <c r="CC66" s="71">
        <v>406.90833364902511</v>
      </c>
      <c r="CD66" s="71">
        <v>415.24320879406719</v>
      </c>
      <c r="CE66" s="71">
        <v>423.57808393910915</v>
      </c>
      <c r="CF66" s="71">
        <v>431.91295908415111</v>
      </c>
      <c r="CG66" s="71">
        <v>440.24783422919313</v>
      </c>
      <c r="CH66" s="71">
        <v>448.58270937423509</v>
      </c>
      <c r="CI66" s="71">
        <v>456.91758451927706</v>
      </c>
      <c r="CJ66" s="71">
        <v>465.25245966431913</v>
      </c>
      <c r="CK66" s="71">
        <v>473.5873348093611</v>
      </c>
      <c r="CL66" s="71">
        <v>481.92220995440306</v>
      </c>
      <c r="CM66" s="71">
        <v>490.25708509944502</v>
      </c>
      <c r="CN66" s="71">
        <v>498.59196024448698</v>
      </c>
      <c r="CO66" s="71">
        <v>506.92683538952895</v>
      </c>
      <c r="CP66" s="71">
        <v>515.26171053457108</v>
      </c>
      <c r="CQ66" s="71">
        <v>523.59658567961299</v>
      </c>
      <c r="CR66" s="71">
        <v>531.93146082465489</v>
      </c>
      <c r="CS66" s="71">
        <v>540.26633596969702</v>
      </c>
      <c r="CT66" s="71">
        <v>548.60121111473882</v>
      </c>
      <c r="CU66" s="71">
        <v>556.93608625978095</v>
      </c>
      <c r="CV66" s="71">
        <v>565.27096140482297</v>
      </c>
      <c r="CW66" s="71">
        <v>573.60583654986488</v>
      </c>
      <c r="CX66" s="71">
        <v>581.94071169490689</v>
      </c>
      <c r="CY66" s="71">
        <v>590.2755868399488</v>
      </c>
      <c r="CZ66" s="71">
        <v>598.61046198499082</v>
      </c>
      <c r="DA66" s="71">
        <v>606.94533713003273</v>
      </c>
      <c r="DB66" s="71">
        <v>615.28021227507475</v>
      </c>
      <c r="DC66" s="71">
        <v>623.61508742011688</v>
      </c>
      <c r="DD66" s="71">
        <v>631.94996256515867</v>
      </c>
      <c r="DE66" s="71">
        <v>640.2848377102008</v>
      </c>
      <c r="DF66" s="71">
        <v>648.61971285524271</v>
      </c>
      <c r="DG66" s="71">
        <v>656.95458800028473</v>
      </c>
      <c r="DH66" s="71">
        <v>665.28946314532686</v>
      </c>
      <c r="DI66" s="71">
        <v>673.62433829036866</v>
      </c>
      <c r="DJ66" s="71">
        <v>681.95921343541067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910.00133474929635</v>
      </c>
      <c r="P67" s="71">
        <v>910.00133447744099</v>
      </c>
      <c r="Q67" s="71">
        <v>910.00132327249582</v>
      </c>
      <c r="R67" s="71">
        <v>910.00129563568055</v>
      </c>
      <c r="S67" s="71">
        <v>910.00125156699505</v>
      </c>
      <c r="T67" s="71">
        <v>910.00119106643911</v>
      </c>
      <c r="U67" s="71">
        <v>910.00111413401316</v>
      </c>
      <c r="V67" s="71">
        <v>910.00102076971689</v>
      </c>
      <c r="W67" s="71">
        <v>910.0009109735505</v>
      </c>
      <c r="X67" s="71">
        <v>910.00078474551378</v>
      </c>
      <c r="Y67" s="71">
        <v>910.00064208560696</v>
      </c>
      <c r="Z67" s="71">
        <v>910.00048299382979</v>
      </c>
      <c r="AA67" s="71">
        <v>910.00030747018241</v>
      </c>
      <c r="AB67" s="71">
        <v>910.0001155146648</v>
      </c>
      <c r="AC67" s="71">
        <v>910.00641305406737</v>
      </c>
      <c r="AD67" s="71">
        <v>910.07026121754711</v>
      </c>
      <c r="AE67" s="71">
        <v>910.20254856522592</v>
      </c>
      <c r="AF67" s="71">
        <v>910.40327509710391</v>
      </c>
      <c r="AG67" s="71">
        <v>910.67244081318086</v>
      </c>
      <c r="AH67" s="71">
        <v>911.01004571345698</v>
      </c>
      <c r="AI67" s="71">
        <v>911.41608979793193</v>
      </c>
      <c r="AJ67" s="71">
        <v>911.89057306660618</v>
      </c>
      <c r="AK67" s="71">
        <v>912.43349551947949</v>
      </c>
      <c r="AL67" s="71">
        <v>913.04485715655176</v>
      </c>
      <c r="AM67" s="71">
        <v>913.7246579778232</v>
      </c>
      <c r="AN67" s="71">
        <v>914.47289798329359</v>
      </c>
      <c r="AO67" s="71">
        <v>915.28957717296328</v>
      </c>
      <c r="AP67" s="71">
        <v>916.17469554683191</v>
      </c>
      <c r="AQ67" s="71">
        <v>917.1282531048995</v>
      </c>
      <c r="AR67" s="71">
        <v>918.15024984716638</v>
      </c>
      <c r="AS67" s="71">
        <v>919.24068577363221</v>
      </c>
      <c r="AT67" s="71">
        <v>920.3995608842971</v>
      </c>
      <c r="AU67" s="71">
        <v>921.62687517916117</v>
      </c>
      <c r="AV67" s="71">
        <v>922.9226286582242</v>
      </c>
      <c r="AW67" s="71">
        <v>924.2868213214864</v>
      </c>
      <c r="AX67" s="71">
        <v>925.71945316894755</v>
      </c>
      <c r="AY67" s="71">
        <v>927.22052420060788</v>
      </c>
      <c r="AZ67" s="71">
        <v>928.79003441646728</v>
      </c>
      <c r="BA67" s="71">
        <v>930.42798381652563</v>
      </c>
      <c r="BB67" s="71">
        <v>932.13437240078326</v>
      </c>
      <c r="BC67" s="71">
        <v>933.90920016923974</v>
      </c>
      <c r="BD67" s="71">
        <v>935.75246712189551</v>
      </c>
      <c r="BE67" s="71">
        <v>937.66417325875022</v>
      </c>
      <c r="BF67" s="71">
        <v>939.64431857980401</v>
      </c>
      <c r="BG67" s="71">
        <v>941.69290308505697</v>
      </c>
      <c r="BH67" s="71">
        <v>943.80992677450888</v>
      </c>
      <c r="BI67" s="71">
        <v>945.99538964815986</v>
      </c>
      <c r="BJ67" s="71">
        <v>948.24929170601001</v>
      </c>
      <c r="BK67" s="71">
        <v>950.57163294805912</v>
      </c>
      <c r="BL67" s="71">
        <v>952.9624133743074</v>
      </c>
      <c r="BM67" s="71">
        <v>955.42163298475475</v>
      </c>
      <c r="BN67" s="71">
        <v>957.94929177940116</v>
      </c>
      <c r="BO67" s="71">
        <v>960.54538975824664</v>
      </c>
      <c r="BP67" s="71">
        <v>963.20992692129118</v>
      </c>
      <c r="BQ67" s="71">
        <v>965.94290326853479</v>
      </c>
      <c r="BR67" s="71">
        <v>968.74431879997758</v>
      </c>
      <c r="BS67" s="71">
        <v>971.6141735156192</v>
      </c>
      <c r="BT67" s="71">
        <v>974.55246741546011</v>
      </c>
      <c r="BU67" s="71">
        <v>977.55920049949998</v>
      </c>
      <c r="BV67" s="71">
        <v>980.63437276773902</v>
      </c>
      <c r="BW67" s="71">
        <v>983.77798422017702</v>
      </c>
      <c r="BX67" s="71">
        <v>986.99003485681419</v>
      </c>
      <c r="BY67" s="71">
        <v>990.27052467765043</v>
      </c>
      <c r="BZ67" s="71">
        <v>993.61945368268573</v>
      </c>
      <c r="CA67" s="71">
        <v>997.03682187191998</v>
      </c>
      <c r="CB67" s="71">
        <v>1000.5226292453535</v>
      </c>
      <c r="CC67" s="71">
        <v>1004.076875802986</v>
      </c>
      <c r="CD67" s="71">
        <v>1007.6995615448176</v>
      </c>
      <c r="CE67" s="71">
        <v>1011.3906864708483</v>
      </c>
      <c r="CF67" s="71">
        <v>1015.150250581078</v>
      </c>
      <c r="CG67" s="71">
        <v>1018.9782538755068</v>
      </c>
      <c r="CH67" s="71">
        <v>1022.8746963541346</v>
      </c>
      <c r="CI67" s="71">
        <v>1026.8395780169615</v>
      </c>
      <c r="CJ67" s="71">
        <v>1030.8728988639878</v>
      </c>
      <c r="CK67" s="71">
        <v>1034.9746588952128</v>
      </c>
      <c r="CL67" s="71">
        <v>1039.1448581106367</v>
      </c>
      <c r="CM67" s="71">
        <v>1043.3834965102601</v>
      </c>
      <c r="CN67" s="71">
        <v>1047.6905740940824</v>
      </c>
      <c r="CO67" s="71">
        <v>1052.0660908621037</v>
      </c>
      <c r="CP67" s="71">
        <v>1056.5100468143244</v>
      </c>
      <c r="CQ67" s="71">
        <v>1061.0224419507438</v>
      </c>
      <c r="CR67" s="71">
        <v>1065.6032762713623</v>
      </c>
      <c r="CS67" s="71">
        <v>1070.2525497761801</v>
      </c>
      <c r="CT67" s="71">
        <v>1074.9702624651968</v>
      </c>
      <c r="CU67" s="71">
        <v>1079.7564143384127</v>
      </c>
      <c r="CV67" s="71">
        <v>1084.6110053958275</v>
      </c>
      <c r="CW67" s="71">
        <v>1089.5340356374415</v>
      </c>
      <c r="CX67" s="71">
        <v>1094.5255050632545</v>
      </c>
      <c r="CY67" s="71">
        <v>1099.5854136732667</v>
      </c>
      <c r="CZ67" s="71">
        <v>1104.713761467478</v>
      </c>
      <c r="DA67" s="71">
        <v>1109.910548445888</v>
      </c>
      <c r="DB67" s="71">
        <v>1115.1757746084975</v>
      </c>
      <c r="DC67" s="71">
        <v>1120.5094399553061</v>
      </c>
      <c r="DD67" s="71">
        <v>1125.9115444863135</v>
      </c>
      <c r="DE67" s="71">
        <v>1131.38208820152</v>
      </c>
      <c r="DF67" s="71">
        <v>1136.9210711009255</v>
      </c>
      <c r="DG67" s="71">
        <v>1142.5284931845304</v>
      </c>
      <c r="DH67" s="71">
        <v>1148.2043544523344</v>
      </c>
      <c r="DI67" s="71">
        <v>1153.948654904337</v>
      </c>
      <c r="DJ67" s="71">
        <v>1159.761394540539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-11.141257927286846</v>
      </c>
      <c r="P68" s="71">
        <v>-11.139810404425919</v>
      </c>
      <c r="Q68" s="71">
        <v>-11.080148457802824</v>
      </c>
      <c r="R68" s="71">
        <v>-10.932993234425162</v>
      </c>
      <c r="S68" s="71">
        <v>-10.698344734292933</v>
      </c>
      <c r="T68" s="71">
        <v>-10.376202957406134</v>
      </c>
      <c r="U68" s="71">
        <v>-9.9665679037647692</v>
      </c>
      <c r="V68" s="71">
        <v>-9.4694395733688346</v>
      </c>
      <c r="W68" s="71">
        <v>-8.8848179662183338</v>
      </c>
      <c r="X68" s="71">
        <v>-8.212703082313265</v>
      </c>
      <c r="Y68" s="71">
        <v>-7.4530949216536255</v>
      </c>
      <c r="Z68" s="71">
        <v>-6.6059934842394217</v>
      </c>
      <c r="AA68" s="71">
        <v>-5.6713987700706499</v>
      </c>
      <c r="AB68" s="71">
        <v>-4.6493107791473083</v>
      </c>
      <c r="AC68" s="71">
        <v>-3.5332085824104777</v>
      </c>
      <c r="AD68" s="71">
        <v>-2.2719133068669413</v>
      </c>
      <c r="AE68" s="71">
        <v>-0.85451128404226595</v>
      </c>
      <c r="AF68" s="71">
        <v>0.71899748606355263</v>
      </c>
      <c r="AG68" s="71">
        <v>2.4486130034505065</v>
      </c>
      <c r="AH68" s="71">
        <v>4.3343352681186067</v>
      </c>
      <c r="AI68" s="71">
        <v>6.3761642800678491</v>
      </c>
      <c r="AJ68" s="71">
        <v>8.5741000392982247</v>
      </c>
      <c r="AK68" s="71">
        <v>10.928142545809749</v>
      </c>
      <c r="AL68" s="71">
        <v>13.438291799602412</v>
      </c>
      <c r="AM68" s="71">
        <v>16.104547800676208</v>
      </c>
      <c r="AN68" s="71">
        <v>18.92691054903116</v>
      </c>
      <c r="AO68" s="71">
        <v>21.905380044667247</v>
      </c>
      <c r="AP68" s="71">
        <v>25.039956287584474</v>
      </c>
      <c r="AQ68" s="71">
        <v>28.330639277782833</v>
      </c>
      <c r="AR68" s="71">
        <v>31.777429015262342</v>
      </c>
      <c r="AS68" s="71">
        <v>35.380325500022998</v>
      </c>
      <c r="AT68" s="71">
        <v>39.139328732064769</v>
      </c>
      <c r="AU68" s="71">
        <v>43.054438711387711</v>
      </c>
      <c r="AV68" s="71">
        <v>47.125655437991774</v>
      </c>
      <c r="AW68" s="71">
        <v>51.352978911877003</v>
      </c>
      <c r="AX68" s="71">
        <v>55.736409133043345</v>
      </c>
      <c r="AY68" s="71">
        <v>60.275946101490831</v>
      </c>
      <c r="AZ68" s="71">
        <v>64.971589817219481</v>
      </c>
      <c r="BA68" s="71">
        <v>69.823340280229246</v>
      </c>
      <c r="BB68" s="71">
        <v>74.831197490520154</v>
      </c>
      <c r="BC68" s="71">
        <v>79.995161448092233</v>
      </c>
      <c r="BD68" s="71">
        <v>85.315232152945427</v>
      </c>
      <c r="BE68" s="71">
        <v>90.79140960507975</v>
      </c>
      <c r="BF68" s="71">
        <v>96.423693804495258</v>
      </c>
      <c r="BG68" s="71">
        <v>102.21208475119187</v>
      </c>
      <c r="BH68" s="71">
        <v>108.15658244516962</v>
      </c>
      <c r="BI68" s="71">
        <v>114.25718688642853</v>
      </c>
      <c r="BJ68" s="71">
        <v>120.51389807496857</v>
      </c>
      <c r="BK68" s="71">
        <v>126.92671601078973</v>
      </c>
      <c r="BL68" s="71">
        <v>133.49564069389211</v>
      </c>
      <c r="BM68" s="71">
        <v>140.22067212427555</v>
      </c>
      <c r="BN68" s="71">
        <v>147.10181030194019</v>
      </c>
      <c r="BO68" s="71">
        <v>154.13905522688594</v>
      </c>
      <c r="BP68" s="71">
        <v>161.33240689911281</v>
      </c>
      <c r="BQ68" s="71">
        <v>168.68186531862085</v>
      </c>
      <c r="BR68" s="71">
        <v>176.18743048541</v>
      </c>
      <c r="BS68" s="71">
        <v>183.8491023994803</v>
      </c>
      <c r="BT68" s="71">
        <v>191.66688106083183</v>
      </c>
      <c r="BU68" s="71">
        <v>199.64076646946441</v>
      </c>
      <c r="BV68" s="71">
        <v>207.77075862537808</v>
      </c>
      <c r="BW68" s="71">
        <v>216.056857528573</v>
      </c>
      <c r="BX68" s="71">
        <v>224.49906317904902</v>
      </c>
      <c r="BY68" s="71">
        <v>233.09737557680614</v>
      </c>
      <c r="BZ68" s="71">
        <v>241.85179472184447</v>
      </c>
      <c r="CA68" s="71">
        <v>250.76232061416388</v>
      </c>
      <c r="CB68" s="71">
        <v>259.82895325376444</v>
      </c>
      <c r="CC68" s="71">
        <v>269.05169264064614</v>
      </c>
      <c r="CD68" s="71">
        <v>278.43053877480912</v>
      </c>
      <c r="CE68" s="71">
        <v>287.96549165625311</v>
      </c>
      <c r="CF68" s="71">
        <v>297.65655128497821</v>
      </c>
      <c r="CG68" s="71">
        <v>307.50371766098448</v>
      </c>
      <c r="CH68" s="71">
        <v>317.50699078427181</v>
      </c>
      <c r="CI68" s="71">
        <v>327.66637065484036</v>
      </c>
      <c r="CJ68" s="71">
        <v>337.98185727269021</v>
      </c>
      <c r="CK68" s="71">
        <v>348.45345063782105</v>
      </c>
      <c r="CL68" s="71">
        <v>359.08115075023301</v>
      </c>
      <c r="CM68" s="71">
        <v>369.86495760992608</v>
      </c>
      <c r="CN68" s="71">
        <v>380.80487121690038</v>
      </c>
      <c r="CO68" s="71">
        <v>391.90089157115574</v>
      </c>
      <c r="CP68" s="71">
        <v>403.15301867269244</v>
      </c>
      <c r="CQ68" s="71">
        <v>414.56125252151008</v>
      </c>
      <c r="CR68" s="71">
        <v>426.12559311760879</v>
      </c>
      <c r="CS68" s="71">
        <v>437.84604046098889</v>
      </c>
      <c r="CT68" s="71">
        <v>449.72259455164982</v>
      </c>
      <c r="CU68" s="71">
        <v>461.75525538959226</v>
      </c>
      <c r="CV68" s="71">
        <v>473.94402297481577</v>
      </c>
      <c r="CW68" s="71">
        <v>486.28889730732016</v>
      </c>
      <c r="CX68" s="71">
        <v>498.78987838710594</v>
      </c>
      <c r="CY68" s="71">
        <v>511.44696621417256</v>
      </c>
      <c r="CZ68" s="71">
        <v>524.26016078852069</v>
      </c>
      <c r="DA68" s="71">
        <v>537.2294621101496</v>
      </c>
      <c r="DB68" s="71">
        <v>550.35487017906007</v>
      </c>
      <c r="DC68" s="71">
        <v>563.63638499525155</v>
      </c>
      <c r="DD68" s="71">
        <v>577.07400655872391</v>
      </c>
      <c r="DE68" s="71">
        <v>590.66773486947773</v>
      </c>
      <c r="DF68" s="71">
        <v>604.4175699275122</v>
      </c>
      <c r="DG68" s="71">
        <v>618.32351173282836</v>
      </c>
      <c r="DH68" s="71">
        <v>632.38556028542564</v>
      </c>
      <c r="DI68" s="71">
        <v>646.60371558530358</v>
      </c>
      <c r="DJ68" s="71">
        <v>660.97797763246297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649.48496517658157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37.921480602405474</v>
      </c>
      <c r="K85" s="79">
        <v>912.28003238973588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-136.37469135594847</v>
      </c>
      <c r="K86" s="79">
        <v>910.00133474929635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910446.68215179653</v>
      </c>
      <c r="J89" s="80">
        <v>2.9666599379348665E-2</v>
      </c>
      <c r="K89" s="80">
        <v>4.9257983768492754E-7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909999.1352371485</v>
      </c>
      <c r="J90" s="80">
        <v>-3.2256896436082995E-5</v>
      </c>
      <c r="K90" s="80">
        <v>-1.182656991387427E-10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910001.33474929631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-4.0342404068024855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649.48496517658157</v>
      </c>
      <c r="K114" s="79">
        <v>605.85389900583471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37.921480602405474</v>
      </c>
      <c r="K115" s="79">
        <v>10.276613236242552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-136.37469135594847</v>
      </c>
      <c r="K116" s="79">
        <v>-11.141257927286846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1.0188622000907404</v>
      </c>
      <c r="J119" s="80">
        <v>2.0152268671156696E-4</v>
      </c>
      <c r="K119" s="138">
        <v>1.1235527883207472E-9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0.57028326967297083</v>
      </c>
      <c r="J120" s="80">
        <v>1.7175534669247079E-4</v>
      </c>
      <c r="K120" s="80">
        <v>6.297185532914464E-10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-11.141257927286846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0.44426272750754386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3.3809909737378794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277.39999999999998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6.1725267927708671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708.93131698192713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1.0254994859166759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-106.23569135594848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-106.23569135594848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3.3500092411267585E-2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119.99999999999999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-2.512807662339786E-5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0.13379717173716899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F09-74DD-4B51-9F9B-3A6A91F02D5F}">
  <sheetPr>
    <tabColor theme="0" tint="-0.249977111117893"/>
  </sheetPr>
  <dimension ref="A1:AM1048558"/>
  <sheetViews>
    <sheetView showGridLines="0" zoomScaleNormal="100" workbookViewId="0">
      <pane ySplit="26" topLeftCell="A120" activePane="bottomLeft" state="frozen"/>
      <selection pane="bottomLeft" activeCell="A137" sqref="A137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212</v>
      </c>
      <c r="I2" s="117" t="s">
        <v>280</v>
      </c>
      <c r="AD2" s="117" t="s">
        <v>409</v>
      </c>
    </row>
    <row r="4" spans="1:39">
      <c r="B4" s="117" t="s">
        <v>279</v>
      </c>
      <c r="U4" s="117" t="s">
        <v>396</v>
      </c>
      <c r="AD4" s="165">
        <f>COUNT(AD7:AD24)</f>
        <v>7</v>
      </c>
    </row>
    <row r="5" spans="1:39">
      <c r="I5" t="s">
        <v>395</v>
      </c>
      <c r="L5" s="153">
        <v>0</v>
      </c>
      <c r="M5" t="s">
        <v>394</v>
      </c>
      <c r="O5" s="117" t="s">
        <v>393</v>
      </c>
    </row>
    <row r="6" spans="1:39" ht="13.8">
      <c r="I6" t="s">
        <v>392</v>
      </c>
      <c r="J6">
        <v>1</v>
      </c>
      <c r="L6" s="152">
        <v>1</v>
      </c>
      <c r="O6" s="166" t="s">
        <v>391</v>
      </c>
      <c r="P6" s="110">
        <v>50</v>
      </c>
      <c r="U6" s="174" t="s">
        <v>390</v>
      </c>
      <c r="V6" s="108">
        <v>1</v>
      </c>
      <c r="W6" t="s">
        <v>389</v>
      </c>
      <c r="AD6" s="116" t="s">
        <v>408</v>
      </c>
      <c r="AE6" s="116" t="s">
        <v>407</v>
      </c>
      <c r="AF6" s="116" t="s">
        <v>406</v>
      </c>
      <c r="AG6" s="116" t="s">
        <v>405</v>
      </c>
      <c r="AH6" s="116" t="s">
        <v>91</v>
      </c>
      <c r="AI6" s="116" t="s">
        <v>404</v>
      </c>
      <c r="AJ6" s="116" t="s">
        <v>403</v>
      </c>
      <c r="AK6" s="116" t="s">
        <v>402</v>
      </c>
      <c r="AL6" s="103"/>
    </row>
    <row r="7" spans="1:39" ht="13.8">
      <c r="I7" t="s">
        <v>388</v>
      </c>
      <c r="L7" s="152">
        <v>1</v>
      </c>
      <c r="O7" s="166" t="s">
        <v>387</v>
      </c>
      <c r="P7" s="110">
        <v>0.1</v>
      </c>
      <c r="U7" s="174" t="s">
        <v>386</v>
      </c>
      <c r="V7" s="108">
        <v>1</v>
      </c>
      <c r="W7" t="s">
        <v>385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401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384</v>
      </c>
      <c r="P8" s="109">
        <v>0.95408705132867211</v>
      </c>
      <c r="U8" s="174" t="s">
        <v>383</v>
      </c>
      <c r="V8" s="108">
        <v>1</v>
      </c>
      <c r="W8" t="s">
        <v>382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401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381</v>
      </c>
      <c r="O9" s="166" t="s">
        <v>380</v>
      </c>
      <c r="P9" s="109">
        <v>43.367593242212365</v>
      </c>
      <c r="Q9" t="s">
        <v>379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401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378</v>
      </c>
      <c r="K10" s="168" t="s">
        <v>377</v>
      </c>
      <c r="L10" s="104">
        <v>238</v>
      </c>
      <c r="M10" s="168" t="s">
        <v>8</v>
      </c>
      <c r="O10" s="166" t="s">
        <v>376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401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375</v>
      </c>
      <c r="K11" s="172" t="s">
        <v>374</v>
      </c>
      <c r="L11" s="104">
        <v>28</v>
      </c>
      <c r="M11" s="172" t="s">
        <v>8</v>
      </c>
      <c r="O11" s="166" t="s">
        <v>373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400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372</v>
      </c>
      <c r="P12" s="110">
        <v>2000000</v>
      </c>
      <c r="U12" s="117" t="s">
        <v>371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400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370</v>
      </c>
      <c r="K13" s="168" t="s">
        <v>369</v>
      </c>
      <c r="L13" s="151">
        <v>48</v>
      </c>
      <c r="M13" s="168" t="s">
        <v>8</v>
      </c>
      <c r="O13" s="166" t="s">
        <v>368</v>
      </c>
      <c r="P13" s="109">
        <v>43.367593242212365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400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367</v>
      </c>
      <c r="K14" s="168" t="s">
        <v>366</v>
      </c>
      <c r="L14" s="151">
        <v>44.752499999999998</v>
      </c>
      <c r="M14" s="168" t="s">
        <v>8</v>
      </c>
      <c r="O14" s="166" t="s">
        <v>365</v>
      </c>
      <c r="P14" s="109">
        <v>1</v>
      </c>
      <c r="U14" s="171" t="s">
        <v>364</v>
      </c>
      <c r="V14" s="171" t="s">
        <v>363</v>
      </c>
      <c r="W14" s="171" t="s">
        <v>362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361</v>
      </c>
      <c r="K15" s="168" t="s">
        <v>360</v>
      </c>
      <c r="L15" s="151">
        <v>41.865812163333331</v>
      </c>
      <c r="M15" s="168" t="s">
        <v>8</v>
      </c>
      <c r="O15" s="166" t="s">
        <v>359</v>
      </c>
      <c r="P15" s="109">
        <v>1.1000000000000001</v>
      </c>
      <c r="U15" s="170" t="s">
        <v>358</v>
      </c>
      <c r="V15" s="170" t="s">
        <v>358</v>
      </c>
      <c r="W15" s="170" t="s">
        <v>121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357</v>
      </c>
      <c r="P16" s="109">
        <v>0.60099999999999998</v>
      </c>
      <c r="U16" s="144">
        <v>5.5881996300000004E-3</v>
      </c>
      <c r="V16" s="144">
        <v>-65215.4</v>
      </c>
      <c r="W16" s="143">
        <v>2.86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356</v>
      </c>
      <c r="K17" s="168" t="s">
        <v>355</v>
      </c>
      <c r="L17" s="150">
        <v>1473.1579837133568</v>
      </c>
      <c r="M17" s="168" t="s">
        <v>216</v>
      </c>
      <c r="U17" s="144">
        <v>5.5881996300000004E-3</v>
      </c>
      <c r="V17" s="144">
        <v>-58573.599999999999</v>
      </c>
      <c r="W17" s="143">
        <v>1.99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5.5881996300000004E-3</v>
      </c>
      <c r="V18" s="144">
        <v>-55252.7</v>
      </c>
      <c r="W18" s="143">
        <v>3.92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2003.6844703999998</v>
      </c>
      <c r="V19" s="144">
        <v>-55252.7</v>
      </c>
      <c r="W19" s="143">
        <v>3.27</v>
      </c>
    </row>
    <row r="20" spans="2:38">
      <c r="U20" s="144">
        <v>5.5881996300000004E-3</v>
      </c>
      <c r="V20" s="144">
        <v>-51931.7</v>
      </c>
      <c r="W20" s="143">
        <v>25.1</v>
      </c>
    </row>
    <row r="21" spans="2:38">
      <c r="U21" s="144">
        <v>2003.6844703999998</v>
      </c>
      <c r="V21" s="144">
        <v>-51931.7</v>
      </c>
      <c r="W21" s="143">
        <v>2.86</v>
      </c>
    </row>
    <row r="22" spans="2:38">
      <c r="U22" s="144">
        <v>5.5881996300000004E-3</v>
      </c>
      <c r="V22" s="144">
        <v>-48610.8</v>
      </c>
      <c r="W22" s="143">
        <v>20.22</v>
      </c>
    </row>
    <row r="23" spans="2:38">
      <c r="U23" s="144">
        <v>2003.6844703999998</v>
      </c>
      <c r="V23" s="144">
        <v>-48610.8</v>
      </c>
      <c r="W23" s="143">
        <v>2.0099999999999998</v>
      </c>
    </row>
    <row r="24" spans="2:38">
      <c r="U24" s="144">
        <v>5.5881996300000004E-3</v>
      </c>
      <c r="V24" s="144">
        <v>-45289.9</v>
      </c>
      <c r="W24" s="143">
        <v>19.18</v>
      </c>
    </row>
    <row r="25" spans="2:38">
      <c r="U25" s="144">
        <v>5.5881996300000004E-3</v>
      </c>
      <c r="V25" s="144">
        <v>-41969</v>
      </c>
      <c r="W25" s="143">
        <v>16.55</v>
      </c>
    </row>
    <row r="26" spans="2:38">
      <c r="B26" s="116" t="s">
        <v>211</v>
      </c>
      <c r="C26" s="116" t="s">
        <v>210</v>
      </c>
      <c r="D26" s="116" t="s">
        <v>209</v>
      </c>
      <c r="E26" s="116" t="s">
        <v>354</v>
      </c>
      <c r="F26" s="116" t="s">
        <v>208</v>
      </c>
      <c r="G26" s="115"/>
      <c r="H26" s="115"/>
      <c r="I26" s="116" t="s">
        <v>211</v>
      </c>
      <c r="J26" s="116" t="s">
        <v>210</v>
      </c>
      <c r="K26" s="116" t="s">
        <v>209</v>
      </c>
      <c r="L26" s="116" t="s">
        <v>278</v>
      </c>
      <c r="M26" s="116" t="s">
        <v>277</v>
      </c>
      <c r="N26" s="116" t="s">
        <v>276</v>
      </c>
      <c r="O26" s="116" t="s">
        <v>275</v>
      </c>
      <c r="U26" s="144">
        <v>2003.6844703999998</v>
      </c>
      <c r="V26" s="144">
        <v>-41969</v>
      </c>
      <c r="W26" s="143">
        <v>0.96</v>
      </c>
    </row>
    <row r="27" spans="2:38" ht="15.6">
      <c r="B27" s="106">
        <v>23</v>
      </c>
      <c r="C27" s="103" t="s">
        <v>195</v>
      </c>
      <c r="E27" s="104"/>
      <c r="F27" t="s">
        <v>207</v>
      </c>
      <c r="G27" s="202"/>
      <c r="I27" s="106">
        <f>B27</f>
        <v>23</v>
      </c>
      <c r="J27" s="103" t="s">
        <v>195</v>
      </c>
      <c r="L27" s="191"/>
      <c r="M27" s="191"/>
      <c r="N27" s="191"/>
      <c r="O27" s="191"/>
      <c r="P27" t="str">
        <f t="shared" ref="P27:P66" si="2">IF(F27&lt;&gt;"",F27,"")</f>
        <v>Simplified formula used, therefore not evaluated</v>
      </c>
      <c r="U27" s="144">
        <v>5.5881996300000004E-3</v>
      </c>
      <c r="V27" s="144">
        <v>-38648.1</v>
      </c>
      <c r="W27" s="143">
        <v>24.24</v>
      </c>
    </row>
    <row r="28" spans="2:38" ht="15.6">
      <c r="B28" s="106">
        <f>B27+1</f>
        <v>24</v>
      </c>
      <c r="C28" s="105" t="s">
        <v>206</v>
      </c>
      <c r="D28" s="103" t="s">
        <v>126</v>
      </c>
      <c r="E28" s="107">
        <f>0.05*E34</f>
        <v>47.288017719282664</v>
      </c>
      <c r="F28" t="s">
        <v>205</v>
      </c>
      <c r="G28" s="203"/>
      <c r="I28" s="106">
        <f>I27+1</f>
        <v>24</v>
      </c>
      <c r="J28" s="105" t="s">
        <v>206</v>
      </c>
      <c r="K28" s="103" t="s">
        <v>126</v>
      </c>
      <c r="L28" s="192">
        <v>47.288017719282664</v>
      </c>
      <c r="M28" s="192">
        <v>47.288017719282664</v>
      </c>
      <c r="N28" s="192">
        <v>47.288017719282664</v>
      </c>
      <c r="O28" s="192">
        <v>47.288017719282664</v>
      </c>
      <c r="P28" t="str">
        <f t="shared" si="2"/>
        <v>Simplified formula used, therefore not used directly (but reported here for info)</v>
      </c>
      <c r="U28" s="144">
        <v>2003.6844703999998</v>
      </c>
      <c r="V28" s="144">
        <v>-38648.1</v>
      </c>
      <c r="W28" s="143">
        <v>3.23</v>
      </c>
    </row>
    <row r="29" spans="2:38" ht="15.6">
      <c r="B29" s="106"/>
      <c r="C29" s="105" t="s">
        <v>204</v>
      </c>
      <c r="D29" s="103" t="s">
        <v>203</v>
      </c>
      <c r="E29" s="107">
        <v>900</v>
      </c>
      <c r="F29" t="s">
        <v>202</v>
      </c>
      <c r="G29" s="203"/>
      <c r="I29" s="106"/>
      <c r="J29" s="105" t="s">
        <v>204</v>
      </c>
      <c r="K29" s="103" t="s">
        <v>203</v>
      </c>
      <c r="L29" s="192">
        <v>900</v>
      </c>
      <c r="M29" s="192">
        <v>900</v>
      </c>
      <c r="N29" s="192">
        <v>900</v>
      </c>
      <c r="O29" s="192">
        <v>900</v>
      </c>
      <c r="P29" t="str">
        <f t="shared" si="2"/>
        <v>Nominal yield strength (0.2% strain limit) for 10.9 bolts</v>
      </c>
      <c r="U29" s="144">
        <v>5.5881996300000004E-3</v>
      </c>
      <c r="V29" s="144">
        <v>-35327.199999999997</v>
      </c>
      <c r="W29" s="143">
        <v>27.11</v>
      </c>
    </row>
    <row r="30" spans="2:38" ht="15.6">
      <c r="B30" s="106"/>
      <c r="C30" s="105" t="s">
        <v>201</v>
      </c>
      <c r="D30" s="103" t="s">
        <v>141</v>
      </c>
      <c r="E30" s="107">
        <v>1473.1579837133568</v>
      </c>
      <c r="F30" t="s">
        <v>329</v>
      </c>
      <c r="G30" s="203"/>
      <c r="I30" s="106"/>
      <c r="J30" s="105" t="s">
        <v>201</v>
      </c>
      <c r="K30" s="103" t="s">
        <v>141</v>
      </c>
      <c r="L30" s="192">
        <v>1473.1579837133568</v>
      </c>
      <c r="M30" s="192">
        <v>1473.1579837133568</v>
      </c>
      <c r="N30" s="192">
        <v>1473.1579837133568</v>
      </c>
      <c r="O30" s="192">
        <v>1473.1579837133568</v>
      </c>
      <c r="P30" t="str">
        <f t="shared" si="2"/>
        <v>Stress area of bolt</v>
      </c>
      <c r="U30" s="144">
        <v>2003.6844703999998</v>
      </c>
      <c r="V30" s="144">
        <v>-35327.199999999997</v>
      </c>
      <c r="W30" s="143">
        <v>14.9</v>
      </c>
    </row>
    <row r="31" spans="2:38" ht="15.6">
      <c r="B31" s="106">
        <f>B28+1</f>
        <v>25</v>
      </c>
      <c r="C31" s="103" t="s">
        <v>195</v>
      </c>
      <c r="D31" s="103" t="s">
        <v>126</v>
      </c>
      <c r="E31" s="107">
        <v>910</v>
      </c>
      <c r="F31" t="s">
        <v>200</v>
      </c>
      <c r="G31" s="202"/>
      <c r="I31" s="106">
        <f>I28+1</f>
        <v>25</v>
      </c>
      <c r="J31" s="103" t="s">
        <v>195</v>
      </c>
      <c r="K31" s="103" t="s">
        <v>126</v>
      </c>
      <c r="L31" s="192">
        <v>910</v>
      </c>
      <c r="M31" s="192">
        <v>910</v>
      </c>
      <c r="N31" s="192">
        <v>910</v>
      </c>
      <c r="O31" s="192">
        <v>910</v>
      </c>
      <c r="P31" t="str">
        <f t="shared" si="2"/>
        <v>Design value of preload, simplified formula</v>
      </c>
      <c r="U31" s="144">
        <v>4007.361206</v>
      </c>
      <c r="V31" s="144">
        <v>-35327.199999999997</v>
      </c>
      <c r="W31" s="143">
        <v>4.3600000000000003</v>
      </c>
    </row>
    <row r="32" spans="2:38" ht="15.6">
      <c r="B32" s="106"/>
      <c r="C32" s="103" t="s">
        <v>199</v>
      </c>
      <c r="D32" s="103" t="s">
        <v>126</v>
      </c>
      <c r="E32" s="107">
        <v>1020.8984827133563</v>
      </c>
      <c r="F32" t="s">
        <v>330</v>
      </c>
      <c r="G32" s="202"/>
      <c r="I32" s="106"/>
      <c r="J32" s="103" t="s">
        <v>199</v>
      </c>
      <c r="K32" s="103" t="s">
        <v>126</v>
      </c>
      <c r="L32" s="192">
        <v>1020.8984827133563</v>
      </c>
      <c r="M32" s="192">
        <v>1020.8984827133563</v>
      </c>
      <c r="N32" s="192">
        <v>1020.8984827133563</v>
      </c>
      <c r="O32" s="192">
        <v>1020.8984827133563</v>
      </c>
      <c r="P32" t="str">
        <f t="shared" si="2"/>
        <v>Mean preload after installation</v>
      </c>
      <c r="U32" s="144">
        <v>6011.0379415999996</v>
      </c>
      <c r="V32" s="144">
        <v>-35327.199999999997</v>
      </c>
      <c r="W32" s="143">
        <v>1.26</v>
      </c>
    </row>
    <row r="33" spans="2:23" ht="15.6">
      <c r="B33" s="106"/>
      <c r="C33" s="103" t="s">
        <v>198</v>
      </c>
      <c r="D33" s="103" t="s">
        <v>121</v>
      </c>
      <c r="E33" s="109">
        <v>0.1</v>
      </c>
      <c r="F33" t="s">
        <v>331</v>
      </c>
      <c r="G33" s="202"/>
      <c r="I33" s="106"/>
      <c r="J33" s="103" t="s">
        <v>198</v>
      </c>
      <c r="K33" s="103" t="s">
        <v>121</v>
      </c>
      <c r="L33" s="190">
        <v>0.1</v>
      </c>
      <c r="M33" s="190">
        <v>0.1</v>
      </c>
      <c r="N33" s="190">
        <v>0.1</v>
      </c>
      <c r="O33" s="190">
        <v>0.1</v>
      </c>
      <c r="P33" t="str">
        <f t="shared" si="2"/>
        <v>Coefficient of variation for preload</v>
      </c>
      <c r="U33" s="144">
        <v>5.5881996300000004E-3</v>
      </c>
      <c r="V33" s="144">
        <v>-32006.2</v>
      </c>
      <c r="W33" s="143">
        <v>39.369999999999997</v>
      </c>
    </row>
    <row r="34" spans="2:23" ht="15.6">
      <c r="B34" s="106"/>
      <c r="C34" s="103" t="s">
        <v>197</v>
      </c>
      <c r="D34" s="103" t="s">
        <v>126</v>
      </c>
      <c r="E34" s="107">
        <f>(1-0.736*E33)*E32</f>
        <v>945.76035438565327</v>
      </c>
      <c r="F34" t="s">
        <v>332</v>
      </c>
      <c r="G34" s="202"/>
      <c r="I34" s="106"/>
      <c r="J34" s="103" t="s">
        <v>197</v>
      </c>
      <c r="K34" s="103" t="s">
        <v>126</v>
      </c>
      <c r="L34" s="192">
        <v>945.76035438565327</v>
      </c>
      <c r="M34" s="192">
        <v>945.76035438565327</v>
      </c>
      <c r="N34" s="192">
        <v>945.76035438565327</v>
      </c>
      <c r="O34" s="192">
        <v>945.76035438565327</v>
      </c>
      <c r="P34" t="str">
        <f t="shared" si="2"/>
        <v>Design preload averaged over 5 bolts (after installation, without preload losses)</v>
      </c>
      <c r="U34" s="144">
        <v>2003.6844703999998</v>
      </c>
      <c r="V34" s="144">
        <v>-32006.2</v>
      </c>
      <c r="W34" s="143">
        <v>12.17</v>
      </c>
    </row>
    <row r="35" spans="2:23" ht="15.6">
      <c r="B35" s="131">
        <f>B31+1</f>
        <v>26</v>
      </c>
      <c r="C35" s="130" t="s">
        <v>274</v>
      </c>
      <c r="D35" s="130" t="s">
        <v>126</v>
      </c>
      <c r="E35" s="129">
        <v>808.99913815980972</v>
      </c>
      <c r="F35" s="149" t="s">
        <v>412</v>
      </c>
      <c r="G35" s="204"/>
      <c r="H35" s="132"/>
      <c r="I35" s="131">
        <f>I31+1</f>
        <v>26</v>
      </c>
      <c r="J35" s="130" t="s">
        <v>274</v>
      </c>
      <c r="K35" s="130" t="s">
        <v>126</v>
      </c>
      <c r="L35" s="193">
        <v>808.99913815980972</v>
      </c>
      <c r="M35" s="193">
        <v>808.99913815980972</v>
      </c>
      <c r="N35" s="193">
        <v>808.99913815980972</v>
      </c>
      <c r="O35" s="193">
        <v>808.99913815980972</v>
      </c>
      <c r="P35" t="str">
        <f t="shared" si="2"/>
        <v>Design value capped to 90% Fp,C*: Yes</v>
      </c>
      <c r="U35" s="144">
        <v>4007.361206</v>
      </c>
      <c r="V35" s="144">
        <v>-32006.2</v>
      </c>
      <c r="W35" s="143">
        <v>7.3</v>
      </c>
    </row>
    <row r="36" spans="2:23" ht="15.6">
      <c r="B36" s="106"/>
      <c r="C36" s="105" t="s">
        <v>193</v>
      </c>
      <c r="D36" s="103" t="s">
        <v>273</v>
      </c>
      <c r="E36" s="114">
        <v>9.1986306542215614E-10</v>
      </c>
      <c r="G36" s="203"/>
      <c r="I36" s="106"/>
      <c r="J36" s="105" t="s">
        <v>193</v>
      </c>
      <c r="K36" s="103" t="s">
        <v>273</v>
      </c>
      <c r="L36" s="194">
        <v>9.1986306542215614E-10</v>
      </c>
      <c r="M36" s="194">
        <v>9.1986306542215614E-10</v>
      </c>
      <c r="N36" s="194">
        <v>9.1986306542215614E-10</v>
      </c>
      <c r="O36" s="194">
        <v>9.1986306542215614E-10</v>
      </c>
      <c r="P36" t="str">
        <f t="shared" si="2"/>
        <v/>
      </c>
      <c r="U36" s="144">
        <v>6011.0379415999996</v>
      </c>
      <c r="V36" s="144">
        <v>-32006.2</v>
      </c>
      <c r="W36" s="143">
        <v>0.52</v>
      </c>
    </row>
    <row r="37" spans="2:23" ht="15.6">
      <c r="B37" s="106"/>
      <c r="C37" s="105" t="s">
        <v>192</v>
      </c>
      <c r="D37" s="103" t="s">
        <v>273</v>
      </c>
      <c r="E37" s="114">
        <v>1.5408931721752862E-10</v>
      </c>
      <c r="F37" s="148"/>
      <c r="G37" s="203"/>
      <c r="I37" s="106"/>
      <c r="J37" s="105" t="s">
        <v>192</v>
      </c>
      <c r="K37" s="103" t="s">
        <v>273</v>
      </c>
      <c r="L37" s="194">
        <v>1.5408931721752862E-10</v>
      </c>
      <c r="M37" s="194">
        <v>1.5408931721752862E-10</v>
      </c>
      <c r="N37" s="194">
        <v>1.5408931721752862E-10</v>
      </c>
      <c r="O37" s="194">
        <v>1.5408931721752862E-10</v>
      </c>
      <c r="P37" t="str">
        <f t="shared" si="2"/>
        <v/>
      </c>
      <c r="U37" s="144">
        <v>5.5881996300000004E-3</v>
      </c>
      <c r="V37" s="144">
        <v>-28685.3</v>
      </c>
      <c r="W37" s="143">
        <v>70.05</v>
      </c>
    </row>
    <row r="38" spans="2:23">
      <c r="B38" s="106"/>
      <c r="C38" s="105" t="s">
        <v>191</v>
      </c>
      <c r="D38" s="103" t="s">
        <v>121</v>
      </c>
      <c r="E38" s="109">
        <v>0.1284830227486351</v>
      </c>
      <c r="G38" s="203"/>
      <c r="I38" s="106"/>
      <c r="J38" s="105" t="s">
        <v>191</v>
      </c>
      <c r="K38" s="103" t="s">
        <v>121</v>
      </c>
      <c r="L38" s="190">
        <v>0.14347872373893336</v>
      </c>
      <c r="M38" s="190">
        <v>0.14347872373893336</v>
      </c>
      <c r="N38" s="190">
        <v>0.14347872373893336</v>
      </c>
      <c r="O38" s="190">
        <v>0.14347872373893336</v>
      </c>
      <c r="P38" t="str">
        <f t="shared" si="2"/>
        <v/>
      </c>
      <c r="U38" s="144">
        <v>2003.6844703999998</v>
      </c>
      <c r="V38" s="144">
        <v>-28685.3</v>
      </c>
      <c r="W38" s="143">
        <v>30.82</v>
      </c>
    </row>
    <row r="39" spans="2:23" ht="15.6">
      <c r="B39" s="106">
        <f>B35+1</f>
        <v>27</v>
      </c>
      <c r="C39" s="105" t="s">
        <v>190</v>
      </c>
      <c r="D39" s="103" t="s">
        <v>126</v>
      </c>
      <c r="E39" s="108">
        <v>89.473198506560863</v>
      </c>
      <c r="G39" s="203"/>
      <c r="I39" s="106">
        <f>I35+1</f>
        <v>27</v>
      </c>
      <c r="J39" s="105" t="s">
        <v>190</v>
      </c>
      <c r="K39" s="103" t="s">
        <v>126</v>
      </c>
      <c r="L39" s="189">
        <v>89.473198506560863</v>
      </c>
      <c r="M39" s="189">
        <v>89.473198506560863</v>
      </c>
      <c r="N39" s="189">
        <v>89.473198506560863</v>
      </c>
      <c r="O39" s="189">
        <v>89.473198506560863</v>
      </c>
      <c r="P39" t="str">
        <f t="shared" si="2"/>
        <v/>
      </c>
      <c r="U39" s="144">
        <v>4007.361206</v>
      </c>
      <c r="V39" s="144">
        <v>-28685.3</v>
      </c>
      <c r="W39" s="143">
        <v>6.68</v>
      </c>
    </row>
    <row r="40" spans="2:23" ht="15.6">
      <c r="B40" s="106"/>
      <c r="C40" s="105" t="s">
        <v>189</v>
      </c>
      <c r="D40" s="103" t="s">
        <v>272</v>
      </c>
      <c r="E40" s="107">
        <v>500</v>
      </c>
      <c r="G40" s="203"/>
      <c r="I40" s="106"/>
      <c r="J40" s="105" t="s">
        <v>189</v>
      </c>
      <c r="K40" s="103" t="s">
        <v>272</v>
      </c>
      <c r="L40" s="192">
        <v>500</v>
      </c>
      <c r="M40" s="192">
        <v>500</v>
      </c>
      <c r="N40" s="192">
        <v>500</v>
      </c>
      <c r="O40" s="192">
        <v>500</v>
      </c>
      <c r="P40" t="str">
        <f t="shared" si="2"/>
        <v/>
      </c>
      <c r="U40" s="144">
        <v>5.5881996300000004E-3</v>
      </c>
      <c r="V40" s="144">
        <v>-25364.400000000001</v>
      </c>
      <c r="W40" s="143">
        <v>81.349999999999994</v>
      </c>
    </row>
    <row r="41" spans="2:23" ht="15.6">
      <c r="B41" s="106">
        <f>B39+1</f>
        <v>28</v>
      </c>
      <c r="C41" s="103" t="s">
        <v>188</v>
      </c>
      <c r="D41" s="103" t="s">
        <v>272</v>
      </c>
      <c r="E41" s="107">
        <v>96.08995471851452</v>
      </c>
      <c r="F41" t="s">
        <v>333</v>
      </c>
      <c r="G41" s="202"/>
      <c r="I41" s="106">
        <f>I39+1</f>
        <v>28</v>
      </c>
      <c r="J41" s="103" t="s">
        <v>188</v>
      </c>
      <c r="K41" s="103" t="s">
        <v>272</v>
      </c>
      <c r="L41" s="192">
        <v>96.08995471851452</v>
      </c>
      <c r="M41" s="192">
        <v>96.08995471851452</v>
      </c>
      <c r="N41" s="192">
        <v>96.08995471851452</v>
      </c>
      <c r="O41" s="192">
        <v>96.08995471851452</v>
      </c>
      <c r="P41" t="str">
        <f t="shared" si="2"/>
        <v>Including 50% reduction, when re-tightening is assumed (only for tension tightening)</v>
      </c>
      <c r="U41" s="144">
        <v>2003.6844703999998</v>
      </c>
      <c r="V41" s="144">
        <v>-25364.400000000001</v>
      </c>
      <c r="W41" s="143">
        <v>62.03</v>
      </c>
    </row>
    <row r="42" spans="2:23" ht="15.6">
      <c r="B42" s="106">
        <f>B41+1</f>
        <v>29</v>
      </c>
      <c r="C42" s="103" t="s">
        <v>186</v>
      </c>
      <c r="D42" s="103" t="s">
        <v>126</v>
      </c>
      <c r="E42" s="111">
        <v>1126.9658575407177</v>
      </c>
      <c r="G42" s="202"/>
      <c r="I42" s="106">
        <f>I41+1</f>
        <v>29</v>
      </c>
      <c r="J42" s="103" t="s">
        <v>186</v>
      </c>
      <c r="K42" s="103" t="s">
        <v>126</v>
      </c>
      <c r="L42" s="195">
        <v>1126.9658575407177</v>
      </c>
      <c r="M42" s="195">
        <v>1126.9658575407177</v>
      </c>
      <c r="N42" s="195">
        <v>1126.9658575407177</v>
      </c>
      <c r="O42" s="195">
        <v>1126.9658575407177</v>
      </c>
      <c r="P42" t="str">
        <f t="shared" si="2"/>
        <v/>
      </c>
      <c r="U42" s="144">
        <v>4007.361206</v>
      </c>
      <c r="V42" s="144">
        <v>-25364.400000000001</v>
      </c>
      <c r="W42" s="143">
        <v>6.57</v>
      </c>
    </row>
    <row r="43" spans="2:23" ht="15.6">
      <c r="B43" s="106">
        <f>B42+1</f>
        <v>30</v>
      </c>
      <c r="C43" s="103" t="s">
        <v>185</v>
      </c>
      <c r="D43" s="103" t="s">
        <v>181</v>
      </c>
      <c r="E43" s="107">
        <f>MAX(E44,ABS(E45))</f>
        <v>65.673222412000001</v>
      </c>
      <c r="F43" t="s">
        <v>184</v>
      </c>
      <c r="G43" s="202"/>
      <c r="I43" s="106">
        <f>I42+1</f>
        <v>30</v>
      </c>
      <c r="J43" s="103" t="s">
        <v>185</v>
      </c>
      <c r="K43" s="103" t="s">
        <v>181</v>
      </c>
      <c r="L43" s="192">
        <v>65.673222412000001</v>
      </c>
      <c r="M43" s="192">
        <v>65.673222412000001</v>
      </c>
      <c r="N43" s="192">
        <v>65.673222412000001</v>
      </c>
      <c r="O43" s="192">
        <v>65.673222412000001</v>
      </c>
      <c r="P43" t="str">
        <f t="shared" si="2"/>
        <v>Note: S1 loads not included here, only FLS loads</v>
      </c>
      <c r="U43" s="144">
        <v>6011.0379415999996</v>
      </c>
      <c r="V43" s="144">
        <v>-25364.400000000001</v>
      </c>
      <c r="W43" s="143">
        <v>4.88</v>
      </c>
    </row>
    <row r="44" spans="2:23" ht="15.6">
      <c r="B44" s="106">
        <f>B43+1</f>
        <v>31</v>
      </c>
      <c r="C44" s="103" t="s">
        <v>183</v>
      </c>
      <c r="D44" s="103" t="s">
        <v>181</v>
      </c>
      <c r="E44" s="107">
        <v>65.673222412000001</v>
      </c>
      <c r="G44" s="202"/>
      <c r="I44" s="106">
        <f>I43+1</f>
        <v>31</v>
      </c>
      <c r="J44" s="103" t="s">
        <v>183</v>
      </c>
      <c r="K44" s="103" t="s">
        <v>181</v>
      </c>
      <c r="L44" s="192">
        <v>65.673222412000001</v>
      </c>
      <c r="M44" s="192">
        <v>65.673222412000001</v>
      </c>
      <c r="N44" s="192">
        <v>65.673222412000001</v>
      </c>
      <c r="O44" s="192">
        <v>65.673222412000001</v>
      </c>
      <c r="P44" t="str">
        <f t="shared" si="2"/>
        <v/>
      </c>
      <c r="U44" s="144">
        <v>5.5881996300000004E-3</v>
      </c>
      <c r="V44" s="144">
        <v>-22043.5</v>
      </c>
      <c r="W44" s="143">
        <v>129.41</v>
      </c>
    </row>
    <row r="45" spans="2:23" ht="15.6">
      <c r="B45" s="106">
        <f>B44+1</f>
        <v>32</v>
      </c>
      <c r="C45" s="103" t="s">
        <v>182</v>
      </c>
      <c r="D45" s="103" t="s">
        <v>181</v>
      </c>
      <c r="E45" s="107">
        <v>-58.57360279409982</v>
      </c>
      <c r="G45" s="202"/>
      <c r="I45" s="106">
        <f>I44+1</f>
        <v>32</v>
      </c>
      <c r="J45" s="103" t="s">
        <v>182</v>
      </c>
      <c r="K45" s="103" t="s">
        <v>181</v>
      </c>
      <c r="L45" s="192">
        <v>-58.57360279409982</v>
      </c>
      <c r="M45" s="192">
        <v>-58.57360279409982</v>
      </c>
      <c r="N45" s="192">
        <v>-58.57360279409982</v>
      </c>
      <c r="O45" s="192">
        <v>-58.57360279409982</v>
      </c>
      <c r="P45" t="str">
        <f t="shared" si="2"/>
        <v/>
      </c>
      <c r="U45" s="144">
        <v>2003.6844703999998</v>
      </c>
      <c r="V45" s="144">
        <v>-22043.5</v>
      </c>
      <c r="W45" s="143">
        <v>47.78</v>
      </c>
    </row>
    <row r="46" spans="2:23" ht="15.6">
      <c r="B46" s="106"/>
      <c r="C46" s="103" t="s">
        <v>180</v>
      </c>
      <c r="D46" s="103" t="s">
        <v>126</v>
      </c>
      <c r="E46" s="111">
        <v>369.02469277749583</v>
      </c>
      <c r="G46" s="202"/>
      <c r="I46" s="106"/>
      <c r="J46" s="103" t="s">
        <v>180</v>
      </c>
      <c r="K46" s="103" t="s">
        <v>126</v>
      </c>
      <c r="L46" s="195">
        <v>369.02469277749583</v>
      </c>
      <c r="M46" s="195">
        <v>369.02469277749583</v>
      </c>
      <c r="N46" s="195">
        <v>369.02469277749583</v>
      </c>
      <c r="O46" s="195">
        <v>369.02469277749583</v>
      </c>
      <c r="P46" t="str">
        <f t="shared" si="2"/>
        <v/>
      </c>
      <c r="U46" s="144">
        <v>4007.361206</v>
      </c>
      <c r="V46" s="144">
        <v>-22043.5</v>
      </c>
      <c r="W46" s="143">
        <v>28.16</v>
      </c>
    </row>
    <row r="47" spans="2:23" ht="15.6">
      <c r="B47" s="106">
        <f>B45+1</f>
        <v>33</v>
      </c>
      <c r="C47" s="103" t="s">
        <v>179</v>
      </c>
      <c r="D47" s="103" t="s">
        <v>121</v>
      </c>
      <c r="E47" s="104"/>
      <c r="F47" t="s">
        <v>305</v>
      </c>
      <c r="G47" s="202"/>
      <c r="I47" s="106">
        <f>I45+1</f>
        <v>33</v>
      </c>
      <c r="J47" s="103" t="s">
        <v>179</v>
      </c>
      <c r="K47" s="103" t="s">
        <v>121</v>
      </c>
      <c r="L47" s="191"/>
      <c r="M47" s="191"/>
      <c r="N47" s="191"/>
      <c r="O47" s="191"/>
      <c r="P47" t="str">
        <f t="shared" si="2"/>
        <v>(valid in case L-Flange is calculated)</v>
      </c>
      <c r="U47" s="144">
        <v>6011.0379415999996</v>
      </c>
      <c r="V47" s="144">
        <v>-22043.5</v>
      </c>
      <c r="W47" s="143">
        <v>3.79</v>
      </c>
    </row>
    <row r="48" spans="2:23" ht="15.6">
      <c r="B48" s="106"/>
      <c r="C48" s="105" t="s">
        <v>178</v>
      </c>
      <c r="D48" s="103" t="s">
        <v>177</v>
      </c>
      <c r="E48" s="110">
        <v>30</v>
      </c>
      <c r="G48" s="203"/>
      <c r="I48" s="106"/>
      <c r="J48" s="105" t="s">
        <v>178</v>
      </c>
      <c r="K48" s="103" t="s">
        <v>177</v>
      </c>
      <c r="L48" s="188">
        <v>30</v>
      </c>
      <c r="M48" s="188">
        <v>60</v>
      </c>
      <c r="N48" s="188">
        <v>90</v>
      </c>
      <c r="O48" s="188">
        <v>120</v>
      </c>
      <c r="P48" t="str">
        <f t="shared" si="2"/>
        <v/>
      </c>
      <c r="U48" s="144">
        <v>5.5881996300000004E-3</v>
      </c>
      <c r="V48" s="144">
        <v>-18722.599999999999</v>
      </c>
      <c r="W48" s="143">
        <v>190.18</v>
      </c>
    </row>
    <row r="49" spans="2:23" ht="15.6">
      <c r="B49" s="106"/>
      <c r="C49" s="103" t="s">
        <v>176</v>
      </c>
      <c r="D49" s="103" t="s">
        <v>170</v>
      </c>
      <c r="E49" s="109">
        <v>1.2042771838760873</v>
      </c>
      <c r="F49" t="s">
        <v>318</v>
      </c>
      <c r="G49" s="202"/>
      <c r="I49" s="106"/>
      <c r="J49" s="103" t="s">
        <v>176</v>
      </c>
      <c r="K49" s="103" t="s">
        <v>170</v>
      </c>
      <c r="L49" s="190">
        <v>1.2042771838760873</v>
      </c>
      <c r="M49" s="190">
        <v>2.4085543677521746</v>
      </c>
      <c r="N49" s="190">
        <v>3.6128315516282621</v>
      </c>
      <c r="O49" s="190">
        <v>4.8171087355043491</v>
      </c>
      <c r="P49" t="str">
        <f t="shared" si="2"/>
        <v>Gap length measured on outside diameter</v>
      </c>
      <c r="U49" s="144">
        <v>2003.6844703999998</v>
      </c>
      <c r="V49" s="144">
        <v>-18722.599999999999</v>
      </c>
      <c r="W49" s="143">
        <v>138.01</v>
      </c>
    </row>
    <row r="50" spans="2:23">
      <c r="B50" s="106"/>
      <c r="C50" s="103" t="s">
        <v>91</v>
      </c>
      <c r="D50" s="103" t="s">
        <v>170</v>
      </c>
      <c r="E50" s="109">
        <v>4.5999999999999996</v>
      </c>
      <c r="G50" s="202"/>
      <c r="I50" s="106"/>
      <c r="J50" s="103" t="s">
        <v>91</v>
      </c>
      <c r="K50" s="103" t="s">
        <v>170</v>
      </c>
      <c r="L50" s="190">
        <v>4.5999999999999996</v>
      </c>
      <c r="M50" s="190">
        <v>4.5999999999999996</v>
      </c>
      <c r="N50" s="190">
        <v>4.5999999999999996</v>
      </c>
      <c r="O50" s="190">
        <v>4.5999999999999996</v>
      </c>
      <c r="P50" t="str">
        <f t="shared" si="2"/>
        <v/>
      </c>
      <c r="U50" s="144">
        <v>4007.361206</v>
      </c>
      <c r="V50" s="144">
        <v>-18722.599999999999</v>
      </c>
      <c r="W50" s="143">
        <v>32.68</v>
      </c>
    </row>
    <row r="51" spans="2:23" ht="15.6">
      <c r="B51" s="106"/>
      <c r="C51" s="103" t="s">
        <v>175</v>
      </c>
      <c r="D51" s="103" t="s">
        <v>174</v>
      </c>
      <c r="E51" s="108">
        <v>1.4</v>
      </c>
      <c r="G51" s="202"/>
      <c r="I51" s="106"/>
      <c r="J51" s="103" t="s">
        <v>175</v>
      </c>
      <c r="K51" s="103" t="s">
        <v>174</v>
      </c>
      <c r="L51" s="189">
        <v>1.4</v>
      </c>
      <c r="M51" s="189">
        <v>1.4</v>
      </c>
      <c r="N51" s="189">
        <v>1.4</v>
      </c>
      <c r="O51" s="189">
        <v>1.4</v>
      </c>
      <c r="P51" t="str">
        <f t="shared" si="2"/>
        <v/>
      </c>
      <c r="U51" s="144">
        <v>6011.0379415999996</v>
      </c>
      <c r="V51" s="144">
        <v>-18722.599999999999</v>
      </c>
      <c r="W51" s="143">
        <v>8.18</v>
      </c>
    </row>
    <row r="52" spans="2:23" ht="15.6">
      <c r="B52" s="106">
        <f>B47+1</f>
        <v>34</v>
      </c>
      <c r="C52" s="103" t="s">
        <v>173</v>
      </c>
      <c r="D52" s="103" t="s">
        <v>124</v>
      </c>
      <c r="E52" s="109">
        <v>0.25543636477371356</v>
      </c>
      <c r="G52" s="202"/>
      <c r="I52" s="106">
        <f>I47+1</f>
        <v>34</v>
      </c>
      <c r="J52" s="103" t="s">
        <v>173</v>
      </c>
      <c r="K52" s="103" t="s">
        <v>124</v>
      </c>
      <c r="L52" s="190">
        <v>0.25543636477371356</v>
      </c>
      <c r="M52" s="190">
        <v>0.61333841412818124</v>
      </c>
      <c r="N52" s="190">
        <v>1.0737061480634029</v>
      </c>
      <c r="O52" s="190">
        <v>1.6365395665793787</v>
      </c>
      <c r="P52" t="str">
        <f t="shared" si="2"/>
        <v/>
      </c>
      <c r="U52" s="144">
        <v>8014.7224120000001</v>
      </c>
      <c r="V52" s="144">
        <v>-18722.599999999999</v>
      </c>
      <c r="W52" s="143">
        <v>0.17</v>
      </c>
    </row>
    <row r="53" spans="2:23" ht="15.6">
      <c r="B53" s="106">
        <f>B52+1</f>
        <v>35</v>
      </c>
      <c r="C53" s="103" t="s">
        <v>172</v>
      </c>
      <c r="D53" s="103" t="s">
        <v>121</v>
      </c>
      <c r="E53" s="109">
        <f>0.35+200*E48^-1.6</f>
        <v>1.2162355202035975</v>
      </c>
      <c r="G53" s="202"/>
      <c r="I53" s="106">
        <f>I52+1</f>
        <v>35</v>
      </c>
      <c r="J53" s="103" t="s">
        <v>172</v>
      </c>
      <c r="K53" s="103" t="s">
        <v>121</v>
      </c>
      <c r="L53" s="190">
        <v>1.2162355202035975</v>
      </c>
      <c r="M53" s="190">
        <v>0.63575115537527993</v>
      </c>
      <c r="N53" s="190">
        <v>0.4993626397773579</v>
      </c>
      <c r="O53" s="190">
        <v>0.44426272750754409</v>
      </c>
      <c r="P53" t="str">
        <f t="shared" si="2"/>
        <v/>
      </c>
      <c r="U53" s="144">
        <v>18033.144764000001</v>
      </c>
      <c r="V53" s="144">
        <v>-18722.599999999999</v>
      </c>
      <c r="W53" s="143">
        <v>3.62</v>
      </c>
    </row>
    <row r="54" spans="2:23" ht="15.6">
      <c r="B54" s="106"/>
      <c r="C54" s="103" t="s">
        <v>171</v>
      </c>
      <c r="D54" s="103" t="s">
        <v>170</v>
      </c>
      <c r="E54" s="109">
        <f>PI()*E50/12</f>
        <v>1.2042771838760873</v>
      </c>
      <c r="G54" s="202"/>
      <c r="I54" s="106"/>
      <c r="J54" s="103" t="s">
        <v>171</v>
      </c>
      <c r="K54" s="103" t="s">
        <v>170</v>
      </c>
      <c r="L54" s="190">
        <v>1.2042771838760873</v>
      </c>
      <c r="M54" s="190">
        <v>1.2042771838760873</v>
      </c>
      <c r="N54" s="190">
        <v>1.2042771838760873</v>
      </c>
      <c r="O54" s="190">
        <v>1.2042771838760873</v>
      </c>
      <c r="P54" t="str">
        <f t="shared" si="2"/>
        <v/>
      </c>
      <c r="U54" s="144">
        <v>46084.634531999996</v>
      </c>
      <c r="V54" s="144">
        <v>-18722.599999999999</v>
      </c>
      <c r="W54" s="143">
        <v>2.4300000000000002</v>
      </c>
    </row>
    <row r="55" spans="2:23" ht="15.6">
      <c r="B55" s="106">
        <f>B53+1</f>
        <v>36</v>
      </c>
      <c r="C55" s="103" t="s">
        <v>169</v>
      </c>
      <c r="D55" s="103" t="s">
        <v>124</v>
      </c>
      <c r="E55" s="109">
        <f>SQRT(E54)*E51</f>
        <v>1.5363538916529389</v>
      </c>
      <c r="G55" s="202"/>
      <c r="I55" s="106">
        <f>I53+1</f>
        <v>36</v>
      </c>
      <c r="J55" s="103" t="s">
        <v>169</v>
      </c>
      <c r="K55" s="103" t="s">
        <v>124</v>
      </c>
      <c r="L55" s="190">
        <v>1.5363538916529389</v>
      </c>
      <c r="M55" s="190">
        <v>1.5363538916529389</v>
      </c>
      <c r="N55" s="190">
        <v>1.5363538916529389</v>
      </c>
      <c r="O55" s="190">
        <v>1.5363538916529389</v>
      </c>
      <c r="P55" t="str">
        <f t="shared" si="2"/>
        <v/>
      </c>
      <c r="U55" s="144">
        <v>50091.957064000002</v>
      </c>
      <c r="V55" s="144">
        <v>-18722.599999999999</v>
      </c>
      <c r="W55" s="143">
        <v>1.74</v>
      </c>
    </row>
    <row r="56" spans="2:23" ht="15.6">
      <c r="B56" s="106">
        <f>B55+1</f>
        <v>37</v>
      </c>
      <c r="C56" s="103" t="s">
        <v>168</v>
      </c>
      <c r="D56" s="103" t="s">
        <v>124</v>
      </c>
      <c r="E56" s="109">
        <f>1.5*E55</f>
        <v>2.3045308374794082</v>
      </c>
      <c r="G56" s="202"/>
      <c r="I56" s="106">
        <f>I55+1</f>
        <v>37</v>
      </c>
      <c r="J56" s="103" t="s">
        <v>168</v>
      </c>
      <c r="K56" s="103" t="s">
        <v>124</v>
      </c>
      <c r="L56" s="190">
        <v>2.3045308374794082</v>
      </c>
      <c r="M56" s="190">
        <v>2.3045308374794082</v>
      </c>
      <c r="N56" s="190">
        <v>2.3045308374794082</v>
      </c>
      <c r="O56" s="190">
        <v>2.3045308374794082</v>
      </c>
      <c r="P56" t="str">
        <f t="shared" si="2"/>
        <v/>
      </c>
      <c r="U56" s="144">
        <v>52095.657004000001</v>
      </c>
      <c r="V56" s="144">
        <v>-18722.599999999999</v>
      </c>
      <c r="W56" s="143">
        <v>9.14</v>
      </c>
    </row>
    <row r="57" spans="2:23" ht="15.6">
      <c r="B57" s="106">
        <f>B56+1</f>
        <v>38</v>
      </c>
      <c r="C57" s="105" t="s">
        <v>167</v>
      </c>
      <c r="D57" s="103"/>
      <c r="E57" s="109">
        <f>SQRT(LN(E53^2+1))</f>
        <v>0.95286282352314688</v>
      </c>
      <c r="G57" s="203"/>
      <c r="I57" s="106">
        <f>I56+1</f>
        <v>38</v>
      </c>
      <c r="J57" s="105" t="s">
        <v>167</v>
      </c>
      <c r="K57" s="103"/>
      <c r="L57" s="190">
        <v>0.95286282352314688</v>
      </c>
      <c r="M57" s="190">
        <v>0.58262609700472079</v>
      </c>
      <c r="N57" s="190">
        <v>0.47184092472685457</v>
      </c>
      <c r="O57" s="190">
        <v>0.42441366570439232</v>
      </c>
      <c r="P57" t="str">
        <f t="shared" si="2"/>
        <v/>
      </c>
      <c r="U57" s="144">
        <v>54099.279596</v>
      </c>
      <c r="V57" s="144">
        <v>-18722.599999999999</v>
      </c>
      <c r="W57" s="143">
        <v>13.744999999999999</v>
      </c>
    </row>
    <row r="58" spans="2:23" ht="15.6">
      <c r="B58" s="106">
        <f>B57+1</f>
        <v>39</v>
      </c>
      <c r="C58" s="105" t="s">
        <v>166</v>
      </c>
      <c r="D58" s="103"/>
      <c r="E58" s="109">
        <f>LN(E52)-0.5*E57^2</f>
        <v>-1.818755742136632</v>
      </c>
      <c r="G58" s="203"/>
      <c r="I58" s="106">
        <f>I57+1</f>
        <v>39</v>
      </c>
      <c r="J58" s="105" t="s">
        <v>166</v>
      </c>
      <c r="K58" s="103"/>
      <c r="L58" s="190">
        <v>-1.818755742136632</v>
      </c>
      <c r="M58" s="190">
        <v>-0.65856501763236064</v>
      </c>
      <c r="N58" s="190">
        <v>-4.0200575628711196E-2</v>
      </c>
      <c r="O58" s="190">
        <v>0.40252051240999598</v>
      </c>
      <c r="P58" t="str">
        <f t="shared" si="2"/>
        <v/>
      </c>
      <c r="U58" s="144">
        <v>56102.979535999999</v>
      </c>
      <c r="V58" s="144">
        <v>-18722.599999999999</v>
      </c>
      <c r="W58" s="143">
        <v>18.434999999999999</v>
      </c>
    </row>
    <row r="59" spans="2:23" ht="15.6">
      <c r="B59" s="106">
        <f>B58+1</f>
        <v>40</v>
      </c>
      <c r="C59" s="103" t="s">
        <v>165</v>
      </c>
      <c r="D59" s="103"/>
      <c r="E59" s="109">
        <f>E58+1.6449*E57</f>
        <v>-0.25139168372340781</v>
      </c>
      <c r="G59" s="202"/>
      <c r="I59" s="106">
        <f>I58+1</f>
        <v>40</v>
      </c>
      <c r="J59" s="103" t="s">
        <v>165</v>
      </c>
      <c r="K59" s="103"/>
      <c r="L59" s="190">
        <v>-0.25139168372340781</v>
      </c>
      <c r="M59" s="190">
        <v>0.2997966493307046</v>
      </c>
      <c r="N59" s="190">
        <v>0.73593056145449198</v>
      </c>
      <c r="O59" s="190">
        <v>1.100638551127151</v>
      </c>
      <c r="P59" t="str">
        <f t="shared" si="2"/>
        <v/>
      </c>
      <c r="U59" s="144">
        <v>58106.679475999998</v>
      </c>
      <c r="V59" s="144">
        <v>-18722.599999999999</v>
      </c>
      <c r="W59" s="143">
        <v>9.0950000000000006</v>
      </c>
    </row>
    <row r="60" spans="2:23" ht="15.6">
      <c r="B60" s="106">
        <f>B59+1</f>
        <v>41</v>
      </c>
      <c r="C60" s="103" t="s">
        <v>164</v>
      </c>
      <c r="D60" s="103" t="s">
        <v>124</v>
      </c>
      <c r="E60" s="109">
        <v>0.77768332816019681</v>
      </c>
      <c r="G60" s="202"/>
      <c r="I60" s="106">
        <f>I59+1</f>
        <v>41</v>
      </c>
      <c r="J60" s="103" t="s">
        <v>164</v>
      </c>
      <c r="K60" s="103" t="s">
        <v>124</v>
      </c>
      <c r="L60" s="190">
        <v>0.77768332816019681</v>
      </c>
      <c r="M60" s="190">
        <v>1.349547878014234</v>
      </c>
      <c r="N60" s="190">
        <v>2.0873778911039058</v>
      </c>
      <c r="O60" s="190">
        <v>3.0060257869038067</v>
      </c>
      <c r="P60" t="str">
        <f t="shared" si="2"/>
        <v/>
      </c>
      <c r="U60" s="144">
        <v>60110.379416000003</v>
      </c>
      <c r="V60" s="144">
        <v>-18722.599999999999</v>
      </c>
      <c r="W60" s="143">
        <v>3.8450000000000002</v>
      </c>
    </row>
    <row r="61" spans="2:23" ht="15.6">
      <c r="B61" s="106"/>
      <c r="C61" s="103" t="s">
        <v>163</v>
      </c>
      <c r="D61" s="103" t="s">
        <v>124</v>
      </c>
      <c r="E61" s="109">
        <v>0.77768332816019681</v>
      </c>
      <c r="F61" t="s">
        <v>162</v>
      </c>
      <c r="G61" s="202"/>
      <c r="I61" s="106"/>
      <c r="J61" s="103" t="s">
        <v>163</v>
      </c>
      <c r="K61" s="103" t="s">
        <v>124</v>
      </c>
      <c r="L61" s="190">
        <v>0.77768332816019681</v>
      </c>
      <c r="M61" s="190">
        <v>1.349547878014234</v>
      </c>
      <c r="N61" s="190">
        <v>2.0873778911039058</v>
      </c>
      <c r="O61" s="190">
        <v>3.0060257869038067</v>
      </c>
      <c r="P61" t="str">
        <f t="shared" si="2"/>
        <v>Gap value used for calculation</v>
      </c>
      <c r="U61" s="144">
        <v>62114.002008000003</v>
      </c>
      <c r="V61" s="144">
        <v>-18722.599999999999</v>
      </c>
      <c r="W61" s="143">
        <v>5.91</v>
      </c>
    </row>
    <row r="62" spans="2:23">
      <c r="B62" s="106">
        <f>B60+1</f>
        <v>42</v>
      </c>
      <c r="C62" s="103" t="s">
        <v>161</v>
      </c>
      <c r="D62" s="103"/>
      <c r="E62" s="128"/>
      <c r="F62" t="s">
        <v>160</v>
      </c>
      <c r="G62" s="202"/>
      <c r="I62" s="106">
        <f>I60+1</f>
        <v>42</v>
      </c>
      <c r="J62" s="103" t="s">
        <v>161</v>
      </c>
      <c r="K62" s="103"/>
      <c r="L62" s="196"/>
      <c r="M62" s="196"/>
      <c r="N62" s="196"/>
      <c r="O62" s="196"/>
      <c r="P62" t="str">
        <f t="shared" si="2"/>
        <v>Gap shape formula</v>
      </c>
      <c r="U62" s="144">
        <v>64117.701948000002</v>
      </c>
      <c r="V62" s="144">
        <v>-18722.599999999999</v>
      </c>
      <c r="W62" s="143">
        <v>0.90500000000000003</v>
      </c>
    </row>
    <row r="63" spans="2:23">
      <c r="B63" s="106">
        <f>B62+1</f>
        <v>43</v>
      </c>
      <c r="C63" s="112" t="s">
        <v>159</v>
      </c>
      <c r="D63" s="103"/>
      <c r="E63" s="128"/>
      <c r="F63" t="s">
        <v>158</v>
      </c>
      <c r="G63" s="205"/>
      <c r="I63" s="106">
        <f>I62+1</f>
        <v>43</v>
      </c>
      <c r="J63" s="112" t="s">
        <v>159</v>
      </c>
      <c r="K63" s="103"/>
      <c r="L63" s="196"/>
      <c r="M63" s="196"/>
      <c r="N63" s="196"/>
      <c r="O63" s="196"/>
      <c r="P63" t="str">
        <f t="shared" si="2"/>
        <v>Stress range formula</v>
      </c>
      <c r="U63" s="144">
        <v>74136.124299999996</v>
      </c>
      <c r="V63" s="144">
        <v>-18722.599999999999</v>
      </c>
      <c r="W63" s="143">
        <v>1.43</v>
      </c>
    </row>
    <row r="64" spans="2:23" ht="15.6">
      <c r="B64" s="106">
        <f>B63+1</f>
        <v>44</v>
      </c>
      <c r="C64" s="103" t="s">
        <v>157</v>
      </c>
      <c r="D64" s="103"/>
      <c r="E64" s="104"/>
      <c r="G64" s="202"/>
      <c r="I64" s="106">
        <f>I63+1</f>
        <v>44</v>
      </c>
      <c r="J64" s="103" t="s">
        <v>157</v>
      </c>
      <c r="K64" s="103"/>
      <c r="L64" s="191"/>
      <c r="M64" s="191"/>
      <c r="N64" s="191"/>
      <c r="O64" s="191"/>
      <c r="P64" t="str">
        <f t="shared" si="2"/>
        <v/>
      </c>
      <c r="U64" s="144">
        <v>76139.746891999996</v>
      </c>
      <c r="V64" s="144">
        <v>-18722.599999999999</v>
      </c>
      <c r="W64" s="143">
        <v>4.66</v>
      </c>
    </row>
    <row r="65" spans="2:23" ht="15.6">
      <c r="B65" s="106">
        <f>B64+1</f>
        <v>45</v>
      </c>
      <c r="C65" s="103" t="s">
        <v>156</v>
      </c>
      <c r="D65" s="103"/>
      <c r="E65" s="104"/>
      <c r="G65" s="202"/>
      <c r="I65" s="106">
        <f>I64+1</f>
        <v>45</v>
      </c>
      <c r="J65" s="103" t="s">
        <v>156</v>
      </c>
      <c r="K65" s="103"/>
      <c r="L65" s="191"/>
      <c r="M65" s="191"/>
      <c r="N65" s="191"/>
      <c r="O65" s="191"/>
      <c r="P65" t="str">
        <f t="shared" si="2"/>
        <v/>
      </c>
      <c r="U65" s="144">
        <v>5.5881996300000004E-3</v>
      </c>
      <c r="V65" s="144">
        <v>-15401.7</v>
      </c>
      <c r="W65" s="143">
        <v>304.3</v>
      </c>
    </row>
    <row r="66" spans="2:23" ht="15.6">
      <c r="B66" s="106">
        <f>B65+1</f>
        <v>46</v>
      </c>
      <c r="C66" s="103" t="s">
        <v>155</v>
      </c>
      <c r="D66" s="103"/>
      <c r="E66" s="128"/>
      <c r="F66" t="s">
        <v>154</v>
      </c>
      <c r="G66" s="202"/>
      <c r="I66" s="106">
        <f>I65+1</f>
        <v>46</v>
      </c>
      <c r="J66" s="103" t="s">
        <v>155</v>
      </c>
      <c r="K66" s="103"/>
      <c r="L66" s="196"/>
      <c r="M66" s="196"/>
      <c r="N66" s="196"/>
      <c r="O66" s="196"/>
      <c r="P66" t="str">
        <f t="shared" si="2"/>
        <v>Summarized formula for bolt force curve</v>
      </c>
      <c r="U66" s="144">
        <v>2003.6844703999998</v>
      </c>
      <c r="V66" s="144">
        <v>-15401.7</v>
      </c>
      <c r="W66" s="143">
        <v>160.74</v>
      </c>
    </row>
    <row r="67" spans="2:23" ht="15.6">
      <c r="B67" s="106"/>
      <c r="C67" s="103" t="s">
        <v>317</v>
      </c>
      <c r="D67" s="103" t="s">
        <v>126</v>
      </c>
      <c r="E67" s="109">
        <v>-30.138888888888889</v>
      </c>
      <c r="G67" s="202"/>
      <c r="I67" s="106"/>
      <c r="J67" s="103" t="s">
        <v>317</v>
      </c>
      <c r="K67" s="103" t="s">
        <v>126</v>
      </c>
      <c r="L67" s="190">
        <v>-30.138888888888889</v>
      </c>
      <c r="M67" s="190">
        <v>-30.138888888888889</v>
      </c>
      <c r="N67" s="190">
        <v>-30.138888888888889</v>
      </c>
      <c r="O67" s="190">
        <v>-30.138888888888889</v>
      </c>
      <c r="U67" s="144">
        <v>4007.361206</v>
      </c>
      <c r="V67" s="144">
        <v>-15401.7</v>
      </c>
      <c r="W67" s="143">
        <v>33.369999999999997</v>
      </c>
    </row>
    <row r="68" spans="2:23" ht="15.6">
      <c r="B68" s="106"/>
      <c r="C68" s="103" t="s">
        <v>316</v>
      </c>
      <c r="D68" s="103" t="s">
        <v>126</v>
      </c>
      <c r="E68" s="109">
        <v>910</v>
      </c>
      <c r="G68" s="202"/>
      <c r="I68" s="106"/>
      <c r="J68" s="103" t="s">
        <v>316</v>
      </c>
      <c r="K68" s="103" t="s">
        <v>126</v>
      </c>
      <c r="L68" s="190">
        <v>910</v>
      </c>
      <c r="M68" s="190">
        <v>910</v>
      </c>
      <c r="N68" s="190">
        <v>910</v>
      </c>
      <c r="O68" s="190">
        <v>910</v>
      </c>
      <c r="U68" s="144">
        <v>6011.0379415999996</v>
      </c>
      <c r="V68" s="144">
        <v>-15401.7</v>
      </c>
      <c r="W68" s="143">
        <v>4.1900000000000004</v>
      </c>
    </row>
    <row r="69" spans="2:23" ht="15.6">
      <c r="B69" s="106"/>
      <c r="C69" s="103" t="s">
        <v>315</v>
      </c>
      <c r="D69" s="103" t="s">
        <v>126</v>
      </c>
      <c r="E69" s="109">
        <v>607.8536313595099</v>
      </c>
      <c r="G69" s="202"/>
      <c r="I69" s="106"/>
      <c r="J69" s="103" t="s">
        <v>315</v>
      </c>
      <c r="K69" s="103" t="s">
        <v>126</v>
      </c>
      <c r="L69" s="190">
        <v>607.8536313595099</v>
      </c>
      <c r="M69" s="190">
        <v>634.46164136889581</v>
      </c>
      <c r="N69" s="190">
        <v>630.06169166283848</v>
      </c>
      <c r="O69" s="190">
        <v>649.20178034457842</v>
      </c>
      <c r="U69" s="144">
        <v>8014.7224120000001</v>
      </c>
      <c r="V69" s="144">
        <v>-15401.7</v>
      </c>
      <c r="W69" s="143">
        <v>10.75</v>
      </c>
    </row>
    <row r="70" spans="2:23" ht="15.6">
      <c r="B70" s="106"/>
      <c r="C70" s="103" t="s">
        <v>314</v>
      </c>
      <c r="D70" s="103" t="s">
        <v>126</v>
      </c>
      <c r="E70" s="109">
        <v>1137.5</v>
      </c>
      <c r="G70" s="202"/>
      <c r="I70" s="106"/>
      <c r="J70" s="103" t="s">
        <v>314</v>
      </c>
      <c r="K70" s="103" t="s">
        <v>126</v>
      </c>
      <c r="L70" s="190">
        <v>1137.5</v>
      </c>
      <c r="M70" s="190">
        <v>1137.5</v>
      </c>
      <c r="N70" s="190">
        <v>1137.5</v>
      </c>
      <c r="O70" s="190">
        <v>1137.5</v>
      </c>
      <c r="U70" s="144">
        <v>10018.422352</v>
      </c>
      <c r="V70" s="144">
        <v>-15401.7</v>
      </c>
      <c r="W70" s="143">
        <v>6.59</v>
      </c>
    </row>
    <row r="71" spans="2:23" ht="15.6">
      <c r="B71" s="106"/>
      <c r="C71" s="103" t="s">
        <v>313</v>
      </c>
      <c r="D71" s="103" t="s">
        <v>126</v>
      </c>
      <c r="E71" s="109">
        <v>45.345552163714615</v>
      </c>
      <c r="G71" s="202"/>
      <c r="I71" s="106"/>
      <c r="J71" s="103" t="s">
        <v>313</v>
      </c>
      <c r="K71" s="103" t="s">
        <v>126</v>
      </c>
      <c r="L71" s="190">
        <v>45.345552163714615</v>
      </c>
      <c r="M71" s="190">
        <v>40.005758901881755</v>
      </c>
      <c r="N71" s="190">
        <v>38.745596267974193</v>
      </c>
      <c r="O71" s="190">
        <v>37.924356930294898</v>
      </c>
      <c r="U71" s="144">
        <v>12022.044943999999</v>
      </c>
      <c r="V71" s="144">
        <v>-15401.7</v>
      </c>
      <c r="W71" s="143">
        <v>3.27</v>
      </c>
    </row>
    <row r="72" spans="2:23" ht="15.6">
      <c r="B72" s="106"/>
      <c r="C72" s="103" t="s">
        <v>312</v>
      </c>
      <c r="D72" s="103" t="s">
        <v>126</v>
      </c>
      <c r="E72" s="109">
        <v>915.19830200272622</v>
      </c>
      <c r="G72" s="202"/>
      <c r="I72" s="106"/>
      <c r="J72" s="103" t="s">
        <v>312</v>
      </c>
      <c r="K72" s="103" t="s">
        <v>126</v>
      </c>
      <c r="L72" s="190">
        <v>915.80501393106135</v>
      </c>
      <c r="M72" s="190">
        <v>913.38687122903002</v>
      </c>
      <c r="N72" s="190">
        <v>913.00292312994759</v>
      </c>
      <c r="O72" s="190">
        <v>912.28708527513402</v>
      </c>
      <c r="U72" s="144">
        <v>14025.744884</v>
      </c>
      <c r="V72" s="144">
        <v>-15401.7</v>
      </c>
      <c r="W72" s="143">
        <v>3.62</v>
      </c>
    </row>
    <row r="73" spans="2:23" ht="15.6">
      <c r="B73" s="106"/>
      <c r="C73" s="103" t="s">
        <v>311</v>
      </c>
      <c r="D73" s="103"/>
      <c r="E73" s="110">
        <v>27089550.274536062</v>
      </c>
      <c r="G73" s="202"/>
      <c r="I73" s="106"/>
      <c r="J73" s="103" t="s">
        <v>311</v>
      </c>
      <c r="K73" s="103"/>
      <c r="L73" s="188">
        <v>27089550.274536062</v>
      </c>
      <c r="M73" s="188">
        <v>27712445.455596466</v>
      </c>
      <c r="N73" s="188">
        <v>26891623.313804828</v>
      </c>
      <c r="O73" s="188">
        <v>28264325.559781257</v>
      </c>
      <c r="U73" s="144">
        <v>18033.144764000001</v>
      </c>
      <c r="V73" s="144">
        <v>-15401.7</v>
      </c>
      <c r="W73" s="143">
        <v>3.62</v>
      </c>
    </row>
    <row r="74" spans="2:23" ht="15.6">
      <c r="B74" s="106"/>
      <c r="C74" s="103" t="s">
        <v>310</v>
      </c>
      <c r="D74" s="103"/>
      <c r="E74" s="111">
        <v>13856.232543735694</v>
      </c>
      <c r="G74" s="202"/>
      <c r="I74" s="106"/>
      <c r="J74" s="103" t="s">
        <v>310</v>
      </c>
      <c r="K74" s="103"/>
      <c r="L74" s="195">
        <v>13469.154871512397</v>
      </c>
      <c r="M74" s="195">
        <v>13706.990957672137</v>
      </c>
      <c r="N74" s="195">
        <v>13688.688779442742</v>
      </c>
      <c r="O74" s="195">
        <v>13930.678382460761</v>
      </c>
      <c r="U74" s="144">
        <v>20036.767356</v>
      </c>
      <c r="V74" s="144">
        <v>-15401.7</v>
      </c>
      <c r="W74" s="143">
        <v>3.62</v>
      </c>
    </row>
    <row r="75" spans="2:23" ht="15.6">
      <c r="B75" s="106"/>
      <c r="C75" s="103" t="s">
        <v>309</v>
      </c>
      <c r="D75" s="103"/>
      <c r="E75" s="111">
        <v>1654838.4920222175</v>
      </c>
      <c r="G75" s="202"/>
      <c r="I75" s="106"/>
      <c r="J75" s="103" t="s">
        <v>309</v>
      </c>
      <c r="K75" s="103"/>
      <c r="L75" s="195">
        <v>1878458.9697468264</v>
      </c>
      <c r="M75" s="195">
        <v>1202825.4056281121</v>
      </c>
      <c r="N75" s="195">
        <v>1054488.3022813962</v>
      </c>
      <c r="O75" s="195">
        <v>841291.0195003096</v>
      </c>
      <c r="U75" s="144">
        <v>24044.167236000001</v>
      </c>
      <c r="V75" s="144">
        <v>-15401.7</v>
      </c>
      <c r="W75" s="143">
        <v>3.87</v>
      </c>
    </row>
    <row r="76" spans="2:23" ht="15.6">
      <c r="B76" s="106"/>
      <c r="C76" s="105" t="s">
        <v>308</v>
      </c>
      <c r="D76" s="103"/>
      <c r="E76" s="136">
        <v>5.1149732658206692E-4</v>
      </c>
      <c r="G76" s="203"/>
      <c r="I76" s="106"/>
      <c r="J76" s="105" t="s">
        <v>308</v>
      </c>
      <c r="K76" s="103"/>
      <c r="L76" s="198">
        <v>4.9720850789366122E-4</v>
      </c>
      <c r="M76" s="198">
        <v>4.9461499093015053E-4</v>
      </c>
      <c r="N76" s="198">
        <v>5.0903170179450073E-4</v>
      </c>
      <c r="O76" s="198">
        <v>4.9287142383766731E-4</v>
      </c>
      <c r="U76" s="144">
        <v>26047.789828000001</v>
      </c>
      <c r="V76" s="144">
        <v>-15401.7</v>
      </c>
      <c r="W76" s="143">
        <v>5.5549999999999997</v>
      </c>
    </row>
    <row r="77" spans="2:23" ht="15.6">
      <c r="B77" s="106"/>
      <c r="C77" s="105" t="s">
        <v>307</v>
      </c>
      <c r="D77" s="103"/>
      <c r="E77" s="136">
        <v>6.1087706338844285E-2</v>
      </c>
      <c r="G77" s="203"/>
      <c r="I77" s="106"/>
      <c r="J77" s="105" t="s">
        <v>307</v>
      </c>
      <c r="K77" s="103"/>
      <c r="L77" s="198">
        <v>6.9342567547625966E-2</v>
      </c>
      <c r="M77" s="198">
        <v>4.3403798757327069E-2</v>
      </c>
      <c r="N77" s="198">
        <v>3.9212519451738495E-2</v>
      </c>
      <c r="O77" s="198">
        <v>2.9765119203743723E-2</v>
      </c>
      <c r="U77" s="144">
        <v>28051.489767999999</v>
      </c>
      <c r="V77" s="144">
        <v>-15401.7</v>
      </c>
      <c r="W77" s="143">
        <v>1.99</v>
      </c>
    </row>
    <row r="78" spans="2:23" ht="14.4">
      <c r="B78" s="106"/>
      <c r="C78" s="112" t="s">
        <v>306</v>
      </c>
      <c r="D78" s="103"/>
      <c r="E78" s="108">
        <v>911.3764956553315</v>
      </c>
      <c r="G78" s="205"/>
      <c r="I78" s="106"/>
      <c r="J78" s="112" t="s">
        <v>306</v>
      </c>
      <c r="K78" s="103"/>
      <c r="L78" s="189">
        <v>911.63826728603794</v>
      </c>
      <c r="M78" s="189">
        <v>910.85885744349025</v>
      </c>
      <c r="N78" s="189">
        <v>910.71944148506157</v>
      </c>
      <c r="O78" s="189">
        <v>910.4493865695764</v>
      </c>
      <c r="U78" s="144">
        <v>30055.189708000002</v>
      </c>
      <c r="V78" s="144">
        <v>-15401.7</v>
      </c>
      <c r="W78" s="143">
        <v>8.5749999999999993</v>
      </c>
    </row>
    <row r="79" spans="2:23" ht="15.6">
      <c r="B79" s="106">
        <f>B66+1</f>
        <v>47</v>
      </c>
      <c r="C79" s="105" t="s">
        <v>153</v>
      </c>
      <c r="D79" s="103" t="s">
        <v>126</v>
      </c>
      <c r="E79" s="107">
        <v>243.87636574071416</v>
      </c>
      <c r="G79" s="203"/>
      <c r="I79" s="106">
        <f>I66+1</f>
        <v>47</v>
      </c>
      <c r="J79" s="105" t="s">
        <v>153</v>
      </c>
      <c r="K79" s="103" t="s">
        <v>126</v>
      </c>
      <c r="L79" s="192">
        <v>243.87636574071416</v>
      </c>
      <c r="M79" s="192">
        <v>153.11863104916608</v>
      </c>
      <c r="N79" s="192">
        <v>138.24412689899947</v>
      </c>
      <c r="O79" s="192">
        <v>106.55984829208059</v>
      </c>
      <c r="P79" t="str">
        <f t="shared" ref="P79:P84" si="3">IF(F79&lt;&gt;"",F79,"")</f>
        <v/>
      </c>
      <c r="U79" s="144">
        <v>32058.889648</v>
      </c>
      <c r="V79" s="144">
        <v>-15401.7</v>
      </c>
      <c r="W79" s="143">
        <v>6.77</v>
      </c>
    </row>
    <row r="80" spans="2:23" ht="15.6">
      <c r="B80" s="106"/>
      <c r="C80" s="103" t="s">
        <v>142</v>
      </c>
      <c r="D80" s="103" t="s">
        <v>141</v>
      </c>
      <c r="E80" s="111">
        <v>12462.741690022009</v>
      </c>
      <c r="G80" s="202"/>
      <c r="I80" s="106"/>
      <c r="J80" s="103" t="s">
        <v>142</v>
      </c>
      <c r="K80" s="103" t="s">
        <v>141</v>
      </c>
      <c r="L80" s="195">
        <v>12462.741690022009</v>
      </c>
      <c r="M80" s="195">
        <v>12462.741690022009</v>
      </c>
      <c r="N80" s="195">
        <v>12462.741690022009</v>
      </c>
      <c r="O80" s="195">
        <v>12462.741690022009</v>
      </c>
      <c r="P80" t="str">
        <f t="shared" si="3"/>
        <v/>
      </c>
      <c r="U80" s="144">
        <v>34062.512239999996</v>
      </c>
      <c r="V80" s="144">
        <v>-15401.7</v>
      </c>
      <c r="W80" s="143">
        <v>1.2150000000000001</v>
      </c>
    </row>
    <row r="81" spans="2:23" ht="16.8">
      <c r="B81" s="106"/>
      <c r="C81" s="103" t="s">
        <v>140</v>
      </c>
      <c r="D81" s="103" t="s">
        <v>271</v>
      </c>
      <c r="E81" s="114">
        <v>16227528.242216157</v>
      </c>
      <c r="G81" s="202"/>
      <c r="I81" s="106"/>
      <c r="J81" s="103" t="s">
        <v>140</v>
      </c>
      <c r="K81" s="103" t="s">
        <v>271</v>
      </c>
      <c r="L81" s="199">
        <v>16227528.242216157</v>
      </c>
      <c r="M81" s="199">
        <v>16227528.242216157</v>
      </c>
      <c r="N81" s="199">
        <v>16227528.242216157</v>
      </c>
      <c r="O81" s="199">
        <v>16227528.242216157</v>
      </c>
      <c r="P81" t="str">
        <f t="shared" si="3"/>
        <v/>
      </c>
      <c r="U81" s="144">
        <v>36066.212180000002</v>
      </c>
      <c r="V81" s="144">
        <v>-15401.7</v>
      </c>
      <c r="W81" s="143">
        <v>1.81</v>
      </c>
    </row>
    <row r="82" spans="2:23" ht="15.6">
      <c r="B82" s="106"/>
      <c r="C82" s="103" t="s">
        <v>146</v>
      </c>
      <c r="D82" s="103" t="s">
        <v>141</v>
      </c>
      <c r="E82" s="111">
        <v>31875</v>
      </c>
      <c r="G82" s="202"/>
      <c r="I82" s="106"/>
      <c r="J82" s="103" t="s">
        <v>146</v>
      </c>
      <c r="K82" s="103" t="s">
        <v>141</v>
      </c>
      <c r="L82" s="195">
        <v>31875</v>
      </c>
      <c r="M82" s="195">
        <v>31875</v>
      </c>
      <c r="N82" s="195">
        <v>31875</v>
      </c>
      <c r="O82" s="195">
        <v>31875</v>
      </c>
      <c r="P82" t="str">
        <f t="shared" si="3"/>
        <v/>
      </c>
      <c r="U82" s="144">
        <v>38069.912120000001</v>
      </c>
      <c r="V82" s="144">
        <v>-15401.7</v>
      </c>
      <c r="W82" s="143">
        <v>4.7649999999999997</v>
      </c>
    </row>
    <row r="83" spans="2:23" ht="16.8">
      <c r="B83" s="106"/>
      <c r="C83" s="103" t="s">
        <v>145</v>
      </c>
      <c r="D83" s="103" t="s">
        <v>271</v>
      </c>
      <c r="E83" s="114">
        <v>41503906.25</v>
      </c>
      <c r="G83" s="202"/>
      <c r="I83" s="106"/>
      <c r="J83" s="103" t="s">
        <v>145</v>
      </c>
      <c r="K83" s="103" t="s">
        <v>271</v>
      </c>
      <c r="L83" s="199">
        <v>41503906.25</v>
      </c>
      <c r="M83" s="199">
        <v>41503906.25</v>
      </c>
      <c r="N83" s="199">
        <v>41503906.25</v>
      </c>
      <c r="O83" s="199">
        <v>41503906.25</v>
      </c>
      <c r="P83" t="str">
        <f t="shared" si="3"/>
        <v/>
      </c>
      <c r="U83" s="144">
        <v>40073.534712000001</v>
      </c>
      <c r="V83" s="144">
        <v>-15401.7</v>
      </c>
      <c r="W83" s="143">
        <v>2.5649999999999999</v>
      </c>
    </row>
    <row r="84" spans="2:23" ht="15.6">
      <c r="B84" s="106">
        <f>B79+1</f>
        <v>48</v>
      </c>
      <c r="C84" s="103" t="s">
        <v>152</v>
      </c>
      <c r="D84" s="103" t="s">
        <v>132</v>
      </c>
      <c r="E84" s="111">
        <v>6290.618398144642</v>
      </c>
      <c r="G84" s="202"/>
      <c r="I84" s="106">
        <f>I79+1</f>
        <v>48</v>
      </c>
      <c r="J84" s="103" t="s">
        <v>152</v>
      </c>
      <c r="K84" s="103" t="s">
        <v>132</v>
      </c>
      <c r="L84" s="195">
        <v>6290.618398144642</v>
      </c>
      <c r="M84" s="195">
        <v>2275.9680229650621</v>
      </c>
      <c r="N84" s="195">
        <v>1328.5320188101421</v>
      </c>
      <c r="O84" s="195">
        <v>711.09447891656316</v>
      </c>
      <c r="P84" t="str">
        <f t="shared" si="3"/>
        <v/>
      </c>
      <c r="U84" s="144">
        <v>42077.234651999999</v>
      </c>
      <c r="V84" s="144">
        <v>-15401.7</v>
      </c>
      <c r="W84" s="143">
        <v>2.3149999999999999</v>
      </c>
    </row>
    <row r="85" spans="2:23" ht="15.6">
      <c r="B85" s="106"/>
      <c r="C85" s="103" t="s">
        <v>353</v>
      </c>
      <c r="D85" s="103" t="s">
        <v>121</v>
      </c>
      <c r="E85" s="108">
        <v>1.5</v>
      </c>
      <c r="G85" s="202"/>
      <c r="I85" s="106"/>
      <c r="J85" s="103" t="s">
        <v>353</v>
      </c>
      <c r="K85" s="103" t="s">
        <v>121</v>
      </c>
      <c r="L85" s="189">
        <v>1.5</v>
      </c>
      <c r="M85" s="189">
        <v>2</v>
      </c>
      <c r="N85" s="189">
        <v>2.5</v>
      </c>
      <c r="O85" s="189">
        <v>2.5</v>
      </c>
      <c r="U85" s="144">
        <v>44080.934591999998</v>
      </c>
      <c r="V85" s="144">
        <v>-15401.7</v>
      </c>
      <c r="W85" s="143">
        <v>2.8</v>
      </c>
    </row>
    <row r="86" spans="2:23" ht="15.6">
      <c r="B86" s="106">
        <f>B84+1</f>
        <v>49</v>
      </c>
      <c r="C86" s="103" t="s">
        <v>149</v>
      </c>
      <c r="D86" s="103" t="s">
        <v>132</v>
      </c>
      <c r="E86" s="111">
        <v>2762.8420208404168</v>
      </c>
      <c r="F86" t="s">
        <v>151</v>
      </c>
      <c r="G86" s="202"/>
      <c r="I86" s="106">
        <f>I84+1</f>
        <v>49</v>
      </c>
      <c r="J86" s="103" t="s">
        <v>149</v>
      </c>
      <c r="K86" s="103" t="s">
        <v>132</v>
      </c>
      <c r="L86" s="195">
        <v>2762.8420208404168</v>
      </c>
      <c r="M86" s="195">
        <v>1041.2419008380168</v>
      </c>
      <c r="N86" s="195">
        <v>512.00952619052384</v>
      </c>
      <c r="O86" s="195">
        <v>278.26526530530617</v>
      </c>
      <c r="P86" t="str">
        <f t="shared" ref="P86:P100" si="4">IF(F86&lt;&gt;"",F86,"")</f>
        <v>Interpolated value</v>
      </c>
      <c r="U86" s="144">
        <v>46084.634531999996</v>
      </c>
      <c r="V86" s="144">
        <v>-15401.7</v>
      </c>
      <c r="W86" s="143">
        <v>4.6749999999999998</v>
      </c>
    </row>
    <row r="87" spans="2:23" ht="15.6">
      <c r="B87" s="106"/>
      <c r="C87" s="103" t="s">
        <v>149</v>
      </c>
      <c r="D87" s="103" t="s">
        <v>132</v>
      </c>
      <c r="E87" s="111">
        <v>2873.9789957155294</v>
      </c>
      <c r="F87" t="s">
        <v>150</v>
      </c>
      <c r="G87" s="202"/>
      <c r="I87" s="106"/>
      <c r="J87" s="103" t="s">
        <v>149</v>
      </c>
      <c r="K87" s="103" t="s">
        <v>132</v>
      </c>
      <c r="L87" s="195">
        <v>2873.9789957155294</v>
      </c>
      <c r="M87" s="195">
        <v>1117.5739946902522</v>
      </c>
      <c r="N87" s="195">
        <v>609.55648707118451</v>
      </c>
      <c r="O87" s="195">
        <v>386.82104021159915</v>
      </c>
      <c r="P87" t="str">
        <f t="shared" si="4"/>
        <v>Simplified formula</v>
      </c>
      <c r="U87" s="144">
        <v>48088.257124000003</v>
      </c>
      <c r="V87" s="144">
        <v>-15401.7</v>
      </c>
      <c r="W87" s="143">
        <v>9.56</v>
      </c>
    </row>
    <row r="88" spans="2:23" ht="15.6">
      <c r="B88" s="106"/>
      <c r="C88" s="103" t="s">
        <v>149</v>
      </c>
      <c r="D88" s="103" t="s">
        <v>132</v>
      </c>
      <c r="E88" s="111">
        <v>2762.8420208404168</v>
      </c>
      <c r="F88" t="s">
        <v>148</v>
      </c>
      <c r="G88" s="202"/>
      <c r="I88" s="106"/>
      <c r="J88" s="103" t="s">
        <v>149</v>
      </c>
      <c r="K88" s="103" t="s">
        <v>132</v>
      </c>
      <c r="L88" s="195">
        <v>2762.8420208404168</v>
      </c>
      <c r="M88" s="195">
        <v>1041.2419008380168</v>
      </c>
      <c r="N88" s="195">
        <v>512.00952619052384</v>
      </c>
      <c r="O88" s="195">
        <v>278.26526530530617</v>
      </c>
      <c r="P88" t="str">
        <f t="shared" si="4"/>
        <v>Value used</v>
      </c>
      <c r="U88" s="144">
        <v>50091.957064000002</v>
      </c>
      <c r="V88" s="144">
        <v>-15401.7</v>
      </c>
      <c r="W88" s="143">
        <v>32.984999999999999</v>
      </c>
    </row>
    <row r="89" spans="2:23" ht="15.6">
      <c r="B89" s="106">
        <f>B86+1</f>
        <v>50</v>
      </c>
      <c r="C89" s="103" t="s">
        <v>147</v>
      </c>
      <c r="D89" s="103" t="s">
        <v>121</v>
      </c>
      <c r="E89" s="109">
        <v>1.8202477434344697</v>
      </c>
      <c r="G89" s="202"/>
      <c r="I89" s="106">
        <f>I86+1</f>
        <v>50</v>
      </c>
      <c r="J89" s="103" t="s">
        <v>147</v>
      </c>
      <c r="K89" s="103" t="s">
        <v>121</v>
      </c>
      <c r="L89" s="190">
        <v>1.8202477434344697</v>
      </c>
      <c r="M89" s="190">
        <v>2.3404954868689396</v>
      </c>
      <c r="N89" s="190">
        <v>2.8607432303034095</v>
      </c>
      <c r="O89" s="190">
        <v>3.3809909737378794</v>
      </c>
      <c r="P89" t="str">
        <f t="shared" si="4"/>
        <v/>
      </c>
      <c r="U89" s="144">
        <v>52095.657004000001</v>
      </c>
      <c r="V89" s="144">
        <v>-15401.7</v>
      </c>
      <c r="W89" s="143">
        <v>6.79</v>
      </c>
    </row>
    <row r="90" spans="2:23" ht="15.6">
      <c r="B90" s="106">
        <f>B89+1</f>
        <v>51</v>
      </c>
      <c r="C90" s="103" t="s">
        <v>144</v>
      </c>
      <c r="D90" s="103" t="s">
        <v>132</v>
      </c>
      <c r="E90" s="107">
        <v>1430.9035779226776</v>
      </c>
      <c r="G90" s="202"/>
      <c r="I90" s="106">
        <f>I89+1</f>
        <v>51</v>
      </c>
      <c r="J90" s="103" t="s">
        <v>144</v>
      </c>
      <c r="K90" s="103" t="s">
        <v>132</v>
      </c>
      <c r="L90" s="192">
        <v>1430.9035779226776</v>
      </c>
      <c r="M90" s="192">
        <v>96.742110644514142</v>
      </c>
      <c r="N90" s="192">
        <v>19.403281333533013</v>
      </c>
      <c r="O90" s="192">
        <v>6.1725262613190992</v>
      </c>
      <c r="P90" t="str">
        <f t="shared" si="4"/>
        <v/>
      </c>
      <c r="U90" s="144">
        <v>54099.279596</v>
      </c>
      <c r="V90" s="144">
        <v>-15401.7</v>
      </c>
      <c r="W90" s="143">
        <v>9.7100000000000009</v>
      </c>
    </row>
    <row r="91" spans="2:23" ht="15.6">
      <c r="B91" s="106">
        <f>B90+1</f>
        <v>52</v>
      </c>
      <c r="C91" s="105" t="s">
        <v>143</v>
      </c>
      <c r="D91" s="103" t="s">
        <v>126</v>
      </c>
      <c r="E91" s="107">
        <v>113.37858601103791</v>
      </c>
      <c r="F91" t="s">
        <v>304</v>
      </c>
      <c r="G91" s="203"/>
      <c r="I91" s="106">
        <f>I90+1</f>
        <v>52</v>
      </c>
      <c r="J91" s="105" t="s">
        <v>143</v>
      </c>
      <c r="K91" s="103" t="s">
        <v>126</v>
      </c>
      <c r="L91" s="192">
        <v>113.37858601103791</v>
      </c>
      <c r="M91" s="192">
        <v>123.84086364945203</v>
      </c>
      <c r="N91" s="192">
        <v>126.74893690589515</v>
      </c>
      <c r="O91" s="192">
        <v>128.55266922335946</v>
      </c>
      <c r="P91" t="str">
        <f t="shared" si="4"/>
        <v>(valid in case T-Flange is calculated)</v>
      </c>
      <c r="U91" s="144">
        <v>56102.979535999999</v>
      </c>
      <c r="V91" s="144">
        <v>-15401.7</v>
      </c>
      <c r="W91" s="143">
        <v>8.19</v>
      </c>
    </row>
    <row r="92" spans="2:23" ht="15.6">
      <c r="B92" s="106">
        <f>B91+1</f>
        <v>53</v>
      </c>
      <c r="C92" s="103" t="s">
        <v>139</v>
      </c>
      <c r="D92" s="103" t="s">
        <v>126</v>
      </c>
      <c r="E92" s="107">
        <v>144.694544425494</v>
      </c>
      <c r="F92" t="s">
        <v>304</v>
      </c>
      <c r="G92" s="202"/>
      <c r="I92" s="106">
        <f>I91+1</f>
        <v>53</v>
      </c>
      <c r="J92" s="103" t="s">
        <v>139</v>
      </c>
      <c r="K92" s="103" t="s">
        <v>126</v>
      </c>
      <c r="L92" s="192">
        <v>144.694544425494</v>
      </c>
      <c r="M92" s="192">
        <v>74.074170366198771</v>
      </c>
      <c r="N92" s="192">
        <v>54.444675885207644</v>
      </c>
      <c r="O92" s="192">
        <v>42.269482742323625</v>
      </c>
      <c r="P92" t="str">
        <f t="shared" si="4"/>
        <v>(valid in case T-Flange is calculated)</v>
      </c>
      <c r="U92" s="144">
        <v>58106.679475999998</v>
      </c>
      <c r="V92" s="144">
        <v>-15401.7</v>
      </c>
      <c r="W92" s="143">
        <v>5.8150000000000004</v>
      </c>
    </row>
    <row r="93" spans="2:23" ht="15.6">
      <c r="B93" s="106"/>
      <c r="C93" s="105" t="s">
        <v>138</v>
      </c>
      <c r="D93" s="103" t="s">
        <v>126</v>
      </c>
      <c r="E93" s="107">
        <v>0</v>
      </c>
      <c r="F93" t="s">
        <v>411</v>
      </c>
      <c r="G93" s="203"/>
      <c r="I93" s="106"/>
      <c r="J93" s="105" t="s">
        <v>138</v>
      </c>
      <c r="K93" s="103" t="s">
        <v>126</v>
      </c>
      <c r="L93" s="189">
        <v>0</v>
      </c>
      <c r="M93" s="189">
        <v>0</v>
      </c>
      <c r="N93" s="189">
        <v>0</v>
      </c>
      <c r="O93" s="189">
        <v>0</v>
      </c>
      <c r="P93" t="str">
        <f t="shared" si="4"/>
        <v>Inclination used: 0.00deg</v>
      </c>
      <c r="U93" s="144">
        <v>62114.002008000003</v>
      </c>
      <c r="V93" s="144">
        <v>-15401.7</v>
      </c>
      <c r="W93" s="143">
        <v>1.0049999999999999</v>
      </c>
    </row>
    <row r="94" spans="2:23" ht="15.6">
      <c r="B94" s="106">
        <f>B92+1</f>
        <v>54</v>
      </c>
      <c r="C94" s="105" t="s">
        <v>137</v>
      </c>
      <c r="D94" s="103" t="s">
        <v>126</v>
      </c>
      <c r="E94" s="107">
        <v>243.87636574071416</v>
      </c>
      <c r="G94" s="203"/>
      <c r="I94" s="106">
        <f>I92+1</f>
        <v>54</v>
      </c>
      <c r="J94" s="105" t="s">
        <v>137</v>
      </c>
      <c r="K94" s="103" t="s">
        <v>126</v>
      </c>
      <c r="L94" s="192">
        <v>243.87636574071416</v>
      </c>
      <c r="M94" s="192">
        <v>153.11863104916608</v>
      </c>
      <c r="N94" s="192">
        <v>138.24412689899947</v>
      </c>
      <c r="O94" s="192">
        <v>106.55984829208059</v>
      </c>
      <c r="P94" t="str">
        <f t="shared" si="4"/>
        <v/>
      </c>
      <c r="U94" s="144">
        <v>64117.701948000002</v>
      </c>
      <c r="V94" s="144">
        <v>-15401.7</v>
      </c>
      <c r="W94" s="143">
        <v>1.635</v>
      </c>
    </row>
    <row r="95" spans="2:23" ht="15.6">
      <c r="B95" s="106">
        <f>B94+1</f>
        <v>55</v>
      </c>
      <c r="C95" s="103" t="s">
        <v>136</v>
      </c>
      <c r="D95" s="103" t="s">
        <v>126</v>
      </c>
      <c r="E95" s="107">
        <v>1137.5</v>
      </c>
      <c r="G95" s="202"/>
      <c r="I95" s="106">
        <f>I94+1</f>
        <v>55</v>
      </c>
      <c r="J95" s="103" t="s">
        <v>136</v>
      </c>
      <c r="K95" s="103" t="s">
        <v>126</v>
      </c>
      <c r="L95" s="192">
        <v>1137.5</v>
      </c>
      <c r="M95" s="192">
        <v>1137.5</v>
      </c>
      <c r="N95" s="192">
        <v>1137.5</v>
      </c>
      <c r="O95" s="192">
        <v>1137.5</v>
      </c>
      <c r="P95" t="str">
        <f t="shared" si="4"/>
        <v/>
      </c>
      <c r="U95" s="144">
        <v>5.5881996300000004E-3</v>
      </c>
      <c r="V95" s="144">
        <v>-12080.8</v>
      </c>
      <c r="W95" s="143">
        <v>684.9</v>
      </c>
    </row>
    <row r="96" spans="2:23" ht="15.6">
      <c r="B96" s="106">
        <f>B95+1</f>
        <v>56</v>
      </c>
      <c r="C96" s="103" t="s">
        <v>135</v>
      </c>
      <c r="D96" s="103" t="s">
        <v>126</v>
      </c>
      <c r="E96" s="107">
        <v>739.57093344631232</v>
      </c>
      <c r="F96" t="s">
        <v>305</v>
      </c>
      <c r="G96" s="202"/>
      <c r="I96" s="106">
        <f>I95+1</f>
        <v>56</v>
      </c>
      <c r="J96" s="103" t="s">
        <v>135</v>
      </c>
      <c r="K96" s="103" t="s">
        <v>126</v>
      </c>
      <c r="L96" s="192">
        <v>739.57093344631232</v>
      </c>
      <c r="M96" s="192">
        <v>739.57093344631232</v>
      </c>
      <c r="N96" s="192">
        <v>739.57093344631232</v>
      </c>
      <c r="O96" s="192">
        <v>739.57093344631232</v>
      </c>
      <c r="P96" t="str">
        <f t="shared" si="4"/>
        <v>(valid in case L-Flange is calculated)</v>
      </c>
      <c r="U96" s="144">
        <v>2003.6844703999998</v>
      </c>
      <c r="V96" s="144">
        <v>-12080.8</v>
      </c>
      <c r="W96" s="143">
        <v>226.04499999999999</v>
      </c>
    </row>
    <row r="97" spans="2:23" ht="15.6">
      <c r="B97" s="106">
        <f>B96+1</f>
        <v>57</v>
      </c>
      <c r="C97" s="103" t="s">
        <v>135</v>
      </c>
      <c r="D97" s="103" t="s">
        <v>126</v>
      </c>
      <c r="E97" s="107">
        <v>739.57093344631232</v>
      </c>
      <c r="F97" t="s">
        <v>304</v>
      </c>
      <c r="G97" s="202"/>
      <c r="I97" s="106">
        <f>I96+1</f>
        <v>57</v>
      </c>
      <c r="J97" s="103" t="s">
        <v>135</v>
      </c>
      <c r="K97" s="103" t="s">
        <v>126</v>
      </c>
      <c r="L97" s="189">
        <v>739.57093344631232</v>
      </c>
      <c r="M97" s="189">
        <v>739.57093344631232</v>
      </c>
      <c r="N97" s="189">
        <v>739.57093344631232</v>
      </c>
      <c r="O97" s="189">
        <v>739.57093344631232</v>
      </c>
      <c r="P97" t="str">
        <f t="shared" si="4"/>
        <v>(valid in case T-Flange is calculated)</v>
      </c>
      <c r="U97" s="144">
        <v>4007.361206</v>
      </c>
      <c r="V97" s="144">
        <v>-12080.8</v>
      </c>
      <c r="W97" s="143">
        <v>65.11</v>
      </c>
    </row>
    <row r="98" spans="2:23" ht="15.6">
      <c r="B98" s="106">
        <f>B97+1</f>
        <v>58</v>
      </c>
      <c r="C98" s="105" t="s">
        <v>134</v>
      </c>
      <c r="D98" s="103" t="s">
        <v>121</v>
      </c>
      <c r="E98" s="109">
        <v>1.2262664773048815</v>
      </c>
      <c r="G98" s="203"/>
      <c r="I98" s="106">
        <f>I97+1</f>
        <v>58</v>
      </c>
      <c r="J98" s="105" t="s">
        <v>134</v>
      </c>
      <c r="K98" s="103" t="s">
        <v>121</v>
      </c>
      <c r="L98" s="190">
        <v>1.2262664773048815</v>
      </c>
      <c r="M98" s="190">
        <v>1.0818640131098634</v>
      </c>
      <c r="N98" s="190">
        <v>1.0477858043291219</v>
      </c>
      <c r="O98" s="190">
        <v>1.0255772696087966</v>
      </c>
      <c r="P98" t="str">
        <f t="shared" si="4"/>
        <v/>
      </c>
      <c r="U98" s="144">
        <v>6011.0379415999996</v>
      </c>
      <c r="V98" s="144">
        <v>-12080.8</v>
      </c>
      <c r="W98" s="143">
        <v>17.559999999999999</v>
      </c>
    </row>
    <row r="99" spans="2:23">
      <c r="B99" s="106"/>
      <c r="C99" s="105" t="s">
        <v>270</v>
      </c>
      <c r="D99" s="103" t="s">
        <v>124</v>
      </c>
      <c r="E99" s="107">
        <v>99.70193352017607</v>
      </c>
      <c r="G99" s="203"/>
      <c r="I99" s="106"/>
      <c r="J99" s="105" t="s">
        <v>270</v>
      </c>
      <c r="K99" s="103" t="s">
        <v>124</v>
      </c>
      <c r="L99" s="192">
        <v>99.70193352017607</v>
      </c>
      <c r="M99" s="192">
        <v>99.70193352017607</v>
      </c>
      <c r="N99" s="192">
        <v>99.70193352017607</v>
      </c>
      <c r="O99" s="192">
        <v>99.70193352017607</v>
      </c>
      <c r="P99" t="str">
        <f t="shared" si="4"/>
        <v/>
      </c>
      <c r="U99" s="144">
        <v>8014.7224120000001</v>
      </c>
      <c r="V99" s="144">
        <v>-12080.8</v>
      </c>
      <c r="W99" s="143">
        <v>22.63</v>
      </c>
    </row>
    <row r="100" spans="2:23" ht="15.6">
      <c r="B100" s="106">
        <f>B98+1</f>
        <v>59</v>
      </c>
      <c r="C100" s="103" t="s">
        <v>133</v>
      </c>
      <c r="D100" s="103" t="s">
        <v>132</v>
      </c>
      <c r="E100" s="107">
        <v>27801.813477072803</v>
      </c>
      <c r="G100" s="202"/>
      <c r="I100" s="106">
        <f>I98+1</f>
        <v>59</v>
      </c>
      <c r="J100" s="103" t="s">
        <v>133</v>
      </c>
      <c r="K100" s="103" t="s">
        <v>132</v>
      </c>
      <c r="L100" s="192">
        <v>27801.813477072803</v>
      </c>
      <c r="M100" s="192">
        <v>27801.813477072803</v>
      </c>
      <c r="N100" s="192">
        <v>27801.813477072803</v>
      </c>
      <c r="O100" s="192">
        <v>27801.813477072803</v>
      </c>
      <c r="P100" t="str">
        <f t="shared" si="4"/>
        <v/>
      </c>
      <c r="U100" s="144">
        <v>10018.422352</v>
      </c>
      <c r="V100" s="144">
        <v>-12080.8</v>
      </c>
      <c r="W100" s="143">
        <v>18.72</v>
      </c>
    </row>
    <row r="101" spans="2:23">
      <c r="B101" s="106"/>
      <c r="C101" s="103"/>
      <c r="D101" s="103"/>
      <c r="E101" s="111"/>
      <c r="G101" s="202"/>
      <c r="I101" s="106"/>
      <c r="J101" s="103"/>
      <c r="K101" s="103"/>
      <c r="L101" s="195"/>
      <c r="M101" s="195"/>
      <c r="N101" s="195"/>
      <c r="O101" s="195"/>
      <c r="U101" s="144">
        <v>14025.744884</v>
      </c>
      <c r="V101" s="144">
        <v>-12080.8</v>
      </c>
      <c r="W101" s="143">
        <v>1.43</v>
      </c>
    </row>
    <row r="102" spans="2:23">
      <c r="B102" s="106">
        <f>B100+1</f>
        <v>60</v>
      </c>
      <c r="C102" s="103" t="s">
        <v>1</v>
      </c>
      <c r="D102" s="103" t="s">
        <v>124</v>
      </c>
      <c r="E102" s="109">
        <v>0.2668106299486126</v>
      </c>
      <c r="G102" s="202"/>
      <c r="I102" s="106">
        <f>I101+1</f>
        <v>1</v>
      </c>
      <c r="J102" s="103" t="s">
        <v>1</v>
      </c>
      <c r="K102" s="103" t="s">
        <v>124</v>
      </c>
      <c r="L102" s="190">
        <v>0.2668106299486126</v>
      </c>
      <c r="M102" s="190">
        <v>0.2668106299486126</v>
      </c>
      <c r="N102" s="190">
        <v>0.2668106299486126</v>
      </c>
      <c r="O102" s="190">
        <v>0.2668106299486126</v>
      </c>
      <c r="P102" t="str">
        <f t="shared" ref="P102:P121" si="5">IF(F102&lt;&gt;"",F102,"")</f>
        <v/>
      </c>
      <c r="U102" s="144">
        <v>16029.444824</v>
      </c>
      <c r="V102" s="144">
        <v>-12080.8</v>
      </c>
      <c r="W102" s="143">
        <v>5.7</v>
      </c>
    </row>
    <row r="103" spans="2:23">
      <c r="B103" s="106">
        <f>B102+1</f>
        <v>61</v>
      </c>
      <c r="C103" s="103" t="s">
        <v>1</v>
      </c>
      <c r="D103" s="103" t="s">
        <v>124</v>
      </c>
      <c r="E103" s="109">
        <f>E102</f>
        <v>0.2668106299486126</v>
      </c>
      <c r="F103" t="s">
        <v>304</v>
      </c>
      <c r="G103" s="202"/>
      <c r="I103" s="106">
        <f>I102+1</f>
        <v>2</v>
      </c>
      <c r="J103" s="103" t="s">
        <v>1</v>
      </c>
      <c r="K103" s="103" t="s">
        <v>124</v>
      </c>
      <c r="L103" s="190">
        <v>0.2668106299486126</v>
      </c>
      <c r="M103" s="190">
        <v>0.2668106299486126</v>
      </c>
      <c r="N103" s="190">
        <v>0.2668106299486126</v>
      </c>
      <c r="O103" s="190">
        <v>0.2668106299486126</v>
      </c>
      <c r="P103" t="str">
        <f t="shared" si="5"/>
        <v>(valid in case T-Flange is calculated)</v>
      </c>
      <c r="U103" s="144">
        <v>18033.144764000001</v>
      </c>
      <c r="V103" s="144">
        <v>-12080.8</v>
      </c>
      <c r="W103" s="143">
        <v>7.3449999999999998</v>
      </c>
    </row>
    <row r="104" spans="2:23" ht="15.6">
      <c r="B104" s="106"/>
      <c r="C104" s="103" t="s">
        <v>131</v>
      </c>
      <c r="D104" s="103" t="s">
        <v>126</v>
      </c>
      <c r="E104" s="110">
        <v>4340</v>
      </c>
      <c r="F104" t="str">
        <f>"Note that this includes a macro-geometric SCF="&amp;TEXT(V8,"0.00")</f>
        <v>Note that this includes a macro-geometric SCF=1.00</v>
      </c>
      <c r="G104" s="202"/>
      <c r="I104" s="106"/>
      <c r="J104" s="103" t="s">
        <v>131</v>
      </c>
      <c r="K104" s="103" t="s">
        <v>126</v>
      </c>
      <c r="L104" s="188">
        <v>4340</v>
      </c>
      <c r="M104" s="188">
        <v>4340</v>
      </c>
      <c r="N104" s="188">
        <v>4340</v>
      </c>
      <c r="O104" s="188">
        <v>4340</v>
      </c>
      <c r="P104" t="str">
        <f t="shared" si="5"/>
        <v>Note that this includes a macro-geometric SCF=1.00</v>
      </c>
      <c r="U104" s="144">
        <v>20036.767356</v>
      </c>
      <c r="V104" s="144">
        <v>-12080.8</v>
      </c>
      <c r="W104" s="143">
        <v>18.420000000000002</v>
      </c>
    </row>
    <row r="105" spans="2:23" ht="15.6">
      <c r="B105" s="106">
        <f>B103+1</f>
        <v>62</v>
      </c>
      <c r="C105" s="105" t="s">
        <v>130</v>
      </c>
      <c r="D105" s="103" t="s">
        <v>126</v>
      </c>
      <c r="E105" s="109">
        <v>-30.138888888888889</v>
      </c>
      <c r="F105" t="str">
        <f>F104</f>
        <v>Note that this includes a macro-geometric SCF=1.00</v>
      </c>
      <c r="G105" s="203"/>
      <c r="I105" s="106">
        <f>I103+1</f>
        <v>3</v>
      </c>
      <c r="J105" s="105" t="s">
        <v>130</v>
      </c>
      <c r="K105" s="103" t="s">
        <v>126</v>
      </c>
      <c r="L105" s="192">
        <v>-30.138888888888889</v>
      </c>
      <c r="M105" s="192">
        <v>-30.138888888888889</v>
      </c>
      <c r="N105" s="192">
        <v>-30.138888888888889</v>
      </c>
      <c r="O105" s="192">
        <v>-30.138888888888889</v>
      </c>
      <c r="P105" t="str">
        <f t="shared" si="5"/>
        <v>Note that this includes a macro-geometric SCF=1.00</v>
      </c>
      <c r="U105" s="144">
        <v>22040.467295999999</v>
      </c>
      <c r="V105" s="144">
        <v>-12080.8</v>
      </c>
      <c r="W105" s="143">
        <v>7.4249999999999998</v>
      </c>
    </row>
    <row r="106" spans="2:23">
      <c r="B106" s="106">
        <f t="shared" ref="B106:B113" si="6">B105+1</f>
        <v>63</v>
      </c>
      <c r="D106" s="103"/>
      <c r="E106" s="104"/>
      <c r="G106" s="201"/>
      <c r="I106" s="106">
        <f t="shared" ref="I106:I113" si="7">I105+1</f>
        <v>4</v>
      </c>
      <c r="K106" s="103"/>
      <c r="L106" s="191"/>
      <c r="M106" s="191"/>
      <c r="N106" s="191"/>
      <c r="O106" s="191"/>
      <c r="P106" t="str">
        <f t="shared" si="5"/>
        <v/>
      </c>
      <c r="U106" s="144">
        <v>24044.167236000001</v>
      </c>
      <c r="V106" s="144">
        <v>-12080.8</v>
      </c>
      <c r="W106" s="143">
        <v>21.594999999999999</v>
      </c>
    </row>
    <row r="107" spans="2:23" ht="15.6">
      <c r="B107" s="106">
        <f t="shared" si="6"/>
        <v>64</v>
      </c>
      <c r="C107" s="103" t="s">
        <v>129</v>
      </c>
      <c r="D107" s="103" t="s">
        <v>126</v>
      </c>
      <c r="E107" s="107">
        <v>-274.01525462960308</v>
      </c>
      <c r="G107" s="202"/>
      <c r="I107" s="106">
        <f t="shared" si="7"/>
        <v>5</v>
      </c>
      <c r="J107" s="103" t="s">
        <v>129</v>
      </c>
      <c r="K107" s="103" t="s">
        <v>126</v>
      </c>
      <c r="L107" s="192">
        <v>-274.01525462960308</v>
      </c>
      <c r="M107" s="192">
        <v>-183.25751993805497</v>
      </c>
      <c r="N107" s="192">
        <v>-168.38301578788835</v>
      </c>
      <c r="O107" s="192">
        <v>-136.69873718096949</v>
      </c>
      <c r="P107" t="str">
        <f t="shared" si="5"/>
        <v/>
      </c>
      <c r="U107" s="144">
        <v>26047.789828000001</v>
      </c>
      <c r="V107" s="144">
        <v>-12080.8</v>
      </c>
      <c r="W107" s="143">
        <v>21.17</v>
      </c>
    </row>
    <row r="108" spans="2:23" ht="15.6">
      <c r="B108" s="106">
        <f t="shared" si="6"/>
        <v>65</v>
      </c>
      <c r="C108" s="105" t="s">
        <v>128</v>
      </c>
      <c r="D108" s="103" t="s">
        <v>121</v>
      </c>
      <c r="E108" s="109">
        <v>3.0306933887231505E-2</v>
      </c>
      <c r="G108" s="203"/>
      <c r="I108" s="106">
        <f t="shared" si="7"/>
        <v>6</v>
      </c>
      <c r="J108" s="105" t="s">
        <v>128</v>
      </c>
      <c r="K108" s="103" t="s">
        <v>121</v>
      </c>
      <c r="L108" s="190">
        <v>3.9421664449718612E-2</v>
      </c>
      <c r="M108" s="190">
        <v>1.3638967747055891E-2</v>
      </c>
      <c r="N108" s="190">
        <v>8.580122819239356E-3</v>
      </c>
      <c r="O108" s="190">
        <v>1.0521218655412518E-4</v>
      </c>
      <c r="P108" t="str">
        <f t="shared" si="5"/>
        <v/>
      </c>
      <c r="U108" s="144">
        <v>28051.489767999999</v>
      </c>
      <c r="V108" s="144">
        <v>-12080.8</v>
      </c>
      <c r="W108" s="143">
        <v>29.11</v>
      </c>
    </row>
    <row r="109" spans="2:23" ht="15.6">
      <c r="B109" s="106">
        <f t="shared" si="6"/>
        <v>66</v>
      </c>
      <c r="C109" s="103" t="s">
        <v>127</v>
      </c>
      <c r="D109" s="103" t="s">
        <v>126</v>
      </c>
      <c r="E109" s="108">
        <v>906.30442755341892</v>
      </c>
      <c r="G109" s="202"/>
      <c r="I109" s="106">
        <f t="shared" si="7"/>
        <v>7</v>
      </c>
      <c r="J109" s="103" t="s">
        <v>127</v>
      </c>
      <c r="K109" s="103" t="s">
        <v>126</v>
      </c>
      <c r="L109" s="189">
        <v>905.19299387127637</v>
      </c>
      <c r="M109" s="189">
        <v>908.95580996482352</v>
      </c>
      <c r="N109" s="189">
        <v>909.40692420608411</v>
      </c>
      <c r="O109" s="189">
        <v>909.99439430268114</v>
      </c>
      <c r="P109" t="str">
        <f t="shared" si="5"/>
        <v/>
      </c>
      <c r="U109" s="144">
        <v>30055.189708000002</v>
      </c>
      <c r="V109" s="144">
        <v>-12080.8</v>
      </c>
      <c r="W109" s="143">
        <v>19.260000000000002</v>
      </c>
    </row>
    <row r="110" spans="2:23" ht="15.6">
      <c r="B110" s="106">
        <f t="shared" si="6"/>
        <v>67</v>
      </c>
      <c r="C110" s="105" t="s">
        <v>125</v>
      </c>
      <c r="D110" s="103" t="s">
        <v>121</v>
      </c>
      <c r="E110" s="109">
        <v>6.8865873950150841E-2</v>
      </c>
      <c r="F110" t="s">
        <v>305</v>
      </c>
      <c r="G110" s="203"/>
      <c r="I110" s="106">
        <f t="shared" si="7"/>
        <v>8</v>
      </c>
      <c r="J110" s="105" t="s">
        <v>125</v>
      </c>
      <c r="K110" s="103" t="s">
        <v>121</v>
      </c>
      <c r="L110" s="200">
        <v>7.6903449904542856E-2</v>
      </c>
      <c r="M110" s="200">
        <v>4.8284100579312011E-2</v>
      </c>
      <c r="N110" s="200">
        <v>4.359360635576174E-2</v>
      </c>
      <c r="O110" s="200">
        <v>3.3602353922554021E-2</v>
      </c>
      <c r="P110" t="str">
        <f t="shared" si="5"/>
        <v>(valid in case L-Flange is calculated)</v>
      </c>
      <c r="U110" s="144">
        <v>32058.889648</v>
      </c>
      <c r="V110" s="144">
        <v>-12080.8</v>
      </c>
      <c r="W110" s="143">
        <v>18.965</v>
      </c>
    </row>
    <row r="111" spans="2:23" ht="15.6">
      <c r="B111" s="106">
        <f t="shared" si="6"/>
        <v>68</v>
      </c>
      <c r="C111" s="105" t="s">
        <v>125</v>
      </c>
      <c r="D111" s="103" t="s">
        <v>121</v>
      </c>
      <c r="E111" s="109">
        <f>E110</f>
        <v>6.8865873950150841E-2</v>
      </c>
      <c r="F111" t="s">
        <v>304</v>
      </c>
      <c r="G111" s="203"/>
      <c r="I111" s="106">
        <f t="shared" si="7"/>
        <v>9</v>
      </c>
      <c r="J111" s="105" t="s">
        <v>125</v>
      </c>
      <c r="K111" s="103" t="s">
        <v>121</v>
      </c>
      <c r="L111" s="200">
        <v>7.6903449904542856E-2</v>
      </c>
      <c r="M111" s="200">
        <v>4.8284100579312011E-2</v>
      </c>
      <c r="N111" s="200">
        <v>4.359360635576174E-2</v>
      </c>
      <c r="O111" s="200">
        <v>3.3602353922554021E-2</v>
      </c>
      <c r="P111" t="str">
        <f t="shared" si="5"/>
        <v>(valid in case T-Flange is calculated)</v>
      </c>
      <c r="U111" s="144">
        <v>34062.512239999996</v>
      </c>
      <c r="V111" s="144">
        <v>-12080.8</v>
      </c>
      <c r="W111" s="143">
        <v>8.6199999999999992</v>
      </c>
    </row>
    <row r="112" spans="2:23" ht="15.6">
      <c r="B112" s="106">
        <f t="shared" si="6"/>
        <v>69</v>
      </c>
      <c r="C112" s="105" t="s">
        <v>123</v>
      </c>
      <c r="D112" s="103" t="s">
        <v>119</v>
      </c>
      <c r="E112" s="128"/>
      <c r="F112" t="s">
        <v>269</v>
      </c>
      <c r="G112" s="203"/>
      <c r="I112" s="106">
        <f t="shared" si="7"/>
        <v>10</v>
      </c>
      <c r="J112" s="105" t="s">
        <v>123</v>
      </c>
      <c r="K112" s="103" t="s">
        <v>119</v>
      </c>
      <c r="L112" s="196"/>
      <c r="M112" s="196"/>
      <c r="N112" s="196"/>
      <c r="O112" s="196"/>
      <c r="P112" t="str">
        <f t="shared" si="5"/>
        <v>Bending moment L-Flange as a function of external force Z</v>
      </c>
      <c r="U112" s="144">
        <v>36066.212180000002</v>
      </c>
      <c r="V112" s="144">
        <v>-12080.8</v>
      </c>
      <c r="W112" s="143">
        <v>13.105</v>
      </c>
    </row>
    <row r="113" spans="2:23">
      <c r="B113" s="106">
        <f t="shared" si="6"/>
        <v>70</v>
      </c>
      <c r="C113" s="105" t="s">
        <v>2</v>
      </c>
      <c r="D113" s="103" t="s">
        <v>124</v>
      </c>
      <c r="E113" s="107">
        <v>59.473589288780936</v>
      </c>
      <c r="G113" s="203"/>
      <c r="I113" s="106">
        <f t="shared" si="7"/>
        <v>11</v>
      </c>
      <c r="J113" s="105" t="s">
        <v>2</v>
      </c>
      <c r="K113" s="103" t="s">
        <v>124</v>
      </c>
      <c r="L113" s="192">
        <v>59.473589288780936</v>
      </c>
      <c r="M113" s="192">
        <v>59.473589288780936</v>
      </c>
      <c r="N113" s="192">
        <v>59.473589288780936</v>
      </c>
      <c r="O113" s="192">
        <v>59.473589288780936</v>
      </c>
      <c r="P113" t="str">
        <f t="shared" si="5"/>
        <v/>
      </c>
      <c r="U113" s="144">
        <v>38069.912120000001</v>
      </c>
      <c r="V113" s="144">
        <v>-12080.8</v>
      </c>
      <c r="W113" s="143">
        <v>4.415</v>
      </c>
    </row>
    <row r="114" spans="2:23" ht="15.6">
      <c r="B114" s="106"/>
      <c r="C114" s="105" t="s">
        <v>267</v>
      </c>
      <c r="D114" s="103" t="s">
        <v>266</v>
      </c>
      <c r="E114" s="114">
        <v>6.7808046075429031E-9</v>
      </c>
      <c r="F114" t="s">
        <v>334</v>
      </c>
      <c r="G114" s="203"/>
      <c r="I114" s="106"/>
      <c r="J114" s="105" t="s">
        <v>267</v>
      </c>
      <c r="K114" s="103" t="s">
        <v>266</v>
      </c>
      <c r="L114" s="194">
        <v>6.7808046075429031E-9</v>
      </c>
      <c r="M114" s="194">
        <v>6.7808046075429031E-9</v>
      </c>
      <c r="N114" s="194">
        <v>6.7808046075429031E-9</v>
      </c>
      <c r="O114" s="194">
        <v>6.7808046075429031E-9</v>
      </c>
      <c r="P114" t="str">
        <f t="shared" si="5"/>
        <v>Bending resilience of bolt assembly (VDI2230)</v>
      </c>
      <c r="U114" s="144">
        <v>40073.534712000001</v>
      </c>
      <c r="V114" s="144">
        <v>-12080.8</v>
      </c>
      <c r="W114" s="143">
        <v>8.52</v>
      </c>
    </row>
    <row r="115" spans="2:23" ht="15.6">
      <c r="B115" s="106">
        <f>B113+1</f>
        <v>71</v>
      </c>
      <c r="C115" s="105" t="s">
        <v>123</v>
      </c>
      <c r="D115" s="103" t="s">
        <v>119</v>
      </c>
      <c r="E115" s="128"/>
      <c r="F115" t="s">
        <v>265</v>
      </c>
      <c r="G115" s="203"/>
      <c r="I115" s="106">
        <f>I113+1</f>
        <v>12</v>
      </c>
      <c r="J115" s="105" t="s">
        <v>123</v>
      </c>
      <c r="K115" s="103" t="s">
        <v>119</v>
      </c>
      <c r="L115" s="196"/>
      <c r="M115" s="196"/>
      <c r="N115" s="196"/>
      <c r="O115" s="196"/>
      <c r="P115" t="str">
        <f t="shared" si="5"/>
        <v>Bending moment for T-Flange as a function of external force Z</v>
      </c>
      <c r="U115" s="144">
        <v>42077.234651999999</v>
      </c>
      <c r="V115" s="144">
        <v>-12080.8</v>
      </c>
      <c r="W115" s="143">
        <v>10.005000000000001</v>
      </c>
    </row>
    <row r="116" spans="2:23" ht="15.6">
      <c r="B116" s="106">
        <f>B115+1</f>
        <v>72</v>
      </c>
      <c r="C116" s="105" t="s">
        <v>264</v>
      </c>
      <c r="D116" s="103" t="s">
        <v>121</v>
      </c>
      <c r="E116" s="128"/>
      <c r="F116" t="s">
        <v>263</v>
      </c>
      <c r="G116" s="203"/>
      <c r="I116" s="106">
        <f>I115+1</f>
        <v>13</v>
      </c>
      <c r="J116" s="105" t="s">
        <v>264</v>
      </c>
      <c r="K116" s="103" t="s">
        <v>121</v>
      </c>
      <c r="L116" s="196"/>
      <c r="M116" s="196"/>
      <c r="N116" s="196"/>
      <c r="O116" s="196"/>
      <c r="P116" t="str">
        <f t="shared" si="5"/>
        <v>Intermediate values as function of Z</v>
      </c>
      <c r="U116" s="144">
        <v>44080.934591999998</v>
      </c>
      <c r="V116" s="144">
        <v>-12080.8</v>
      </c>
      <c r="W116" s="143">
        <v>8.4499999999999993</v>
      </c>
    </row>
    <row r="117" spans="2:23" ht="15.6">
      <c r="B117" s="106">
        <f>B116+1</f>
        <v>73</v>
      </c>
      <c r="C117" s="105" t="s">
        <v>262</v>
      </c>
      <c r="D117" s="103" t="s">
        <v>121</v>
      </c>
      <c r="E117" s="128"/>
      <c r="F117" t="s">
        <v>263</v>
      </c>
      <c r="G117" s="203"/>
      <c r="I117" s="106">
        <f>I116+1</f>
        <v>14</v>
      </c>
      <c r="J117" s="105" t="s">
        <v>262</v>
      </c>
      <c r="K117" s="103" t="s">
        <v>121</v>
      </c>
      <c r="L117" s="196"/>
      <c r="M117" s="196"/>
      <c r="N117" s="196"/>
      <c r="O117" s="196"/>
      <c r="P117" t="str">
        <f t="shared" si="5"/>
        <v>Intermediate values as function of Z</v>
      </c>
      <c r="U117" s="144">
        <v>46084.634531999996</v>
      </c>
      <c r="V117" s="144">
        <v>-12080.8</v>
      </c>
      <c r="W117" s="143">
        <v>4.7149999999999999</v>
      </c>
    </row>
    <row r="118" spans="2:23" ht="15.6">
      <c r="B118" s="106">
        <f>B117+1</f>
        <v>74</v>
      </c>
      <c r="C118" s="105" t="s">
        <v>122</v>
      </c>
      <c r="D118" s="103" t="s">
        <v>121</v>
      </c>
      <c r="E118" s="109">
        <v>0.18106887865883178</v>
      </c>
      <c r="F118" t="s">
        <v>305</v>
      </c>
      <c r="G118" s="203"/>
      <c r="I118" s="106">
        <f>I117+1</f>
        <v>15</v>
      </c>
      <c r="J118" s="105" t="s">
        <v>122</v>
      </c>
      <c r="K118" s="103" t="s">
        <v>121</v>
      </c>
      <c r="L118" s="190">
        <v>0.20185922082271704</v>
      </c>
      <c r="M118" s="190">
        <v>0.15799115714418163</v>
      </c>
      <c r="N118" s="190">
        <v>0.15057881791994418</v>
      </c>
      <c r="O118" s="190">
        <v>0.13408481226820065</v>
      </c>
      <c r="P118" t="str">
        <f t="shared" si="5"/>
        <v>(valid in case L-Flange is calculated)</v>
      </c>
      <c r="U118" s="144">
        <v>48088.257124000003</v>
      </c>
      <c r="V118" s="144">
        <v>-12080.8</v>
      </c>
      <c r="W118" s="143">
        <v>2.5649999999999999</v>
      </c>
    </row>
    <row r="119" spans="2:23" ht="15.6">
      <c r="C119" s="105" t="s">
        <v>122</v>
      </c>
      <c r="D119" s="103" t="s">
        <v>121</v>
      </c>
      <c r="E119" s="114">
        <v>0.11085822692773759</v>
      </c>
      <c r="F119" t="s">
        <v>304</v>
      </c>
      <c r="G119" s="203"/>
      <c r="J119" s="105" t="s">
        <v>122</v>
      </c>
      <c r="K119" s="103" t="s">
        <v>121</v>
      </c>
      <c r="L119" s="194">
        <v>0.11516079668755733</v>
      </c>
      <c r="M119" s="194">
        <v>7.0120249188326933E-2</v>
      </c>
      <c r="N119" s="194">
        <v>6.1354867062609855E-2</v>
      </c>
      <c r="O119" s="194">
        <v>4.1952313368957508E-2</v>
      </c>
      <c r="P119" t="str">
        <f t="shared" si="5"/>
        <v>(valid in case T-Flange is calculated)</v>
      </c>
      <c r="U119" s="144">
        <v>50091.957064000002</v>
      </c>
      <c r="V119" s="144">
        <v>-12080.8</v>
      </c>
      <c r="W119" s="143">
        <v>1.4450000000000001</v>
      </c>
    </row>
    <row r="120" spans="2:23" ht="15.6">
      <c r="B120" s="106">
        <f>B118+1</f>
        <v>75</v>
      </c>
      <c r="C120" s="105" t="s">
        <v>120</v>
      </c>
      <c r="D120" s="103" t="s">
        <v>119</v>
      </c>
      <c r="E120" s="108">
        <v>-25.452955863567073</v>
      </c>
      <c r="F120" t="s">
        <v>305</v>
      </c>
      <c r="G120" s="203"/>
      <c r="I120" s="106">
        <f>I118+1</f>
        <v>16</v>
      </c>
      <c r="J120" s="105" t="s">
        <v>120</v>
      </c>
      <c r="K120" s="103" t="s">
        <v>119</v>
      </c>
      <c r="L120" s="189">
        <v>-27.98809240828421</v>
      </c>
      <c r="M120" s="189">
        <v>-15.91975347340918</v>
      </c>
      <c r="N120" s="189">
        <v>-14.356750997564728</v>
      </c>
      <c r="O120" s="189">
        <v>-11.177963008326927</v>
      </c>
      <c r="P120" t="str">
        <f t="shared" si="5"/>
        <v>(valid in case L-Flange is calculated)</v>
      </c>
      <c r="U120" s="144">
        <v>60110.379416000003</v>
      </c>
      <c r="V120" s="144">
        <v>-12080.8</v>
      </c>
      <c r="W120" s="143">
        <v>1.9750000000000001</v>
      </c>
    </row>
    <row r="121" spans="2:23" ht="15.6">
      <c r="C121" s="105" t="s">
        <v>120</v>
      </c>
      <c r="D121" s="103" t="s">
        <v>119</v>
      </c>
      <c r="E121" s="109">
        <v>-16.836598620378673</v>
      </c>
      <c r="F121" t="s">
        <v>304</v>
      </c>
      <c r="G121" s="203"/>
      <c r="J121" s="105" t="s">
        <v>120</v>
      </c>
      <c r="K121" s="103" t="s">
        <v>119</v>
      </c>
      <c r="L121" s="189">
        <v>-17.361246158564047</v>
      </c>
      <c r="M121" s="189">
        <v>-7.732349579903917</v>
      </c>
      <c r="N121" s="189">
        <v>-6.4293899601748947</v>
      </c>
      <c r="O121" s="189">
        <v>-3.99354947590454</v>
      </c>
      <c r="P121" t="str">
        <f t="shared" si="5"/>
        <v>(valid in case T-Flange is calculated)</v>
      </c>
      <c r="U121" s="144">
        <v>62114.002008000003</v>
      </c>
      <c r="V121" s="144">
        <v>-12080.8</v>
      </c>
      <c r="W121" s="143">
        <v>1.905</v>
      </c>
    </row>
    <row r="122" spans="2:23" ht="15.6">
      <c r="C122" s="105" t="s">
        <v>352</v>
      </c>
      <c r="D122" s="103" t="s">
        <v>126</v>
      </c>
      <c r="E122" s="109">
        <v>-30.038888888888888</v>
      </c>
      <c r="G122" s="203"/>
      <c r="J122" s="105" t="s">
        <v>352</v>
      </c>
      <c r="K122" s="103" t="s">
        <v>126</v>
      </c>
      <c r="L122" s="190">
        <v>-30.038888888888888</v>
      </c>
      <c r="M122" s="190">
        <v>-30.038888888888888</v>
      </c>
      <c r="N122" s="190">
        <v>-30.038888888888888</v>
      </c>
      <c r="O122" s="190">
        <v>-30.038888888888888</v>
      </c>
      <c r="U122" s="144">
        <v>64117.701948000002</v>
      </c>
      <c r="V122" s="144">
        <v>-12080.8</v>
      </c>
      <c r="W122" s="143">
        <v>0.92500000000000004</v>
      </c>
    </row>
    <row r="123" spans="2:23" ht="16.2">
      <c r="C123" s="167" t="s">
        <v>350</v>
      </c>
      <c r="D123" s="103" t="s">
        <v>119</v>
      </c>
      <c r="E123" s="113">
        <v>0</v>
      </c>
      <c r="F123" s="142" t="s">
        <v>351</v>
      </c>
      <c r="G123" s="206"/>
      <c r="J123" s="167" t="s">
        <v>350</v>
      </c>
      <c r="K123" s="103" t="s">
        <v>119</v>
      </c>
      <c r="L123" s="200">
        <v>0</v>
      </c>
      <c r="M123" s="200">
        <v>0</v>
      </c>
      <c r="N123" s="200">
        <v>0</v>
      </c>
      <c r="O123" s="200">
        <v>0</v>
      </c>
      <c r="P123" s="142" t="s">
        <v>351</v>
      </c>
      <c r="U123" s="144">
        <v>66121.401887999993</v>
      </c>
      <c r="V123" s="144">
        <v>-12080.8</v>
      </c>
      <c r="W123" s="143">
        <v>0.98</v>
      </c>
    </row>
    <row r="124" spans="2:23" ht="16.2">
      <c r="C124" s="167" t="s">
        <v>349</v>
      </c>
      <c r="D124" s="103" t="s">
        <v>119</v>
      </c>
      <c r="E124" s="109">
        <v>-13.793206222084164</v>
      </c>
      <c r="F124" s="142" t="s">
        <v>351</v>
      </c>
      <c r="G124" s="206"/>
      <c r="J124" s="167" t="s">
        <v>349</v>
      </c>
      <c r="K124" s="103" t="s">
        <v>119</v>
      </c>
      <c r="L124" s="190">
        <v>-13.793206222084164</v>
      </c>
      <c r="M124" s="190">
        <v>-14.24750481414455</v>
      </c>
      <c r="N124" s="190">
        <v>-14.37297943485456</v>
      </c>
      <c r="O124" s="190">
        <v>-14.459238217697784</v>
      </c>
      <c r="P124" s="142" t="s">
        <v>351</v>
      </c>
      <c r="U124" s="144">
        <v>68125.024479999993</v>
      </c>
      <c r="V124" s="144">
        <v>-12080.8</v>
      </c>
      <c r="W124" s="143">
        <v>0.98</v>
      </c>
    </row>
    <row r="125" spans="2:23" ht="16.2">
      <c r="C125" s="167" t="s">
        <v>348</v>
      </c>
      <c r="D125" s="103" t="s">
        <v>119</v>
      </c>
      <c r="E125" s="113">
        <v>-3.3187478725806674</v>
      </c>
      <c r="F125" s="142" t="s">
        <v>351</v>
      </c>
      <c r="G125" s="206"/>
      <c r="J125" s="167" t="s">
        <v>348</v>
      </c>
      <c r="K125" s="103" t="s">
        <v>119</v>
      </c>
      <c r="L125" s="200">
        <v>-3.3187478725806674</v>
      </c>
      <c r="M125" s="200">
        <v>-2.3639912976324062</v>
      </c>
      <c r="N125" s="200">
        <v>-2.1884149461375548</v>
      </c>
      <c r="O125" s="200">
        <v>-1.7583334018555716</v>
      </c>
      <c r="P125" s="142" t="s">
        <v>351</v>
      </c>
      <c r="U125" s="144">
        <v>5.5881996300000004E-3</v>
      </c>
      <c r="V125" s="144">
        <v>-8759.84</v>
      </c>
      <c r="W125" s="143">
        <v>1805.14</v>
      </c>
    </row>
    <row r="126" spans="2:23" ht="16.2">
      <c r="C126" s="167" t="s">
        <v>350</v>
      </c>
      <c r="D126" s="103" t="s">
        <v>119</v>
      </c>
      <c r="E126" s="113">
        <v>1.8841530121448938E-3</v>
      </c>
      <c r="F126" s="142" t="s">
        <v>347</v>
      </c>
      <c r="G126" s="206"/>
      <c r="J126" s="167" t="s">
        <v>350</v>
      </c>
      <c r="K126" s="103" t="s">
        <v>119</v>
      </c>
      <c r="L126" s="200">
        <v>2.4508070692032535E-3</v>
      </c>
      <c r="M126" s="200">
        <v>8.4792154359069282E-4</v>
      </c>
      <c r="N126" s="200">
        <v>5.3341800640723728E-4</v>
      </c>
      <c r="O126" s="200">
        <v>6.5409407282147871E-6</v>
      </c>
      <c r="P126" s="142" t="s">
        <v>347</v>
      </c>
      <c r="U126" s="144">
        <v>2003.6844703999998</v>
      </c>
      <c r="V126" s="144">
        <v>-8759.84</v>
      </c>
      <c r="W126" s="143">
        <v>290.49</v>
      </c>
    </row>
    <row r="127" spans="2:23" ht="16.2">
      <c r="C127" s="167" t="s">
        <v>349</v>
      </c>
      <c r="D127" s="103" t="s">
        <v>119</v>
      </c>
      <c r="E127" s="109">
        <v>-13.747440745218261</v>
      </c>
      <c r="F127" s="142" t="s">
        <v>347</v>
      </c>
      <c r="G127" s="206"/>
      <c r="J127" s="167" t="s">
        <v>349</v>
      </c>
      <c r="K127" s="103" t="s">
        <v>119</v>
      </c>
      <c r="L127" s="190">
        <v>-13.747440745218261</v>
      </c>
      <c r="M127" s="190">
        <v>-14.200231987111444</v>
      </c>
      <c r="N127" s="190">
        <v>-14.325290286499284</v>
      </c>
      <c r="O127" s="190">
        <v>-14.411262865086067</v>
      </c>
      <c r="P127" s="142" t="s">
        <v>347</v>
      </c>
      <c r="U127" s="144">
        <v>4007.361206</v>
      </c>
      <c r="V127" s="144">
        <v>-8759.84</v>
      </c>
      <c r="W127" s="143">
        <v>140.23500000000001</v>
      </c>
    </row>
    <row r="128" spans="2:23" ht="16.2">
      <c r="C128" s="167" t="s">
        <v>348</v>
      </c>
      <c r="D128" s="103" t="s">
        <v>119</v>
      </c>
      <c r="E128" s="113">
        <v>-3.3076620498878935</v>
      </c>
      <c r="F128" s="142" t="s">
        <v>347</v>
      </c>
      <c r="G128" s="206"/>
      <c r="J128" s="167" t="s">
        <v>348</v>
      </c>
      <c r="K128" s="103" t="s">
        <v>119</v>
      </c>
      <c r="L128" s="200">
        <v>-3.3072317929119115</v>
      </c>
      <c r="M128" s="200">
        <v>-2.3569792727135734</v>
      </c>
      <c r="N128" s="200">
        <v>-2.1822794594312938</v>
      </c>
      <c r="O128" s="200">
        <v>-1.7541381705186758</v>
      </c>
      <c r="P128" s="142" t="s">
        <v>347</v>
      </c>
      <c r="U128" s="144">
        <v>6011.0379415999996</v>
      </c>
      <c r="V128" s="144">
        <v>-8759.84</v>
      </c>
      <c r="W128" s="143">
        <v>25020.3</v>
      </c>
    </row>
    <row r="129" spans="3:23" ht="16.2">
      <c r="C129" s="167" t="s">
        <v>346</v>
      </c>
      <c r="D129" s="103" t="s">
        <v>119</v>
      </c>
      <c r="E129" s="113">
        <v>-3.3737458255359489</v>
      </c>
      <c r="G129" s="206"/>
      <c r="J129" s="167" t="s">
        <v>346</v>
      </c>
      <c r="K129" s="103" t="s">
        <v>119</v>
      </c>
      <c r="L129" s="189">
        <v>-3.3737458255359489</v>
      </c>
      <c r="M129" s="189">
        <v>-3.8240586235137974</v>
      </c>
      <c r="N129" s="189">
        <v>-3.9484323911516763</v>
      </c>
      <c r="O129" s="189">
        <v>-4.0339343815411448</v>
      </c>
      <c r="U129" s="144">
        <v>8014.7224120000001</v>
      </c>
      <c r="V129" s="144">
        <v>-8759.84</v>
      </c>
      <c r="W129" s="143">
        <v>9.1150000000000002</v>
      </c>
    </row>
    <row r="130" spans="3:23" ht="16.2">
      <c r="C130" s="167" t="s">
        <v>345</v>
      </c>
      <c r="D130" s="103" t="s">
        <v>119</v>
      </c>
      <c r="E130" s="113">
        <v>586.96166557122535</v>
      </c>
      <c r="G130" s="206"/>
      <c r="J130" s="167" t="s">
        <v>345</v>
      </c>
      <c r="K130" s="103" t="s">
        <v>119</v>
      </c>
      <c r="L130" s="189">
        <v>586.96166557122535</v>
      </c>
      <c r="M130" s="189">
        <v>599.41981759579619</v>
      </c>
      <c r="N130" s="189">
        <v>601.46161419442979</v>
      </c>
      <c r="O130" s="189">
        <v>605.81085848766156</v>
      </c>
      <c r="U130" s="144">
        <v>10018.422352</v>
      </c>
      <c r="V130" s="144">
        <v>-8759.84</v>
      </c>
      <c r="W130" s="143">
        <v>75.650000000000006</v>
      </c>
    </row>
    <row r="131" spans="3:23" ht="16.2">
      <c r="C131" s="167" t="s">
        <v>344</v>
      </c>
      <c r="D131" s="103" t="s">
        <v>119</v>
      </c>
      <c r="E131" s="113">
        <v>16.933101559822063</v>
      </c>
      <c r="G131" s="206"/>
      <c r="J131" s="167" t="s">
        <v>344</v>
      </c>
      <c r="K131" s="103" t="s">
        <v>119</v>
      </c>
      <c r="L131" s="189">
        <v>18.316987621897358</v>
      </c>
      <c r="M131" s="189">
        <v>12.801299162245762</v>
      </c>
      <c r="N131" s="189">
        <v>11.925528639094075</v>
      </c>
      <c r="O131" s="189">
        <v>10.292730627851538</v>
      </c>
      <c r="U131" s="144">
        <v>12022.044943999999</v>
      </c>
      <c r="V131" s="144">
        <v>-8759.84</v>
      </c>
      <c r="W131" s="143">
        <v>12504.7</v>
      </c>
    </row>
    <row r="132" spans="3:23" ht="15.6">
      <c r="C132" s="112" t="s">
        <v>343</v>
      </c>
      <c r="E132" s="135">
        <v>1.1667052978309505E-3</v>
      </c>
      <c r="F132" t="s">
        <v>337</v>
      </c>
      <c r="G132" s="205"/>
      <c r="J132" s="112" t="s">
        <v>343</v>
      </c>
      <c r="L132" s="199">
        <v>1.1341130640163486E-3</v>
      </c>
      <c r="M132" s="199">
        <v>1.1281973537592537E-3</v>
      </c>
      <c r="N132" s="199">
        <v>1.1610813046004538E-3</v>
      </c>
      <c r="O132" s="199">
        <v>1.1242203457511812E-3</v>
      </c>
      <c r="P132" t="s">
        <v>337</v>
      </c>
      <c r="U132" s="144">
        <v>14025.744884</v>
      </c>
      <c r="V132" s="144">
        <v>-8759.84</v>
      </c>
      <c r="W132" s="143">
        <v>14.58</v>
      </c>
    </row>
    <row r="133" spans="3:23" ht="15.6">
      <c r="C133" s="112" t="s">
        <v>342</v>
      </c>
      <c r="E133" s="135">
        <v>0.25127861080073621</v>
      </c>
      <c r="F133" t="s">
        <v>338</v>
      </c>
      <c r="G133" s="205"/>
      <c r="J133" s="112" t="s">
        <v>342</v>
      </c>
      <c r="L133" s="199">
        <v>0.27010762476548178</v>
      </c>
      <c r="M133" s="199">
        <v>0.22588356678936772</v>
      </c>
      <c r="N133" s="199">
        <v>0.22045011065026829</v>
      </c>
      <c r="O133" s="199">
        <v>0.20173789440913817</v>
      </c>
      <c r="P133" t="s">
        <v>338</v>
      </c>
      <c r="U133" s="144">
        <v>16029.444824</v>
      </c>
      <c r="V133" s="144">
        <v>-8759.84</v>
      </c>
      <c r="W133" s="143">
        <v>18.574999999999999</v>
      </c>
    </row>
    <row r="134" spans="3:23" ht="15.6">
      <c r="C134" s="112" t="s">
        <v>341</v>
      </c>
      <c r="E134" s="135">
        <v>3.1397324874560866</v>
      </c>
      <c r="F134" t="s">
        <v>339</v>
      </c>
      <c r="G134" s="205"/>
      <c r="J134" s="112" t="s">
        <v>341</v>
      </c>
      <c r="L134" s="199">
        <v>3.7368232883165717</v>
      </c>
      <c r="M134" s="199">
        <v>1.9590200717127004</v>
      </c>
      <c r="N134" s="199">
        <v>1.6410177501994951</v>
      </c>
      <c r="O134" s="199">
        <v>1.025033102327626</v>
      </c>
      <c r="P134" t="s">
        <v>339</v>
      </c>
      <c r="U134" s="144">
        <v>18033.144764000001</v>
      </c>
      <c r="V134" s="144">
        <v>-8759.84</v>
      </c>
      <c r="W134" s="143">
        <v>60.094999999999999</v>
      </c>
    </row>
    <row r="135" spans="3:23">
      <c r="C135" s="112"/>
      <c r="G135" s="205"/>
      <c r="J135" s="112"/>
      <c r="L135" s="197"/>
      <c r="M135" s="197"/>
      <c r="N135" s="197"/>
      <c r="O135" s="197"/>
      <c r="U135" s="144">
        <v>20036.767356</v>
      </c>
      <c r="V135" s="144">
        <v>-8759.84</v>
      </c>
      <c r="W135" s="143">
        <v>11.11</v>
      </c>
    </row>
    <row r="136" spans="3:23">
      <c r="C136" s="103" t="s">
        <v>91</v>
      </c>
      <c r="D136" s="166"/>
      <c r="E136" s="109">
        <v>0.38100193002321342</v>
      </c>
      <c r="F136" t="s">
        <v>340</v>
      </c>
      <c r="G136" s="202"/>
      <c r="J136" s="103" t="s">
        <v>91</v>
      </c>
      <c r="K136" s="166"/>
      <c r="L136" s="190">
        <v>0.39069004982520333</v>
      </c>
      <c r="M136" s="190">
        <v>0.25969671674719436</v>
      </c>
      <c r="N136" s="190">
        <v>0.27242757706494314</v>
      </c>
      <c r="O136" s="190">
        <v>0.20429410419425867</v>
      </c>
      <c r="P136" t="s">
        <v>340</v>
      </c>
      <c r="U136" s="144">
        <v>22040.467295999999</v>
      </c>
      <c r="V136" s="144">
        <v>-8759.84</v>
      </c>
      <c r="W136" s="143">
        <v>2.4550000000000001</v>
      </c>
    </row>
    <row r="137" spans="3:23">
      <c r="D137" s="145"/>
      <c r="U137" s="144">
        <v>24044.167236000001</v>
      </c>
      <c r="V137" s="144">
        <v>-8759.84</v>
      </c>
      <c r="W137" s="143">
        <v>8.4250000000000007</v>
      </c>
    </row>
    <row r="138" spans="3:23">
      <c r="U138" s="144">
        <v>26047.789828000001</v>
      </c>
      <c r="V138" s="144">
        <v>-8759.84</v>
      </c>
      <c r="W138" s="143">
        <v>18.085000000000001</v>
      </c>
    </row>
    <row r="139" spans="3:23">
      <c r="U139" s="144">
        <v>28051.489767999999</v>
      </c>
      <c r="V139" s="144">
        <v>-8759.84</v>
      </c>
      <c r="W139" s="143">
        <v>4.3949999999999996</v>
      </c>
    </row>
    <row r="140" spans="3:23">
      <c r="U140" s="144">
        <v>30055.189708000002</v>
      </c>
      <c r="V140" s="144">
        <v>-8759.84</v>
      </c>
      <c r="W140" s="143">
        <v>7.6749999999999998</v>
      </c>
    </row>
    <row r="141" spans="3:23">
      <c r="U141" s="144">
        <v>32058.889648</v>
      </c>
      <c r="V141" s="144">
        <v>-8759.84</v>
      </c>
      <c r="W141" s="143">
        <v>58.27</v>
      </c>
    </row>
    <row r="142" spans="3:23">
      <c r="U142" s="144">
        <v>34062.512239999996</v>
      </c>
      <c r="V142" s="144">
        <v>-8759.84</v>
      </c>
      <c r="W142" s="143">
        <v>10.49</v>
      </c>
    </row>
    <row r="143" spans="3:23">
      <c r="U143" s="144">
        <v>36066.212180000002</v>
      </c>
      <c r="V143" s="144">
        <v>-8759.84</v>
      </c>
      <c r="W143" s="143">
        <v>20.82</v>
      </c>
    </row>
    <row r="144" spans="3:23">
      <c r="U144" s="144">
        <v>38069.912120000001</v>
      </c>
      <c r="V144" s="144">
        <v>-8759.84</v>
      </c>
      <c r="W144" s="143">
        <v>10.61</v>
      </c>
    </row>
    <row r="145" spans="21:23">
      <c r="U145" s="144">
        <v>40073.534712000001</v>
      </c>
      <c r="V145" s="144">
        <v>-8759.84</v>
      </c>
      <c r="W145" s="143">
        <v>3.355</v>
      </c>
    </row>
    <row r="146" spans="21:23">
      <c r="U146" s="144">
        <v>42077.234651999999</v>
      </c>
      <c r="V146" s="144">
        <v>-8759.84</v>
      </c>
      <c r="W146" s="143">
        <v>2.3250000000000002</v>
      </c>
    </row>
    <row r="147" spans="21:23">
      <c r="U147" s="144">
        <v>44080.934591999998</v>
      </c>
      <c r="V147" s="144">
        <v>-8759.84</v>
      </c>
      <c r="W147" s="143">
        <v>4.0750000000000002</v>
      </c>
    </row>
    <row r="148" spans="21:23">
      <c r="U148" s="144">
        <v>46084.634531999996</v>
      </c>
      <c r="V148" s="144">
        <v>-8759.84</v>
      </c>
      <c r="W148" s="143">
        <v>6.13</v>
      </c>
    </row>
    <row r="149" spans="21:23">
      <c r="U149" s="144">
        <v>52095.657004000001</v>
      </c>
      <c r="V149" s="144">
        <v>-8759.84</v>
      </c>
      <c r="W149" s="143">
        <v>4.625</v>
      </c>
    </row>
    <row r="150" spans="21:23">
      <c r="U150" s="144">
        <v>54099.279596</v>
      </c>
      <c r="V150" s="144">
        <v>-8759.84</v>
      </c>
      <c r="W150" s="143">
        <v>6.13</v>
      </c>
    </row>
    <row r="151" spans="21:23">
      <c r="U151" s="144">
        <v>56102.979535999999</v>
      </c>
      <c r="V151" s="144">
        <v>-8759.84</v>
      </c>
      <c r="W151" s="143">
        <v>2.4300000000000002</v>
      </c>
    </row>
    <row r="152" spans="21:23">
      <c r="U152" s="144">
        <v>68125.024479999993</v>
      </c>
      <c r="V152" s="144">
        <v>-8759.84</v>
      </c>
      <c r="W152" s="143">
        <v>2.9</v>
      </c>
    </row>
    <row r="153" spans="21:23">
      <c r="U153" s="144">
        <v>70128.724419999999</v>
      </c>
      <c r="V153" s="144">
        <v>-8759.84</v>
      </c>
      <c r="W153" s="143">
        <v>4.8449999999999998</v>
      </c>
    </row>
    <row r="154" spans="21:23">
      <c r="U154" s="144">
        <v>72132.424360000005</v>
      </c>
      <c r="V154" s="144">
        <v>-8759.84</v>
      </c>
      <c r="W154" s="143">
        <v>1.9750000000000001</v>
      </c>
    </row>
    <row r="155" spans="21:23">
      <c r="U155" s="144">
        <v>5.5881996300000004E-3</v>
      </c>
      <c r="V155" s="144">
        <v>-5438.92</v>
      </c>
      <c r="W155" s="143">
        <v>16695.099999999999</v>
      </c>
    </row>
    <row r="156" spans="21:23">
      <c r="U156" s="144">
        <v>2003.6844703999998</v>
      </c>
      <c r="V156" s="144">
        <v>-5438.92</v>
      </c>
      <c r="W156" s="143">
        <v>14281.3</v>
      </c>
    </row>
    <row r="157" spans="21:23">
      <c r="U157" s="144">
        <v>4007.361206</v>
      </c>
      <c r="V157" s="144">
        <v>-5438.92</v>
      </c>
      <c r="W157" s="143">
        <v>879.8</v>
      </c>
    </row>
    <row r="158" spans="21:23">
      <c r="U158" s="144">
        <v>6011.0379415999996</v>
      </c>
      <c r="V158" s="144">
        <v>-5438.92</v>
      </c>
      <c r="W158" s="143">
        <v>50032.7</v>
      </c>
    </row>
    <row r="159" spans="21:23">
      <c r="U159" s="144">
        <v>8014.7224120000001</v>
      </c>
      <c r="V159" s="144">
        <v>-5438.92</v>
      </c>
      <c r="W159" s="143">
        <v>58.42</v>
      </c>
    </row>
    <row r="160" spans="21:23">
      <c r="U160" s="144">
        <v>10018.422352</v>
      </c>
      <c r="V160" s="144">
        <v>-5438.92</v>
      </c>
      <c r="W160" s="143">
        <v>54.28</v>
      </c>
    </row>
    <row r="161" spans="21:23">
      <c r="U161" s="144">
        <v>12022.044943999999</v>
      </c>
      <c r="V161" s="144">
        <v>-5438.92</v>
      </c>
      <c r="W161" s="143">
        <v>29.225000000000001</v>
      </c>
    </row>
    <row r="162" spans="21:23">
      <c r="U162" s="144">
        <v>14025.744884</v>
      </c>
      <c r="V162" s="144">
        <v>-5438.92</v>
      </c>
      <c r="W162" s="143">
        <v>20.895</v>
      </c>
    </row>
    <row r="163" spans="21:23">
      <c r="U163" s="144">
        <v>16029.444824</v>
      </c>
      <c r="V163" s="144">
        <v>-5438.92</v>
      </c>
      <c r="W163" s="143">
        <v>12508.3</v>
      </c>
    </row>
    <row r="164" spans="21:23">
      <c r="U164" s="144">
        <v>18033.144764000001</v>
      </c>
      <c r="V164" s="144">
        <v>-5438.92</v>
      </c>
      <c r="W164" s="143">
        <v>15.12</v>
      </c>
    </row>
    <row r="165" spans="21:23">
      <c r="U165" s="144">
        <v>20036.767356</v>
      </c>
      <c r="V165" s="144">
        <v>-5438.92</v>
      </c>
      <c r="W165" s="143">
        <v>14.955</v>
      </c>
    </row>
    <row r="166" spans="21:23">
      <c r="U166" s="144">
        <v>22040.467295999999</v>
      </c>
      <c r="V166" s="144">
        <v>-5438.92</v>
      </c>
      <c r="W166" s="143">
        <v>15.725</v>
      </c>
    </row>
    <row r="167" spans="21:23">
      <c r="U167" s="144">
        <v>24044.167236000001</v>
      </c>
      <c r="V167" s="144">
        <v>-5438.92</v>
      </c>
      <c r="W167" s="143">
        <v>10.895</v>
      </c>
    </row>
    <row r="168" spans="21:23">
      <c r="U168" s="144">
        <v>26047.789828000001</v>
      </c>
      <c r="V168" s="144">
        <v>-5438.92</v>
      </c>
      <c r="W168" s="143">
        <v>17.29</v>
      </c>
    </row>
    <row r="169" spans="21:23">
      <c r="U169" s="144">
        <v>28051.489767999999</v>
      </c>
      <c r="V169" s="144">
        <v>-5438.92</v>
      </c>
      <c r="W169" s="143">
        <v>34.43</v>
      </c>
    </row>
    <row r="170" spans="21:23">
      <c r="U170" s="144">
        <v>30055.189708000002</v>
      </c>
      <c r="V170" s="144">
        <v>-5438.92</v>
      </c>
      <c r="W170" s="143">
        <v>44.25</v>
      </c>
    </row>
    <row r="171" spans="21:23">
      <c r="U171" s="144">
        <v>32058.889648</v>
      </c>
      <c r="V171" s="144">
        <v>-5438.92</v>
      </c>
      <c r="W171" s="143">
        <v>54.145000000000003</v>
      </c>
    </row>
    <row r="172" spans="21:23">
      <c r="U172" s="144">
        <v>34062.512239999996</v>
      </c>
      <c r="V172" s="144">
        <v>-5438.92</v>
      </c>
      <c r="W172" s="143">
        <v>30.1</v>
      </c>
    </row>
    <row r="173" spans="21:23">
      <c r="U173" s="144">
        <v>36066.212180000002</v>
      </c>
      <c r="V173" s="144">
        <v>-5438.92</v>
      </c>
      <c r="W173" s="143">
        <v>33.305</v>
      </c>
    </row>
    <row r="174" spans="21:23">
      <c r="U174" s="144">
        <v>38069.912120000001</v>
      </c>
      <c r="V174" s="144">
        <v>-5438.92</v>
      </c>
      <c r="W174" s="143">
        <v>15.65</v>
      </c>
    </row>
    <row r="175" spans="21:23">
      <c r="U175" s="144">
        <v>40073.534712000001</v>
      </c>
      <c r="V175" s="144">
        <v>-5438.92</v>
      </c>
      <c r="W175" s="143">
        <v>0.02</v>
      </c>
    </row>
    <row r="176" spans="21:23">
      <c r="U176" s="144">
        <v>42077.234651999999</v>
      </c>
      <c r="V176" s="144">
        <v>-5438.92</v>
      </c>
      <c r="W176" s="143">
        <v>0.13</v>
      </c>
    </row>
    <row r="177" spans="21:23">
      <c r="U177" s="144">
        <v>44080.934591999998</v>
      </c>
      <c r="V177" s="144">
        <v>-5438.92</v>
      </c>
      <c r="W177" s="143">
        <v>1.0049999999999999</v>
      </c>
    </row>
    <row r="178" spans="21:23">
      <c r="U178" s="144">
        <v>68125.024479999993</v>
      </c>
      <c r="V178" s="144">
        <v>-5438.92</v>
      </c>
      <c r="W178" s="143">
        <v>0.98</v>
      </c>
    </row>
    <row r="179" spans="21:23">
      <c r="U179" s="144">
        <v>70128.724419999999</v>
      </c>
      <c r="V179" s="144">
        <v>-5438.92</v>
      </c>
      <c r="W179" s="143">
        <v>0.90500000000000003</v>
      </c>
    </row>
    <row r="180" spans="21:23">
      <c r="U180" s="144">
        <v>74136.124299999996</v>
      </c>
      <c r="V180" s="144">
        <v>-5438.92</v>
      </c>
      <c r="W180" s="143">
        <v>0.96499999999999997</v>
      </c>
    </row>
    <row r="181" spans="21:23">
      <c r="U181" s="144">
        <v>76139.746891999996</v>
      </c>
      <c r="V181" s="144">
        <v>-5438.92</v>
      </c>
      <c r="W181" s="143">
        <v>0.81499999999999995</v>
      </c>
    </row>
    <row r="182" spans="21:23">
      <c r="U182" s="144">
        <v>78143.137440000006</v>
      </c>
      <c r="V182" s="144">
        <v>-5438.92</v>
      </c>
      <c r="W182" s="143">
        <v>0.81499999999999995</v>
      </c>
    </row>
    <row r="183" spans="21:23">
      <c r="U183" s="144">
        <v>80147.224119999999</v>
      </c>
      <c r="V183" s="144">
        <v>-5438.92</v>
      </c>
      <c r="W183" s="143">
        <v>2.8650000000000002</v>
      </c>
    </row>
    <row r="184" spans="21:23">
      <c r="U184" s="144">
        <v>82150.537320000003</v>
      </c>
      <c r="V184" s="144">
        <v>-5438.92</v>
      </c>
      <c r="W184" s="143">
        <v>2.9550000000000001</v>
      </c>
    </row>
    <row r="185" spans="21:23">
      <c r="U185" s="144">
        <v>84154.623999999996</v>
      </c>
      <c r="V185" s="144">
        <v>-5438.92</v>
      </c>
      <c r="W185" s="143">
        <v>1.96</v>
      </c>
    </row>
    <row r="186" spans="21:23">
      <c r="U186" s="144">
        <v>86157.9372</v>
      </c>
      <c r="V186" s="144">
        <v>-5438.92</v>
      </c>
      <c r="W186" s="143">
        <v>0.995</v>
      </c>
    </row>
    <row r="187" spans="21:23">
      <c r="U187" s="144">
        <v>92169.423760000005</v>
      </c>
      <c r="V187" s="144">
        <v>-5438.92</v>
      </c>
      <c r="W187" s="143">
        <v>1.2150000000000001</v>
      </c>
    </row>
    <row r="188" spans="21:23">
      <c r="U188" s="144">
        <v>5.5881996300000004E-3</v>
      </c>
      <c r="V188" s="144">
        <v>-2118.0100000000002</v>
      </c>
      <c r="W188" s="143">
        <v>4381480</v>
      </c>
    </row>
    <row r="189" spans="21:23">
      <c r="U189" s="144">
        <v>2003.6844703999998</v>
      </c>
      <c r="V189" s="144">
        <v>-2118.0100000000002</v>
      </c>
      <c r="W189" s="143">
        <v>51772.9</v>
      </c>
    </row>
    <row r="190" spans="21:23">
      <c r="U190" s="144">
        <v>4007.361206</v>
      </c>
      <c r="V190" s="144">
        <v>-2118.0100000000002</v>
      </c>
      <c r="W190" s="143">
        <v>540428</v>
      </c>
    </row>
    <row r="191" spans="21:23">
      <c r="U191" s="144">
        <v>6011.0379415999996</v>
      </c>
      <c r="V191" s="144">
        <v>-2118.0100000000002</v>
      </c>
      <c r="W191" s="143">
        <v>327332</v>
      </c>
    </row>
    <row r="192" spans="21:23">
      <c r="U192" s="144">
        <v>8014.7224120000001</v>
      </c>
      <c r="V192" s="144">
        <v>-2118.0100000000002</v>
      </c>
      <c r="W192" s="143">
        <v>13387.6</v>
      </c>
    </row>
    <row r="193" spans="21:23">
      <c r="U193" s="144">
        <v>10018.422352</v>
      </c>
      <c r="V193" s="144">
        <v>-2118.0100000000002</v>
      </c>
      <c r="W193" s="143">
        <v>591.65499999999997</v>
      </c>
    </row>
    <row r="194" spans="21:23">
      <c r="U194" s="144">
        <v>12022.044943999999</v>
      </c>
      <c r="V194" s="144">
        <v>-2118.0100000000002</v>
      </c>
      <c r="W194" s="143">
        <v>13241.1</v>
      </c>
    </row>
    <row r="195" spans="21:23">
      <c r="U195" s="144">
        <v>14025.744884</v>
      </c>
      <c r="V195" s="144">
        <v>-2118.0100000000002</v>
      </c>
      <c r="W195" s="143">
        <v>762.8</v>
      </c>
    </row>
    <row r="196" spans="21:23">
      <c r="U196" s="144">
        <v>16029.444824</v>
      </c>
      <c r="V196" s="144">
        <v>-2118.0100000000002</v>
      </c>
      <c r="W196" s="143">
        <v>790.21</v>
      </c>
    </row>
    <row r="197" spans="21:23">
      <c r="U197" s="144">
        <v>18033.144764000001</v>
      </c>
      <c r="V197" s="144">
        <v>-2118.0100000000002</v>
      </c>
      <c r="W197" s="143">
        <v>753.95</v>
      </c>
    </row>
    <row r="198" spans="21:23">
      <c r="U198" s="144">
        <v>20036.767356</v>
      </c>
      <c r="V198" s="144">
        <v>-2118.0100000000002</v>
      </c>
      <c r="W198" s="143">
        <v>657.72500000000002</v>
      </c>
    </row>
    <row r="199" spans="21:23">
      <c r="U199" s="144">
        <v>22040.467295999999</v>
      </c>
      <c r="V199" s="144">
        <v>-2118.0100000000002</v>
      </c>
      <c r="W199" s="143">
        <v>565.58000000000004</v>
      </c>
    </row>
    <row r="200" spans="21:23">
      <c r="U200" s="144">
        <v>24044.167236000001</v>
      </c>
      <c r="V200" s="144">
        <v>-2118.0100000000002</v>
      </c>
      <c r="W200" s="143">
        <v>501.16</v>
      </c>
    </row>
    <row r="201" spans="21:23">
      <c r="U201" s="144">
        <v>26047.789828000001</v>
      </c>
      <c r="V201" s="144">
        <v>-2118.0100000000002</v>
      </c>
      <c r="W201" s="143">
        <v>451.05500000000001</v>
      </c>
    </row>
    <row r="202" spans="21:23">
      <c r="U202" s="144">
        <v>28051.489767999999</v>
      </c>
      <c r="V202" s="144">
        <v>-2118.0100000000002</v>
      </c>
      <c r="W202" s="143">
        <v>434.27499999999998</v>
      </c>
    </row>
    <row r="203" spans="21:23">
      <c r="U203" s="144">
        <v>30055.189708000002</v>
      </c>
      <c r="V203" s="144">
        <v>-2118.0100000000002</v>
      </c>
      <c r="W203" s="143">
        <v>381.04500000000002</v>
      </c>
    </row>
    <row r="204" spans="21:23">
      <c r="U204" s="144">
        <v>32058.889648</v>
      </c>
      <c r="V204" s="144">
        <v>-2118.0100000000002</v>
      </c>
      <c r="W204" s="143">
        <v>227.7</v>
      </c>
    </row>
    <row r="205" spans="21:23">
      <c r="U205" s="144">
        <v>34062.512239999996</v>
      </c>
      <c r="V205" s="144">
        <v>-2118.0100000000002</v>
      </c>
      <c r="W205" s="143">
        <v>79.025000000000006</v>
      </c>
    </row>
    <row r="206" spans="21:23">
      <c r="U206" s="144">
        <v>36066.212180000002</v>
      </c>
      <c r="V206" s="144">
        <v>-2118.0100000000002</v>
      </c>
      <c r="W206" s="143">
        <v>28.39</v>
      </c>
    </row>
    <row r="207" spans="21:23">
      <c r="U207" s="144">
        <v>38069.912120000001</v>
      </c>
      <c r="V207" s="144">
        <v>-2118.0100000000002</v>
      </c>
      <c r="W207" s="143">
        <v>10.34</v>
      </c>
    </row>
    <row r="208" spans="21:23">
      <c r="U208" s="144">
        <v>40073.534712000001</v>
      </c>
      <c r="V208" s="144">
        <v>-2118.0100000000002</v>
      </c>
      <c r="W208" s="143">
        <v>1.73</v>
      </c>
    </row>
    <row r="209" spans="21:23">
      <c r="U209" s="144">
        <v>42077.234651999999</v>
      </c>
      <c r="V209" s="144">
        <v>-2118.0100000000002</v>
      </c>
      <c r="W209" s="143">
        <v>4.9649999999999999</v>
      </c>
    </row>
    <row r="210" spans="21:23">
      <c r="U210" s="144">
        <v>44080.934591999998</v>
      </c>
      <c r="V210" s="144">
        <v>-2118.0100000000002</v>
      </c>
      <c r="W210" s="143">
        <v>9.3049999999999997</v>
      </c>
    </row>
    <row r="211" spans="21:23">
      <c r="U211" s="144">
        <v>46084.634531999996</v>
      </c>
      <c r="V211" s="144">
        <v>-2118.0100000000002</v>
      </c>
      <c r="W211" s="143">
        <v>9.1950000000000003</v>
      </c>
    </row>
    <row r="212" spans="21:23">
      <c r="U212" s="144">
        <v>48088.257124000003</v>
      </c>
      <c r="V212" s="144">
        <v>-2118.0100000000002</v>
      </c>
      <c r="W212" s="143">
        <v>13.42</v>
      </c>
    </row>
    <row r="213" spans="21:23">
      <c r="U213" s="144">
        <v>50091.957064000002</v>
      </c>
      <c r="V213" s="144">
        <v>-2118.0100000000002</v>
      </c>
      <c r="W213" s="143">
        <v>9.5449999999999999</v>
      </c>
    </row>
    <row r="214" spans="21:23">
      <c r="U214" s="144">
        <v>52095.657004000001</v>
      </c>
      <c r="V214" s="144">
        <v>-2118.0100000000002</v>
      </c>
      <c r="W214" s="143">
        <v>7.7350000000000003</v>
      </c>
    </row>
    <row r="215" spans="21:23">
      <c r="U215" s="144">
        <v>54099.279596</v>
      </c>
      <c r="V215" s="144">
        <v>-2118.0100000000002</v>
      </c>
      <c r="W215" s="143">
        <v>0.63</v>
      </c>
    </row>
    <row r="216" spans="21:23">
      <c r="U216" s="144">
        <v>56102.979535999999</v>
      </c>
      <c r="V216" s="144">
        <v>-2118.0100000000002</v>
      </c>
      <c r="W216" s="143">
        <v>0.75</v>
      </c>
    </row>
    <row r="217" spans="21:23">
      <c r="U217" s="144">
        <v>58106.679475999998</v>
      </c>
      <c r="V217" s="144">
        <v>-2118.0100000000002</v>
      </c>
      <c r="W217" s="143">
        <v>0.35</v>
      </c>
    </row>
    <row r="218" spans="21:23">
      <c r="U218" s="144">
        <v>66121.401887999993</v>
      </c>
      <c r="V218" s="144">
        <v>-2118.0100000000002</v>
      </c>
      <c r="W218" s="143">
        <v>0.91</v>
      </c>
    </row>
    <row r="219" spans="21:23">
      <c r="U219" s="144">
        <v>76139.746891999996</v>
      </c>
      <c r="V219" s="144">
        <v>-2118.0100000000002</v>
      </c>
      <c r="W219" s="143">
        <v>0.81499999999999995</v>
      </c>
    </row>
    <row r="220" spans="21:23">
      <c r="U220" s="144">
        <v>78143.137440000006</v>
      </c>
      <c r="V220" s="144">
        <v>-2118.0100000000002</v>
      </c>
      <c r="W220" s="143">
        <v>0.90500000000000003</v>
      </c>
    </row>
    <row r="221" spans="21:23">
      <c r="U221" s="144">
        <v>82150.537320000003</v>
      </c>
      <c r="V221" s="144">
        <v>-2118.0100000000002</v>
      </c>
      <c r="W221" s="143">
        <v>3.14</v>
      </c>
    </row>
    <row r="222" spans="21:23">
      <c r="U222" s="144">
        <v>84154.623999999996</v>
      </c>
      <c r="V222" s="144">
        <v>-2118.0100000000002</v>
      </c>
      <c r="W222" s="143">
        <v>0.90500000000000003</v>
      </c>
    </row>
    <row r="223" spans="21:23">
      <c r="U223" s="144">
        <v>86157.9372</v>
      </c>
      <c r="V223" s="144">
        <v>-2118.0100000000002</v>
      </c>
      <c r="W223" s="143">
        <v>0.995</v>
      </c>
    </row>
    <row r="224" spans="21:23">
      <c r="U224" s="144">
        <v>90165.337079999998</v>
      </c>
      <c r="V224" s="144">
        <v>-2118.0100000000002</v>
      </c>
      <c r="W224" s="143">
        <v>0.90500000000000003</v>
      </c>
    </row>
    <row r="225" spans="21:23">
      <c r="U225" s="144">
        <v>98180.136840000006</v>
      </c>
      <c r="V225" s="144">
        <v>-2118.0100000000002</v>
      </c>
      <c r="W225" s="143">
        <v>3.0649999999999999</v>
      </c>
    </row>
    <row r="226" spans="21:23">
      <c r="U226" s="144">
        <v>100184.22352</v>
      </c>
      <c r="V226" s="144">
        <v>-2118.0100000000002</v>
      </c>
      <c r="W226" s="143">
        <v>1.81</v>
      </c>
    </row>
    <row r="227" spans="21:23">
      <c r="U227" s="144">
        <v>5.5881996300000004E-3</v>
      </c>
      <c r="V227" s="144">
        <v>1202.9100000000001</v>
      </c>
      <c r="W227" s="143">
        <v>21225800</v>
      </c>
    </row>
    <row r="228" spans="21:23">
      <c r="U228" s="144">
        <v>2003.6844703999998</v>
      </c>
      <c r="V228" s="144">
        <v>1202.9100000000001</v>
      </c>
      <c r="W228" s="143">
        <v>4109320</v>
      </c>
    </row>
    <row r="229" spans="21:23">
      <c r="U229" s="144">
        <v>4007.361206</v>
      </c>
      <c r="V229" s="144">
        <v>1202.9100000000001</v>
      </c>
      <c r="W229" s="143">
        <v>605019</v>
      </c>
    </row>
    <row r="230" spans="21:23">
      <c r="U230" s="144">
        <v>6011.0379415999996</v>
      </c>
      <c r="V230" s="144">
        <v>1202.9100000000001</v>
      </c>
      <c r="W230" s="143">
        <v>120730</v>
      </c>
    </row>
    <row r="231" spans="21:23">
      <c r="U231" s="144">
        <v>8014.7224120000001</v>
      </c>
      <c r="V231" s="144">
        <v>1202.9100000000001</v>
      </c>
      <c r="W231" s="143">
        <v>21431.3</v>
      </c>
    </row>
    <row r="232" spans="21:23">
      <c r="U232" s="144">
        <v>10018.422352</v>
      </c>
      <c r="V232" s="144">
        <v>1202.9100000000001</v>
      </c>
      <c r="W232" s="143">
        <v>6051.84</v>
      </c>
    </row>
    <row r="233" spans="21:23">
      <c r="U233" s="144">
        <v>12022.044943999999</v>
      </c>
      <c r="V233" s="144">
        <v>1202.9100000000001</v>
      </c>
      <c r="W233" s="143">
        <v>5502.37</v>
      </c>
    </row>
    <row r="234" spans="21:23">
      <c r="U234" s="144">
        <v>14025.744884</v>
      </c>
      <c r="V234" s="144">
        <v>1202.9100000000001</v>
      </c>
      <c r="W234" s="143">
        <v>2696.4</v>
      </c>
    </row>
    <row r="235" spans="21:23">
      <c r="U235" s="144">
        <v>16029.444824</v>
      </c>
      <c r="V235" s="144">
        <v>1202.9100000000001</v>
      </c>
      <c r="W235" s="143">
        <v>1797.13</v>
      </c>
    </row>
    <row r="236" spans="21:23">
      <c r="U236" s="144">
        <v>18033.144764000001</v>
      </c>
      <c r="V236" s="144">
        <v>1202.9100000000001</v>
      </c>
      <c r="W236" s="143">
        <v>99.91</v>
      </c>
    </row>
    <row r="237" spans="21:23">
      <c r="U237" s="144">
        <v>20036.767356</v>
      </c>
      <c r="V237" s="144">
        <v>1202.9100000000001</v>
      </c>
      <c r="W237" s="143">
        <v>12.95</v>
      </c>
    </row>
    <row r="238" spans="21:23">
      <c r="U238" s="144">
        <v>22040.467295999999</v>
      </c>
      <c r="V238" s="144">
        <v>1202.9100000000001</v>
      </c>
      <c r="W238" s="143">
        <v>4.6100000000000003</v>
      </c>
    </row>
    <row r="239" spans="21:23">
      <c r="U239" s="144">
        <v>24044.167236000001</v>
      </c>
      <c r="V239" s="144">
        <v>1202.9100000000001</v>
      </c>
      <c r="W239" s="143">
        <v>9.7750000000000004</v>
      </c>
    </row>
    <row r="240" spans="21:23">
      <c r="U240" s="144">
        <v>26047.789828000001</v>
      </c>
      <c r="V240" s="144">
        <v>1202.9100000000001</v>
      </c>
      <c r="W240" s="143">
        <v>4.7850000000000001</v>
      </c>
    </row>
    <row r="241" spans="21:23">
      <c r="U241" s="144">
        <v>28051.489767999999</v>
      </c>
      <c r="V241" s="144">
        <v>1202.9100000000001</v>
      </c>
      <c r="W241" s="143">
        <v>8.2200000000000006</v>
      </c>
    </row>
    <row r="242" spans="21:23">
      <c r="U242" s="144">
        <v>30055.189708000002</v>
      </c>
      <c r="V242" s="144">
        <v>1202.9100000000001</v>
      </c>
      <c r="W242" s="143">
        <v>0.22</v>
      </c>
    </row>
    <row r="243" spans="21:23">
      <c r="U243" s="144">
        <v>32058.889648</v>
      </c>
      <c r="V243" s="144">
        <v>1202.9100000000001</v>
      </c>
      <c r="W243" s="143">
        <v>0.16500000000000001</v>
      </c>
    </row>
    <row r="244" spans="21:23">
      <c r="U244" s="144">
        <v>34062.512239999996</v>
      </c>
      <c r="V244" s="144">
        <v>1202.9100000000001</v>
      </c>
      <c r="W244" s="143">
        <v>5.5E-2</v>
      </c>
    </row>
    <row r="245" spans="21:23">
      <c r="U245" s="144">
        <v>36066.212180000002</v>
      </c>
      <c r="V245" s="144">
        <v>1202.9100000000001</v>
      </c>
      <c r="W245" s="143">
        <v>0.16</v>
      </c>
    </row>
    <row r="246" spans="21:23">
      <c r="U246" s="144">
        <v>38069.912120000001</v>
      </c>
      <c r="V246" s="144">
        <v>1202.9100000000001</v>
      </c>
      <c r="W246" s="143">
        <v>5.5E-2</v>
      </c>
    </row>
    <row r="247" spans="21:23">
      <c r="U247" s="144">
        <v>40073.534712000001</v>
      </c>
      <c r="V247" s="144">
        <v>1202.9100000000001</v>
      </c>
      <c r="W247" s="143">
        <v>12.73</v>
      </c>
    </row>
    <row r="248" spans="21:23">
      <c r="U248" s="144">
        <v>42077.234651999999</v>
      </c>
      <c r="V248" s="144">
        <v>1202.9100000000001</v>
      </c>
      <c r="W248" s="143">
        <v>0.04</v>
      </c>
    </row>
    <row r="249" spans="21:23">
      <c r="U249" s="144">
        <v>46084.634531999996</v>
      </c>
      <c r="V249" s="144">
        <v>1202.9100000000001</v>
      </c>
      <c r="W249" s="143">
        <v>9.5000000000000001E-2</v>
      </c>
    </row>
    <row r="250" spans="21:23">
      <c r="U250" s="144">
        <v>48088.257124000003</v>
      </c>
      <c r="V250" s="144">
        <v>1202.9100000000001</v>
      </c>
      <c r="W250" s="143">
        <v>0.47</v>
      </c>
    </row>
    <row r="251" spans="21:23">
      <c r="U251" s="144">
        <v>50091.957064000002</v>
      </c>
      <c r="V251" s="144">
        <v>1202.9100000000001</v>
      </c>
      <c r="W251" s="143">
        <v>0.125</v>
      </c>
    </row>
    <row r="252" spans="21:23">
      <c r="U252" s="144">
        <v>52095.657004000001</v>
      </c>
      <c r="V252" s="144">
        <v>1202.9100000000001</v>
      </c>
      <c r="W252" s="143">
        <v>0.60499999999999998</v>
      </c>
    </row>
    <row r="253" spans="21:23">
      <c r="U253" s="144">
        <v>54099.279596</v>
      </c>
      <c r="V253" s="144">
        <v>1202.9100000000001</v>
      </c>
      <c r="W253" s="143">
        <v>0.34499999999999997</v>
      </c>
    </row>
    <row r="254" spans="21:23">
      <c r="U254" s="144">
        <v>56102.979535999999</v>
      </c>
      <c r="V254" s="144">
        <v>1202.9100000000001</v>
      </c>
      <c r="W254" s="143">
        <v>0.41</v>
      </c>
    </row>
    <row r="255" spans="21:23">
      <c r="U255" s="144">
        <v>58106.679475999998</v>
      </c>
      <c r="V255" s="144">
        <v>1202.9100000000001</v>
      </c>
      <c r="W255" s="143">
        <v>2</v>
      </c>
    </row>
    <row r="256" spans="21:23">
      <c r="U256" s="144">
        <v>60110.379416000003</v>
      </c>
      <c r="V256" s="144">
        <v>1202.9100000000001</v>
      </c>
      <c r="W256" s="143">
        <v>2.23</v>
      </c>
    </row>
    <row r="257" spans="21:23">
      <c r="U257" s="144">
        <v>62114.002008000003</v>
      </c>
      <c r="V257" s="144">
        <v>1202.9100000000001</v>
      </c>
      <c r="W257" s="143">
        <v>0.315</v>
      </c>
    </row>
    <row r="258" spans="21:23">
      <c r="U258" s="144">
        <v>64117.701948000002</v>
      </c>
      <c r="V258" s="144">
        <v>1202.9100000000001</v>
      </c>
      <c r="W258" s="143">
        <v>0.35499999999999998</v>
      </c>
    </row>
    <row r="259" spans="21:23">
      <c r="U259" s="144">
        <v>66121.401887999993</v>
      </c>
      <c r="V259" s="144">
        <v>1202.9100000000001</v>
      </c>
      <c r="W259" s="143">
        <v>1.2150000000000001</v>
      </c>
    </row>
    <row r="260" spans="21:23">
      <c r="U260" s="144">
        <v>68125.024479999993</v>
      </c>
      <c r="V260" s="144">
        <v>1202.9100000000001</v>
      </c>
      <c r="W260" s="143">
        <v>0.315</v>
      </c>
    </row>
    <row r="261" spans="21:23">
      <c r="U261" s="144">
        <v>70128.724419999999</v>
      </c>
      <c r="V261" s="144">
        <v>1202.9100000000001</v>
      </c>
      <c r="W261" s="143">
        <v>0.61</v>
      </c>
    </row>
    <row r="262" spans="21:23">
      <c r="U262" s="144">
        <v>72132.424360000005</v>
      </c>
      <c r="V262" s="144">
        <v>1202.9100000000001</v>
      </c>
      <c r="W262" s="143">
        <v>6.8449999999999998</v>
      </c>
    </row>
    <row r="263" spans="21:23">
      <c r="U263" s="144">
        <v>74136.124299999996</v>
      </c>
      <c r="V263" s="144">
        <v>1202.9100000000001</v>
      </c>
      <c r="W263" s="143">
        <v>1.62</v>
      </c>
    </row>
    <row r="264" spans="21:23">
      <c r="U264" s="144">
        <v>76139.746891999996</v>
      </c>
      <c r="V264" s="144">
        <v>1202.9100000000001</v>
      </c>
      <c r="W264" s="143">
        <v>2.2200000000000002</v>
      </c>
    </row>
    <row r="265" spans="21:23">
      <c r="U265" s="144">
        <v>78143.137440000006</v>
      </c>
      <c r="V265" s="144">
        <v>1202.9100000000001</v>
      </c>
      <c r="W265" s="143">
        <v>1.825</v>
      </c>
    </row>
    <row r="266" spans="21:23">
      <c r="U266" s="144">
        <v>82150.537320000003</v>
      </c>
      <c r="V266" s="144">
        <v>1202.9100000000001</v>
      </c>
      <c r="W266" s="143">
        <v>9.3699999999999992</v>
      </c>
    </row>
    <row r="267" spans="21:23">
      <c r="U267" s="144">
        <v>84154.623999999996</v>
      </c>
      <c r="V267" s="144">
        <v>1202.9100000000001</v>
      </c>
      <c r="W267" s="143">
        <v>4.8150000000000004</v>
      </c>
    </row>
    <row r="268" spans="21:23">
      <c r="U268" s="144">
        <v>86157.9372</v>
      </c>
      <c r="V268" s="144">
        <v>1202.9100000000001</v>
      </c>
      <c r="W268" s="143">
        <v>2.335</v>
      </c>
    </row>
    <row r="269" spans="21:23">
      <c r="U269" s="144">
        <v>90165.337079999998</v>
      </c>
      <c r="V269" s="144">
        <v>1202.9100000000001</v>
      </c>
      <c r="W269" s="143">
        <v>3.27</v>
      </c>
    </row>
    <row r="270" spans="21:23">
      <c r="U270" s="144">
        <v>92169.423760000005</v>
      </c>
      <c r="V270" s="144">
        <v>1202.9100000000001</v>
      </c>
      <c r="W270" s="143">
        <v>1.0049999999999999</v>
      </c>
    </row>
    <row r="271" spans="21:23">
      <c r="U271" s="144">
        <v>5.5881996300000004E-3</v>
      </c>
      <c r="V271" s="144">
        <v>4523.82</v>
      </c>
      <c r="W271" s="143">
        <v>64450700</v>
      </c>
    </row>
    <row r="272" spans="21:23">
      <c r="U272" s="144">
        <v>2003.6844703999998</v>
      </c>
      <c r="V272" s="144">
        <v>4523.82</v>
      </c>
      <c r="W272" s="143">
        <v>10492300</v>
      </c>
    </row>
    <row r="273" spans="21:23">
      <c r="U273" s="144">
        <v>4007.361206</v>
      </c>
      <c r="V273" s="144">
        <v>4523.82</v>
      </c>
      <c r="W273" s="143">
        <v>1441330</v>
      </c>
    </row>
    <row r="274" spans="21:23">
      <c r="U274" s="144">
        <v>6011.0379415999996</v>
      </c>
      <c r="V274" s="144">
        <v>4523.82</v>
      </c>
      <c r="W274" s="143">
        <v>401173</v>
      </c>
    </row>
    <row r="275" spans="21:23">
      <c r="U275" s="144">
        <v>8014.7224120000001</v>
      </c>
      <c r="V275" s="144">
        <v>4523.82</v>
      </c>
      <c r="W275" s="143">
        <v>83679.899999999994</v>
      </c>
    </row>
    <row r="276" spans="21:23">
      <c r="U276" s="144">
        <v>10018.422352</v>
      </c>
      <c r="V276" s="144">
        <v>4523.82</v>
      </c>
      <c r="W276" s="143">
        <v>14974.6</v>
      </c>
    </row>
    <row r="277" spans="21:23">
      <c r="U277" s="144">
        <v>12022.044943999999</v>
      </c>
      <c r="V277" s="144">
        <v>4523.82</v>
      </c>
      <c r="W277" s="143">
        <v>19779.599999999999</v>
      </c>
    </row>
    <row r="278" spans="21:23">
      <c r="U278" s="144">
        <v>14025.744884</v>
      </c>
      <c r="V278" s="144">
        <v>4523.82</v>
      </c>
      <c r="W278" s="143">
        <v>7374.54</v>
      </c>
    </row>
    <row r="279" spans="21:23">
      <c r="U279" s="144">
        <v>16029.444824</v>
      </c>
      <c r="V279" s="144">
        <v>4523.82</v>
      </c>
      <c r="W279" s="143">
        <v>28.55</v>
      </c>
    </row>
    <row r="280" spans="21:23">
      <c r="U280" s="144">
        <v>18033.144764000001</v>
      </c>
      <c r="V280" s="144">
        <v>4523.82</v>
      </c>
      <c r="W280" s="143">
        <v>281.76499999999999</v>
      </c>
    </row>
    <row r="281" spans="21:23">
      <c r="U281" s="144">
        <v>22040.467295999999</v>
      </c>
      <c r="V281" s="144">
        <v>4523.82</v>
      </c>
      <c r="W281" s="143">
        <v>12.5</v>
      </c>
    </row>
    <row r="282" spans="21:23">
      <c r="U282" s="144">
        <v>24044.167236000001</v>
      </c>
      <c r="V282" s="144">
        <v>4523.82</v>
      </c>
      <c r="W282" s="143">
        <v>1.4999999999999999E-2</v>
      </c>
    </row>
    <row r="283" spans="21:23">
      <c r="U283" s="144">
        <v>28051.489767999999</v>
      </c>
      <c r="V283" s="144">
        <v>4523.82</v>
      </c>
      <c r="W283" s="143">
        <v>1.99</v>
      </c>
    </row>
    <row r="284" spans="21:23">
      <c r="U284" s="144">
        <v>30055.189708000002</v>
      </c>
      <c r="V284" s="144">
        <v>4523.82</v>
      </c>
      <c r="W284" s="143">
        <v>3.9</v>
      </c>
    </row>
    <row r="285" spans="21:23">
      <c r="U285" s="144">
        <v>32058.889648</v>
      </c>
      <c r="V285" s="144">
        <v>4523.82</v>
      </c>
      <c r="W285" s="143">
        <v>7.86</v>
      </c>
    </row>
    <row r="286" spans="21:23">
      <c r="U286" s="144">
        <v>34062.512239999996</v>
      </c>
      <c r="V286" s="144">
        <v>4523.82</v>
      </c>
      <c r="W286" s="143">
        <v>3.96</v>
      </c>
    </row>
    <row r="287" spans="21:23">
      <c r="U287" s="144">
        <v>36066.212180000002</v>
      </c>
      <c r="V287" s="144">
        <v>4523.82</v>
      </c>
      <c r="W287" s="143">
        <v>5.95</v>
      </c>
    </row>
    <row r="288" spans="21:23">
      <c r="U288" s="144">
        <v>38069.912120000001</v>
      </c>
      <c r="V288" s="144">
        <v>4523.82</v>
      </c>
      <c r="W288" s="143">
        <v>6.01</v>
      </c>
    </row>
    <row r="289" spans="21:23">
      <c r="U289" s="144">
        <v>40073.534712000001</v>
      </c>
      <c r="V289" s="144">
        <v>4523.82</v>
      </c>
      <c r="W289" s="143">
        <v>0.64500000000000002</v>
      </c>
    </row>
    <row r="290" spans="21:23">
      <c r="U290" s="144">
        <v>42077.234651999999</v>
      </c>
      <c r="V290" s="144">
        <v>4523.82</v>
      </c>
      <c r="W290" s="143">
        <v>0.17499999999999999</v>
      </c>
    </row>
    <row r="291" spans="21:23">
      <c r="U291" s="144">
        <v>44080.934591999998</v>
      </c>
      <c r="V291" s="144">
        <v>4523.82</v>
      </c>
      <c r="W291" s="143">
        <v>2.94</v>
      </c>
    </row>
    <row r="292" spans="21:23">
      <c r="U292" s="144">
        <v>46084.634531999996</v>
      </c>
      <c r="V292" s="144">
        <v>4523.82</v>
      </c>
      <c r="W292" s="143">
        <v>2.7650000000000001</v>
      </c>
    </row>
    <row r="293" spans="21:23">
      <c r="U293" s="144">
        <v>48088.257124000003</v>
      </c>
      <c r="V293" s="144">
        <v>4523.82</v>
      </c>
      <c r="W293" s="143">
        <v>0.40500000000000003</v>
      </c>
    </row>
    <row r="294" spans="21:23">
      <c r="U294" s="144">
        <v>50091.957064000002</v>
      </c>
      <c r="V294" s="144">
        <v>4523.82</v>
      </c>
      <c r="W294" s="143">
        <v>3.51</v>
      </c>
    </row>
    <row r="295" spans="21:23">
      <c r="U295" s="144">
        <v>52095.657004000001</v>
      </c>
      <c r="V295" s="144">
        <v>4523.82</v>
      </c>
      <c r="W295" s="143">
        <v>3.375</v>
      </c>
    </row>
    <row r="296" spans="21:23">
      <c r="U296" s="144">
        <v>54099.279596</v>
      </c>
      <c r="V296" s="144">
        <v>4523.82</v>
      </c>
      <c r="W296" s="143">
        <v>3.1549999999999998</v>
      </c>
    </row>
    <row r="297" spans="21:23">
      <c r="U297" s="144">
        <v>56102.979535999999</v>
      </c>
      <c r="V297" s="144">
        <v>4523.82</v>
      </c>
      <c r="W297" s="143">
        <v>2.6</v>
      </c>
    </row>
    <row r="298" spans="21:23">
      <c r="U298" s="144">
        <v>58106.679475999998</v>
      </c>
      <c r="V298" s="144">
        <v>4523.82</v>
      </c>
      <c r="W298" s="143">
        <v>3.125</v>
      </c>
    </row>
    <row r="299" spans="21:23">
      <c r="U299" s="144">
        <v>60110.379416000003</v>
      </c>
      <c r="V299" s="144">
        <v>4523.82</v>
      </c>
      <c r="W299" s="143">
        <v>3.9249999999999998</v>
      </c>
    </row>
    <row r="300" spans="21:23">
      <c r="U300" s="144">
        <v>62114.002008000003</v>
      </c>
      <c r="V300" s="144">
        <v>4523.82</v>
      </c>
      <c r="W300" s="143">
        <v>2.34</v>
      </c>
    </row>
    <row r="301" spans="21:23">
      <c r="U301" s="144">
        <v>64117.701948000002</v>
      </c>
      <c r="V301" s="144">
        <v>4523.82</v>
      </c>
      <c r="W301" s="143">
        <v>0.79500000000000004</v>
      </c>
    </row>
    <row r="302" spans="21:23">
      <c r="U302" s="144">
        <v>66121.401887999993</v>
      </c>
      <c r="V302" s="144">
        <v>4523.82</v>
      </c>
      <c r="W302" s="143">
        <v>2.15</v>
      </c>
    </row>
    <row r="303" spans="21:23">
      <c r="U303" s="144">
        <v>68125.024479999993</v>
      </c>
      <c r="V303" s="144">
        <v>4523.82</v>
      </c>
      <c r="W303" s="143">
        <v>0.88500000000000001</v>
      </c>
    </row>
    <row r="304" spans="21:23">
      <c r="U304" s="144">
        <v>70128.724419999999</v>
      </c>
      <c r="V304" s="144">
        <v>4523.82</v>
      </c>
      <c r="W304" s="143">
        <v>2.2250000000000001</v>
      </c>
    </row>
    <row r="305" spans="21:23">
      <c r="U305" s="144">
        <v>72132.424360000005</v>
      </c>
      <c r="V305" s="144">
        <v>4523.82</v>
      </c>
      <c r="W305" s="143">
        <v>1.1200000000000001</v>
      </c>
    </row>
    <row r="306" spans="21:23">
      <c r="U306" s="144">
        <v>74136.124299999996</v>
      </c>
      <c r="V306" s="144">
        <v>4523.82</v>
      </c>
      <c r="W306" s="143">
        <v>2.0449999999999999</v>
      </c>
    </row>
    <row r="307" spans="21:23">
      <c r="U307" s="144">
        <v>76139.746891999996</v>
      </c>
      <c r="V307" s="144">
        <v>4523.82</v>
      </c>
      <c r="W307" s="143">
        <v>2.14</v>
      </c>
    </row>
    <row r="308" spans="21:23">
      <c r="U308" s="144">
        <v>78143.137440000006</v>
      </c>
      <c r="V308" s="144">
        <v>4523.82</v>
      </c>
      <c r="W308" s="143">
        <v>26.195</v>
      </c>
    </row>
    <row r="309" spans="21:23">
      <c r="U309" s="144">
        <v>80147.224119999999</v>
      </c>
      <c r="V309" s="144">
        <v>4523.82</v>
      </c>
      <c r="W309" s="143">
        <v>4.7850000000000001</v>
      </c>
    </row>
    <row r="310" spans="21:23">
      <c r="U310" s="144">
        <v>82150.537320000003</v>
      </c>
      <c r="V310" s="144">
        <v>4523.82</v>
      </c>
      <c r="W310" s="143">
        <v>3.3</v>
      </c>
    </row>
    <row r="311" spans="21:23">
      <c r="U311" s="144">
        <v>84154.623999999996</v>
      </c>
      <c r="V311" s="144">
        <v>4523.82</v>
      </c>
      <c r="W311" s="143">
        <v>5.5350000000000001</v>
      </c>
    </row>
    <row r="312" spans="21:23">
      <c r="U312" s="144">
        <v>86157.9372</v>
      </c>
      <c r="V312" s="144">
        <v>4523.82</v>
      </c>
      <c r="W312" s="143">
        <v>1.72</v>
      </c>
    </row>
    <row r="313" spans="21:23">
      <c r="U313" s="144">
        <v>5.5881996300000004E-3</v>
      </c>
      <c r="V313" s="144">
        <v>7844.74</v>
      </c>
      <c r="W313" s="143">
        <v>41649900</v>
      </c>
    </row>
    <row r="314" spans="21:23">
      <c r="U314" s="144">
        <v>2003.6844703999998</v>
      </c>
      <c r="V314" s="144">
        <v>7844.74</v>
      </c>
      <c r="W314" s="143">
        <v>10286900</v>
      </c>
    </row>
    <row r="315" spans="21:23">
      <c r="U315" s="144">
        <v>4007.361206</v>
      </c>
      <c r="V315" s="144">
        <v>7844.74</v>
      </c>
      <c r="W315" s="143">
        <v>485374</v>
      </c>
    </row>
    <row r="316" spans="21:23">
      <c r="U316" s="144">
        <v>6011.0379415999996</v>
      </c>
      <c r="V316" s="144">
        <v>7844.74</v>
      </c>
      <c r="W316" s="143">
        <v>66827.3</v>
      </c>
    </row>
    <row r="317" spans="21:23">
      <c r="U317" s="144">
        <v>8014.7224120000001</v>
      </c>
      <c r="V317" s="144">
        <v>7844.74</v>
      </c>
      <c r="W317" s="143">
        <v>39111.1</v>
      </c>
    </row>
    <row r="318" spans="21:23">
      <c r="U318" s="144">
        <v>10018.422352</v>
      </c>
      <c r="V318" s="144">
        <v>7844.74</v>
      </c>
      <c r="W318" s="143">
        <v>14857.6</v>
      </c>
    </row>
    <row r="319" spans="21:23">
      <c r="U319" s="144">
        <v>12022.044943999999</v>
      </c>
      <c r="V319" s="144">
        <v>7844.74</v>
      </c>
      <c r="W319" s="143">
        <v>13.28</v>
      </c>
    </row>
    <row r="320" spans="21:23">
      <c r="U320" s="144">
        <v>14025.744884</v>
      </c>
      <c r="V320" s="144">
        <v>7844.74</v>
      </c>
      <c r="W320" s="143">
        <v>3.9</v>
      </c>
    </row>
    <row r="321" spans="21:23">
      <c r="U321" s="144">
        <v>16029.444824</v>
      </c>
      <c r="V321" s="144">
        <v>7844.74</v>
      </c>
      <c r="W321" s="143">
        <v>7986.16</v>
      </c>
    </row>
    <row r="322" spans="21:23">
      <c r="U322" s="144">
        <v>18033.144764000001</v>
      </c>
      <c r="V322" s="144">
        <v>7844.74</v>
      </c>
      <c r="W322" s="143">
        <v>300</v>
      </c>
    </row>
    <row r="323" spans="21:23">
      <c r="U323" s="144">
        <v>20036.767356</v>
      </c>
      <c r="V323" s="144">
        <v>7844.74</v>
      </c>
      <c r="W323" s="143">
        <v>0.02</v>
      </c>
    </row>
    <row r="324" spans="21:23">
      <c r="U324" s="144">
        <v>30055.189708000002</v>
      </c>
      <c r="V324" s="144">
        <v>7844.74</v>
      </c>
      <c r="W324" s="143">
        <v>3.5000000000000003E-2</v>
      </c>
    </row>
    <row r="325" spans="21:23">
      <c r="U325" s="144">
        <v>32058.889648</v>
      </c>
      <c r="V325" s="144">
        <v>7844.74</v>
      </c>
      <c r="W325" s="143">
        <v>7.0000000000000007E-2</v>
      </c>
    </row>
    <row r="326" spans="21:23">
      <c r="U326" s="144">
        <v>34062.512239999996</v>
      </c>
      <c r="V326" s="144">
        <v>7844.74</v>
      </c>
      <c r="W326" s="143">
        <v>1.4999999999999999E-2</v>
      </c>
    </row>
    <row r="327" spans="21:23">
      <c r="U327" s="144">
        <v>36066.212180000002</v>
      </c>
      <c r="V327" s="144">
        <v>7844.74</v>
      </c>
      <c r="W327" s="143">
        <v>0.13</v>
      </c>
    </row>
    <row r="328" spans="21:23">
      <c r="U328" s="144">
        <v>38069.912120000001</v>
      </c>
      <c r="V328" s="144">
        <v>7844.74</v>
      </c>
      <c r="W328" s="143">
        <v>6.5000000000000002E-2</v>
      </c>
    </row>
    <row r="329" spans="21:23">
      <c r="U329" s="144">
        <v>40073.534712000001</v>
      </c>
      <c r="V329" s="144">
        <v>7844.74</v>
      </c>
      <c r="W329" s="143">
        <v>2.15</v>
      </c>
    </row>
    <row r="330" spans="21:23">
      <c r="U330" s="144">
        <v>42077.234651999999</v>
      </c>
      <c r="V330" s="144">
        <v>7844.74</v>
      </c>
      <c r="W330" s="143">
        <v>2.04</v>
      </c>
    </row>
    <row r="331" spans="21:23">
      <c r="U331" s="144">
        <v>44080.934591999998</v>
      </c>
      <c r="V331" s="144">
        <v>7844.74</v>
      </c>
      <c r="W331" s="143">
        <v>0.105</v>
      </c>
    </row>
    <row r="332" spans="21:23">
      <c r="U332" s="144">
        <v>46084.634531999996</v>
      </c>
      <c r="V332" s="144">
        <v>7844.74</v>
      </c>
      <c r="W332" s="143">
        <v>0.44500000000000001</v>
      </c>
    </row>
    <row r="333" spans="21:23">
      <c r="U333" s="144">
        <v>48088.257124000003</v>
      </c>
      <c r="V333" s="144">
        <v>7844.74</v>
      </c>
      <c r="W333" s="143">
        <v>2.27</v>
      </c>
    </row>
    <row r="334" spans="21:23">
      <c r="U334" s="144">
        <v>50091.957064000002</v>
      </c>
      <c r="V334" s="144">
        <v>7844.74</v>
      </c>
      <c r="W334" s="143">
        <v>6.0149999999999997</v>
      </c>
    </row>
    <row r="335" spans="21:23">
      <c r="U335" s="144">
        <v>52095.657004000001</v>
      </c>
      <c r="V335" s="144">
        <v>7844.74</v>
      </c>
      <c r="W335" s="143">
        <v>2.44</v>
      </c>
    </row>
    <row r="336" spans="21:23">
      <c r="U336" s="144">
        <v>54099.279596</v>
      </c>
      <c r="V336" s="144">
        <v>7844.74</v>
      </c>
      <c r="W336" s="143">
        <v>4.2549999999999999</v>
      </c>
    </row>
    <row r="337" spans="21:23">
      <c r="U337" s="144">
        <v>56102.979535999999</v>
      </c>
      <c r="V337" s="144">
        <v>7844.74</v>
      </c>
      <c r="W337" s="143">
        <v>8.23</v>
      </c>
    </row>
    <row r="338" spans="21:23">
      <c r="U338" s="144">
        <v>58106.679475999998</v>
      </c>
      <c r="V338" s="144">
        <v>7844.74</v>
      </c>
      <c r="W338" s="143">
        <v>5.4349999999999996</v>
      </c>
    </row>
    <row r="339" spans="21:23">
      <c r="U339" s="144">
        <v>60110.379416000003</v>
      </c>
      <c r="V339" s="144">
        <v>7844.74</v>
      </c>
      <c r="W339" s="143">
        <v>6.91</v>
      </c>
    </row>
    <row r="340" spans="21:23">
      <c r="U340" s="144">
        <v>62114.002008000003</v>
      </c>
      <c r="V340" s="144">
        <v>7844.74</v>
      </c>
      <c r="W340" s="143">
        <v>5.83</v>
      </c>
    </row>
    <row r="341" spans="21:23">
      <c r="U341" s="144">
        <v>64117.701948000002</v>
      </c>
      <c r="V341" s="144">
        <v>7844.74</v>
      </c>
      <c r="W341" s="143">
        <v>2.8450000000000002</v>
      </c>
    </row>
    <row r="342" spans="21:23">
      <c r="U342" s="144">
        <v>66121.401887999993</v>
      </c>
      <c r="V342" s="144">
        <v>7844.74</v>
      </c>
      <c r="W342" s="143">
        <v>3.34</v>
      </c>
    </row>
    <row r="343" spans="21:23">
      <c r="U343" s="144">
        <v>68125.024479999993</v>
      </c>
      <c r="V343" s="144">
        <v>7844.74</v>
      </c>
      <c r="W343" s="143">
        <v>0.40500000000000003</v>
      </c>
    </row>
    <row r="344" spans="21:23">
      <c r="U344" s="144">
        <v>70128.724419999999</v>
      </c>
      <c r="V344" s="144">
        <v>7844.74</v>
      </c>
      <c r="W344" s="143">
        <v>1.115</v>
      </c>
    </row>
    <row r="345" spans="21:23">
      <c r="U345" s="144">
        <v>72132.424360000005</v>
      </c>
      <c r="V345" s="144">
        <v>7844.74</v>
      </c>
      <c r="W345" s="143">
        <v>4.34</v>
      </c>
    </row>
    <row r="346" spans="21:23">
      <c r="U346" s="144">
        <v>74136.124299999996</v>
      </c>
      <c r="V346" s="144">
        <v>7844.74</v>
      </c>
      <c r="W346" s="143">
        <v>4.05</v>
      </c>
    </row>
    <row r="347" spans="21:23">
      <c r="U347" s="144">
        <v>76139.746891999996</v>
      </c>
      <c r="V347" s="144">
        <v>7844.74</v>
      </c>
      <c r="W347" s="143">
        <v>2.44</v>
      </c>
    </row>
    <row r="348" spans="21:23">
      <c r="U348" s="144">
        <v>78143.137440000006</v>
      </c>
      <c r="V348" s="144">
        <v>7844.74</v>
      </c>
      <c r="W348" s="143">
        <v>0.81499999999999995</v>
      </c>
    </row>
    <row r="349" spans="21:23">
      <c r="U349" s="144">
        <v>82150.537320000003</v>
      </c>
      <c r="V349" s="144">
        <v>7844.74</v>
      </c>
      <c r="W349" s="143">
        <v>0.90500000000000003</v>
      </c>
    </row>
    <row r="350" spans="21:23">
      <c r="U350" s="144">
        <v>84154.623999999996</v>
      </c>
      <c r="V350" s="144">
        <v>7844.74</v>
      </c>
      <c r="W350" s="143">
        <v>1.72</v>
      </c>
    </row>
    <row r="351" spans="21:23">
      <c r="U351" s="144">
        <v>86157.9372</v>
      </c>
      <c r="V351" s="144">
        <v>7844.74</v>
      </c>
      <c r="W351" s="143">
        <v>1.53</v>
      </c>
    </row>
    <row r="352" spans="21:23">
      <c r="U352" s="144">
        <v>5.5881996300000004E-3</v>
      </c>
      <c r="V352" s="144">
        <v>11165.7</v>
      </c>
      <c r="W352" s="143">
        <v>29843100</v>
      </c>
    </row>
    <row r="353" spans="21:23">
      <c r="U353" s="144">
        <v>2003.6844703999998</v>
      </c>
      <c r="V353" s="144">
        <v>11165.7</v>
      </c>
      <c r="W353" s="143">
        <v>11108100</v>
      </c>
    </row>
    <row r="354" spans="21:23">
      <c r="U354" s="144">
        <v>4007.361206</v>
      </c>
      <c r="V354" s="144">
        <v>11165.7</v>
      </c>
      <c r="W354" s="143">
        <v>630404</v>
      </c>
    </row>
    <row r="355" spans="21:23">
      <c r="U355" s="144">
        <v>6011.0379415999996</v>
      </c>
      <c r="V355" s="144">
        <v>11165.7</v>
      </c>
      <c r="W355" s="143">
        <v>66279.5</v>
      </c>
    </row>
    <row r="356" spans="21:23">
      <c r="U356" s="144">
        <v>8014.7224120000001</v>
      </c>
      <c r="V356" s="144">
        <v>11165.7</v>
      </c>
      <c r="W356" s="143">
        <v>27569.1</v>
      </c>
    </row>
    <row r="357" spans="21:23">
      <c r="U357" s="144">
        <v>10018.422352</v>
      </c>
      <c r="V357" s="144">
        <v>11165.7</v>
      </c>
      <c r="W357" s="143">
        <v>21828.400000000001</v>
      </c>
    </row>
    <row r="358" spans="21:23">
      <c r="U358" s="144">
        <v>12022.044943999999</v>
      </c>
      <c r="V358" s="144">
        <v>11165.7</v>
      </c>
      <c r="W358" s="143">
        <v>4650.8500000000004</v>
      </c>
    </row>
    <row r="359" spans="21:23">
      <c r="U359" s="144">
        <v>14025.744884</v>
      </c>
      <c r="V359" s="144">
        <v>11165.7</v>
      </c>
      <c r="W359" s="143">
        <v>27.96</v>
      </c>
    </row>
    <row r="360" spans="21:23">
      <c r="U360" s="144">
        <v>16029.444824</v>
      </c>
      <c r="V360" s="144">
        <v>11165.7</v>
      </c>
      <c r="W360" s="143">
        <v>4529.5600000000004</v>
      </c>
    </row>
    <row r="361" spans="21:23">
      <c r="U361" s="144">
        <v>18033.144764000001</v>
      </c>
      <c r="V361" s="144">
        <v>11165.7</v>
      </c>
      <c r="W361" s="143">
        <v>0.01</v>
      </c>
    </row>
    <row r="362" spans="21:23">
      <c r="U362" s="144">
        <v>20036.767356</v>
      </c>
      <c r="V362" s="144">
        <v>11165.7</v>
      </c>
      <c r="W362" s="143">
        <v>626.72</v>
      </c>
    </row>
    <row r="363" spans="21:23">
      <c r="U363" s="144">
        <v>22040.467295999999</v>
      </c>
      <c r="V363" s="144">
        <v>11165.7</v>
      </c>
      <c r="W363" s="143">
        <v>1.04</v>
      </c>
    </row>
    <row r="364" spans="21:23">
      <c r="U364" s="144">
        <v>26047.789828000001</v>
      </c>
      <c r="V364" s="144">
        <v>11165.7</v>
      </c>
      <c r="W364" s="143">
        <v>0.2</v>
      </c>
    </row>
    <row r="365" spans="21:23">
      <c r="U365" s="144">
        <v>28051.489767999999</v>
      </c>
      <c r="V365" s="144">
        <v>11165.7</v>
      </c>
      <c r="W365" s="143">
        <v>300</v>
      </c>
    </row>
    <row r="366" spans="21:23">
      <c r="U366" s="144">
        <v>30055.189708000002</v>
      </c>
      <c r="V366" s="144">
        <v>11165.7</v>
      </c>
      <c r="W366" s="143">
        <v>1.4999999999999999E-2</v>
      </c>
    </row>
    <row r="367" spans="21:23">
      <c r="U367" s="144">
        <v>34062.512239999996</v>
      </c>
      <c r="V367" s="144">
        <v>11165.7</v>
      </c>
      <c r="W367" s="143">
        <v>0.02</v>
      </c>
    </row>
    <row r="368" spans="21:23">
      <c r="U368" s="144">
        <v>36066.212180000002</v>
      </c>
      <c r="V368" s="144">
        <v>11165.7</v>
      </c>
      <c r="W368" s="143">
        <v>0.05</v>
      </c>
    </row>
    <row r="369" spans="21:23">
      <c r="U369" s="144">
        <v>42077.234651999999</v>
      </c>
      <c r="V369" s="144">
        <v>11165.7</v>
      </c>
      <c r="W369" s="143">
        <v>9.5000000000000001E-2</v>
      </c>
    </row>
    <row r="370" spans="21:23">
      <c r="U370" s="144">
        <v>48088.257124000003</v>
      </c>
      <c r="V370" s="144">
        <v>11165.7</v>
      </c>
      <c r="W370" s="143">
        <v>0.185</v>
      </c>
    </row>
    <row r="371" spans="21:23">
      <c r="U371" s="144">
        <v>50091.957064000002</v>
      </c>
      <c r="V371" s="144">
        <v>11165.7</v>
      </c>
      <c r="W371" s="143">
        <v>0.16500000000000001</v>
      </c>
    </row>
    <row r="372" spans="21:23">
      <c r="U372" s="144">
        <v>52095.657004000001</v>
      </c>
      <c r="V372" s="144">
        <v>11165.7</v>
      </c>
      <c r="W372" s="143">
        <v>0.28000000000000003</v>
      </c>
    </row>
    <row r="373" spans="21:23">
      <c r="U373" s="144">
        <v>54099.279596</v>
      </c>
      <c r="V373" s="144">
        <v>11165.7</v>
      </c>
      <c r="W373" s="143">
        <v>1.79</v>
      </c>
    </row>
    <row r="374" spans="21:23">
      <c r="U374" s="144">
        <v>56102.979535999999</v>
      </c>
      <c r="V374" s="144">
        <v>11165.7</v>
      </c>
      <c r="W374" s="143">
        <v>4.2300000000000004</v>
      </c>
    </row>
    <row r="375" spans="21:23">
      <c r="U375" s="144">
        <v>58106.679475999998</v>
      </c>
      <c r="V375" s="144">
        <v>11165.7</v>
      </c>
      <c r="W375" s="143">
        <v>4.33</v>
      </c>
    </row>
    <row r="376" spans="21:23">
      <c r="U376" s="144">
        <v>60110.379416000003</v>
      </c>
      <c r="V376" s="144">
        <v>11165.7</v>
      </c>
      <c r="W376" s="143">
        <v>1.675</v>
      </c>
    </row>
    <row r="377" spans="21:23">
      <c r="U377" s="144">
        <v>62114.002008000003</v>
      </c>
      <c r="V377" s="144">
        <v>11165.7</v>
      </c>
      <c r="W377" s="143">
        <v>4.1050000000000004</v>
      </c>
    </row>
    <row r="378" spans="21:23">
      <c r="U378" s="144">
        <v>64117.701948000002</v>
      </c>
      <c r="V378" s="144">
        <v>11165.7</v>
      </c>
      <c r="W378" s="143">
        <v>0.48</v>
      </c>
    </row>
    <row r="379" spans="21:23">
      <c r="U379" s="144">
        <v>68125.024479999993</v>
      </c>
      <c r="V379" s="144">
        <v>11165.7</v>
      </c>
      <c r="W379" s="143">
        <v>1.81</v>
      </c>
    </row>
    <row r="380" spans="21:23">
      <c r="U380" s="144">
        <v>70128.724419999999</v>
      </c>
      <c r="V380" s="144">
        <v>11165.7</v>
      </c>
      <c r="W380" s="143">
        <v>3.2549999999999999</v>
      </c>
    </row>
    <row r="381" spans="21:23">
      <c r="U381" s="144">
        <v>72132.424360000005</v>
      </c>
      <c r="V381" s="144">
        <v>11165.7</v>
      </c>
      <c r="W381" s="143">
        <v>0.61</v>
      </c>
    </row>
    <row r="382" spans="21:23">
      <c r="U382" s="144">
        <v>74136.124299999996</v>
      </c>
      <c r="V382" s="144">
        <v>11165.7</v>
      </c>
      <c r="W382" s="143">
        <v>1.325</v>
      </c>
    </row>
    <row r="383" spans="21:23">
      <c r="U383" s="144">
        <v>76139.746891999996</v>
      </c>
      <c r="V383" s="144">
        <v>11165.7</v>
      </c>
      <c r="W383" s="143">
        <v>0.92500000000000004</v>
      </c>
    </row>
    <row r="384" spans="21:23">
      <c r="U384" s="144">
        <v>80147.224119999999</v>
      </c>
      <c r="V384" s="144">
        <v>11165.7</v>
      </c>
      <c r="W384" s="143">
        <v>0.71499999999999997</v>
      </c>
    </row>
    <row r="385" spans="21:23">
      <c r="U385" s="144">
        <v>82150.537320000003</v>
      </c>
      <c r="V385" s="144">
        <v>11165.7</v>
      </c>
      <c r="W385" s="143">
        <v>0.81499999999999995</v>
      </c>
    </row>
    <row r="386" spans="21:23">
      <c r="U386" s="144">
        <v>5.5881996300000004E-3</v>
      </c>
      <c r="V386" s="144">
        <v>14486.6</v>
      </c>
      <c r="W386" s="143">
        <v>27723800</v>
      </c>
    </row>
    <row r="387" spans="21:23">
      <c r="U387" s="144">
        <v>2003.6844703999998</v>
      </c>
      <c r="V387" s="144">
        <v>14486.6</v>
      </c>
      <c r="W387" s="143">
        <v>10375700</v>
      </c>
    </row>
    <row r="388" spans="21:23">
      <c r="U388" s="144">
        <v>4007.361206</v>
      </c>
      <c r="V388" s="144">
        <v>14486.6</v>
      </c>
      <c r="W388" s="143">
        <v>928434</v>
      </c>
    </row>
    <row r="389" spans="21:23">
      <c r="U389" s="144">
        <v>6011.0379415999996</v>
      </c>
      <c r="V389" s="144">
        <v>14486.6</v>
      </c>
      <c r="W389" s="143">
        <v>150389</v>
      </c>
    </row>
    <row r="390" spans="21:23">
      <c r="U390" s="144">
        <v>8014.7224120000001</v>
      </c>
      <c r="V390" s="144">
        <v>14486.6</v>
      </c>
      <c r="W390" s="143">
        <v>39207.5</v>
      </c>
    </row>
    <row r="391" spans="21:23">
      <c r="U391" s="144">
        <v>10018.422352</v>
      </c>
      <c r="V391" s="144">
        <v>14486.6</v>
      </c>
      <c r="W391" s="143">
        <v>38918.300000000003</v>
      </c>
    </row>
    <row r="392" spans="21:23">
      <c r="U392" s="144">
        <v>12022.044943999999</v>
      </c>
      <c r="V392" s="144">
        <v>14486.6</v>
      </c>
      <c r="W392" s="143">
        <v>11609.6</v>
      </c>
    </row>
    <row r="393" spans="21:23">
      <c r="U393" s="144">
        <v>14025.744884</v>
      </c>
      <c r="V393" s="144">
        <v>14486.6</v>
      </c>
      <c r="W393" s="143">
        <v>6422.17</v>
      </c>
    </row>
    <row r="394" spans="21:23">
      <c r="U394" s="144">
        <v>16029.444824</v>
      </c>
      <c r="V394" s="144">
        <v>14486.6</v>
      </c>
      <c r="W394" s="143">
        <v>1096.28</v>
      </c>
    </row>
    <row r="395" spans="21:23">
      <c r="U395" s="144">
        <v>18033.144764000001</v>
      </c>
      <c r="V395" s="144">
        <v>14486.6</v>
      </c>
      <c r="W395" s="143">
        <v>505.185</v>
      </c>
    </row>
    <row r="396" spans="21:23">
      <c r="U396" s="144">
        <v>20036.767356</v>
      </c>
      <c r="V396" s="144">
        <v>14486.6</v>
      </c>
      <c r="W396" s="143">
        <v>4613.49</v>
      </c>
    </row>
    <row r="397" spans="21:23">
      <c r="U397" s="144">
        <v>22040.467295999999</v>
      </c>
      <c r="V397" s="144">
        <v>14486.6</v>
      </c>
      <c r="W397" s="143">
        <v>162.22</v>
      </c>
    </row>
    <row r="398" spans="21:23">
      <c r="U398" s="144">
        <v>24044.167236000001</v>
      </c>
      <c r="V398" s="144">
        <v>14486.6</v>
      </c>
      <c r="W398" s="143">
        <v>57.15</v>
      </c>
    </row>
    <row r="399" spans="21:23">
      <c r="U399" s="144">
        <v>26047.789828000001</v>
      </c>
      <c r="V399" s="144">
        <v>14486.6</v>
      </c>
      <c r="W399" s="143">
        <v>1.03</v>
      </c>
    </row>
    <row r="400" spans="21:23">
      <c r="U400" s="144">
        <v>30055.189708000002</v>
      </c>
      <c r="V400" s="144">
        <v>14486.6</v>
      </c>
      <c r="W400" s="143">
        <v>0.2</v>
      </c>
    </row>
    <row r="401" spans="21:23">
      <c r="U401" s="144">
        <v>34062.512239999996</v>
      </c>
      <c r="V401" s="144">
        <v>14486.6</v>
      </c>
      <c r="W401" s="143">
        <v>0.4</v>
      </c>
    </row>
    <row r="402" spans="21:23">
      <c r="U402" s="144">
        <v>50091.957064000002</v>
      </c>
      <c r="V402" s="144">
        <v>14486.6</v>
      </c>
      <c r="W402" s="143">
        <v>0.04</v>
      </c>
    </row>
    <row r="403" spans="21:23">
      <c r="U403" s="144">
        <v>52095.657004000001</v>
      </c>
      <c r="V403" s="144">
        <v>14486.6</v>
      </c>
      <c r="W403" s="143">
        <v>1.43</v>
      </c>
    </row>
    <row r="404" spans="21:23">
      <c r="U404" s="144">
        <v>54099.279596</v>
      </c>
      <c r="V404" s="144">
        <v>14486.6</v>
      </c>
      <c r="W404" s="143">
        <v>0.26</v>
      </c>
    </row>
    <row r="405" spans="21:23">
      <c r="U405" s="144">
        <v>58106.679475999998</v>
      </c>
      <c r="V405" s="144">
        <v>14486.6</v>
      </c>
      <c r="W405" s="143">
        <v>1.81</v>
      </c>
    </row>
    <row r="406" spans="21:23">
      <c r="U406" s="144">
        <v>60110.379416000003</v>
      </c>
      <c r="V406" s="144">
        <v>14486.6</v>
      </c>
      <c r="W406" s="143">
        <v>1.635</v>
      </c>
    </row>
    <row r="407" spans="21:23">
      <c r="U407" s="144">
        <v>64117.701948000002</v>
      </c>
      <c r="V407" s="144">
        <v>14486.6</v>
      </c>
      <c r="W407" s="143">
        <v>0.13</v>
      </c>
    </row>
    <row r="408" spans="21:23">
      <c r="U408" s="144">
        <v>80147.224119999999</v>
      </c>
      <c r="V408" s="144">
        <v>14486.6</v>
      </c>
      <c r="W408" s="143">
        <v>1.32</v>
      </c>
    </row>
    <row r="409" spans="21:23">
      <c r="U409" s="144">
        <v>5.5881996300000004E-3</v>
      </c>
      <c r="V409" s="144">
        <v>17807.5</v>
      </c>
      <c r="W409" s="143">
        <v>19890500</v>
      </c>
    </row>
    <row r="410" spans="21:23">
      <c r="U410" s="144">
        <v>2003.6844703999998</v>
      </c>
      <c r="V410" s="144">
        <v>17807.5</v>
      </c>
      <c r="W410" s="143">
        <v>10328400</v>
      </c>
    </row>
    <row r="411" spans="21:23">
      <c r="U411" s="144">
        <v>4007.361206</v>
      </c>
      <c r="V411" s="144">
        <v>17807.5</v>
      </c>
      <c r="W411" s="143">
        <v>1110240</v>
      </c>
    </row>
    <row r="412" spans="21:23">
      <c r="U412" s="144">
        <v>6011.0379415999996</v>
      </c>
      <c r="V412" s="144">
        <v>17807.5</v>
      </c>
      <c r="W412" s="143">
        <v>177457</v>
      </c>
    </row>
    <row r="413" spans="21:23">
      <c r="U413" s="144">
        <v>8014.7224120000001</v>
      </c>
      <c r="V413" s="144">
        <v>17807.5</v>
      </c>
      <c r="W413" s="143">
        <v>66044.3</v>
      </c>
    </row>
    <row r="414" spans="21:23">
      <c r="U414" s="144">
        <v>10018.422352</v>
      </c>
      <c r="V414" s="144">
        <v>17807.5</v>
      </c>
      <c r="W414" s="143">
        <v>30521.8</v>
      </c>
    </row>
    <row r="415" spans="21:23">
      <c r="U415" s="144">
        <v>12022.044943999999</v>
      </c>
      <c r="V415" s="144">
        <v>17807.5</v>
      </c>
      <c r="W415" s="143">
        <v>31598.5</v>
      </c>
    </row>
    <row r="416" spans="21:23">
      <c r="U416" s="144">
        <v>14025.744884</v>
      </c>
      <c r="V416" s="144">
        <v>17807.5</v>
      </c>
      <c r="W416" s="143">
        <v>22851.4</v>
      </c>
    </row>
    <row r="417" spans="21:23">
      <c r="U417" s="144">
        <v>16029.444824</v>
      </c>
      <c r="V417" s="144">
        <v>17807.5</v>
      </c>
      <c r="W417" s="143">
        <v>22411.7</v>
      </c>
    </row>
    <row r="418" spans="21:23">
      <c r="U418" s="144">
        <v>18033.144764000001</v>
      </c>
      <c r="V418" s="144">
        <v>17807.5</v>
      </c>
      <c r="W418" s="143">
        <v>9884.73</v>
      </c>
    </row>
    <row r="419" spans="21:23">
      <c r="U419" s="144">
        <v>20036.767356</v>
      </c>
      <c r="V419" s="144">
        <v>17807.5</v>
      </c>
      <c r="W419" s="143">
        <v>3037.35</v>
      </c>
    </row>
    <row r="420" spans="21:23">
      <c r="U420" s="144">
        <v>22040.467295999999</v>
      </c>
      <c r="V420" s="144">
        <v>17807.5</v>
      </c>
      <c r="W420" s="143">
        <v>5801.28</v>
      </c>
    </row>
    <row r="421" spans="21:23">
      <c r="U421" s="144">
        <v>24044.167236000001</v>
      </c>
      <c r="V421" s="144">
        <v>17807.5</v>
      </c>
      <c r="W421" s="143">
        <v>616.73500000000001</v>
      </c>
    </row>
    <row r="422" spans="21:23">
      <c r="U422" s="144">
        <v>26047.789828000001</v>
      </c>
      <c r="V422" s="144">
        <v>17807.5</v>
      </c>
      <c r="W422" s="143">
        <v>201.94499999999999</v>
      </c>
    </row>
    <row r="423" spans="21:23">
      <c r="U423" s="144">
        <v>28051.489767999999</v>
      </c>
      <c r="V423" s="144">
        <v>17807.5</v>
      </c>
      <c r="W423" s="143">
        <v>1.83</v>
      </c>
    </row>
    <row r="424" spans="21:23">
      <c r="U424" s="144">
        <v>30055.189708000002</v>
      </c>
      <c r="V424" s="144">
        <v>17807.5</v>
      </c>
      <c r="W424" s="143">
        <v>37.299999999999997</v>
      </c>
    </row>
    <row r="425" spans="21:23">
      <c r="U425" s="144">
        <v>32058.889648</v>
      </c>
      <c r="V425" s="144">
        <v>17807.5</v>
      </c>
      <c r="W425" s="143">
        <v>170.45500000000001</v>
      </c>
    </row>
    <row r="426" spans="21:23">
      <c r="U426" s="144">
        <v>34062.512239999996</v>
      </c>
      <c r="V426" s="144">
        <v>17807.5</v>
      </c>
      <c r="W426" s="143">
        <v>138.37</v>
      </c>
    </row>
    <row r="427" spans="21:23">
      <c r="U427" s="144">
        <v>76139.746891999996</v>
      </c>
      <c r="V427" s="144">
        <v>17807.5</v>
      </c>
      <c r="W427" s="143">
        <v>0.61</v>
      </c>
    </row>
    <row r="428" spans="21:23">
      <c r="U428" s="144">
        <v>5.5881996300000004E-3</v>
      </c>
      <c r="V428" s="144">
        <v>21128.400000000001</v>
      </c>
      <c r="W428" s="143">
        <v>18380800</v>
      </c>
    </row>
    <row r="429" spans="21:23">
      <c r="U429" s="144">
        <v>2003.6844703999998</v>
      </c>
      <c r="V429" s="144">
        <v>21128.400000000001</v>
      </c>
      <c r="W429" s="143">
        <v>9087490</v>
      </c>
    </row>
    <row r="430" spans="21:23">
      <c r="U430" s="144">
        <v>4007.361206</v>
      </c>
      <c r="V430" s="144">
        <v>21128.400000000001</v>
      </c>
      <c r="W430" s="143">
        <v>1189770</v>
      </c>
    </row>
    <row r="431" spans="21:23">
      <c r="U431" s="144">
        <v>6011.0379415999996</v>
      </c>
      <c r="V431" s="144">
        <v>21128.400000000001</v>
      </c>
      <c r="W431" s="143">
        <v>283128</v>
      </c>
    </row>
    <row r="432" spans="21:23">
      <c r="U432" s="144">
        <v>8014.7224120000001</v>
      </c>
      <c r="V432" s="144">
        <v>21128.400000000001</v>
      </c>
      <c r="W432" s="143">
        <v>182220</v>
      </c>
    </row>
    <row r="433" spans="21:23">
      <c r="U433" s="144">
        <v>10018.422352</v>
      </c>
      <c r="V433" s="144">
        <v>21128.400000000001</v>
      </c>
      <c r="W433" s="143">
        <v>90749.9</v>
      </c>
    </row>
    <row r="434" spans="21:23">
      <c r="U434" s="144">
        <v>12022.044943999999</v>
      </c>
      <c r="V434" s="144">
        <v>21128.400000000001</v>
      </c>
      <c r="W434" s="143">
        <v>43598</v>
      </c>
    </row>
    <row r="435" spans="21:23">
      <c r="U435" s="144">
        <v>14025.744884</v>
      </c>
      <c r="V435" s="144">
        <v>21128.400000000001</v>
      </c>
      <c r="W435" s="143">
        <v>34461</v>
      </c>
    </row>
    <row r="436" spans="21:23">
      <c r="U436" s="144">
        <v>16029.444824</v>
      </c>
      <c r="V436" s="144">
        <v>21128.400000000001</v>
      </c>
      <c r="W436" s="143">
        <v>18559.400000000001</v>
      </c>
    </row>
    <row r="437" spans="21:23">
      <c r="U437" s="144">
        <v>18033.144764000001</v>
      </c>
      <c r="V437" s="144">
        <v>21128.400000000001</v>
      </c>
      <c r="W437" s="143">
        <v>13500.6</v>
      </c>
    </row>
    <row r="438" spans="21:23">
      <c r="U438" s="144">
        <v>20036.767356</v>
      </c>
      <c r="V438" s="144">
        <v>21128.400000000001</v>
      </c>
      <c r="W438" s="143">
        <v>10115.200000000001</v>
      </c>
    </row>
    <row r="439" spans="21:23">
      <c r="U439" s="144">
        <v>22040.467295999999</v>
      </c>
      <c r="V439" s="144">
        <v>21128.400000000001</v>
      </c>
      <c r="W439" s="143">
        <v>6652.97</v>
      </c>
    </row>
    <row r="440" spans="21:23">
      <c r="U440" s="144">
        <v>24044.167236000001</v>
      </c>
      <c r="V440" s="144">
        <v>21128.400000000001</v>
      </c>
      <c r="W440" s="143">
        <v>10699.2</v>
      </c>
    </row>
    <row r="441" spans="21:23">
      <c r="U441" s="144">
        <v>26047.789828000001</v>
      </c>
      <c r="V441" s="144">
        <v>21128.400000000001</v>
      </c>
      <c r="W441" s="143">
        <v>935.495</v>
      </c>
    </row>
    <row r="442" spans="21:23">
      <c r="U442" s="144">
        <v>28051.489767999999</v>
      </c>
      <c r="V442" s="144">
        <v>21128.400000000001</v>
      </c>
      <c r="W442" s="143">
        <v>550.15</v>
      </c>
    </row>
    <row r="443" spans="21:23">
      <c r="U443" s="144">
        <v>30055.189708000002</v>
      </c>
      <c r="V443" s="144">
        <v>21128.400000000001</v>
      </c>
      <c r="W443" s="143">
        <v>137.36000000000001</v>
      </c>
    </row>
    <row r="444" spans="21:23">
      <c r="U444" s="144">
        <v>32058.889648</v>
      </c>
      <c r="V444" s="144">
        <v>21128.400000000001</v>
      </c>
      <c r="W444" s="143">
        <v>0.51500000000000001</v>
      </c>
    </row>
    <row r="445" spans="21:23">
      <c r="U445" s="144">
        <v>5.5881996300000004E-3</v>
      </c>
      <c r="V445" s="144">
        <v>24449.3</v>
      </c>
      <c r="W445" s="143">
        <v>25839100</v>
      </c>
    </row>
    <row r="446" spans="21:23">
      <c r="U446" s="144">
        <v>2003.6844703999998</v>
      </c>
      <c r="V446" s="144">
        <v>24449.3</v>
      </c>
      <c r="W446" s="143">
        <v>14784600</v>
      </c>
    </row>
    <row r="447" spans="21:23">
      <c r="U447" s="144">
        <v>4007.361206</v>
      </c>
      <c r="V447" s="144">
        <v>24449.3</v>
      </c>
      <c r="W447" s="143">
        <v>2220430</v>
      </c>
    </row>
    <row r="448" spans="21:23">
      <c r="U448" s="144">
        <v>6011.0379415999996</v>
      </c>
      <c r="V448" s="144">
        <v>24449.3</v>
      </c>
      <c r="W448" s="143">
        <v>618422</v>
      </c>
    </row>
    <row r="449" spans="21:23">
      <c r="U449" s="144">
        <v>8014.7224120000001</v>
      </c>
      <c r="V449" s="144">
        <v>24449.3</v>
      </c>
      <c r="W449" s="143">
        <v>257489</v>
      </c>
    </row>
    <row r="450" spans="21:23">
      <c r="U450" s="144">
        <v>10018.422352</v>
      </c>
      <c r="V450" s="144">
        <v>24449.3</v>
      </c>
      <c r="W450" s="143">
        <v>120940</v>
      </c>
    </row>
    <row r="451" spans="21:23">
      <c r="U451" s="144">
        <v>12022.044943999999</v>
      </c>
      <c r="V451" s="144">
        <v>24449.3</v>
      </c>
      <c r="W451" s="143">
        <v>60321.1</v>
      </c>
    </row>
    <row r="452" spans="21:23">
      <c r="U452" s="144">
        <v>14025.744884</v>
      </c>
      <c r="V452" s="144">
        <v>24449.3</v>
      </c>
      <c r="W452" s="143">
        <v>50609.3</v>
      </c>
    </row>
    <row r="453" spans="21:23">
      <c r="U453" s="144">
        <v>16029.444824</v>
      </c>
      <c r="V453" s="144">
        <v>24449.3</v>
      </c>
      <c r="W453" s="143">
        <v>40942.400000000001</v>
      </c>
    </row>
    <row r="454" spans="21:23">
      <c r="U454" s="144">
        <v>18033.144764000001</v>
      </c>
      <c r="V454" s="144">
        <v>24449.3</v>
      </c>
      <c r="W454" s="143">
        <v>20907.5</v>
      </c>
    </row>
    <row r="455" spans="21:23">
      <c r="U455" s="144">
        <v>20036.767356</v>
      </c>
      <c r="V455" s="144">
        <v>24449.3</v>
      </c>
      <c r="W455" s="143">
        <v>20025.7</v>
      </c>
    </row>
    <row r="456" spans="21:23">
      <c r="U456" s="144">
        <v>22040.467295999999</v>
      </c>
      <c r="V456" s="144">
        <v>24449.3</v>
      </c>
      <c r="W456" s="143">
        <v>8870.49</v>
      </c>
    </row>
    <row r="457" spans="21:23">
      <c r="U457" s="144">
        <v>24044.167236000001</v>
      </c>
      <c r="V457" s="144">
        <v>24449.3</v>
      </c>
      <c r="W457" s="143">
        <v>7071.98</v>
      </c>
    </row>
    <row r="458" spans="21:23">
      <c r="U458" s="144">
        <v>26047.789828000001</v>
      </c>
      <c r="V458" s="144">
        <v>24449.3</v>
      </c>
      <c r="W458" s="143">
        <v>1697.65</v>
      </c>
    </row>
    <row r="459" spans="21:23">
      <c r="U459" s="144">
        <v>28051.489767999999</v>
      </c>
      <c r="V459" s="144">
        <v>24449.3</v>
      </c>
      <c r="W459" s="143">
        <v>901.49</v>
      </c>
    </row>
    <row r="460" spans="21:23">
      <c r="U460" s="144">
        <v>30055.189708000002</v>
      </c>
      <c r="V460" s="144">
        <v>24449.3</v>
      </c>
      <c r="W460" s="143">
        <v>141.505</v>
      </c>
    </row>
    <row r="461" spans="21:23">
      <c r="U461" s="144">
        <v>32058.889648</v>
      </c>
      <c r="V461" s="144">
        <v>24449.3</v>
      </c>
      <c r="W461" s="143">
        <v>3.63</v>
      </c>
    </row>
    <row r="462" spans="21:23">
      <c r="U462" s="144">
        <v>34062.512239999996</v>
      </c>
      <c r="V462" s="144">
        <v>24449.3</v>
      </c>
      <c r="W462" s="143">
        <v>3.63</v>
      </c>
    </row>
    <row r="463" spans="21:23">
      <c r="U463" s="144">
        <v>40073.534712000001</v>
      </c>
      <c r="V463" s="144">
        <v>24449.3</v>
      </c>
      <c r="W463" s="143">
        <v>1.7250000000000001</v>
      </c>
    </row>
    <row r="464" spans="21:23">
      <c r="U464" s="144">
        <v>46084.634531999996</v>
      </c>
      <c r="V464" s="144">
        <v>24449.3</v>
      </c>
      <c r="W464" s="143">
        <v>625</v>
      </c>
    </row>
    <row r="465" spans="21:23">
      <c r="U465" s="144">
        <v>48088.257124000003</v>
      </c>
      <c r="V465" s="144">
        <v>24449.3</v>
      </c>
      <c r="W465" s="143">
        <v>600</v>
      </c>
    </row>
    <row r="466" spans="21:23">
      <c r="U466" s="144">
        <v>5.5881996300000004E-3</v>
      </c>
      <c r="V466" s="144">
        <v>27770.2</v>
      </c>
      <c r="W466" s="143">
        <v>27846000</v>
      </c>
    </row>
    <row r="467" spans="21:23">
      <c r="U467" s="144">
        <v>2003.6844703999998</v>
      </c>
      <c r="V467" s="144">
        <v>27770.2</v>
      </c>
      <c r="W467" s="143">
        <v>11223800</v>
      </c>
    </row>
    <row r="468" spans="21:23">
      <c r="U468" s="144">
        <v>4007.361206</v>
      </c>
      <c r="V468" s="144">
        <v>27770.2</v>
      </c>
      <c r="W468" s="143">
        <v>3256600</v>
      </c>
    </row>
    <row r="469" spans="21:23">
      <c r="U469" s="144">
        <v>6011.0379415999996</v>
      </c>
      <c r="V469" s="144">
        <v>27770.2</v>
      </c>
      <c r="W469" s="143">
        <v>1269900</v>
      </c>
    </row>
    <row r="470" spans="21:23">
      <c r="U470" s="144">
        <v>8014.7224120000001</v>
      </c>
      <c r="V470" s="144">
        <v>27770.2</v>
      </c>
      <c r="W470" s="143">
        <v>593198</v>
      </c>
    </row>
    <row r="471" spans="21:23">
      <c r="U471" s="144">
        <v>10018.422352</v>
      </c>
      <c r="V471" s="144">
        <v>27770.2</v>
      </c>
      <c r="W471" s="143">
        <v>271481</v>
      </c>
    </row>
    <row r="472" spans="21:23">
      <c r="U472" s="144">
        <v>12022.044943999999</v>
      </c>
      <c r="V472" s="144">
        <v>27770.2</v>
      </c>
      <c r="W472" s="143">
        <v>170615</v>
      </c>
    </row>
    <row r="473" spans="21:23">
      <c r="U473" s="144">
        <v>14025.744884</v>
      </c>
      <c r="V473" s="144">
        <v>27770.2</v>
      </c>
      <c r="W473" s="143">
        <v>96498.2</v>
      </c>
    </row>
    <row r="474" spans="21:23">
      <c r="U474" s="144">
        <v>16029.444824</v>
      </c>
      <c r="V474" s="144">
        <v>27770.2</v>
      </c>
      <c r="W474" s="143">
        <v>67287.8</v>
      </c>
    </row>
    <row r="475" spans="21:23">
      <c r="U475" s="144">
        <v>18033.144764000001</v>
      </c>
      <c r="V475" s="144">
        <v>27770.2</v>
      </c>
      <c r="W475" s="143">
        <v>44703</v>
      </c>
    </row>
    <row r="476" spans="21:23">
      <c r="U476" s="144">
        <v>20036.767356</v>
      </c>
      <c r="V476" s="144">
        <v>27770.2</v>
      </c>
      <c r="W476" s="143">
        <v>23283.200000000001</v>
      </c>
    </row>
    <row r="477" spans="21:23">
      <c r="U477" s="144">
        <v>22040.467295999999</v>
      </c>
      <c r="V477" s="144">
        <v>27770.2</v>
      </c>
      <c r="W477" s="143">
        <v>12455.5</v>
      </c>
    </row>
    <row r="478" spans="21:23">
      <c r="U478" s="144">
        <v>24044.167236000001</v>
      </c>
      <c r="V478" s="144">
        <v>27770.2</v>
      </c>
      <c r="W478" s="143">
        <v>10966.9</v>
      </c>
    </row>
    <row r="479" spans="21:23">
      <c r="U479" s="144">
        <v>26047.789828000001</v>
      </c>
      <c r="V479" s="144">
        <v>27770.2</v>
      </c>
      <c r="W479" s="143">
        <v>3662.17</v>
      </c>
    </row>
    <row r="480" spans="21:23">
      <c r="U480" s="144">
        <v>28051.489767999999</v>
      </c>
      <c r="V480" s="144">
        <v>27770.2</v>
      </c>
      <c r="W480" s="143">
        <v>1083.21</v>
      </c>
    </row>
    <row r="481" spans="21:23">
      <c r="U481" s="144">
        <v>30055.189708000002</v>
      </c>
      <c r="V481" s="144">
        <v>27770.2</v>
      </c>
      <c r="W481" s="143">
        <v>1262.8399999999999</v>
      </c>
    </row>
    <row r="482" spans="21:23">
      <c r="U482" s="144">
        <v>32058.889648</v>
      </c>
      <c r="V482" s="144">
        <v>27770.2</v>
      </c>
      <c r="W482" s="143">
        <v>340.77</v>
      </c>
    </row>
    <row r="483" spans="21:23">
      <c r="U483" s="144">
        <v>34062.512239999996</v>
      </c>
      <c r="V483" s="144">
        <v>27770.2</v>
      </c>
      <c r="W483" s="143">
        <v>29.03</v>
      </c>
    </row>
    <row r="484" spans="21:23">
      <c r="U484" s="144">
        <v>36066.212180000002</v>
      </c>
      <c r="V484" s="144">
        <v>27770.2</v>
      </c>
      <c r="W484" s="143">
        <v>5.0199999999999996</v>
      </c>
    </row>
    <row r="485" spans="21:23">
      <c r="U485" s="144">
        <v>38069.912120000001</v>
      </c>
      <c r="V485" s="144">
        <v>27770.2</v>
      </c>
      <c r="W485" s="143">
        <v>2.6</v>
      </c>
    </row>
    <row r="486" spans="21:23">
      <c r="U486" s="144">
        <v>5.5881996300000004E-3</v>
      </c>
      <c r="V486" s="144">
        <v>31091.1</v>
      </c>
      <c r="W486" s="143">
        <v>36821200</v>
      </c>
    </row>
    <row r="487" spans="21:23">
      <c r="U487" s="144">
        <v>2003.6844703999998</v>
      </c>
      <c r="V487" s="144">
        <v>31091.1</v>
      </c>
      <c r="W487" s="143">
        <v>14320700</v>
      </c>
    </row>
    <row r="488" spans="21:23">
      <c r="U488" s="144">
        <v>4007.361206</v>
      </c>
      <c r="V488" s="144">
        <v>31091.1</v>
      </c>
      <c r="W488" s="143">
        <v>5498270</v>
      </c>
    </row>
    <row r="489" spans="21:23">
      <c r="U489" s="144">
        <v>6011.0379415999996</v>
      </c>
      <c r="V489" s="144">
        <v>31091.1</v>
      </c>
      <c r="W489" s="143">
        <v>2181650</v>
      </c>
    </row>
    <row r="490" spans="21:23">
      <c r="U490" s="144">
        <v>8014.7224120000001</v>
      </c>
      <c r="V490" s="144">
        <v>31091.1</v>
      </c>
      <c r="W490" s="143">
        <v>973493</v>
      </c>
    </row>
    <row r="491" spans="21:23">
      <c r="U491" s="144">
        <v>10018.422352</v>
      </c>
      <c r="V491" s="144">
        <v>31091.1</v>
      </c>
      <c r="W491" s="143">
        <v>524075</v>
      </c>
    </row>
    <row r="492" spans="21:23">
      <c r="U492" s="144">
        <v>12022.044943999999</v>
      </c>
      <c r="V492" s="144">
        <v>31091.1</v>
      </c>
      <c r="W492" s="143">
        <v>303677</v>
      </c>
    </row>
    <row r="493" spans="21:23">
      <c r="U493" s="144">
        <v>14025.744884</v>
      </c>
      <c r="V493" s="144">
        <v>31091.1</v>
      </c>
      <c r="W493" s="143">
        <v>177992</v>
      </c>
    </row>
    <row r="494" spans="21:23">
      <c r="U494" s="144">
        <v>16029.444824</v>
      </c>
      <c r="V494" s="144">
        <v>31091.1</v>
      </c>
      <c r="W494" s="143">
        <v>133108</v>
      </c>
    </row>
    <row r="495" spans="21:23">
      <c r="U495" s="144">
        <v>18033.144764000001</v>
      </c>
      <c r="V495" s="144">
        <v>31091.1</v>
      </c>
      <c r="W495" s="143">
        <v>83842.7</v>
      </c>
    </row>
    <row r="496" spans="21:23">
      <c r="U496" s="144">
        <v>20036.767356</v>
      </c>
      <c r="V496" s="144">
        <v>31091.1</v>
      </c>
      <c r="W496" s="143">
        <v>37263.800000000003</v>
      </c>
    </row>
    <row r="497" spans="21:23">
      <c r="U497" s="144">
        <v>22040.467295999999</v>
      </c>
      <c r="V497" s="144">
        <v>31091.1</v>
      </c>
      <c r="W497" s="143">
        <v>34342.5</v>
      </c>
    </row>
    <row r="498" spans="21:23">
      <c r="U498" s="144">
        <v>24044.167236000001</v>
      </c>
      <c r="V498" s="144">
        <v>31091.1</v>
      </c>
      <c r="W498" s="143">
        <v>11560.8</v>
      </c>
    </row>
    <row r="499" spans="21:23">
      <c r="U499" s="144">
        <v>26047.789828000001</v>
      </c>
      <c r="V499" s="144">
        <v>31091.1</v>
      </c>
      <c r="W499" s="143">
        <v>6896.72</v>
      </c>
    </row>
    <row r="500" spans="21:23">
      <c r="U500" s="144">
        <v>28051.489767999999</v>
      </c>
      <c r="V500" s="144">
        <v>31091.1</v>
      </c>
      <c r="W500" s="143">
        <v>3076.92</v>
      </c>
    </row>
    <row r="501" spans="21:23">
      <c r="U501" s="144">
        <v>30055.189708000002</v>
      </c>
      <c r="V501" s="144">
        <v>31091.1</v>
      </c>
      <c r="W501" s="143">
        <v>7813.48</v>
      </c>
    </row>
    <row r="502" spans="21:23">
      <c r="U502" s="144">
        <v>32058.889648</v>
      </c>
      <c r="V502" s="144">
        <v>31091.1</v>
      </c>
      <c r="W502" s="143">
        <v>1855.71</v>
      </c>
    </row>
    <row r="503" spans="21:23">
      <c r="U503" s="144">
        <v>34062.512239999996</v>
      </c>
      <c r="V503" s="144">
        <v>31091.1</v>
      </c>
      <c r="W503" s="143">
        <v>1625.55</v>
      </c>
    </row>
    <row r="504" spans="21:23">
      <c r="U504" s="144">
        <v>36066.212180000002</v>
      </c>
      <c r="V504" s="144">
        <v>31091.1</v>
      </c>
      <c r="W504" s="143">
        <v>12.82</v>
      </c>
    </row>
    <row r="505" spans="21:23">
      <c r="U505" s="144">
        <v>38069.912120000001</v>
      </c>
      <c r="V505" s="144">
        <v>31091.1</v>
      </c>
      <c r="W505" s="143">
        <v>18.065000000000001</v>
      </c>
    </row>
    <row r="506" spans="21:23">
      <c r="U506" s="144">
        <v>5.5881996300000004E-3</v>
      </c>
      <c r="V506" s="144">
        <v>34412.1</v>
      </c>
      <c r="W506" s="143">
        <v>41676900</v>
      </c>
    </row>
    <row r="507" spans="21:23">
      <c r="U507" s="144">
        <v>2003.6844703999998</v>
      </c>
      <c r="V507" s="144">
        <v>34412.1</v>
      </c>
      <c r="W507" s="143">
        <v>20386500</v>
      </c>
    </row>
    <row r="508" spans="21:23">
      <c r="U508" s="144">
        <v>4007.361206</v>
      </c>
      <c r="V508" s="144">
        <v>34412.1</v>
      </c>
      <c r="W508" s="143">
        <v>8268190</v>
      </c>
    </row>
    <row r="509" spans="21:23">
      <c r="U509" s="144">
        <v>6011.0379415999996</v>
      </c>
      <c r="V509" s="144">
        <v>34412.1</v>
      </c>
      <c r="W509" s="143">
        <v>3043920</v>
      </c>
    </row>
    <row r="510" spans="21:23">
      <c r="U510" s="144">
        <v>8014.7224120000001</v>
      </c>
      <c r="V510" s="144">
        <v>34412.1</v>
      </c>
      <c r="W510" s="143">
        <v>1232680</v>
      </c>
    </row>
    <row r="511" spans="21:23">
      <c r="U511" s="144">
        <v>10018.422352</v>
      </c>
      <c r="V511" s="144">
        <v>34412.1</v>
      </c>
      <c r="W511" s="143">
        <v>666097</v>
      </c>
    </row>
    <row r="512" spans="21:23">
      <c r="U512" s="144">
        <v>12022.044943999999</v>
      </c>
      <c r="V512" s="144">
        <v>34412.1</v>
      </c>
      <c r="W512" s="143">
        <v>369630</v>
      </c>
    </row>
    <row r="513" spans="21:23">
      <c r="U513" s="144">
        <v>14025.744884</v>
      </c>
      <c r="V513" s="144">
        <v>34412.1</v>
      </c>
      <c r="W513" s="143">
        <v>193813</v>
      </c>
    </row>
    <row r="514" spans="21:23">
      <c r="U514" s="144">
        <v>16029.444824</v>
      </c>
      <c r="V514" s="144">
        <v>34412.1</v>
      </c>
      <c r="W514" s="143">
        <v>134864</v>
      </c>
    </row>
    <row r="515" spans="21:23">
      <c r="U515" s="144">
        <v>18033.144764000001</v>
      </c>
      <c r="V515" s="144">
        <v>34412.1</v>
      </c>
      <c r="W515" s="143">
        <v>58781.5</v>
      </c>
    </row>
    <row r="516" spans="21:23">
      <c r="U516" s="144">
        <v>20036.767356</v>
      </c>
      <c r="V516" s="144">
        <v>34412.1</v>
      </c>
      <c r="W516" s="143">
        <v>44164.2</v>
      </c>
    </row>
    <row r="517" spans="21:23">
      <c r="U517" s="144">
        <v>22040.467295999999</v>
      </c>
      <c r="V517" s="144">
        <v>34412.1</v>
      </c>
      <c r="W517" s="143">
        <v>24069.599999999999</v>
      </c>
    </row>
    <row r="518" spans="21:23">
      <c r="U518" s="144">
        <v>24044.167236000001</v>
      </c>
      <c r="V518" s="144">
        <v>34412.1</v>
      </c>
      <c r="W518" s="143">
        <v>10148.1</v>
      </c>
    </row>
    <row r="519" spans="21:23">
      <c r="U519" s="144">
        <v>26047.789828000001</v>
      </c>
      <c r="V519" s="144">
        <v>34412.1</v>
      </c>
      <c r="W519" s="143">
        <v>11358.5</v>
      </c>
    </row>
    <row r="520" spans="21:23">
      <c r="U520" s="144">
        <v>28051.489767999999</v>
      </c>
      <c r="V520" s="144">
        <v>34412.1</v>
      </c>
      <c r="W520" s="143">
        <v>6512.85</v>
      </c>
    </row>
    <row r="521" spans="21:23">
      <c r="U521" s="144">
        <v>30055.189708000002</v>
      </c>
      <c r="V521" s="144">
        <v>34412.1</v>
      </c>
      <c r="W521" s="143">
        <v>10515.7</v>
      </c>
    </row>
    <row r="522" spans="21:23">
      <c r="U522" s="144">
        <v>32058.889648</v>
      </c>
      <c r="V522" s="144">
        <v>34412.1</v>
      </c>
      <c r="W522" s="143">
        <v>942.59</v>
      </c>
    </row>
    <row r="523" spans="21:23">
      <c r="U523" s="144">
        <v>34062.512239999996</v>
      </c>
      <c r="V523" s="144">
        <v>34412.1</v>
      </c>
      <c r="W523" s="143">
        <v>5982.63</v>
      </c>
    </row>
    <row r="524" spans="21:23">
      <c r="U524" s="144">
        <v>36066.212180000002</v>
      </c>
      <c r="V524" s="144">
        <v>34412.1</v>
      </c>
      <c r="W524" s="143">
        <v>1195.69</v>
      </c>
    </row>
    <row r="525" spans="21:23">
      <c r="U525" s="144">
        <v>38069.912120000001</v>
      </c>
      <c r="V525" s="144">
        <v>34412.1</v>
      </c>
      <c r="W525" s="143">
        <v>13.98</v>
      </c>
    </row>
    <row r="526" spans="21:23">
      <c r="U526" s="144">
        <v>40073.534712000001</v>
      </c>
      <c r="V526" s="144">
        <v>34412.1</v>
      </c>
      <c r="W526" s="143">
        <v>50.64</v>
      </c>
    </row>
    <row r="527" spans="21:23">
      <c r="U527" s="144">
        <v>42077.234651999999</v>
      </c>
      <c r="V527" s="144">
        <v>34412.1</v>
      </c>
      <c r="W527" s="143">
        <v>5.0650000000000004</v>
      </c>
    </row>
    <row r="528" spans="21:23">
      <c r="U528" s="144">
        <v>5.5881996300000004E-3</v>
      </c>
      <c r="V528" s="144">
        <v>37733</v>
      </c>
      <c r="W528" s="143">
        <v>35213500</v>
      </c>
    </row>
    <row r="529" spans="21:23">
      <c r="U529" s="144">
        <v>2003.6844703999998</v>
      </c>
      <c r="V529" s="144">
        <v>37733</v>
      </c>
      <c r="W529" s="143">
        <v>21268700</v>
      </c>
    </row>
    <row r="530" spans="21:23">
      <c r="U530" s="144">
        <v>4007.361206</v>
      </c>
      <c r="V530" s="144">
        <v>37733</v>
      </c>
      <c r="W530" s="143">
        <v>9923440</v>
      </c>
    </row>
    <row r="531" spans="21:23">
      <c r="U531" s="144">
        <v>6011.0379415999996</v>
      </c>
      <c r="V531" s="144">
        <v>37733</v>
      </c>
      <c r="W531" s="143">
        <v>3158250</v>
      </c>
    </row>
    <row r="532" spans="21:23">
      <c r="U532" s="144">
        <v>8014.7224120000001</v>
      </c>
      <c r="V532" s="144">
        <v>37733</v>
      </c>
      <c r="W532" s="143">
        <v>1217440</v>
      </c>
    </row>
    <row r="533" spans="21:23">
      <c r="U533" s="144">
        <v>10018.422352</v>
      </c>
      <c r="V533" s="144">
        <v>37733</v>
      </c>
      <c r="W533" s="143">
        <v>591697</v>
      </c>
    </row>
    <row r="534" spans="21:23">
      <c r="U534" s="144">
        <v>12022.044943999999</v>
      </c>
      <c r="V534" s="144">
        <v>37733</v>
      </c>
      <c r="W534" s="143">
        <v>286329</v>
      </c>
    </row>
    <row r="535" spans="21:23">
      <c r="U535" s="144">
        <v>14025.744884</v>
      </c>
      <c r="V535" s="144">
        <v>37733</v>
      </c>
      <c r="W535" s="143">
        <v>158110</v>
      </c>
    </row>
    <row r="536" spans="21:23">
      <c r="U536" s="144">
        <v>16029.444824</v>
      </c>
      <c r="V536" s="144">
        <v>37733</v>
      </c>
      <c r="W536" s="143">
        <v>111625</v>
      </c>
    </row>
    <row r="537" spans="21:23">
      <c r="U537" s="144">
        <v>18033.144764000001</v>
      </c>
      <c r="V537" s="144">
        <v>37733</v>
      </c>
      <c r="W537" s="143">
        <v>47660.9</v>
      </c>
    </row>
    <row r="538" spans="21:23">
      <c r="U538" s="144">
        <v>20036.767356</v>
      </c>
      <c r="V538" s="144">
        <v>37733</v>
      </c>
      <c r="W538" s="143">
        <v>68505.100000000006</v>
      </c>
    </row>
    <row r="539" spans="21:23">
      <c r="U539" s="144">
        <v>22040.467295999999</v>
      </c>
      <c r="V539" s="144">
        <v>37733</v>
      </c>
      <c r="W539" s="143">
        <v>38939</v>
      </c>
    </row>
    <row r="540" spans="21:23">
      <c r="U540" s="144">
        <v>24044.167236000001</v>
      </c>
      <c r="V540" s="144">
        <v>37733</v>
      </c>
      <c r="W540" s="143">
        <v>28822.400000000001</v>
      </c>
    </row>
    <row r="541" spans="21:23">
      <c r="U541" s="144">
        <v>26047.789828000001</v>
      </c>
      <c r="V541" s="144">
        <v>37733</v>
      </c>
      <c r="W541" s="143">
        <v>17415.8</v>
      </c>
    </row>
    <row r="542" spans="21:23">
      <c r="U542" s="144">
        <v>28051.489767999999</v>
      </c>
      <c r="V542" s="144">
        <v>37733</v>
      </c>
      <c r="W542" s="143">
        <v>22322.1</v>
      </c>
    </row>
    <row r="543" spans="21:23">
      <c r="U543" s="144">
        <v>30055.189708000002</v>
      </c>
      <c r="V543" s="144">
        <v>37733</v>
      </c>
      <c r="W543" s="143">
        <v>5246.46</v>
      </c>
    </row>
    <row r="544" spans="21:23">
      <c r="U544" s="144">
        <v>32058.889648</v>
      </c>
      <c r="V544" s="144">
        <v>37733</v>
      </c>
      <c r="W544" s="143">
        <v>11161.3</v>
      </c>
    </row>
    <row r="545" spans="21:23">
      <c r="U545" s="144">
        <v>34062.512239999996</v>
      </c>
      <c r="V545" s="144">
        <v>37733</v>
      </c>
      <c r="W545" s="143">
        <v>4500.0200000000004</v>
      </c>
    </row>
    <row r="546" spans="21:23">
      <c r="U546" s="144">
        <v>36066.212180000002</v>
      </c>
      <c r="V546" s="144">
        <v>37733</v>
      </c>
      <c r="W546" s="143">
        <v>4767.8599999999997</v>
      </c>
    </row>
    <row r="547" spans="21:23">
      <c r="U547" s="144">
        <v>38069.912120000001</v>
      </c>
      <c r="V547" s="144">
        <v>37733</v>
      </c>
      <c r="W547" s="143">
        <v>5644.44</v>
      </c>
    </row>
    <row r="548" spans="21:23">
      <c r="U548" s="144">
        <v>40073.534712000001</v>
      </c>
      <c r="V548" s="144">
        <v>37733</v>
      </c>
      <c r="W548" s="143">
        <v>5.0650000000000004</v>
      </c>
    </row>
    <row r="549" spans="21:23">
      <c r="U549" s="144">
        <v>44080.934591999998</v>
      </c>
      <c r="V549" s="144">
        <v>37733</v>
      </c>
      <c r="W549" s="143">
        <v>5.0650000000000004</v>
      </c>
    </row>
    <row r="550" spans="21:23">
      <c r="U550" s="144">
        <v>5.5881996300000004E-3</v>
      </c>
      <c r="V550" s="144">
        <v>41053.9</v>
      </c>
      <c r="W550" s="143">
        <v>28395700</v>
      </c>
    </row>
    <row r="551" spans="21:23">
      <c r="U551" s="144">
        <v>2003.6844703999998</v>
      </c>
      <c r="V551" s="144">
        <v>41053.9</v>
      </c>
      <c r="W551" s="143">
        <v>19691700</v>
      </c>
    </row>
    <row r="552" spans="21:23">
      <c r="U552" s="144">
        <v>4007.361206</v>
      </c>
      <c r="V552" s="144">
        <v>41053.9</v>
      </c>
      <c r="W552" s="143">
        <v>9347790</v>
      </c>
    </row>
    <row r="553" spans="21:23">
      <c r="U553" s="144">
        <v>6011.0379415999996</v>
      </c>
      <c r="V553" s="144">
        <v>41053.9</v>
      </c>
      <c r="W553" s="143">
        <v>3487630</v>
      </c>
    </row>
    <row r="554" spans="21:23">
      <c r="U554" s="144">
        <v>8014.7224120000001</v>
      </c>
      <c r="V554" s="144">
        <v>41053.9</v>
      </c>
      <c r="W554" s="143">
        <v>1435420</v>
      </c>
    </row>
    <row r="555" spans="21:23">
      <c r="U555" s="144">
        <v>10018.422352</v>
      </c>
      <c r="V555" s="144">
        <v>41053.9</v>
      </c>
      <c r="W555" s="143">
        <v>720331</v>
      </c>
    </row>
    <row r="556" spans="21:23">
      <c r="U556" s="144">
        <v>12022.044943999999</v>
      </c>
      <c r="V556" s="144">
        <v>41053.9</v>
      </c>
      <c r="W556" s="143">
        <v>335251</v>
      </c>
    </row>
    <row r="557" spans="21:23">
      <c r="U557" s="144">
        <v>14025.744884</v>
      </c>
      <c r="V557" s="144">
        <v>41053.9</v>
      </c>
      <c r="W557" s="143">
        <v>196141</v>
      </c>
    </row>
    <row r="558" spans="21:23">
      <c r="U558" s="144">
        <v>16029.444824</v>
      </c>
      <c r="V558" s="144">
        <v>41053.9</v>
      </c>
      <c r="W558" s="143">
        <v>150409</v>
      </c>
    </row>
    <row r="559" spans="21:23">
      <c r="U559" s="144">
        <v>18033.144764000001</v>
      </c>
      <c r="V559" s="144">
        <v>41053.9</v>
      </c>
      <c r="W559" s="143">
        <v>71068.7</v>
      </c>
    </row>
    <row r="560" spans="21:23">
      <c r="U560" s="144">
        <v>20036.767356</v>
      </c>
      <c r="V560" s="144">
        <v>41053.9</v>
      </c>
      <c r="W560" s="143">
        <v>44295.9</v>
      </c>
    </row>
    <row r="561" spans="21:23">
      <c r="U561" s="144">
        <v>22040.467295999999</v>
      </c>
      <c r="V561" s="144">
        <v>41053.9</v>
      </c>
      <c r="W561" s="143">
        <v>53329.3</v>
      </c>
    </row>
    <row r="562" spans="21:23">
      <c r="U562" s="144">
        <v>24044.167236000001</v>
      </c>
      <c r="V562" s="144">
        <v>41053.9</v>
      </c>
      <c r="W562" s="143">
        <v>33767.1</v>
      </c>
    </row>
    <row r="563" spans="21:23">
      <c r="U563" s="144">
        <v>26047.789828000001</v>
      </c>
      <c r="V563" s="144">
        <v>41053.9</v>
      </c>
      <c r="W563" s="143">
        <v>22264.1</v>
      </c>
    </row>
    <row r="564" spans="21:23">
      <c r="U564" s="144">
        <v>28051.489767999999</v>
      </c>
      <c r="V564" s="144">
        <v>41053.9</v>
      </c>
      <c r="W564" s="143">
        <v>16344</v>
      </c>
    </row>
    <row r="565" spans="21:23">
      <c r="U565" s="144">
        <v>30055.189708000002</v>
      </c>
      <c r="V565" s="144">
        <v>41053.9</v>
      </c>
      <c r="W565" s="143">
        <v>14152.9</v>
      </c>
    </row>
    <row r="566" spans="21:23">
      <c r="U566" s="144">
        <v>32058.889648</v>
      </c>
      <c r="V566" s="144">
        <v>41053.9</v>
      </c>
      <c r="W566" s="143">
        <v>9083.0400000000009</v>
      </c>
    </row>
    <row r="567" spans="21:23">
      <c r="U567" s="144">
        <v>34062.512239999996</v>
      </c>
      <c r="V567" s="144">
        <v>41053.9</v>
      </c>
      <c r="W567" s="143">
        <v>1572.27</v>
      </c>
    </row>
    <row r="568" spans="21:23">
      <c r="U568" s="144">
        <v>38069.912120000001</v>
      </c>
      <c r="V568" s="144">
        <v>41053.9</v>
      </c>
      <c r="W568" s="143">
        <v>5.0650000000000004</v>
      </c>
    </row>
    <row r="569" spans="21:23">
      <c r="U569" s="144">
        <v>5.5881996300000004E-3</v>
      </c>
      <c r="V569" s="144">
        <v>44374.8</v>
      </c>
      <c r="W569" s="143">
        <v>29038700</v>
      </c>
    </row>
    <row r="570" spans="21:23">
      <c r="U570" s="144">
        <v>2003.6844703999998</v>
      </c>
      <c r="V570" s="144">
        <v>44374.8</v>
      </c>
      <c r="W570" s="143">
        <v>23259700</v>
      </c>
    </row>
    <row r="571" spans="21:23">
      <c r="U571" s="144">
        <v>4007.361206</v>
      </c>
      <c r="V571" s="144">
        <v>44374.8</v>
      </c>
      <c r="W571" s="143">
        <v>10816700</v>
      </c>
    </row>
    <row r="572" spans="21:23">
      <c r="U572" s="144">
        <v>6011.0379415999996</v>
      </c>
      <c r="V572" s="144">
        <v>44374.8</v>
      </c>
      <c r="W572" s="143">
        <v>3492810</v>
      </c>
    </row>
    <row r="573" spans="21:23">
      <c r="U573" s="144">
        <v>8014.7224120000001</v>
      </c>
      <c r="V573" s="144">
        <v>44374.8</v>
      </c>
      <c r="W573" s="143">
        <v>1272310</v>
      </c>
    </row>
    <row r="574" spans="21:23">
      <c r="U574" s="144">
        <v>10018.422352</v>
      </c>
      <c r="V574" s="144">
        <v>44374.8</v>
      </c>
      <c r="W574" s="143">
        <v>614126</v>
      </c>
    </row>
    <row r="575" spans="21:23">
      <c r="U575" s="144">
        <v>12022.044943999999</v>
      </c>
      <c r="V575" s="144">
        <v>44374.8</v>
      </c>
      <c r="W575" s="143">
        <v>296149</v>
      </c>
    </row>
    <row r="576" spans="21:23">
      <c r="U576" s="144">
        <v>14025.744884</v>
      </c>
      <c r="V576" s="144">
        <v>44374.8</v>
      </c>
      <c r="W576" s="143">
        <v>172742</v>
      </c>
    </row>
    <row r="577" spans="21:23">
      <c r="U577" s="144">
        <v>16029.444824</v>
      </c>
      <c r="V577" s="144">
        <v>44374.8</v>
      </c>
      <c r="W577" s="143">
        <v>134689</v>
      </c>
    </row>
    <row r="578" spans="21:23">
      <c r="U578" s="144">
        <v>18033.144764000001</v>
      </c>
      <c r="V578" s="144">
        <v>44374.8</v>
      </c>
      <c r="W578" s="143">
        <v>70850.3</v>
      </c>
    </row>
    <row r="579" spans="21:23">
      <c r="U579" s="144">
        <v>20036.767356</v>
      </c>
      <c r="V579" s="144">
        <v>44374.8</v>
      </c>
      <c r="W579" s="143">
        <v>46949.599999999999</v>
      </c>
    </row>
    <row r="580" spans="21:23">
      <c r="U580" s="144">
        <v>22040.467295999999</v>
      </c>
      <c r="V580" s="144">
        <v>44374.8</v>
      </c>
      <c r="W580" s="143">
        <v>41390.9</v>
      </c>
    </row>
    <row r="581" spans="21:23">
      <c r="U581" s="144">
        <v>24044.167236000001</v>
      </c>
      <c r="V581" s="144">
        <v>44374.8</v>
      </c>
      <c r="W581" s="143">
        <v>25841.1</v>
      </c>
    </row>
    <row r="582" spans="21:23">
      <c r="U582" s="144">
        <v>26047.789828000001</v>
      </c>
      <c r="V582" s="144">
        <v>44374.8</v>
      </c>
      <c r="W582" s="143">
        <v>30044.6</v>
      </c>
    </row>
    <row r="583" spans="21:23">
      <c r="U583" s="144">
        <v>28051.489767999999</v>
      </c>
      <c r="V583" s="144">
        <v>44374.8</v>
      </c>
      <c r="W583" s="143">
        <v>8679.4699999999993</v>
      </c>
    </row>
    <row r="584" spans="21:23">
      <c r="U584" s="144">
        <v>30055.189708000002</v>
      </c>
      <c r="V584" s="144">
        <v>44374.8</v>
      </c>
      <c r="W584" s="143">
        <v>11957.3</v>
      </c>
    </row>
    <row r="585" spans="21:23">
      <c r="U585" s="144">
        <v>32058.889648</v>
      </c>
      <c r="V585" s="144">
        <v>44374.8</v>
      </c>
      <c r="W585" s="143">
        <v>7467.26</v>
      </c>
    </row>
    <row r="586" spans="21:23">
      <c r="U586" s="144">
        <v>34062.512239999996</v>
      </c>
      <c r="V586" s="144">
        <v>44374.8</v>
      </c>
      <c r="W586" s="143">
        <v>42.435000000000002</v>
      </c>
    </row>
    <row r="587" spans="21:23">
      <c r="U587" s="144">
        <v>36066.212180000002</v>
      </c>
      <c r="V587" s="144">
        <v>44374.8</v>
      </c>
      <c r="W587" s="143">
        <v>5.0650000000000004</v>
      </c>
    </row>
    <row r="588" spans="21:23">
      <c r="U588" s="144">
        <v>38069.912120000001</v>
      </c>
      <c r="V588" s="144">
        <v>44374.8</v>
      </c>
      <c r="W588" s="143">
        <v>14.145</v>
      </c>
    </row>
    <row r="589" spans="21:23">
      <c r="U589" s="144">
        <v>5.5881996300000004E-3</v>
      </c>
      <c r="V589" s="144">
        <v>47695.7</v>
      </c>
      <c r="W589" s="143">
        <v>26920300</v>
      </c>
    </row>
    <row r="590" spans="21:23">
      <c r="U590" s="144">
        <v>2003.6844703999998</v>
      </c>
      <c r="V590" s="144">
        <v>47695.7</v>
      </c>
      <c r="W590" s="143">
        <v>22635700</v>
      </c>
    </row>
    <row r="591" spans="21:23">
      <c r="U591" s="144">
        <v>4007.361206</v>
      </c>
      <c r="V591" s="144">
        <v>47695.7</v>
      </c>
      <c r="W591" s="143">
        <v>10031800</v>
      </c>
    </row>
    <row r="592" spans="21:23">
      <c r="U592" s="144">
        <v>6011.0379415999996</v>
      </c>
      <c r="V592" s="144">
        <v>47695.7</v>
      </c>
      <c r="W592" s="143">
        <v>3355320</v>
      </c>
    </row>
    <row r="593" spans="21:23">
      <c r="U593" s="144">
        <v>8014.7224120000001</v>
      </c>
      <c r="V593" s="144">
        <v>47695.7</v>
      </c>
      <c r="W593" s="143">
        <v>1006150</v>
      </c>
    </row>
    <row r="594" spans="21:23">
      <c r="U594" s="144">
        <v>10018.422352</v>
      </c>
      <c r="V594" s="144">
        <v>47695.7</v>
      </c>
      <c r="W594" s="143">
        <v>456442</v>
      </c>
    </row>
    <row r="595" spans="21:23">
      <c r="U595" s="144">
        <v>12022.044943999999</v>
      </c>
      <c r="V595" s="144">
        <v>47695.7</v>
      </c>
      <c r="W595" s="143">
        <v>216905</v>
      </c>
    </row>
    <row r="596" spans="21:23">
      <c r="U596" s="144">
        <v>14025.744884</v>
      </c>
      <c r="V596" s="144">
        <v>47695.7</v>
      </c>
      <c r="W596" s="143">
        <v>131703</v>
      </c>
    </row>
    <row r="597" spans="21:23">
      <c r="U597" s="144">
        <v>16029.444824</v>
      </c>
      <c r="V597" s="144">
        <v>47695.7</v>
      </c>
      <c r="W597" s="143">
        <v>58487.8</v>
      </c>
    </row>
    <row r="598" spans="21:23">
      <c r="U598" s="144">
        <v>18033.144764000001</v>
      </c>
      <c r="V598" s="144">
        <v>47695.7</v>
      </c>
      <c r="W598" s="143">
        <v>101380</v>
      </c>
    </row>
    <row r="599" spans="21:23">
      <c r="U599" s="144">
        <v>20036.767356</v>
      </c>
      <c r="V599" s="144">
        <v>47695.7</v>
      </c>
      <c r="W599" s="143">
        <v>41271</v>
      </c>
    </row>
    <row r="600" spans="21:23">
      <c r="U600" s="144">
        <v>22040.467295999999</v>
      </c>
      <c r="V600" s="144">
        <v>47695.7</v>
      </c>
      <c r="W600" s="143">
        <v>53589.8</v>
      </c>
    </row>
    <row r="601" spans="21:23">
      <c r="U601" s="144">
        <v>24044.167236000001</v>
      </c>
      <c r="V601" s="144">
        <v>47695.7</v>
      </c>
      <c r="W601" s="143">
        <v>16062</v>
      </c>
    </row>
    <row r="602" spans="21:23">
      <c r="U602" s="144">
        <v>26047.789828000001</v>
      </c>
      <c r="V602" s="144">
        <v>47695.7</v>
      </c>
      <c r="W602" s="143">
        <v>16590.7</v>
      </c>
    </row>
    <row r="603" spans="21:23">
      <c r="U603" s="144">
        <v>28051.489767999999</v>
      </c>
      <c r="V603" s="144">
        <v>47695.7</v>
      </c>
      <c r="W603" s="143">
        <v>14.145</v>
      </c>
    </row>
    <row r="604" spans="21:23">
      <c r="U604" s="144">
        <v>5.5881996300000004E-3</v>
      </c>
      <c r="V604" s="144">
        <v>51016.6</v>
      </c>
      <c r="W604" s="143">
        <v>25748300</v>
      </c>
    </row>
    <row r="605" spans="21:23">
      <c r="U605" s="144">
        <v>2003.6844703999998</v>
      </c>
      <c r="V605" s="144">
        <v>51016.6</v>
      </c>
      <c r="W605" s="143">
        <v>21095100</v>
      </c>
    </row>
    <row r="606" spans="21:23">
      <c r="U606" s="144">
        <v>4007.361206</v>
      </c>
      <c r="V606" s="144">
        <v>51016.6</v>
      </c>
      <c r="W606" s="143">
        <v>11239400</v>
      </c>
    </row>
    <row r="607" spans="21:23">
      <c r="U607" s="144">
        <v>6011.0379415999996</v>
      </c>
      <c r="V607" s="144">
        <v>51016.6</v>
      </c>
      <c r="W607" s="143">
        <v>3493460</v>
      </c>
    </row>
    <row r="608" spans="21:23">
      <c r="U608" s="144">
        <v>8014.7224120000001</v>
      </c>
      <c r="V608" s="144">
        <v>51016.6</v>
      </c>
      <c r="W608" s="143">
        <v>1323290</v>
      </c>
    </row>
    <row r="609" spans="21:23">
      <c r="U609" s="144">
        <v>10018.422352</v>
      </c>
      <c r="V609" s="144">
        <v>51016.6</v>
      </c>
      <c r="W609" s="143">
        <v>429880</v>
      </c>
    </row>
    <row r="610" spans="21:23">
      <c r="U610" s="144">
        <v>12022.044943999999</v>
      </c>
      <c r="V610" s="144">
        <v>51016.6</v>
      </c>
      <c r="W610" s="143">
        <v>317769</v>
      </c>
    </row>
    <row r="611" spans="21:23">
      <c r="U611" s="144">
        <v>14025.744884</v>
      </c>
      <c r="V611" s="144">
        <v>51016.6</v>
      </c>
      <c r="W611" s="143">
        <v>168553</v>
      </c>
    </row>
    <row r="612" spans="21:23">
      <c r="U612" s="144">
        <v>16029.444824</v>
      </c>
      <c r="V612" s="144">
        <v>51016.6</v>
      </c>
      <c r="W612" s="143">
        <v>89978.3</v>
      </c>
    </row>
    <row r="613" spans="21:23">
      <c r="U613" s="144">
        <v>18033.144764000001</v>
      </c>
      <c r="V613" s="144">
        <v>51016.6</v>
      </c>
      <c r="W613" s="143">
        <v>50752.6</v>
      </c>
    </row>
    <row r="614" spans="21:23">
      <c r="U614" s="144">
        <v>20036.767356</v>
      </c>
      <c r="V614" s="144">
        <v>51016.6</v>
      </c>
      <c r="W614" s="143">
        <v>17728.5</v>
      </c>
    </row>
    <row r="615" spans="21:23">
      <c r="U615" s="144">
        <v>22040.467295999999</v>
      </c>
      <c r="V615" s="144">
        <v>51016.6</v>
      </c>
      <c r="W615" s="143">
        <v>18998.2</v>
      </c>
    </row>
    <row r="616" spans="21:23">
      <c r="U616" s="144">
        <v>24044.167236000001</v>
      </c>
      <c r="V616" s="144">
        <v>51016.6</v>
      </c>
      <c r="W616" s="143">
        <v>4030.88</v>
      </c>
    </row>
    <row r="617" spans="21:23">
      <c r="U617" s="144">
        <v>5.5881996300000004E-3</v>
      </c>
      <c r="V617" s="144">
        <v>54337.5</v>
      </c>
      <c r="W617" s="143">
        <v>34977500</v>
      </c>
    </row>
    <row r="618" spans="21:23">
      <c r="U618" s="144">
        <v>2003.6844703999998</v>
      </c>
      <c r="V618" s="144">
        <v>54337.5</v>
      </c>
      <c r="W618" s="143">
        <v>32038800</v>
      </c>
    </row>
    <row r="619" spans="21:23">
      <c r="U619" s="144">
        <v>4007.361206</v>
      </c>
      <c r="V619" s="144">
        <v>54337.5</v>
      </c>
      <c r="W619" s="143">
        <v>14378600</v>
      </c>
    </row>
    <row r="620" spans="21:23">
      <c r="U620" s="144">
        <v>6011.0379415999996</v>
      </c>
      <c r="V620" s="144">
        <v>54337.5</v>
      </c>
      <c r="W620" s="143">
        <v>4451860</v>
      </c>
    </row>
    <row r="621" spans="21:23">
      <c r="U621" s="144">
        <v>8014.7224120000001</v>
      </c>
      <c r="V621" s="144">
        <v>54337.5</v>
      </c>
      <c r="W621" s="143">
        <v>1330020</v>
      </c>
    </row>
    <row r="622" spans="21:23">
      <c r="U622" s="144">
        <v>10018.422352</v>
      </c>
      <c r="V622" s="144">
        <v>54337.5</v>
      </c>
      <c r="W622" s="143">
        <v>516023</v>
      </c>
    </row>
    <row r="623" spans="21:23">
      <c r="U623" s="144">
        <v>12022.044943999999</v>
      </c>
      <c r="V623" s="144">
        <v>54337.5</v>
      </c>
      <c r="W623" s="143">
        <v>167445</v>
      </c>
    </row>
    <row r="624" spans="21:23">
      <c r="U624" s="144">
        <v>14025.744884</v>
      </c>
      <c r="V624" s="144">
        <v>54337.5</v>
      </c>
      <c r="W624" s="143">
        <v>89651.4</v>
      </c>
    </row>
    <row r="625" spans="21:23">
      <c r="U625" s="144">
        <v>16029.444824</v>
      </c>
      <c r="V625" s="144">
        <v>54337.5</v>
      </c>
      <c r="W625" s="143">
        <v>16011.6</v>
      </c>
    </row>
    <row r="626" spans="21:23">
      <c r="U626" s="144">
        <v>18033.144764000001</v>
      </c>
      <c r="V626" s="144">
        <v>54337.5</v>
      </c>
      <c r="W626" s="143">
        <v>11007.6</v>
      </c>
    </row>
    <row r="627" spans="21:23">
      <c r="U627" s="144">
        <v>5.5881996300000004E-3</v>
      </c>
      <c r="V627" s="144">
        <v>57658.5</v>
      </c>
      <c r="W627" s="143">
        <v>8798450</v>
      </c>
    </row>
    <row r="628" spans="21:23">
      <c r="U628" s="144">
        <v>2003.6844703999998</v>
      </c>
      <c r="V628" s="144">
        <v>57658.5</v>
      </c>
      <c r="W628" s="143">
        <v>6774130</v>
      </c>
    </row>
    <row r="629" spans="21:23">
      <c r="U629" s="144">
        <v>4007.361206</v>
      </c>
      <c r="V629" s="144">
        <v>57658.5</v>
      </c>
      <c r="W629" s="143">
        <v>3144150</v>
      </c>
    </row>
    <row r="630" spans="21:23">
      <c r="U630" s="144">
        <v>6011.0379415999996</v>
      </c>
      <c r="V630" s="144">
        <v>57658.5</v>
      </c>
      <c r="W630" s="143">
        <v>773091</v>
      </c>
    </row>
    <row r="631" spans="21:23">
      <c r="U631" s="144">
        <v>8014.7224120000001</v>
      </c>
      <c r="V631" s="144">
        <v>57658.5</v>
      </c>
      <c r="W631" s="143">
        <v>207688</v>
      </c>
    </row>
    <row r="632" spans="21:23">
      <c r="U632" s="144">
        <v>10018.422352</v>
      </c>
      <c r="V632" s="144">
        <v>57658.5</v>
      </c>
      <c r="W632" s="143">
        <v>42247.4</v>
      </c>
    </row>
    <row r="633" spans="21:23">
      <c r="U633" s="144">
        <v>12022.044943999999</v>
      </c>
      <c r="V633" s="144">
        <v>57658.5</v>
      </c>
      <c r="W633" s="143">
        <v>132.845</v>
      </c>
    </row>
    <row r="634" spans="21:23">
      <c r="U634" s="144">
        <v>16029.444824</v>
      </c>
      <c r="V634" s="144">
        <v>57658.5</v>
      </c>
      <c r="W634" s="143">
        <v>0.505</v>
      </c>
    </row>
    <row r="635" spans="21:23">
      <c r="U635" s="144">
        <v>5.5881996300000004E-3</v>
      </c>
      <c r="V635" s="144">
        <v>60979.4</v>
      </c>
      <c r="W635" s="143">
        <v>429936</v>
      </c>
    </row>
    <row r="636" spans="21:23">
      <c r="U636" s="144">
        <v>2003.6844703999998</v>
      </c>
      <c r="V636" s="144">
        <v>60979.4</v>
      </c>
      <c r="W636" s="143">
        <v>259500</v>
      </c>
    </row>
    <row r="637" spans="21:23">
      <c r="U637" s="144">
        <v>4007.361206</v>
      </c>
      <c r="V637" s="144">
        <v>60979.4</v>
      </c>
      <c r="W637" s="143">
        <v>62188.3</v>
      </c>
    </row>
    <row r="638" spans="21:23">
      <c r="U638" s="144">
        <v>6011.0379415999996</v>
      </c>
      <c r="V638" s="144">
        <v>60979.4</v>
      </c>
      <c r="W638" s="143">
        <v>22306.7</v>
      </c>
    </row>
    <row r="639" spans="21:23">
      <c r="U639" s="144">
        <v>8014.7224120000001</v>
      </c>
      <c r="V639" s="144">
        <v>60979.4</v>
      </c>
      <c r="W639" s="143">
        <v>12997.4</v>
      </c>
    </row>
    <row r="640" spans="21:23">
      <c r="U640" s="144">
        <v>5.5881996300000004E-3</v>
      </c>
      <c r="V640" s="144">
        <v>64300.3</v>
      </c>
      <c r="W640" s="143">
        <v>6.29</v>
      </c>
    </row>
    <row r="641" spans="21:23">
      <c r="U641" s="144">
        <v>0</v>
      </c>
      <c r="V641" s="144">
        <v>0</v>
      </c>
      <c r="W641" s="143">
        <v>0</v>
      </c>
    </row>
    <row r="642" spans="21:23">
      <c r="U642" s="144">
        <v>0</v>
      </c>
      <c r="V642" s="144">
        <v>0</v>
      </c>
      <c r="W642" s="143">
        <v>0</v>
      </c>
    </row>
    <row r="643" spans="21:23">
      <c r="U643" s="144">
        <v>0</v>
      </c>
      <c r="V643" s="144">
        <v>0</v>
      </c>
      <c r="W643" s="143">
        <v>0</v>
      </c>
    </row>
    <row r="644" spans="21:23">
      <c r="U644" s="144">
        <v>0</v>
      </c>
      <c r="V644" s="144">
        <v>0</v>
      </c>
      <c r="W644" s="143">
        <v>0</v>
      </c>
    </row>
    <row r="645" spans="21:23">
      <c r="U645" s="144">
        <v>0</v>
      </c>
      <c r="V645" s="144">
        <v>0</v>
      </c>
      <c r="W645" s="143">
        <v>0</v>
      </c>
    </row>
    <row r="646" spans="21:23">
      <c r="U646" s="144">
        <v>0</v>
      </c>
      <c r="V646" s="144">
        <v>0</v>
      </c>
      <c r="W646" s="143">
        <v>0</v>
      </c>
    </row>
    <row r="647" spans="21:23">
      <c r="U647" s="144">
        <v>0</v>
      </c>
      <c r="V647" s="144">
        <v>0</v>
      </c>
      <c r="W647" s="143">
        <v>0</v>
      </c>
    </row>
    <row r="648" spans="21:23">
      <c r="U648" s="144">
        <v>0</v>
      </c>
      <c r="V648" s="144">
        <v>0</v>
      </c>
      <c r="W648" s="143">
        <v>0</v>
      </c>
    </row>
    <row r="649" spans="21:23">
      <c r="U649" s="144">
        <v>0</v>
      </c>
      <c r="V649" s="144">
        <v>0</v>
      </c>
      <c r="W649" s="143">
        <v>0</v>
      </c>
    </row>
    <row r="650" spans="21:23">
      <c r="U650" s="144">
        <v>0</v>
      </c>
      <c r="V650" s="144">
        <v>0</v>
      </c>
      <c r="W650" s="143">
        <v>0</v>
      </c>
    </row>
    <row r="651" spans="21:23">
      <c r="U651" s="144">
        <v>0</v>
      </c>
      <c r="V651" s="144">
        <v>0</v>
      </c>
      <c r="W651" s="143">
        <v>0</v>
      </c>
    </row>
    <row r="652" spans="21:23">
      <c r="U652" s="144">
        <v>0</v>
      </c>
      <c r="V652" s="144">
        <v>0</v>
      </c>
      <c r="W652" s="143">
        <v>0</v>
      </c>
    </row>
    <row r="653" spans="21:23">
      <c r="U653" s="144">
        <v>0</v>
      </c>
      <c r="V653" s="144">
        <v>0</v>
      </c>
      <c r="W653" s="143">
        <v>0</v>
      </c>
    </row>
    <row r="654" spans="21:23">
      <c r="U654" s="144">
        <v>0</v>
      </c>
      <c r="V654" s="144">
        <v>0</v>
      </c>
      <c r="W654" s="143">
        <v>0</v>
      </c>
    </row>
    <row r="655" spans="21:23">
      <c r="U655" s="144">
        <v>0</v>
      </c>
      <c r="V655" s="144">
        <v>0</v>
      </c>
      <c r="W655" s="143">
        <v>0</v>
      </c>
    </row>
    <row r="656" spans="21:23">
      <c r="U656" s="144">
        <v>0</v>
      </c>
      <c r="V656" s="144">
        <v>0</v>
      </c>
      <c r="W656" s="143">
        <v>0</v>
      </c>
    </row>
    <row r="657" spans="21:23">
      <c r="U657" s="144">
        <v>0</v>
      </c>
      <c r="V657" s="144">
        <v>0</v>
      </c>
      <c r="W657" s="143">
        <v>0</v>
      </c>
    </row>
    <row r="658" spans="21:23">
      <c r="U658" s="144">
        <v>0</v>
      </c>
      <c r="V658" s="144">
        <v>0</v>
      </c>
      <c r="W658" s="143">
        <v>0</v>
      </c>
    </row>
    <row r="659" spans="21:23">
      <c r="U659" s="144">
        <v>0</v>
      </c>
      <c r="V659" s="144">
        <v>0</v>
      </c>
      <c r="W659" s="143">
        <v>0</v>
      </c>
    </row>
    <row r="660" spans="21:23">
      <c r="U660" s="144">
        <v>0</v>
      </c>
      <c r="V660" s="144">
        <v>0</v>
      </c>
      <c r="W660" s="143">
        <v>0</v>
      </c>
    </row>
    <row r="661" spans="21:23">
      <c r="U661" s="144">
        <v>0</v>
      </c>
      <c r="V661" s="144">
        <v>0</v>
      </c>
      <c r="W661" s="143">
        <v>0</v>
      </c>
    </row>
    <row r="662" spans="21:23">
      <c r="U662" s="144">
        <v>0</v>
      </c>
      <c r="V662" s="144">
        <v>0</v>
      </c>
      <c r="W662" s="143">
        <v>0</v>
      </c>
    </row>
    <row r="663" spans="21:23">
      <c r="U663" s="144">
        <v>0</v>
      </c>
      <c r="V663" s="144">
        <v>0</v>
      </c>
      <c r="W663" s="143">
        <v>0</v>
      </c>
    </row>
    <row r="664" spans="21:23">
      <c r="U664" s="144">
        <v>0</v>
      </c>
      <c r="V664" s="144">
        <v>0</v>
      </c>
      <c r="W664" s="143">
        <v>0</v>
      </c>
    </row>
    <row r="665" spans="21:23">
      <c r="U665" s="144">
        <v>0</v>
      </c>
      <c r="V665" s="144">
        <v>0</v>
      </c>
      <c r="W665" s="143">
        <v>0</v>
      </c>
    </row>
    <row r="666" spans="21:23">
      <c r="U666" s="144">
        <v>0</v>
      </c>
      <c r="V666" s="144">
        <v>0</v>
      </c>
      <c r="W666" s="143">
        <v>0</v>
      </c>
    </row>
    <row r="667" spans="21:23">
      <c r="U667" s="144">
        <v>0</v>
      </c>
      <c r="V667" s="144">
        <v>0</v>
      </c>
      <c r="W667" s="143">
        <v>0</v>
      </c>
    </row>
    <row r="668" spans="21:23">
      <c r="U668" s="144">
        <v>0</v>
      </c>
      <c r="V668" s="144">
        <v>0</v>
      </c>
      <c r="W668" s="143">
        <v>0</v>
      </c>
    </row>
    <row r="669" spans="21:23">
      <c r="U669" s="144">
        <v>0</v>
      </c>
      <c r="V669" s="144">
        <v>0</v>
      </c>
      <c r="W669" s="143">
        <v>0</v>
      </c>
    </row>
    <row r="670" spans="21:23">
      <c r="U670" s="144">
        <v>0</v>
      </c>
      <c r="V670" s="144">
        <v>0</v>
      </c>
      <c r="W670" s="143">
        <v>0</v>
      </c>
    </row>
    <row r="671" spans="21:23">
      <c r="U671" s="144">
        <v>0</v>
      </c>
      <c r="V671" s="144">
        <v>0</v>
      </c>
      <c r="W671" s="143">
        <v>0</v>
      </c>
    </row>
    <row r="672" spans="21:23">
      <c r="U672" s="144">
        <v>0</v>
      </c>
      <c r="V672" s="144">
        <v>0</v>
      </c>
      <c r="W672" s="143">
        <v>0</v>
      </c>
    </row>
    <row r="673" spans="21:23">
      <c r="U673" s="144">
        <v>0</v>
      </c>
      <c r="V673" s="144">
        <v>0</v>
      </c>
      <c r="W673" s="143">
        <v>0</v>
      </c>
    </row>
    <row r="674" spans="21:23">
      <c r="U674" s="144">
        <v>0</v>
      </c>
      <c r="V674" s="144">
        <v>0</v>
      </c>
      <c r="W674" s="143">
        <v>0</v>
      </c>
    </row>
    <row r="675" spans="21:23">
      <c r="U675" s="144">
        <v>0</v>
      </c>
      <c r="V675" s="144">
        <v>0</v>
      </c>
      <c r="W675" s="143">
        <v>0</v>
      </c>
    </row>
    <row r="676" spans="21:23">
      <c r="U676" s="144">
        <v>0</v>
      </c>
      <c r="V676" s="144">
        <v>0</v>
      </c>
      <c r="W676" s="143">
        <v>0</v>
      </c>
    </row>
    <row r="677" spans="21:23">
      <c r="U677" s="144">
        <v>0</v>
      </c>
      <c r="V677" s="144">
        <v>0</v>
      </c>
      <c r="W677" s="143">
        <v>0</v>
      </c>
    </row>
    <row r="678" spans="21:23">
      <c r="U678" s="144">
        <v>0</v>
      </c>
      <c r="V678" s="144">
        <v>0</v>
      </c>
      <c r="W678" s="143">
        <v>0</v>
      </c>
    </row>
    <row r="679" spans="21:23">
      <c r="U679" s="144">
        <v>0</v>
      </c>
      <c r="V679" s="144">
        <v>0</v>
      </c>
      <c r="W679" s="143">
        <v>0</v>
      </c>
    </row>
    <row r="680" spans="21:23">
      <c r="U680" s="144">
        <v>0</v>
      </c>
      <c r="V680" s="144">
        <v>0</v>
      </c>
      <c r="W680" s="143">
        <v>0</v>
      </c>
    </row>
    <row r="681" spans="21:23">
      <c r="U681" s="144">
        <v>0</v>
      </c>
      <c r="V681" s="144">
        <v>0</v>
      </c>
      <c r="W681" s="143">
        <v>0</v>
      </c>
    </row>
    <row r="682" spans="21:23">
      <c r="U682" s="144">
        <v>0</v>
      </c>
      <c r="V682" s="144">
        <v>0</v>
      </c>
      <c r="W682" s="143">
        <v>0</v>
      </c>
    </row>
    <row r="683" spans="21:23">
      <c r="U683" s="144">
        <v>0</v>
      </c>
      <c r="V683" s="144">
        <v>0</v>
      </c>
      <c r="W683" s="143">
        <v>0</v>
      </c>
    </row>
    <row r="684" spans="21:23">
      <c r="U684" s="144">
        <v>0</v>
      </c>
      <c r="V684" s="144">
        <v>0</v>
      </c>
      <c r="W684" s="143">
        <v>0</v>
      </c>
    </row>
    <row r="685" spans="21:23">
      <c r="U685" s="144">
        <v>0</v>
      </c>
      <c r="V685" s="144">
        <v>0</v>
      </c>
      <c r="W685" s="143">
        <v>0</v>
      </c>
    </row>
    <row r="686" spans="21:23">
      <c r="U686" s="144">
        <v>0</v>
      </c>
      <c r="V686" s="144">
        <v>0</v>
      </c>
      <c r="W686" s="143">
        <v>0</v>
      </c>
    </row>
    <row r="687" spans="21:23">
      <c r="U687" s="144">
        <v>0</v>
      </c>
      <c r="V687" s="144">
        <v>0</v>
      </c>
      <c r="W687" s="143">
        <v>0</v>
      </c>
    </row>
    <row r="688" spans="21:23">
      <c r="U688" s="144">
        <v>0</v>
      </c>
      <c r="V688" s="144">
        <v>0</v>
      </c>
      <c r="W688" s="143">
        <v>0</v>
      </c>
    </row>
    <row r="689" spans="21:23">
      <c r="U689" s="144">
        <v>0</v>
      </c>
      <c r="V689" s="144">
        <v>0</v>
      </c>
      <c r="W689" s="143">
        <v>0</v>
      </c>
    </row>
    <row r="690" spans="21:23">
      <c r="U690" s="144">
        <v>0</v>
      </c>
      <c r="V690" s="144">
        <v>0</v>
      </c>
      <c r="W690" s="143">
        <v>0</v>
      </c>
    </row>
    <row r="691" spans="21:23">
      <c r="U691" s="144">
        <v>0</v>
      </c>
      <c r="V691" s="144">
        <v>0</v>
      </c>
      <c r="W691" s="143">
        <v>0</v>
      </c>
    </row>
    <row r="692" spans="21:23">
      <c r="U692" s="144">
        <v>0</v>
      </c>
      <c r="V692" s="144">
        <v>0</v>
      </c>
      <c r="W692" s="143">
        <v>0</v>
      </c>
    </row>
    <row r="693" spans="21:23">
      <c r="U693" s="144">
        <v>0</v>
      </c>
      <c r="V693" s="144">
        <v>0</v>
      </c>
      <c r="W693" s="143">
        <v>0</v>
      </c>
    </row>
    <row r="694" spans="21:23">
      <c r="U694" s="144">
        <v>0</v>
      </c>
      <c r="V694" s="144">
        <v>0</v>
      </c>
      <c r="W694" s="143">
        <v>0</v>
      </c>
    </row>
    <row r="695" spans="21:23">
      <c r="U695" s="144">
        <v>0</v>
      </c>
      <c r="V695" s="144">
        <v>0</v>
      </c>
      <c r="W695" s="143">
        <v>0</v>
      </c>
    </row>
    <row r="696" spans="21:23">
      <c r="U696" s="144">
        <v>0</v>
      </c>
      <c r="V696" s="144">
        <v>0</v>
      </c>
      <c r="W696" s="143">
        <v>0</v>
      </c>
    </row>
    <row r="697" spans="21:23">
      <c r="U697" s="144">
        <v>0</v>
      </c>
      <c r="V697" s="144">
        <v>0</v>
      </c>
      <c r="W697" s="143">
        <v>0</v>
      </c>
    </row>
    <row r="698" spans="21:23">
      <c r="U698" s="144">
        <v>0</v>
      </c>
      <c r="V698" s="144">
        <v>0</v>
      </c>
      <c r="W698" s="143">
        <v>0</v>
      </c>
    </row>
    <row r="699" spans="21:23">
      <c r="U699" s="144">
        <v>0</v>
      </c>
      <c r="V699" s="144">
        <v>0</v>
      </c>
      <c r="W699" s="143">
        <v>0</v>
      </c>
    </row>
    <row r="700" spans="21:23">
      <c r="U700" s="144">
        <v>0</v>
      </c>
      <c r="V700" s="144">
        <v>0</v>
      </c>
      <c r="W700" s="143">
        <v>0</v>
      </c>
    </row>
    <row r="701" spans="21:23">
      <c r="U701" s="144">
        <v>0</v>
      </c>
      <c r="V701" s="144">
        <v>0</v>
      </c>
      <c r="W701" s="143">
        <v>0</v>
      </c>
    </row>
    <row r="702" spans="21:23">
      <c r="U702" s="144">
        <v>0</v>
      </c>
      <c r="V702" s="144">
        <v>0</v>
      </c>
      <c r="W702" s="143">
        <v>0</v>
      </c>
    </row>
    <row r="703" spans="21:23">
      <c r="U703" s="144">
        <v>0</v>
      </c>
      <c r="V703" s="144">
        <v>0</v>
      </c>
      <c r="W703" s="143">
        <v>0</v>
      </c>
    </row>
    <row r="704" spans="21:23">
      <c r="U704" s="144">
        <v>0</v>
      </c>
      <c r="V704" s="144">
        <v>0</v>
      </c>
      <c r="W704" s="143">
        <v>0</v>
      </c>
    </row>
    <row r="705" spans="21:23">
      <c r="U705" s="144">
        <v>0</v>
      </c>
      <c r="V705" s="144">
        <v>0</v>
      </c>
      <c r="W705" s="143">
        <v>0</v>
      </c>
    </row>
    <row r="706" spans="21:23">
      <c r="U706" s="144">
        <v>0</v>
      </c>
      <c r="V706" s="144">
        <v>0</v>
      </c>
      <c r="W706" s="143">
        <v>0</v>
      </c>
    </row>
    <row r="707" spans="21:23">
      <c r="U707" s="144">
        <v>0</v>
      </c>
      <c r="V707" s="144">
        <v>0</v>
      </c>
      <c r="W707" s="143">
        <v>0</v>
      </c>
    </row>
    <row r="708" spans="21:23">
      <c r="U708" s="144">
        <v>0</v>
      </c>
      <c r="V708" s="144">
        <v>0</v>
      </c>
      <c r="W708" s="143">
        <v>0</v>
      </c>
    </row>
    <row r="709" spans="21:23">
      <c r="U709" s="144">
        <v>0</v>
      </c>
      <c r="V709" s="144">
        <v>0</v>
      </c>
      <c r="W709" s="143">
        <v>0</v>
      </c>
    </row>
    <row r="710" spans="21:23">
      <c r="U710" s="144">
        <v>0</v>
      </c>
      <c r="V710" s="144">
        <v>0</v>
      </c>
      <c r="W710" s="143">
        <v>0</v>
      </c>
    </row>
    <row r="711" spans="21:23">
      <c r="U711" s="144">
        <v>0</v>
      </c>
      <c r="V711" s="144">
        <v>0</v>
      </c>
      <c r="W711" s="143">
        <v>0</v>
      </c>
    </row>
    <row r="712" spans="21:23">
      <c r="U712" s="144">
        <v>0</v>
      </c>
      <c r="V712" s="144">
        <v>0</v>
      </c>
      <c r="W712" s="143">
        <v>0</v>
      </c>
    </row>
    <row r="713" spans="21:23">
      <c r="U713" s="144">
        <v>0</v>
      </c>
      <c r="V713" s="144">
        <v>0</v>
      </c>
      <c r="W713" s="143">
        <v>0</v>
      </c>
    </row>
    <row r="714" spans="21:23">
      <c r="U714" s="144">
        <v>0</v>
      </c>
      <c r="V714" s="144">
        <v>0</v>
      </c>
      <c r="W714" s="143">
        <v>0</v>
      </c>
    </row>
    <row r="715" spans="21:23">
      <c r="U715" s="144">
        <v>0</v>
      </c>
      <c r="V715" s="144">
        <v>0</v>
      </c>
      <c r="W715" s="143">
        <v>0</v>
      </c>
    </row>
    <row r="716" spans="21:23">
      <c r="U716" s="144">
        <v>0</v>
      </c>
      <c r="V716" s="144">
        <v>0</v>
      </c>
      <c r="W716" s="143">
        <v>0</v>
      </c>
    </row>
    <row r="717" spans="21:23">
      <c r="U717" s="144">
        <v>0</v>
      </c>
      <c r="V717" s="144">
        <v>0</v>
      </c>
      <c r="W717" s="143">
        <v>0</v>
      </c>
    </row>
    <row r="718" spans="21:23">
      <c r="U718" s="144">
        <v>0</v>
      </c>
      <c r="V718" s="144">
        <v>0</v>
      </c>
      <c r="W718" s="143">
        <v>0</v>
      </c>
    </row>
    <row r="719" spans="21:23">
      <c r="U719" s="144">
        <v>0</v>
      </c>
      <c r="V719" s="144">
        <v>0</v>
      </c>
      <c r="W719" s="143">
        <v>0</v>
      </c>
    </row>
    <row r="720" spans="21:23">
      <c r="U720" s="144">
        <v>0</v>
      </c>
      <c r="V720" s="144">
        <v>0</v>
      </c>
      <c r="W720" s="143">
        <v>0</v>
      </c>
    </row>
    <row r="721" spans="21:23">
      <c r="U721" s="144">
        <v>0</v>
      </c>
      <c r="V721" s="144">
        <v>0</v>
      </c>
      <c r="W721" s="143">
        <v>0</v>
      </c>
    </row>
    <row r="722" spans="21:23">
      <c r="U722" s="144">
        <v>0</v>
      </c>
      <c r="V722" s="144">
        <v>0</v>
      </c>
      <c r="W722" s="143">
        <v>0</v>
      </c>
    </row>
    <row r="723" spans="21:23">
      <c r="U723" s="144">
        <v>0</v>
      </c>
      <c r="V723" s="144">
        <v>0</v>
      </c>
      <c r="W723" s="143">
        <v>0</v>
      </c>
    </row>
    <row r="724" spans="21:23">
      <c r="U724" s="144">
        <v>0</v>
      </c>
      <c r="V724" s="144">
        <v>0</v>
      </c>
      <c r="W724" s="143">
        <v>0</v>
      </c>
    </row>
    <row r="725" spans="21:23">
      <c r="U725" s="144">
        <v>0</v>
      </c>
      <c r="V725" s="144">
        <v>0</v>
      </c>
      <c r="W725" s="143">
        <v>0</v>
      </c>
    </row>
    <row r="726" spans="21:23">
      <c r="U726" s="144">
        <v>0</v>
      </c>
      <c r="V726" s="144">
        <v>0</v>
      </c>
      <c r="W726" s="143">
        <v>0</v>
      </c>
    </row>
    <row r="727" spans="21:23">
      <c r="U727" s="144">
        <v>0</v>
      </c>
      <c r="V727" s="144">
        <v>0</v>
      </c>
      <c r="W727" s="143">
        <v>0</v>
      </c>
    </row>
    <row r="728" spans="21:23">
      <c r="U728" s="144">
        <v>0</v>
      </c>
      <c r="V728" s="144">
        <v>0</v>
      </c>
      <c r="W728" s="143">
        <v>0</v>
      </c>
    </row>
    <row r="729" spans="21:23">
      <c r="U729" s="144">
        <v>0</v>
      </c>
      <c r="V729" s="144">
        <v>0</v>
      </c>
      <c r="W729" s="143">
        <v>0</v>
      </c>
    </row>
    <row r="730" spans="21:23">
      <c r="U730" s="144">
        <v>0</v>
      </c>
      <c r="V730" s="144">
        <v>0</v>
      </c>
      <c r="W730" s="143">
        <v>0</v>
      </c>
    </row>
    <row r="731" spans="21:23">
      <c r="U731" s="144">
        <v>0</v>
      </c>
      <c r="V731" s="144">
        <v>0</v>
      </c>
      <c r="W731" s="143">
        <v>0</v>
      </c>
    </row>
    <row r="732" spans="21:23">
      <c r="U732" s="144">
        <v>0</v>
      </c>
      <c r="V732" s="144">
        <v>0</v>
      </c>
      <c r="W732" s="143">
        <v>0</v>
      </c>
    </row>
    <row r="733" spans="21:23">
      <c r="U733" s="144">
        <v>0</v>
      </c>
      <c r="V733" s="144">
        <v>0</v>
      </c>
      <c r="W733" s="143">
        <v>0</v>
      </c>
    </row>
    <row r="734" spans="21:23">
      <c r="U734" s="144">
        <v>0</v>
      </c>
      <c r="V734" s="144">
        <v>0</v>
      </c>
      <c r="W734" s="143">
        <v>0</v>
      </c>
    </row>
    <row r="735" spans="21:23">
      <c r="U735" s="144">
        <v>0</v>
      </c>
      <c r="V735" s="144">
        <v>0</v>
      </c>
      <c r="W735" s="143">
        <v>0</v>
      </c>
    </row>
    <row r="736" spans="21:23">
      <c r="U736" s="144">
        <v>0</v>
      </c>
      <c r="V736" s="144">
        <v>0</v>
      </c>
      <c r="W736" s="143">
        <v>0</v>
      </c>
    </row>
    <row r="737" spans="21:23">
      <c r="U737" s="144">
        <v>0</v>
      </c>
      <c r="V737" s="144">
        <v>0</v>
      </c>
      <c r="W737" s="143">
        <v>0</v>
      </c>
    </row>
    <row r="738" spans="21:23">
      <c r="U738" s="144">
        <v>0</v>
      </c>
      <c r="V738" s="144">
        <v>0</v>
      </c>
      <c r="W738" s="143">
        <v>0</v>
      </c>
    </row>
    <row r="739" spans="21:23">
      <c r="U739" s="144">
        <v>0</v>
      </c>
      <c r="V739" s="144">
        <v>0</v>
      </c>
      <c r="W739" s="143">
        <v>0</v>
      </c>
    </row>
    <row r="740" spans="21:23">
      <c r="U740" s="144">
        <v>0</v>
      </c>
      <c r="V740" s="144">
        <v>0</v>
      </c>
      <c r="W740" s="143">
        <v>0</v>
      </c>
    </row>
    <row r="741" spans="21:23">
      <c r="U741" s="144">
        <v>0</v>
      </c>
      <c r="V741" s="144">
        <v>0</v>
      </c>
      <c r="W741" s="143">
        <v>0</v>
      </c>
    </row>
    <row r="742" spans="21:23">
      <c r="U742" s="144">
        <v>0</v>
      </c>
      <c r="V742" s="144">
        <v>0</v>
      </c>
      <c r="W742" s="143">
        <v>0</v>
      </c>
    </row>
    <row r="743" spans="21:23">
      <c r="U743" s="144">
        <v>0</v>
      </c>
      <c r="V743" s="144">
        <v>0</v>
      </c>
      <c r="W743" s="143">
        <v>0</v>
      </c>
    </row>
    <row r="744" spans="21:23">
      <c r="U744" s="144">
        <v>0</v>
      </c>
      <c r="V744" s="144">
        <v>0</v>
      </c>
      <c r="W744" s="143">
        <v>0</v>
      </c>
    </row>
    <row r="745" spans="21:23">
      <c r="U745" s="144">
        <v>0</v>
      </c>
      <c r="V745" s="144">
        <v>0</v>
      </c>
      <c r="W745" s="143">
        <v>0</v>
      </c>
    </row>
    <row r="746" spans="21:23">
      <c r="U746" s="144">
        <v>0</v>
      </c>
      <c r="V746" s="144">
        <v>0</v>
      </c>
      <c r="W746" s="143">
        <v>0</v>
      </c>
    </row>
    <row r="747" spans="21:23">
      <c r="U747" s="144">
        <v>0</v>
      </c>
      <c r="V747" s="144">
        <v>0</v>
      </c>
      <c r="W747" s="143">
        <v>0</v>
      </c>
    </row>
    <row r="748" spans="21:23">
      <c r="U748" s="144">
        <v>0</v>
      </c>
      <c r="V748" s="144">
        <v>0</v>
      </c>
      <c r="W748" s="143">
        <v>0</v>
      </c>
    </row>
    <row r="749" spans="21:23">
      <c r="U749" s="144">
        <v>0</v>
      </c>
      <c r="V749" s="144">
        <v>0</v>
      </c>
      <c r="W749" s="143">
        <v>0</v>
      </c>
    </row>
    <row r="750" spans="21:23">
      <c r="U750" s="144">
        <v>0</v>
      </c>
      <c r="V750" s="144">
        <v>0</v>
      </c>
      <c r="W750" s="143">
        <v>0</v>
      </c>
    </row>
    <row r="751" spans="21:23">
      <c r="U751" s="144">
        <v>0</v>
      </c>
      <c r="V751" s="144">
        <v>0</v>
      </c>
      <c r="W751" s="143">
        <v>0</v>
      </c>
    </row>
    <row r="752" spans="21:23">
      <c r="U752" s="144">
        <v>0</v>
      </c>
      <c r="V752" s="144">
        <v>0</v>
      </c>
      <c r="W752" s="143">
        <v>0</v>
      </c>
    </row>
    <row r="753" spans="21:23">
      <c r="U753" s="144">
        <v>0</v>
      </c>
      <c r="V753" s="144">
        <v>0</v>
      </c>
      <c r="W753" s="143">
        <v>0</v>
      </c>
    </row>
    <row r="754" spans="21:23">
      <c r="U754" s="144">
        <v>0</v>
      </c>
      <c r="V754" s="144">
        <v>0</v>
      </c>
      <c r="W754" s="143">
        <v>0</v>
      </c>
    </row>
    <row r="755" spans="21:23">
      <c r="U755" s="144">
        <v>0</v>
      </c>
      <c r="V755" s="144">
        <v>0</v>
      </c>
      <c r="W755" s="143">
        <v>0</v>
      </c>
    </row>
    <row r="756" spans="21:23">
      <c r="U756" s="144">
        <v>0</v>
      </c>
      <c r="V756" s="144">
        <v>0</v>
      </c>
      <c r="W756" s="143">
        <v>0</v>
      </c>
    </row>
    <row r="757" spans="21:23">
      <c r="U757" s="144">
        <v>0</v>
      </c>
      <c r="V757" s="144">
        <v>0</v>
      </c>
      <c r="W757" s="143">
        <v>0</v>
      </c>
    </row>
    <row r="758" spans="21:23">
      <c r="U758" s="144">
        <v>0</v>
      </c>
      <c r="V758" s="144">
        <v>0</v>
      </c>
      <c r="W758" s="143">
        <v>0</v>
      </c>
    </row>
    <row r="759" spans="21:23">
      <c r="U759" s="144">
        <v>0</v>
      </c>
      <c r="V759" s="144">
        <v>0</v>
      </c>
      <c r="W759" s="143">
        <v>0</v>
      </c>
    </row>
    <row r="760" spans="21:23">
      <c r="U760" s="144">
        <v>0</v>
      </c>
      <c r="V760" s="144">
        <v>0</v>
      </c>
      <c r="W760" s="143">
        <v>0</v>
      </c>
    </row>
    <row r="761" spans="21:23">
      <c r="U761" s="144">
        <v>0</v>
      </c>
      <c r="V761" s="144">
        <v>0</v>
      </c>
      <c r="W761" s="143">
        <v>0</v>
      </c>
    </row>
    <row r="762" spans="21:23">
      <c r="U762" s="144">
        <v>0</v>
      </c>
      <c r="V762" s="144">
        <v>0</v>
      </c>
      <c r="W762" s="143">
        <v>0</v>
      </c>
    </row>
    <row r="763" spans="21:23">
      <c r="U763" s="144">
        <v>0</v>
      </c>
      <c r="V763" s="144">
        <v>0</v>
      </c>
      <c r="W763" s="143">
        <v>0</v>
      </c>
    </row>
    <row r="764" spans="21:23">
      <c r="U764" s="144">
        <v>0</v>
      </c>
      <c r="V764" s="144">
        <v>0</v>
      </c>
      <c r="W764" s="143">
        <v>0</v>
      </c>
    </row>
    <row r="765" spans="21:23">
      <c r="U765" s="144">
        <v>0</v>
      </c>
      <c r="V765" s="144">
        <v>0</v>
      </c>
      <c r="W765" s="143">
        <v>0</v>
      </c>
    </row>
    <row r="766" spans="21:23">
      <c r="U766" s="144">
        <v>0</v>
      </c>
      <c r="V766" s="144">
        <v>0</v>
      </c>
      <c r="W766" s="143">
        <v>0</v>
      </c>
    </row>
    <row r="767" spans="21:23">
      <c r="U767" s="144">
        <v>0</v>
      </c>
      <c r="V767" s="144">
        <v>0</v>
      </c>
      <c r="W767" s="143">
        <v>0</v>
      </c>
    </row>
    <row r="768" spans="21:23">
      <c r="U768" s="144">
        <v>0</v>
      </c>
      <c r="V768" s="144">
        <v>0</v>
      </c>
      <c r="W768" s="143">
        <v>0</v>
      </c>
    </row>
    <row r="769" spans="21:23">
      <c r="U769" s="144">
        <v>0</v>
      </c>
      <c r="V769" s="144">
        <v>0</v>
      </c>
      <c r="W769" s="143">
        <v>0</v>
      </c>
    </row>
    <row r="770" spans="21:23">
      <c r="U770" s="144">
        <v>0</v>
      </c>
      <c r="V770" s="144">
        <v>0</v>
      </c>
      <c r="W770" s="143">
        <v>0</v>
      </c>
    </row>
    <row r="771" spans="21:23">
      <c r="U771" s="144">
        <v>0</v>
      </c>
      <c r="V771" s="144">
        <v>0</v>
      </c>
      <c r="W771" s="143">
        <v>0</v>
      </c>
    </row>
    <row r="772" spans="21:23">
      <c r="U772" s="144">
        <v>0</v>
      </c>
      <c r="V772" s="144">
        <v>0</v>
      </c>
      <c r="W772" s="143">
        <v>0</v>
      </c>
    </row>
    <row r="773" spans="21:23">
      <c r="U773" s="144">
        <v>0</v>
      </c>
      <c r="V773" s="144">
        <v>0</v>
      </c>
      <c r="W773" s="143">
        <v>0</v>
      </c>
    </row>
    <row r="774" spans="21:23">
      <c r="U774" s="144">
        <v>0</v>
      </c>
      <c r="V774" s="144">
        <v>0</v>
      </c>
      <c r="W774" s="143">
        <v>0</v>
      </c>
    </row>
    <row r="775" spans="21:23">
      <c r="U775" s="144">
        <v>0</v>
      </c>
      <c r="V775" s="144">
        <v>0</v>
      </c>
      <c r="W775" s="143">
        <v>0</v>
      </c>
    </row>
    <row r="776" spans="21:23">
      <c r="U776" s="144">
        <v>0</v>
      </c>
      <c r="V776" s="144">
        <v>0</v>
      </c>
      <c r="W776" s="143">
        <v>0</v>
      </c>
    </row>
    <row r="777" spans="21:23">
      <c r="U777" s="144">
        <v>0</v>
      </c>
      <c r="V777" s="144">
        <v>0</v>
      </c>
      <c r="W777" s="143">
        <v>0</v>
      </c>
    </row>
    <row r="778" spans="21:23">
      <c r="U778" s="144">
        <v>0</v>
      </c>
      <c r="V778" s="144">
        <v>0</v>
      </c>
      <c r="W778" s="143">
        <v>0</v>
      </c>
    </row>
    <row r="779" spans="21:23">
      <c r="U779" s="144">
        <v>0</v>
      </c>
      <c r="V779" s="144">
        <v>0</v>
      </c>
      <c r="W779" s="143">
        <v>0</v>
      </c>
    </row>
    <row r="780" spans="21:23">
      <c r="U780" s="144">
        <v>0</v>
      </c>
      <c r="V780" s="144">
        <v>0</v>
      </c>
      <c r="W780" s="143">
        <v>0</v>
      </c>
    </row>
    <row r="781" spans="21:23">
      <c r="U781" s="144">
        <v>0</v>
      </c>
      <c r="V781" s="144">
        <v>0</v>
      </c>
      <c r="W781" s="143">
        <v>0</v>
      </c>
    </row>
    <row r="782" spans="21:23">
      <c r="U782" s="144">
        <v>0</v>
      </c>
      <c r="V782" s="144">
        <v>0</v>
      </c>
      <c r="W782" s="143">
        <v>0</v>
      </c>
    </row>
    <row r="783" spans="21:23">
      <c r="U783" s="144">
        <v>0</v>
      </c>
      <c r="V783" s="144">
        <v>0</v>
      </c>
      <c r="W783" s="143">
        <v>0</v>
      </c>
    </row>
    <row r="784" spans="21:23">
      <c r="U784" s="144">
        <v>0</v>
      </c>
      <c r="V784" s="144">
        <v>0</v>
      </c>
      <c r="W784" s="143">
        <v>0</v>
      </c>
    </row>
    <row r="785" spans="21:23">
      <c r="U785" s="144">
        <v>0</v>
      </c>
      <c r="V785" s="144">
        <v>0</v>
      </c>
      <c r="W785" s="143">
        <v>0</v>
      </c>
    </row>
    <row r="786" spans="21:23">
      <c r="U786" s="144">
        <v>0</v>
      </c>
      <c r="V786" s="144">
        <v>0</v>
      </c>
      <c r="W786" s="143">
        <v>0</v>
      </c>
    </row>
    <row r="787" spans="21:23">
      <c r="U787" s="144">
        <v>0</v>
      </c>
      <c r="V787" s="144">
        <v>0</v>
      </c>
      <c r="W787" s="143">
        <v>0</v>
      </c>
    </row>
    <row r="788" spans="21:23">
      <c r="U788" s="144">
        <v>0</v>
      </c>
      <c r="V788" s="144">
        <v>0</v>
      </c>
      <c r="W788" s="143">
        <v>0</v>
      </c>
    </row>
    <row r="789" spans="21:23">
      <c r="U789" s="144">
        <v>0</v>
      </c>
      <c r="V789" s="144">
        <v>0</v>
      </c>
      <c r="W789" s="143">
        <v>0</v>
      </c>
    </row>
    <row r="790" spans="21:23">
      <c r="U790" s="144">
        <v>0</v>
      </c>
      <c r="V790" s="144">
        <v>0</v>
      </c>
      <c r="W790" s="143">
        <v>0</v>
      </c>
    </row>
    <row r="791" spans="21:23">
      <c r="U791" s="144">
        <v>0</v>
      </c>
      <c r="V791" s="144">
        <v>0</v>
      </c>
      <c r="W791" s="143">
        <v>0</v>
      </c>
    </row>
    <row r="792" spans="21:23">
      <c r="U792" s="144">
        <v>0</v>
      </c>
      <c r="V792" s="144">
        <v>0</v>
      </c>
      <c r="W792" s="143">
        <v>0</v>
      </c>
    </row>
    <row r="793" spans="21:23">
      <c r="U793" s="144">
        <v>0</v>
      </c>
      <c r="V793" s="144">
        <v>0</v>
      </c>
      <c r="W793" s="143">
        <v>0</v>
      </c>
    </row>
    <row r="794" spans="21:23">
      <c r="U794" s="144">
        <v>0</v>
      </c>
      <c r="V794" s="144">
        <v>0</v>
      </c>
      <c r="W794" s="143">
        <v>0</v>
      </c>
    </row>
    <row r="795" spans="21:23">
      <c r="U795" s="144">
        <v>0</v>
      </c>
      <c r="V795" s="144">
        <v>0</v>
      </c>
      <c r="W795" s="143">
        <v>0</v>
      </c>
    </row>
    <row r="796" spans="21:23">
      <c r="U796" s="144">
        <v>0</v>
      </c>
      <c r="V796" s="144">
        <v>0</v>
      </c>
      <c r="W796" s="143">
        <v>0</v>
      </c>
    </row>
    <row r="797" spans="21:23">
      <c r="U797" s="144">
        <v>0</v>
      </c>
      <c r="V797" s="144">
        <v>0</v>
      </c>
      <c r="W797" s="143">
        <v>0</v>
      </c>
    </row>
    <row r="798" spans="21:23">
      <c r="U798" s="144">
        <v>0</v>
      </c>
      <c r="V798" s="144">
        <v>0</v>
      </c>
      <c r="W798" s="143">
        <v>0</v>
      </c>
    </row>
    <row r="799" spans="21:23">
      <c r="U799" s="144">
        <v>0</v>
      </c>
      <c r="V799" s="144">
        <v>0</v>
      </c>
      <c r="W799" s="143">
        <v>0</v>
      </c>
    </row>
    <row r="800" spans="21:23">
      <c r="U800" s="144">
        <v>0</v>
      </c>
      <c r="V800" s="144">
        <v>0</v>
      </c>
      <c r="W800" s="143">
        <v>0</v>
      </c>
    </row>
    <row r="801" spans="21:23">
      <c r="U801" s="144">
        <v>0</v>
      </c>
      <c r="V801" s="144">
        <v>0</v>
      </c>
      <c r="W801" s="143">
        <v>0</v>
      </c>
    </row>
    <row r="802" spans="21:23">
      <c r="U802" s="144">
        <v>0</v>
      </c>
      <c r="V802" s="144">
        <v>0</v>
      </c>
      <c r="W802" s="143">
        <v>0</v>
      </c>
    </row>
    <row r="803" spans="21:23">
      <c r="U803" s="144">
        <v>0</v>
      </c>
      <c r="V803" s="144">
        <v>0</v>
      </c>
      <c r="W803" s="143">
        <v>0</v>
      </c>
    </row>
    <row r="804" spans="21:23">
      <c r="U804" s="144">
        <v>0</v>
      </c>
      <c r="V804" s="144">
        <v>0</v>
      </c>
      <c r="W804" s="143">
        <v>0</v>
      </c>
    </row>
    <row r="805" spans="21:23">
      <c r="U805" s="144">
        <v>0</v>
      </c>
      <c r="V805" s="144">
        <v>0</v>
      </c>
      <c r="W805" s="143">
        <v>0</v>
      </c>
    </row>
    <row r="806" spans="21:23">
      <c r="U806" s="144">
        <v>0</v>
      </c>
      <c r="V806" s="144">
        <v>0</v>
      </c>
      <c r="W806" s="143">
        <v>0</v>
      </c>
    </row>
    <row r="807" spans="21:23">
      <c r="U807" s="144">
        <v>0</v>
      </c>
      <c r="V807" s="144">
        <v>0</v>
      </c>
      <c r="W807" s="143">
        <v>0</v>
      </c>
    </row>
    <row r="808" spans="21:23">
      <c r="U808" s="144">
        <v>0</v>
      </c>
      <c r="V808" s="144">
        <v>0</v>
      </c>
      <c r="W808" s="143">
        <v>0</v>
      </c>
    </row>
    <row r="809" spans="21:23">
      <c r="U809" s="144">
        <v>0</v>
      </c>
      <c r="V809" s="144">
        <v>0</v>
      </c>
      <c r="W809" s="143">
        <v>0</v>
      </c>
    </row>
    <row r="810" spans="21:23">
      <c r="U810" s="144">
        <v>0</v>
      </c>
      <c r="V810" s="144">
        <v>0</v>
      </c>
      <c r="W810" s="143">
        <v>0</v>
      </c>
    </row>
    <row r="811" spans="21:23">
      <c r="U811" s="144">
        <v>0</v>
      </c>
      <c r="V811" s="144">
        <v>0</v>
      </c>
      <c r="W811" s="143">
        <v>0</v>
      </c>
    </row>
    <row r="812" spans="21:23">
      <c r="U812" s="144">
        <v>0</v>
      </c>
      <c r="V812" s="144">
        <v>0</v>
      </c>
      <c r="W812" s="143">
        <v>0</v>
      </c>
    </row>
    <row r="813" spans="21:23">
      <c r="U813" s="144">
        <v>0</v>
      </c>
      <c r="V813" s="144">
        <v>0</v>
      </c>
      <c r="W813" s="143">
        <v>0</v>
      </c>
    </row>
    <row r="814" spans="21:23">
      <c r="U814" s="144">
        <v>0</v>
      </c>
      <c r="V814" s="144">
        <v>0</v>
      </c>
      <c r="W814" s="143">
        <v>0</v>
      </c>
    </row>
    <row r="815" spans="21:23">
      <c r="U815" s="144">
        <v>0</v>
      </c>
      <c r="V815" s="144">
        <v>0</v>
      </c>
      <c r="W815" s="143">
        <v>0</v>
      </c>
    </row>
    <row r="816" spans="21:23">
      <c r="U816" s="144">
        <v>0</v>
      </c>
      <c r="V816" s="144">
        <v>0</v>
      </c>
      <c r="W816" s="143">
        <v>0</v>
      </c>
    </row>
    <row r="817" spans="21:23">
      <c r="U817" s="144">
        <v>0</v>
      </c>
      <c r="V817" s="144">
        <v>0</v>
      </c>
      <c r="W817" s="143">
        <v>0</v>
      </c>
    </row>
    <row r="818" spans="21:23">
      <c r="U818" s="144">
        <v>0</v>
      </c>
      <c r="V818" s="144">
        <v>0</v>
      </c>
      <c r="W818" s="143">
        <v>0</v>
      </c>
    </row>
    <row r="819" spans="21:23">
      <c r="U819" s="144">
        <v>0</v>
      </c>
      <c r="V819" s="144">
        <v>0</v>
      </c>
      <c r="W819" s="143">
        <v>0</v>
      </c>
    </row>
    <row r="820" spans="21:23">
      <c r="U820" s="144">
        <v>0</v>
      </c>
      <c r="V820" s="144">
        <v>0</v>
      </c>
      <c r="W820" s="143">
        <v>0</v>
      </c>
    </row>
    <row r="821" spans="21:23">
      <c r="U821" s="144">
        <v>0</v>
      </c>
      <c r="V821" s="144">
        <v>0</v>
      </c>
      <c r="W821" s="143">
        <v>0</v>
      </c>
    </row>
    <row r="822" spans="21:23">
      <c r="U822" s="144">
        <v>0</v>
      </c>
      <c r="V822" s="144">
        <v>0</v>
      </c>
      <c r="W822" s="143">
        <v>0</v>
      </c>
    </row>
    <row r="823" spans="21:23">
      <c r="U823" s="144">
        <v>0</v>
      </c>
      <c r="V823" s="144">
        <v>0</v>
      </c>
      <c r="W823" s="143">
        <v>0</v>
      </c>
    </row>
    <row r="824" spans="21:23">
      <c r="U824" s="144">
        <v>0</v>
      </c>
      <c r="V824" s="144">
        <v>0</v>
      </c>
      <c r="W824" s="143">
        <v>0</v>
      </c>
    </row>
    <row r="825" spans="21:23">
      <c r="U825" s="144">
        <v>0</v>
      </c>
      <c r="V825" s="144">
        <v>0</v>
      </c>
      <c r="W825" s="143">
        <v>0</v>
      </c>
    </row>
    <row r="826" spans="21:23">
      <c r="U826" s="144">
        <v>0</v>
      </c>
      <c r="V826" s="144">
        <v>0</v>
      </c>
      <c r="W826" s="143">
        <v>0</v>
      </c>
    </row>
    <row r="827" spans="21:23">
      <c r="U827" s="144">
        <v>0</v>
      </c>
      <c r="V827" s="144">
        <v>0</v>
      </c>
      <c r="W827" s="143">
        <v>0</v>
      </c>
    </row>
    <row r="828" spans="21:23">
      <c r="U828" s="144">
        <v>0</v>
      </c>
      <c r="V828" s="144">
        <v>0</v>
      </c>
      <c r="W828" s="143">
        <v>0</v>
      </c>
    </row>
    <row r="829" spans="21:23">
      <c r="U829" s="144">
        <v>0</v>
      </c>
      <c r="V829" s="144">
        <v>0</v>
      </c>
      <c r="W829" s="143">
        <v>0</v>
      </c>
    </row>
    <row r="830" spans="21:23">
      <c r="U830" s="144">
        <v>0</v>
      </c>
      <c r="V830" s="144">
        <v>0</v>
      </c>
      <c r="W830" s="143">
        <v>0</v>
      </c>
    </row>
    <row r="831" spans="21:23">
      <c r="U831" s="144">
        <v>0</v>
      </c>
      <c r="V831" s="144">
        <v>0</v>
      </c>
      <c r="W831" s="143">
        <v>0</v>
      </c>
    </row>
    <row r="832" spans="21:23">
      <c r="U832" s="144">
        <v>0</v>
      </c>
      <c r="V832" s="144">
        <v>0</v>
      </c>
      <c r="W832" s="143">
        <v>0</v>
      </c>
    </row>
    <row r="833" spans="21:23">
      <c r="U833" s="144">
        <v>0</v>
      </c>
      <c r="V833" s="144">
        <v>0</v>
      </c>
      <c r="W833" s="143">
        <v>0</v>
      </c>
    </row>
    <row r="834" spans="21:23">
      <c r="U834" s="144">
        <v>0</v>
      </c>
      <c r="V834" s="144">
        <v>0</v>
      </c>
      <c r="W834" s="143">
        <v>0</v>
      </c>
    </row>
    <row r="835" spans="21:23">
      <c r="U835" s="144">
        <v>0</v>
      </c>
      <c r="V835" s="144">
        <v>0</v>
      </c>
      <c r="W835" s="143">
        <v>0</v>
      </c>
    </row>
    <row r="836" spans="21:23">
      <c r="U836" s="144">
        <v>0</v>
      </c>
      <c r="V836" s="144">
        <v>0</v>
      </c>
      <c r="W836" s="143">
        <v>0</v>
      </c>
    </row>
    <row r="837" spans="21:23">
      <c r="U837" s="144">
        <v>0</v>
      </c>
      <c r="V837" s="144">
        <v>0</v>
      </c>
      <c r="W837" s="143">
        <v>0</v>
      </c>
    </row>
    <row r="838" spans="21:23">
      <c r="U838" s="144">
        <v>0</v>
      </c>
      <c r="V838" s="144">
        <v>0</v>
      </c>
      <c r="W838" s="143">
        <v>0</v>
      </c>
    </row>
    <row r="839" spans="21:23">
      <c r="U839" s="144">
        <v>0</v>
      </c>
      <c r="V839" s="144">
        <v>0</v>
      </c>
      <c r="W839" s="143">
        <v>0</v>
      </c>
    </row>
    <row r="840" spans="21:23">
      <c r="U840" s="144">
        <v>0</v>
      </c>
      <c r="V840" s="144">
        <v>0</v>
      </c>
      <c r="W840" s="143">
        <v>0</v>
      </c>
    </row>
    <row r="841" spans="21:23">
      <c r="U841" s="144">
        <v>0</v>
      </c>
      <c r="V841" s="144">
        <v>0</v>
      </c>
      <c r="W841" s="143">
        <v>0</v>
      </c>
    </row>
    <row r="842" spans="21:23">
      <c r="U842" s="144">
        <v>0</v>
      </c>
      <c r="V842" s="144">
        <v>0</v>
      </c>
      <c r="W842" s="143">
        <v>0</v>
      </c>
    </row>
    <row r="843" spans="21:23">
      <c r="U843" s="144">
        <v>0</v>
      </c>
      <c r="V843" s="144">
        <v>0</v>
      </c>
      <c r="W843" s="143">
        <v>0</v>
      </c>
    </row>
    <row r="844" spans="21:23">
      <c r="U844" s="144">
        <v>0</v>
      </c>
      <c r="V844" s="144">
        <v>0</v>
      </c>
      <c r="W844" s="143">
        <v>0</v>
      </c>
    </row>
    <row r="845" spans="21:23">
      <c r="U845" s="144">
        <v>0</v>
      </c>
      <c r="V845" s="144">
        <v>0</v>
      </c>
      <c r="W845" s="143">
        <v>0</v>
      </c>
    </row>
    <row r="846" spans="21:23">
      <c r="U846" s="144">
        <v>0</v>
      </c>
      <c r="V846" s="144">
        <v>0</v>
      </c>
      <c r="W846" s="143">
        <v>0</v>
      </c>
    </row>
    <row r="847" spans="21:23">
      <c r="U847" s="144">
        <v>0</v>
      </c>
      <c r="V847" s="144">
        <v>0</v>
      </c>
      <c r="W847" s="143">
        <v>0</v>
      </c>
    </row>
    <row r="848" spans="21:23">
      <c r="U848" s="144">
        <v>0</v>
      </c>
      <c r="V848" s="144">
        <v>0</v>
      </c>
      <c r="W848" s="143">
        <v>0</v>
      </c>
    </row>
    <row r="849" spans="21:23">
      <c r="U849" s="144">
        <v>0</v>
      </c>
      <c r="V849" s="144">
        <v>0</v>
      </c>
      <c r="W849" s="143">
        <v>0</v>
      </c>
    </row>
    <row r="850" spans="21:23">
      <c r="U850" s="144">
        <v>0</v>
      </c>
      <c r="V850" s="144">
        <v>0</v>
      </c>
      <c r="W850" s="143">
        <v>0</v>
      </c>
    </row>
    <row r="851" spans="21:23">
      <c r="U851" s="144">
        <v>0</v>
      </c>
      <c r="V851" s="144">
        <v>0</v>
      </c>
      <c r="W851" s="143">
        <v>0</v>
      </c>
    </row>
    <row r="852" spans="21:23">
      <c r="U852" s="144">
        <v>0</v>
      </c>
      <c r="V852" s="144">
        <v>0</v>
      </c>
      <c r="W852" s="143">
        <v>0</v>
      </c>
    </row>
    <row r="853" spans="21:23">
      <c r="U853" s="144">
        <v>0</v>
      </c>
      <c r="V853" s="144">
        <v>0</v>
      </c>
      <c r="W853" s="143">
        <v>0</v>
      </c>
    </row>
    <row r="854" spans="21:23">
      <c r="U854" s="144">
        <v>0</v>
      </c>
      <c r="V854" s="144">
        <v>0</v>
      </c>
      <c r="W854" s="143">
        <v>0</v>
      </c>
    </row>
    <row r="855" spans="21:23">
      <c r="U855" s="144">
        <v>0</v>
      </c>
      <c r="V855" s="144">
        <v>0</v>
      </c>
      <c r="W855" s="143">
        <v>0</v>
      </c>
    </row>
    <row r="856" spans="21:23">
      <c r="U856" s="144">
        <v>0</v>
      </c>
      <c r="V856" s="144">
        <v>0</v>
      </c>
      <c r="W856" s="143">
        <v>0</v>
      </c>
    </row>
    <row r="857" spans="21:23">
      <c r="U857" s="144">
        <v>0</v>
      </c>
      <c r="V857" s="144">
        <v>0</v>
      </c>
      <c r="W857" s="143">
        <v>0</v>
      </c>
    </row>
    <row r="858" spans="21:23">
      <c r="U858" s="144">
        <v>0</v>
      </c>
      <c r="V858" s="144">
        <v>0</v>
      </c>
      <c r="W858" s="143">
        <v>0</v>
      </c>
    </row>
    <row r="859" spans="21:23">
      <c r="U859" s="144">
        <v>0</v>
      </c>
      <c r="V859" s="144">
        <v>0</v>
      </c>
      <c r="W859" s="143">
        <v>0</v>
      </c>
    </row>
    <row r="860" spans="21:23">
      <c r="U860" s="144">
        <v>0</v>
      </c>
      <c r="V860" s="144">
        <v>0</v>
      </c>
      <c r="W860" s="143">
        <v>0</v>
      </c>
    </row>
    <row r="861" spans="21:23">
      <c r="U861" s="144">
        <v>0</v>
      </c>
      <c r="V861" s="144">
        <v>0</v>
      </c>
      <c r="W861" s="143">
        <v>0</v>
      </c>
    </row>
    <row r="862" spans="21:23">
      <c r="U862" s="144">
        <v>0</v>
      </c>
      <c r="V862" s="144">
        <v>0</v>
      </c>
      <c r="W862" s="143">
        <v>0</v>
      </c>
    </row>
    <row r="863" spans="21:23">
      <c r="U863" s="144">
        <v>0</v>
      </c>
      <c r="V863" s="144">
        <v>0</v>
      </c>
      <c r="W863" s="143">
        <v>0</v>
      </c>
    </row>
    <row r="864" spans="21:23">
      <c r="U864" s="144">
        <v>0</v>
      </c>
      <c r="V864" s="144">
        <v>0</v>
      </c>
      <c r="W864" s="143">
        <v>0</v>
      </c>
    </row>
    <row r="865" spans="21:23">
      <c r="U865" s="144">
        <v>0</v>
      </c>
      <c r="V865" s="144">
        <v>0</v>
      </c>
      <c r="W865" s="143">
        <v>0</v>
      </c>
    </row>
    <row r="866" spans="21:23">
      <c r="U866" s="144">
        <v>0</v>
      </c>
      <c r="V866" s="144">
        <v>0</v>
      </c>
      <c r="W866" s="143">
        <v>0</v>
      </c>
    </row>
    <row r="867" spans="21:23">
      <c r="U867" s="144">
        <v>0</v>
      </c>
      <c r="V867" s="144">
        <v>0</v>
      </c>
      <c r="W867" s="143">
        <v>0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