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TFlangeSegment\"/>
    </mc:Choice>
  </mc:AlternateContent>
  <xr:revisionPtr revIDLastSave="0" documentId="13_ncr:1_{7094EB62-A7CB-4E96-9DCB-B0CF563D67D7}" xr6:coauthVersionLast="47" xr6:coauthVersionMax="47" xr10:uidLastSave="{00000000-0000-0000-0000-000000000000}"/>
  <bookViews>
    <workbookView xWindow="-28920" yWindow="1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_xlnm.Print_Area" localSheetId="3">Gap120deg!$A$11:$K$177</definedName>
    <definedName name="_xlnm.Print_Area" localSheetId="0">Gap30deg!$A$11:$K$177</definedName>
    <definedName name="_xlnm.Print_Area" localSheetId="1">Gap60deg!$A$11:$K$177</definedName>
    <definedName name="_xlnm.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F38" i="16" a="1"/>
  <c r="F100" i="16" a="1"/>
  <c r="F132" i="16" a="1"/>
  <c r="F69" i="16" a="1"/>
  <c r="F84" i="16" a="1"/>
  <c r="F77" i="16" a="1"/>
  <c r="F93" i="16" a="1"/>
  <c r="F127" i="16" a="1"/>
  <c r="F52" i="16" a="1"/>
  <c r="F123" i="16" a="1"/>
  <c r="F133" i="16" a="1"/>
  <c r="F121" i="16" a="1"/>
  <c r="F91" i="16" a="1"/>
  <c r="F101" i="16" a="1"/>
  <c r="F107" i="16" a="1"/>
  <c r="F67" i="16" a="1"/>
  <c r="F124" i="16" a="1"/>
  <c r="F82" i="16" a="1"/>
  <c r="F36" i="16" a="1"/>
  <c r="F81" i="16" a="1"/>
  <c r="F76" i="16" a="1"/>
  <c r="F104" i="16" a="1"/>
  <c r="F83" i="16" a="1"/>
  <c r="F118" i="16" a="1"/>
  <c r="F61" i="16" a="1"/>
  <c r="F71" i="16" a="1"/>
  <c r="F49" i="16" a="1"/>
  <c r="F89" i="16" a="1"/>
  <c r="F50" i="16" a="1"/>
  <c r="F86" i="16" a="1"/>
  <c r="F130" i="16" a="1"/>
  <c r="F90" i="16" a="1"/>
  <c r="F92" i="16" a="1"/>
  <c r="F30" i="16" a="1"/>
  <c r="F70" i="16" a="1"/>
  <c r="F78" i="16" a="1"/>
  <c r="F87" i="16" a="1"/>
  <c r="F126" i="16" a="1"/>
  <c r="F120" i="16" a="1"/>
  <c r="F29" i="16" a="1"/>
  <c r="F99" i="16" a="1"/>
  <c r="F48" i="16" a="1"/>
  <c r="F113" i="16" a="1"/>
  <c r="F79" i="16" a="1"/>
  <c r="F129" i="16" a="1"/>
  <c r="F95" i="16" a="1"/>
  <c r="F106" i="16" a="1"/>
  <c r="F108" i="16" a="1"/>
  <c r="F60" i="16" a="1"/>
  <c r="F125" i="16" a="1"/>
  <c r="F53" i="16" a="1"/>
  <c r="F112" i="16" a="1"/>
  <c r="F51" i="16" a="1"/>
  <c r="F68" i="16" a="1"/>
  <c r="F72" i="16" a="1"/>
  <c r="F128" i="16" a="1"/>
  <c r="F131" i="16" a="1"/>
  <c r="F31" i="16" a="1"/>
  <c r="F88" i="16" a="1"/>
  <c r="F110" i="16" a="1"/>
  <c r="F37" i="16" a="1"/>
  <c r="F122" i="16" a="1"/>
  <c r="F97" i="16" a="1"/>
  <c r="F131" i="16" l="1"/>
  <c r="F132" i="16"/>
  <c r="F133" i="16"/>
  <c r="G133" i="16" s="1"/>
  <c r="F130" i="16"/>
  <c r="F126" i="16"/>
  <c r="F123" i="16"/>
  <c r="F121" i="16"/>
  <c r="G121" i="16" s="1"/>
  <c r="F127" i="16"/>
  <c r="F125" i="16"/>
  <c r="F124" i="16"/>
  <c r="F122" i="16"/>
  <c r="F120" i="16"/>
  <c r="G120" i="16" s="1"/>
  <c r="F110" i="16"/>
  <c r="F108" i="16"/>
  <c r="F90" i="16"/>
  <c r="F91" i="16"/>
  <c r="F95" i="16"/>
  <c r="F118" i="16"/>
  <c r="F129" i="16"/>
  <c r="F128" i="16"/>
  <c r="E132" i="16" a="1"/>
  <c r="E132" i="16" s="1"/>
  <c r="E131" i="16" a="1"/>
  <c r="E131" i="16" s="1"/>
  <c r="E133" i="16" a="1"/>
  <c r="E133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E121" i="16" a="1"/>
  <c r="E121" i="16" s="1"/>
  <c r="F104" i="16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2" i="16"/>
  <c r="F106" i="16"/>
  <c r="F107" i="16"/>
  <c r="F99" i="16"/>
  <c r="F81" i="16"/>
  <c r="F82" i="16"/>
  <c r="F87" i="16"/>
  <c r="F101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110" i="16" l="1"/>
  <c r="G122" i="16"/>
  <c r="G124" i="16"/>
  <c r="G125" i="16"/>
  <c r="G127" i="16"/>
  <c r="G123" i="16"/>
  <c r="G126" i="16"/>
  <c r="G132" i="16"/>
  <c r="G131" i="16"/>
  <c r="G128" i="16"/>
  <c r="G129" i="16"/>
  <c r="G130" i="16"/>
  <c r="G118" i="16"/>
  <c r="G91" i="16"/>
  <c r="G90" i="16"/>
  <c r="G79" i="16"/>
  <c r="G92" i="16"/>
  <c r="G76" i="16"/>
  <c r="G52" i="16"/>
  <c r="G101" i="16"/>
  <c r="G78" i="16"/>
  <c r="G30" i="16"/>
  <c r="G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<sst xmlns="http://schemas.openxmlformats.org/spreadsheetml/2006/main" count="1786" uniqueCount="363">
  <si>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</si>
  <si>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</si>
  <si>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</si>
  <si>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</si>
  <si>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</si>
  <si>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</si>
  <si>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</si>
  <si>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</si>
  <si>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</si>
  <si>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</si>
  <si>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</si>
  <si>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</si>
  <si>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</si>
  <si>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</si>
  <si>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</si>
  <si>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</si>
  <si>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</si>
  <si>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</si>
  <si>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</si>
  <si>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</si>
  <si>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</si>
  <si>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</si>
  <si>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</si>
  <si>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</si>
  <si>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</si>
  <si>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</si>
  <si>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</si>
  <si>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</si>
  <si>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</si>
  <si>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</si>
  <si>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</si>
  <si>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</si>
  <si>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</si>
  <si>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</si>
  <si>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</si>
  <si>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</si>
  <si>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</si>
  <si>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</si>
  <si>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</si>
  <si>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</si>
  <si>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</si>
  <si>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</si>
  <si>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</si>
  <si>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</si>
  <si>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</si>
  <si>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</si>
  <si>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</si>
  <si>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</si>
  <si>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</si>
  <si>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</si>
  <si>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</si>
  <si>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</si>
  <si>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</si>
  <si>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</si>
  <si>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</si>
  <si>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</si>
  <si>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</si>
  <si>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</si>
  <si>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</si>
  <si>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</si>
  <si>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</si>
  <si>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</si>
  <si>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</si>
  <si>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</si>
  <si>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</si>
  <si>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</si>
  <si>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</si>
  <si>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</si>
  <si>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</si>
  <si>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</si>
  <si>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</si>
  <si>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</si>
  <si>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</si>
  <si>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</si>
  <si>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</si>
  <si>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</si>
  <si>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</si>
  <si>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</si>
  <si>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</si>
  <si>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</si>
  <si>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</si>
  <si>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</si>
  <si>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</si>
  <si>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</si>
  <si>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</si>
  <si>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</si>
  <si>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</si>
  <si>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</si>
  <si>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</si>
  <si>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</si>
  <si>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</si>
  <si>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</si>
  <si>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</si>
  <si>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</si>
  <si>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</si>
  <si>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</si>
  <si>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</si>
  <si>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</si>
  <si>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</si>
  <si>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</si>
  <si>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</si>
  <si>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</si>
  <si>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</si>
  <si>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</si>
  <si>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</si>
  <si>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</si>
  <si>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</si>
  <si>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</si>
  <si>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</si>
  <si>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</si>
  <si>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</si>
  <si>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</si>
  <si>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</si>
  <si>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</si>
  <si>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</si>
  <si>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</si>
  <si>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</si>
  <si>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</si>
  <si>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</si>
  <si>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</si>
  <si>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</si>
  <si>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</si>
  <si>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</si>
  <si>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</si>
  <si>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</si>
  <si>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</si>
  <si>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</si>
  <si>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</si>
  <si>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</si>
  <si>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</si>
  <si>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</si>
  <si>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</si>
  <si>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</si>
  <si>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</si>
  <si>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</si>
  <si>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</si>
  <si>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</si>
  <si>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</si>
  <si>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</si>
  <si>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</si>
  <si>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</si>
  <si>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</si>
  <si>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</si>
  <si>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</si>
  <si>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</si>
  <si>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</si>
  <si>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</si>
  <si>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</si>
  <si>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</si>
  <si>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</si>
  <si>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</si>
  <si>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</si>
  <si>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</si>
  <si>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</si>
  <si>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</si>
  <si>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</si>
  <si>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</si>
  <si>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</si>
  <si>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</si>
  <si>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</si>
  <si>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</si>
  <si>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</si>
  <si>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</si>
  <si>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</si>
  <si>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</si>
  <si>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</si>
  <si>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</si>
  <si>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</si>
  <si>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</si>
  <si>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</si>
  <si>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</si>
  <si>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</si>
  <si>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</si>
  <si>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</si>
  <si>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</si>
  <si>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</si>
  <si>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</si>
  <si>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</si>
  <si>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</si>
  <si>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</si>
  <si>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</si>
  <si>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</si>
  <si>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</si>
  <si>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</si>
  <si>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</si>
  <si>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</si>
  <si>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</si>
  <si>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</si>
  <si>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</si>
  <si>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</si>
  <si>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</si>
  <si>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</si>
  <si>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</si>
  <si>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</si>
  <si>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</si>
  <si>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</si>
  <si>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</si>
  <si>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</si>
  <si>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</si>
  <si>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</si>
  <si>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</si>
  <si>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</si>
  <si>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</si>
  <si>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</si>
  <si>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</si>
  <si>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</si>
  <si>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</si>
  <si>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</si>
  <si>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</si>
  <si>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</si>
  <si>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</si>
  <si>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</si>
  <si>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</si>
  <si>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</si>
  <si>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</si>
  <si>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</si>
  <si>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</si>
  <si>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</si>
  <si>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</si>
  <si>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</si>
  <si>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</si>
  <si>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</si>
  <si>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</si>
  <si>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</si>
  <si>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</si>
  <si>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</si>
  <si>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</si>
  <si>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</si>
  <si>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</si>
  <si>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</si>
  <si>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</si>
  <si>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</si>
  <si>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</si>
  <si>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</si>
  <si>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</si>
  <si>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</si>
  <si>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</si>
  <si>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</si>
  <si>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</si>
  <si>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</si>
  <si>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</si>
  <si>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</si>
  <si>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</si>
  <si>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</si>
  <si>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</si>
  <si>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</si>
  <si>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</si>
  <si>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</si>
  <si>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</si>
  <si>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</si>
  <si>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</si>
  <si>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</si>
  <si>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</si>
  <si>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</si>
  <si>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</si>
  <si>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</si>
  <si>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</si>
  <si>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</si>
  <si>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</si>
  <si>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</si>
  <si>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</si>
  <si>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</si>
  <si>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</si>
  <si>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</si>
  <si>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</si>
  <si>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</si>
  <si>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</si>
  <si>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</si>
  <si>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</si>
  <si>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</si>
  <si>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</si>
  <si>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</si>
  <si>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</si>
  <si>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</si>
  <si>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</si>
  <si>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</si>
  <si>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</si>
  <si>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</si>
  <si>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</si>
  <si>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</si>
  <si>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</si>
  <si>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</si>
  <si>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</si>
  <si>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</si>
  <si>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</si>
  <si>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</si>
  <si>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</si>
  <si>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</si>
  <si>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</si>
  <si>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</si>
  <si>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</si>
  <si>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</si>
  <si>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</si>
  <si>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</si>
  <si>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</si>
  <si>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</si>
  <si>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</si>
  <si>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</si>
  <si>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</si>
  <si>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</si>
  <si>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</si>
  <si>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</si>
  <si>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</si>
  <si>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</si>
  <si>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</si>
  <si>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</si>
  <si>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</si>
  <si>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</si>
  <si>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</si>
  <si>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</si>
  <si>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</si>
  <si>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</si>
  <si>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</si>
  <si>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</si>
  <si>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</si>
  <si>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</si>
  <si>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</si>
  <si>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</si>
  <si>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</si>
  <si>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</si>
  <si>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</si>
  <si>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</si>
  <si>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</si>
  <si>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</si>
  <si>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</si>
  <si>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</si>
  <si>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</si>
  <si>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</si>
  <si>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</si>
  <si>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</si>
  <si>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</si>
  <si>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</si>
  <si>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</si>
  <si>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</si>
  <si>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</si>
  <si>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</si>
  <si>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</si>
  <si>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</si>
  <si>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</si>
  <si>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</si>
  <si>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</si>
  <si>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</si>
  <si>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</si>
  <si>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</si>
  <si>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</si>
  <si>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</si>
  <si>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</si>
  <si>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</si>
  <si>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</si>
  <si>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</si>
  <si>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</si>
  <si>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</si>
  <si>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</si>
  <si>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/>
  </si>
  <si>
    <t>No inclination</t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</si>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</sst>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2">
    <xf numFmtId="0" fontId="0" fillId="0" borderId="0"/>
    <xf numFmtId="0" fontId="5" fillId="0" borderId="0"/>
    <xf numFmtId="0" fontId="4" fillId="0" borderId="0"/>
    <xf numFmtId="9" fontId="42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9" fontId="4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0">
    <xf numFmtId="0" fontId="0" fillId="0" borderId="0" xfId="0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3" borderId="1" xfId="1" applyFont="1" applyFill="1" applyBorder="1" applyAlignment="1">
      <alignment horizontal="left" vertical="center"/>
    </xf>
    <xf numFmtId="2" fontId="9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11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/>
    </xf>
    <xf numFmtId="2" fontId="14" fillId="3" borderId="4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right" vertical="center"/>
    </xf>
    <xf numFmtId="0" fontId="11" fillId="3" borderId="5" xfId="1" applyFont="1" applyFill="1" applyBorder="1" applyAlignment="1">
      <alignment horizontal="left" vertical="center"/>
    </xf>
    <xf numFmtId="0" fontId="6" fillId="2" borderId="0" xfId="1" applyFont="1" applyFill="1" applyAlignment="1">
      <alignment vertical="center" wrapText="1"/>
    </xf>
    <xf numFmtId="0" fontId="16" fillId="4" borderId="0" xfId="1" applyFont="1" applyFill="1" applyAlignment="1">
      <alignment horizontal="left" vertical="top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7" fillId="0" borderId="7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4" borderId="0" xfId="1" applyFont="1" applyFill="1" applyAlignment="1">
      <alignment vertical="top" wrapText="1"/>
    </xf>
    <xf numFmtId="0" fontId="17" fillId="0" borderId="11" xfId="1" applyFont="1" applyBorder="1" applyAlignment="1">
      <alignment vertical="center" wrapText="1"/>
    </xf>
    <xf numFmtId="0" fontId="17" fillId="0" borderId="12" xfId="1" applyFont="1" applyBorder="1" applyAlignment="1">
      <alignment vertical="center" wrapText="1"/>
    </xf>
    <xf numFmtId="0" fontId="17" fillId="0" borderId="13" xfId="1" applyFont="1" applyBorder="1" applyAlignment="1">
      <alignment vertical="center" wrapText="1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18" fillId="2" borderId="0" xfId="1" applyFont="1" applyFill="1"/>
    <xf numFmtId="0" fontId="16" fillId="0" borderId="0" xfId="1" applyFont="1" applyAlignment="1">
      <alignment vertical="top" wrapText="1"/>
    </xf>
    <xf numFmtId="2" fontId="19" fillId="3" borderId="18" xfId="1" applyNumberFormat="1" applyFont="1" applyFill="1" applyBorder="1" applyAlignment="1">
      <alignment horizontal="left"/>
    </xf>
    <xf numFmtId="0" fontId="19" fillId="3" borderId="18" xfId="1" applyFont="1" applyFill="1" applyBorder="1" applyAlignment="1">
      <alignment horizontal="left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14" fontId="25" fillId="2" borderId="19" xfId="1" applyNumberFormat="1" applyFont="1" applyFill="1" applyBorder="1" applyAlignment="1">
      <alignment horizontal="center" vertical="center"/>
    </xf>
    <xf numFmtId="49" fontId="24" fillId="2" borderId="19" xfId="1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6" fillId="2" borderId="23" xfId="1" applyFont="1" applyFill="1" applyBorder="1" applyAlignment="1">
      <alignment vertical="center"/>
    </xf>
    <xf numFmtId="49" fontId="20" fillId="2" borderId="23" xfId="1" applyNumberFormat="1" applyFont="1" applyFill="1" applyBorder="1" applyAlignment="1">
      <alignment horizontal="center" vertical="center"/>
    </xf>
    <xf numFmtId="0" fontId="21" fillId="2" borderId="23" xfId="1" applyFont="1" applyFill="1" applyBorder="1" applyAlignment="1">
      <alignment horizontal="right" vertical="center"/>
    </xf>
    <xf numFmtId="0" fontId="7" fillId="2" borderId="23" xfId="1" applyFont="1" applyFill="1" applyBorder="1" applyAlignment="1">
      <alignment vertical="center"/>
    </xf>
    <xf numFmtId="0" fontId="22" fillId="2" borderId="23" xfId="1" applyFont="1" applyFill="1" applyBorder="1" applyAlignment="1">
      <alignment vertical="center"/>
    </xf>
    <xf numFmtId="0" fontId="7" fillId="2" borderId="24" xfId="1" applyFont="1" applyFill="1" applyBorder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8" fillId="3" borderId="0" xfId="1" applyFont="1" applyFill="1" applyAlignment="1">
      <alignment horizontal="right" vertical="center"/>
    </xf>
    <xf numFmtId="0" fontId="8" fillId="3" borderId="0" xfId="1" applyFont="1" applyFill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164" fontId="9" fillId="3" borderId="5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right" vertical="center"/>
    </xf>
    <xf numFmtId="0" fontId="6" fillId="2" borderId="25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13" fillId="3" borderId="0" xfId="1" applyFont="1" applyFill="1" applyAlignment="1">
      <alignment horizontal="left" indent="2"/>
    </xf>
    <xf numFmtId="1" fontId="11" fillId="3" borderId="25" xfId="1" applyNumberFormat="1" applyFont="1" applyFill="1" applyBorder="1" applyAlignment="1">
      <alignment horizontal="center" vertical="center"/>
    </xf>
    <xf numFmtId="1" fontId="31" fillId="6" borderId="25" xfId="1" applyNumberFormat="1" applyFont="1" applyFill="1" applyBorder="1" applyAlignment="1">
      <alignment horizontal="center" vertical="center"/>
    </xf>
    <xf numFmtId="0" fontId="31" fillId="6" borderId="25" xfId="1" applyFont="1" applyFill="1" applyBorder="1" applyAlignment="1">
      <alignment horizontal="center" vertical="center"/>
    </xf>
    <xf numFmtId="164" fontId="11" fillId="3" borderId="25" xfId="1" applyNumberFormat="1" applyFont="1" applyFill="1" applyBorder="1" applyAlignment="1">
      <alignment horizontal="center" vertical="center"/>
    </xf>
    <xf numFmtId="11" fontId="11" fillId="3" borderId="25" xfId="1" applyNumberFormat="1" applyFont="1" applyFill="1" applyBorder="1" applyAlignment="1">
      <alignment horizontal="center" vertical="center"/>
    </xf>
    <xf numFmtId="0" fontId="35" fillId="3" borderId="1" xfId="1" applyFont="1" applyFill="1" applyBorder="1" applyAlignment="1">
      <alignment horizontal="right" vertical="center"/>
    </xf>
    <xf numFmtId="0" fontId="34" fillId="3" borderId="1" xfId="1" applyFont="1" applyFill="1" applyBorder="1" applyAlignment="1">
      <alignment horizontal="right" vertical="center"/>
    </xf>
    <xf numFmtId="0" fontId="35" fillId="3" borderId="5" xfId="1" applyFont="1" applyFill="1" applyBorder="1" applyAlignment="1">
      <alignment horizontal="right" vertical="center"/>
    </xf>
    <xf numFmtId="165" fontId="9" fillId="3" borderId="5" xfId="1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14" fontId="6" fillId="2" borderId="0" xfId="2" applyNumberFormat="1" applyFont="1" applyFill="1" applyAlignment="1">
      <alignment vertical="center"/>
    </xf>
    <xf numFmtId="0" fontId="17" fillId="0" borderId="26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164" fontId="9" fillId="3" borderId="2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wrapText="1"/>
    </xf>
    <xf numFmtId="0" fontId="13" fillId="3" borderId="0" xfId="1" applyFont="1" applyFill="1" applyAlignment="1">
      <alignment horizontal="left" wrapText="1" indent="2"/>
    </xf>
    <xf numFmtId="164" fontId="9" fillId="3" borderId="0" xfId="1" applyNumberFormat="1" applyFont="1" applyFill="1" applyAlignment="1">
      <alignment horizontal="center" vertical="center"/>
    </xf>
    <xf numFmtId="166" fontId="9" fillId="3" borderId="2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38" fillId="4" borderId="0" xfId="1" applyFont="1" applyFill="1" applyAlignment="1">
      <alignment vertical="center"/>
    </xf>
    <xf numFmtId="0" fontId="39" fillId="4" borderId="0" xfId="1" applyFont="1" applyFill="1" applyAlignment="1">
      <alignment horizontal="center" vertical="center"/>
    </xf>
    <xf numFmtId="0" fontId="40" fillId="4" borderId="0" xfId="1" applyFont="1" applyFill="1" applyAlignment="1">
      <alignment horizontal="center" vertical="center"/>
    </xf>
    <xf numFmtId="164" fontId="38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5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6" fillId="0" borderId="29" xfId="0" applyFont="1" applyBorder="1" applyAlignment="1">
      <alignment horizontal="center"/>
    </xf>
    <xf numFmtId="0" fontId="46" fillId="0" borderId="0" xfId="0" applyFont="1"/>
    <xf numFmtId="168" fontId="0" fillId="7" borderId="0" xfId="3" applyNumberFormat="1" applyFont="1" applyFill="1" applyAlignment="1">
      <alignment horizontal="center"/>
    </xf>
    <xf numFmtId="0" fontId="6" fillId="4" borderId="0" xfId="1" applyFont="1" applyFill="1" applyAlignment="1">
      <alignment vertical="center"/>
    </xf>
    <xf numFmtId="164" fontId="38" fillId="4" borderId="25" xfId="1" applyNumberFormat="1" applyFont="1" applyFill="1" applyBorder="1" applyAlignment="1">
      <alignment horizontal="center" vertical="center"/>
    </xf>
    <xf numFmtId="164" fontId="41" fillId="4" borderId="25" xfId="1" applyNumberFormat="1" applyFont="1" applyFill="1" applyBorder="1" applyAlignment="1">
      <alignment horizontal="center" vertical="center"/>
    </xf>
    <xf numFmtId="169" fontId="41" fillId="4" borderId="28" xfId="1" applyNumberFormat="1" applyFont="1" applyFill="1" applyBorder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5" fontId="9" fillId="3" borderId="0" xfId="1" applyNumberFormat="1" applyFont="1" applyFill="1" applyAlignment="1">
      <alignment horizontal="center" vertical="center"/>
    </xf>
    <xf numFmtId="0" fontId="13" fillId="3" borderId="0" xfId="1" applyFont="1" applyFill="1" applyAlignment="1">
      <alignment horizontal="left"/>
    </xf>
    <xf numFmtId="0" fontId="9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7" fillId="7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17" fillId="0" borderId="0" xfId="0" applyFont="1"/>
    <xf numFmtId="0" fontId="6" fillId="2" borderId="0" xfId="1" applyFont="1" applyFill="1" applyAlignment="1">
      <alignment horizontal="center" vertical="center"/>
    </xf>
    <xf numFmtId="0" fontId="52" fillId="0" borderId="28" xfId="0" applyFont="1" applyBorder="1" applyAlignment="1">
      <alignment horizontal="center"/>
    </xf>
    <xf numFmtId="0" fontId="53" fillId="8" borderId="30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6" fillId="2" borderId="0" xfId="1" applyFont="1" applyFill="1" applyAlignment="1">
      <alignment horizontal="left" vertic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1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9" fillId="3" borderId="1" xfId="1" applyNumberFormat="1" applyFont="1" applyFill="1" applyBorder="1" applyAlignment="1">
      <alignment horizontal="center" vertical="center"/>
    </xf>
    <xf numFmtId="2" fontId="9" fillId="3" borderId="5" xfId="1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left"/>
    </xf>
    <xf numFmtId="0" fontId="63" fillId="0" borderId="0" xfId="4" applyFont="1" applyAlignment="1">
      <alignment horizontal="center"/>
    </xf>
    <xf numFmtId="165" fontId="65" fillId="7" borderId="0" xfId="0" applyNumberFormat="1" applyFont="1" applyFill="1" applyAlignment="1">
      <alignment horizontal="center"/>
    </xf>
    <xf numFmtId="2" fontId="65" fillId="7" borderId="0" xfId="0" applyNumberFormat="1" applyFont="1" applyFill="1" applyAlignment="1">
      <alignment horizontal="center"/>
    </xf>
    <xf numFmtId="0" fontId="63" fillId="0" borderId="0" xfId="9" applyFont="1" applyAlignment="1">
      <alignment horizont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16" fillId="5" borderId="10" xfId="1" applyFont="1" applyFill="1" applyBorder="1" applyAlignment="1">
      <alignment horizontal="center" vertical="center" wrapText="1"/>
    </xf>
    <xf numFmtId="0" fontId="16" fillId="5" borderId="0" xfId="1" applyFont="1" applyFill="1" applyAlignment="1">
      <alignment horizontal="center" vertical="center" wrapText="1"/>
    </xf>
    <xf numFmtId="0" fontId="16" fillId="5" borderId="9" xfId="1" applyFont="1" applyFill="1" applyBorder="1" applyAlignment="1">
      <alignment horizontal="center" vertical="center" wrapText="1"/>
    </xf>
    <xf numFmtId="0" fontId="27" fillId="2" borderId="0" xfId="1" applyFont="1" applyFill="1" applyAlignment="1">
      <alignment horizontal="left" vertical="top" wrapText="1"/>
    </xf>
    <xf numFmtId="0" fontId="27" fillId="2" borderId="0" xfId="1" applyFont="1" applyFill="1" applyAlignment="1">
      <alignment horizontal="left" vertical="top"/>
    </xf>
    <xf numFmtId="0" fontId="26" fillId="2" borderId="6" xfId="1" applyFont="1" applyFill="1" applyBorder="1" applyAlignment="1">
      <alignment horizontal="center"/>
    </xf>
    <xf numFmtId="0" fontId="24" fillId="2" borderId="22" xfId="1" applyFont="1" applyFill="1" applyBorder="1" applyAlignment="1">
      <alignment horizontal="left" vertical="center"/>
    </xf>
    <xf numFmtId="0" fontId="24" fillId="2" borderId="21" xfId="1" applyFont="1" applyFill="1" applyBorder="1" applyAlignment="1">
      <alignment horizontal="left" vertical="center"/>
    </xf>
    <xf numFmtId="0" fontId="24" fillId="2" borderId="20" xfId="1" applyFont="1" applyFill="1" applyBorder="1" applyAlignment="1">
      <alignment horizontal="left" vertical="center"/>
    </xf>
    <xf numFmtId="0" fontId="37" fillId="3" borderId="1" xfId="2" applyFont="1" applyFill="1" applyBorder="1" applyAlignment="1">
      <alignment horizontal="left" vertical="center"/>
    </xf>
    <xf numFmtId="14" fontId="11" fillId="3" borderId="1" xfId="2" applyNumberFormat="1" applyFont="1" applyFill="1" applyBorder="1" applyAlignment="1">
      <alignment horizontal="left" vertical="center" shrinkToFit="1"/>
    </xf>
    <xf numFmtId="0" fontId="11" fillId="3" borderId="1" xfId="2" applyFont="1" applyFill="1" applyBorder="1" applyAlignment="1">
      <alignment horizontal="left" vertical="center"/>
    </xf>
    <xf numFmtId="0" fontId="11" fillId="3" borderId="1" xfId="2" quotePrefix="1" applyFont="1" applyFill="1" applyBorder="1" applyAlignment="1">
      <alignment horizontal="left" vertical="center"/>
    </xf>
  </cellXfs>
  <cellStyles count="32">
    <cellStyle name="Normal" xfId="0" builtinId="0"/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" xfId="3" builtinId="5"/>
    <cellStyle name="Percent 2" xfId="16" xr:uid="{239069C0-748A-4C21-A885-90201691E9E0}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-1099.0367219299899</c:v>
                </c:pt>
                <c:pt idx="1">
                  <c:v>-1072.10568515314</c:v>
                </c:pt>
                <c:pt idx="2">
                  <c:v>-1045.17464837629</c:v>
                </c:pt>
                <c:pt idx="3">
                  <c:v>-1018.24361159944</c:v>
                </c:pt>
                <c:pt idx="4">
                  <c:v>-991.31257482259002</c:v>
                </c:pt>
                <c:pt idx="5">
                  <c:v>-964.38153804573994</c:v>
                </c:pt>
                <c:pt idx="6">
                  <c:v>-937.45050126888998</c:v>
                </c:pt>
                <c:pt idx="7">
                  <c:v>-910.51946449204013</c:v>
                </c:pt>
                <c:pt idx="8">
                  <c:v>-883.58842771519005</c:v>
                </c:pt>
                <c:pt idx="9">
                  <c:v>-856.65739093834009</c:v>
                </c:pt>
                <c:pt idx="10">
                  <c:v>-829.72635416149012</c:v>
                </c:pt>
                <c:pt idx="11">
                  <c:v>-802.79531738464016</c:v>
                </c:pt>
                <c:pt idx="12">
                  <c:v>-775.86428060779008</c:v>
                </c:pt>
                <c:pt idx="13">
                  <c:v>-748.93324383094011</c:v>
                </c:pt>
                <c:pt idx="14">
                  <c:v>-722.00220705409026</c:v>
                </c:pt>
                <c:pt idx="15">
                  <c:v>-695.07117027724018</c:v>
                </c:pt>
                <c:pt idx="16">
                  <c:v>-668.14013350039022</c:v>
                </c:pt>
                <c:pt idx="17">
                  <c:v>-641.20909672354026</c:v>
                </c:pt>
                <c:pt idx="18">
                  <c:v>-614.27805994669018</c:v>
                </c:pt>
                <c:pt idx="19">
                  <c:v>-587.34702316984021</c:v>
                </c:pt>
                <c:pt idx="20">
                  <c:v>-560.41598639299025</c:v>
                </c:pt>
                <c:pt idx="21">
                  <c:v>-533.48494961614017</c:v>
                </c:pt>
                <c:pt idx="22">
                  <c:v>-506.55391283929021</c:v>
                </c:pt>
                <c:pt idx="23">
                  <c:v>-479.62287606244024</c:v>
                </c:pt>
                <c:pt idx="24">
                  <c:v>-452.69183928559022</c:v>
                </c:pt>
                <c:pt idx="25">
                  <c:v>-425.7608025087402</c:v>
                </c:pt>
                <c:pt idx="26">
                  <c:v>-398.82976573189023</c:v>
                </c:pt>
                <c:pt idx="27">
                  <c:v>-371.89872895504033</c:v>
                </c:pt>
                <c:pt idx="28">
                  <c:v>-344.96769217819036</c:v>
                </c:pt>
                <c:pt idx="29">
                  <c:v>-318.03665540134034</c:v>
                </c:pt>
                <c:pt idx="30">
                  <c:v>-291.10561862449032</c:v>
                </c:pt>
                <c:pt idx="31">
                  <c:v>-264.17458184764035</c:v>
                </c:pt>
                <c:pt idx="32">
                  <c:v>-237.24354507079033</c:v>
                </c:pt>
                <c:pt idx="33">
                  <c:v>-210.31250829394034</c:v>
                </c:pt>
                <c:pt idx="34">
                  <c:v>-183.38147151709035</c:v>
                </c:pt>
                <c:pt idx="35">
                  <c:v>-156.45043474024033</c:v>
                </c:pt>
                <c:pt idx="36">
                  <c:v>-129.51939796339033</c:v>
                </c:pt>
                <c:pt idx="37">
                  <c:v>-102.58836118654034</c:v>
                </c:pt>
                <c:pt idx="38">
                  <c:v>-75.657324409690446</c:v>
                </c:pt>
                <c:pt idx="39">
                  <c:v>-48.726287632840453</c:v>
                </c:pt>
                <c:pt idx="40">
                  <c:v>-21.795250855990453</c:v>
                </c:pt>
                <c:pt idx="41">
                  <c:v>5.1357859208595471</c:v>
                </c:pt>
                <c:pt idx="42">
                  <c:v>32.066822697709547</c:v>
                </c:pt>
                <c:pt idx="43">
                  <c:v>58.997859474559547</c:v>
                </c:pt>
                <c:pt idx="44">
                  <c:v>85.928896251409554</c:v>
                </c:pt>
                <c:pt idx="45">
                  <c:v>112.85993302825955</c:v>
                </c:pt>
                <c:pt idx="46">
                  <c:v>139.79096980510954</c:v>
                </c:pt>
                <c:pt idx="47">
                  <c:v>166.72200658195953</c:v>
                </c:pt>
                <c:pt idx="48">
                  <c:v>193.65304335880955</c:v>
                </c:pt>
                <c:pt idx="49">
                  <c:v>220.58408013565955</c:v>
                </c:pt>
                <c:pt idx="50">
                  <c:v>247.51511691250954</c:v>
                </c:pt>
                <c:pt idx="51">
                  <c:v>274.44615368935956</c:v>
                </c:pt>
                <c:pt idx="52">
                  <c:v>301.37719046620953</c:v>
                </c:pt>
                <c:pt idx="53">
                  <c:v>328.30822724305955</c:v>
                </c:pt>
                <c:pt idx="54">
                  <c:v>355.23926401990934</c:v>
                </c:pt>
                <c:pt idx="55">
                  <c:v>382.17030079675931</c:v>
                </c:pt>
                <c:pt idx="56">
                  <c:v>409.10133757360933</c:v>
                </c:pt>
                <c:pt idx="57">
                  <c:v>436.03237435045929</c:v>
                </c:pt>
                <c:pt idx="58">
                  <c:v>462.96341112730931</c:v>
                </c:pt>
                <c:pt idx="59">
                  <c:v>489.89444790415934</c:v>
                </c:pt>
                <c:pt idx="60">
                  <c:v>516.82548468100936</c:v>
                </c:pt>
                <c:pt idx="61">
                  <c:v>543.75652145785932</c:v>
                </c:pt>
                <c:pt idx="62">
                  <c:v>570.68755823470929</c:v>
                </c:pt>
                <c:pt idx="63">
                  <c:v>597.61859501155936</c:v>
                </c:pt>
                <c:pt idx="64">
                  <c:v>624.54963178840933</c:v>
                </c:pt>
                <c:pt idx="65">
                  <c:v>651.48066856525929</c:v>
                </c:pt>
                <c:pt idx="66">
                  <c:v>678.41170534210937</c:v>
                </c:pt>
                <c:pt idx="67">
                  <c:v>705.34274211895934</c:v>
                </c:pt>
                <c:pt idx="68">
                  <c:v>732.2737788958093</c:v>
                </c:pt>
                <c:pt idx="69">
                  <c:v>759.20481567265927</c:v>
                </c:pt>
                <c:pt idx="70">
                  <c:v>786.13585244950934</c:v>
                </c:pt>
                <c:pt idx="71">
                  <c:v>813.06688922635931</c:v>
                </c:pt>
                <c:pt idx="72">
                  <c:v>839.99792600320927</c:v>
                </c:pt>
                <c:pt idx="73">
                  <c:v>866.92896278005935</c:v>
                </c:pt>
                <c:pt idx="74">
                  <c:v>893.85999955690932</c:v>
                </c:pt>
                <c:pt idx="75">
                  <c:v>920.79103633375905</c:v>
                </c:pt>
                <c:pt idx="76">
                  <c:v>947.72207311060913</c:v>
                </c:pt>
                <c:pt idx="77">
                  <c:v>974.6531098874591</c:v>
                </c:pt>
                <c:pt idx="78">
                  <c:v>1001.5841466643091</c:v>
                </c:pt>
                <c:pt idx="79">
                  <c:v>1028.515183441159</c:v>
                </c:pt>
                <c:pt idx="80">
                  <c:v>1055.4462202180091</c:v>
                </c:pt>
                <c:pt idx="81">
                  <c:v>1082.3772569948592</c:v>
                </c:pt>
                <c:pt idx="82">
                  <c:v>1109.308293771709</c:v>
                </c:pt>
                <c:pt idx="83">
                  <c:v>1136.2393305485591</c:v>
                </c:pt>
                <c:pt idx="84">
                  <c:v>1163.1703673254092</c:v>
                </c:pt>
                <c:pt idx="85">
                  <c:v>1190.101404102259</c:v>
                </c:pt>
                <c:pt idx="86">
                  <c:v>1217.0324408791091</c:v>
                </c:pt>
                <c:pt idx="87">
                  <c:v>1243.9634776559592</c:v>
                </c:pt>
                <c:pt idx="88">
                  <c:v>1270.894514432809</c:v>
                </c:pt>
                <c:pt idx="89">
                  <c:v>1297.8255512096591</c:v>
                </c:pt>
                <c:pt idx="90">
                  <c:v>1324.756587986509</c:v>
                </c:pt>
                <c:pt idx="91">
                  <c:v>1351.6876247633591</c:v>
                </c:pt>
                <c:pt idx="92">
                  <c:v>1378.6186615402091</c:v>
                </c:pt>
                <c:pt idx="93">
                  <c:v>1405.549698317059</c:v>
                </c:pt>
                <c:pt idx="94">
                  <c:v>1432.4807350939091</c:v>
                </c:pt>
                <c:pt idx="95">
                  <c:v>1459.4117718707591</c:v>
                </c:pt>
                <c:pt idx="96">
                  <c:v>1486.342808647609</c:v>
                </c:pt>
                <c:pt idx="97">
                  <c:v>1513.2738454244591</c:v>
                </c:pt>
                <c:pt idx="98">
                  <c:v>1540.2048822013091</c:v>
                </c:pt>
                <c:pt idx="99">
                  <c:v>1567.1359189781592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-75.788593259186214</c:v>
                </c:pt>
                <c:pt idx="1">
                  <c:v>-75.788593259186214</c:v>
                </c:pt>
                <c:pt idx="2">
                  <c:v>-75.78842831104069</c:v>
                </c:pt>
                <c:pt idx="3">
                  <c:v>-75.731302605109491</c:v>
                </c:pt>
                <c:pt idx="4">
                  <c:v>-75.571562027290014</c:v>
                </c:pt>
                <c:pt idx="5">
                  <c:v>-75.309206577582287</c:v>
                </c:pt>
                <c:pt idx="6">
                  <c:v>-74.944236255986283</c:v>
                </c:pt>
                <c:pt idx="7">
                  <c:v>-74.476651062502015</c:v>
                </c:pt>
                <c:pt idx="8">
                  <c:v>-73.906450997129483</c:v>
                </c:pt>
                <c:pt idx="9">
                  <c:v>-73.233636059868687</c:v>
                </c:pt>
                <c:pt idx="10">
                  <c:v>-72.458206250719627</c:v>
                </c:pt>
                <c:pt idx="11">
                  <c:v>-71.580161569682289</c:v>
                </c:pt>
                <c:pt idx="12">
                  <c:v>-70.599502016756702</c:v>
                </c:pt>
                <c:pt idx="13">
                  <c:v>-69.516227591942837</c:v>
                </c:pt>
                <c:pt idx="14">
                  <c:v>-68.330338295240736</c:v>
                </c:pt>
                <c:pt idx="15">
                  <c:v>-67.041834126650343</c:v>
                </c:pt>
                <c:pt idx="16">
                  <c:v>-65.650715086171687</c:v>
                </c:pt>
                <c:pt idx="17">
                  <c:v>-64.156981173804766</c:v>
                </c:pt>
                <c:pt idx="18">
                  <c:v>-62.560632389549582</c:v>
                </c:pt>
                <c:pt idx="19">
                  <c:v>-60.861668733406127</c:v>
                </c:pt>
                <c:pt idx="20">
                  <c:v>-59.060090205374415</c:v>
                </c:pt>
                <c:pt idx="21">
                  <c:v>-57.155896805454432</c:v>
                </c:pt>
                <c:pt idx="22">
                  <c:v>-55.149088533646186</c:v>
                </c:pt>
                <c:pt idx="23">
                  <c:v>-53.039665389949668</c:v>
                </c:pt>
                <c:pt idx="24">
                  <c:v>-50.827627374364894</c:v>
                </c:pt>
                <c:pt idx="25">
                  <c:v>-48.512974486891849</c:v>
                </c:pt>
                <c:pt idx="26">
                  <c:v>-46.095706727530541</c:v>
                </c:pt>
                <c:pt idx="27">
                  <c:v>-43.575824096280968</c:v>
                </c:pt>
                <c:pt idx="28">
                  <c:v>-40.953326593143125</c:v>
                </c:pt>
                <c:pt idx="29">
                  <c:v>-38.228214218117024</c:v>
                </c:pt>
                <c:pt idx="30">
                  <c:v>-35.400486971202653</c:v>
                </c:pt>
                <c:pt idx="31">
                  <c:v>-32.470144852400018</c:v>
                </c:pt>
                <c:pt idx="32">
                  <c:v>-29.437187861709113</c:v>
                </c:pt>
                <c:pt idx="33">
                  <c:v>-26.301615999129947</c:v>
                </c:pt>
                <c:pt idx="34">
                  <c:v>-23.063429264662513</c:v>
                </c:pt>
                <c:pt idx="35">
                  <c:v>-19.722627658306816</c:v>
                </c:pt>
                <c:pt idx="36">
                  <c:v>-16.279211180062852</c:v>
                </c:pt>
                <c:pt idx="37">
                  <c:v>-12.733179829930624</c:v>
                </c:pt>
                <c:pt idx="38">
                  <c:v>-9.0827704436473109</c:v>
                </c:pt>
                <c:pt idx="39">
                  <c:v>-5.2761955096619921</c:v>
                </c:pt>
                <c:pt idx="40">
                  <c:v>-1.2894523917477345</c:v>
                </c:pt>
                <c:pt idx="41">
                  <c:v>2.8774589100954624</c:v>
                </c:pt>
                <c:pt idx="42">
                  <c:v>7.2245383958675973</c:v>
                </c:pt>
                <c:pt idx="43">
                  <c:v>11.751786065568673</c:v>
                </c:pt>
                <c:pt idx="44">
                  <c:v>16.459201919198687</c:v>
                </c:pt>
                <c:pt idx="45">
                  <c:v>21.346785956757643</c:v>
                </c:pt>
                <c:pt idx="46">
                  <c:v>26.414538178245536</c:v>
                </c:pt>
                <c:pt idx="47">
                  <c:v>31.662458583662367</c:v>
                </c:pt>
                <c:pt idx="48">
                  <c:v>37.09054717300814</c:v>
                </c:pt>
                <c:pt idx="49">
                  <c:v>42.698803946282851</c:v>
                </c:pt>
                <c:pt idx="50">
                  <c:v>48.487228903486496</c:v>
                </c:pt>
                <c:pt idx="51">
                  <c:v>54.45582204461909</c:v>
                </c:pt>
                <c:pt idx="52">
                  <c:v>60.604583369680611</c:v>
                </c:pt>
                <c:pt idx="53">
                  <c:v>66.933512878671095</c:v>
                </c:pt>
                <c:pt idx="54">
                  <c:v>73.442610571590436</c:v>
                </c:pt>
                <c:pt idx="55">
                  <c:v>80.131876448438774</c:v>
                </c:pt>
                <c:pt idx="56">
                  <c:v>87.001310509216069</c:v>
                </c:pt>
                <c:pt idx="57">
                  <c:v>94.05091275392229</c:v>
                </c:pt>
                <c:pt idx="58">
                  <c:v>101.28068318255744</c:v>
                </c:pt>
                <c:pt idx="59">
                  <c:v>108.69062179512154</c:v>
                </c:pt>
                <c:pt idx="60">
                  <c:v>116.28072859161459</c:v>
                </c:pt>
                <c:pt idx="61">
                  <c:v>124.05100357203656</c:v>
                </c:pt>
                <c:pt idx="62">
                  <c:v>132.00144673638746</c:v>
                </c:pt>
                <c:pt idx="63">
                  <c:v>140.13205808466731</c:v>
                </c:pt>
                <c:pt idx="64">
                  <c:v>148.44283761687615</c:v>
                </c:pt>
                <c:pt idx="65">
                  <c:v>156.93378533301384</c:v>
                </c:pt>
                <c:pt idx="66">
                  <c:v>165.60490123308054</c:v>
                </c:pt>
                <c:pt idx="67">
                  <c:v>174.45618531707615</c:v>
                </c:pt>
                <c:pt idx="68">
                  <c:v>183.4876375850007</c:v>
                </c:pt>
                <c:pt idx="69">
                  <c:v>192.69925803685422</c:v>
                </c:pt>
                <c:pt idx="70">
                  <c:v>202.09104667263662</c:v>
                </c:pt>
                <c:pt idx="71">
                  <c:v>211.66300349234797</c:v>
                </c:pt>
                <c:pt idx="72">
                  <c:v>221.41512849598831</c:v>
                </c:pt>
                <c:pt idx="73">
                  <c:v>231.3474216835576</c:v>
                </c:pt>
                <c:pt idx="74">
                  <c:v>241.45988305505577</c:v>
                </c:pt>
                <c:pt idx="75">
                  <c:v>251.7525126104828</c:v>
                </c:pt>
                <c:pt idx="76">
                  <c:v>262.22531034983888</c:v>
                </c:pt>
                <c:pt idx="77">
                  <c:v>272.87827627312384</c:v>
                </c:pt>
                <c:pt idx="78">
                  <c:v>283.71141038033778</c:v>
                </c:pt>
                <c:pt idx="79">
                  <c:v>294.72471267148075</c:v>
                </c:pt>
                <c:pt idx="80">
                  <c:v>305.91818314655251</c:v>
                </c:pt>
                <c:pt idx="81">
                  <c:v>317.29182180555324</c:v>
                </c:pt>
                <c:pt idx="82">
                  <c:v>328.845628648483</c:v>
                </c:pt>
                <c:pt idx="83">
                  <c:v>340.57960367534162</c:v>
                </c:pt>
                <c:pt idx="84">
                  <c:v>352.49374688612914</c:v>
                </c:pt>
                <c:pt idx="85">
                  <c:v>364.5880582808457</c:v>
                </c:pt>
                <c:pt idx="86">
                  <c:v>376.86253785949123</c:v>
                </c:pt>
                <c:pt idx="87">
                  <c:v>389.31718562206555</c:v>
                </c:pt>
                <c:pt idx="88">
                  <c:v>401.9520015685689</c:v>
                </c:pt>
                <c:pt idx="89">
                  <c:v>414.76698569900122</c:v>
                </c:pt>
                <c:pt idx="90">
                  <c:v>427.7621380133624</c:v>
                </c:pt>
                <c:pt idx="91">
                  <c:v>440.93745851165255</c:v>
                </c:pt>
                <c:pt idx="92">
                  <c:v>454.29294719387167</c:v>
                </c:pt>
                <c:pt idx="93">
                  <c:v>467.82860406001964</c:v>
                </c:pt>
                <c:pt idx="94">
                  <c:v>481.54442911009659</c:v>
                </c:pt>
                <c:pt idx="95">
                  <c:v>495.44042234410256</c:v>
                </c:pt>
                <c:pt idx="96">
                  <c:v>509.51658376203744</c:v>
                </c:pt>
                <c:pt idx="97">
                  <c:v>523.77291336390124</c:v>
                </c:pt>
                <c:pt idx="98">
                  <c:v>538.20941114969389</c:v>
                </c:pt>
                <c:pt idx="99">
                  <c:v>552.82607711941569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-1099.0367219299899</c:v>
                </c:pt>
                <c:pt idx="1">
                  <c:v>-1072.10568515314</c:v>
                </c:pt>
                <c:pt idx="2">
                  <c:v>-1045.17464837629</c:v>
                </c:pt>
                <c:pt idx="3">
                  <c:v>-1018.24361159944</c:v>
                </c:pt>
                <c:pt idx="4">
                  <c:v>-991.31257482259002</c:v>
                </c:pt>
                <c:pt idx="5">
                  <c:v>-964.38153804573994</c:v>
                </c:pt>
                <c:pt idx="6">
                  <c:v>-937.45050126888998</c:v>
                </c:pt>
                <c:pt idx="7">
                  <c:v>-910.51946449204013</c:v>
                </c:pt>
                <c:pt idx="8">
                  <c:v>-883.58842771519005</c:v>
                </c:pt>
                <c:pt idx="9">
                  <c:v>-856.65739093834009</c:v>
                </c:pt>
                <c:pt idx="10">
                  <c:v>-829.72635416149012</c:v>
                </c:pt>
                <c:pt idx="11">
                  <c:v>-802.79531738464016</c:v>
                </c:pt>
                <c:pt idx="12">
                  <c:v>-775.86428060779008</c:v>
                </c:pt>
                <c:pt idx="13">
                  <c:v>-748.93324383094011</c:v>
                </c:pt>
                <c:pt idx="14">
                  <c:v>-722.00220705409026</c:v>
                </c:pt>
                <c:pt idx="15">
                  <c:v>-695.07117027724018</c:v>
                </c:pt>
                <c:pt idx="16">
                  <c:v>-668.14013350039022</c:v>
                </c:pt>
                <c:pt idx="17">
                  <c:v>-641.20909672354026</c:v>
                </c:pt>
                <c:pt idx="18">
                  <c:v>-614.27805994669018</c:v>
                </c:pt>
                <c:pt idx="19">
                  <c:v>-587.34702316984021</c:v>
                </c:pt>
                <c:pt idx="20">
                  <c:v>-560.41598639299025</c:v>
                </c:pt>
                <c:pt idx="21">
                  <c:v>-533.48494961614017</c:v>
                </c:pt>
                <c:pt idx="22">
                  <c:v>-506.55391283929021</c:v>
                </c:pt>
                <c:pt idx="23">
                  <c:v>-479.62287606244024</c:v>
                </c:pt>
                <c:pt idx="24">
                  <c:v>-452.69183928559022</c:v>
                </c:pt>
                <c:pt idx="25">
                  <c:v>-425.7608025087402</c:v>
                </c:pt>
                <c:pt idx="26">
                  <c:v>-398.82976573189023</c:v>
                </c:pt>
                <c:pt idx="27">
                  <c:v>-371.89872895504033</c:v>
                </c:pt>
                <c:pt idx="28">
                  <c:v>-344.96769217819036</c:v>
                </c:pt>
                <c:pt idx="29">
                  <c:v>-318.03665540134034</c:v>
                </c:pt>
                <c:pt idx="30">
                  <c:v>-291.10561862449032</c:v>
                </c:pt>
                <c:pt idx="31">
                  <c:v>-264.17458184764035</c:v>
                </c:pt>
                <c:pt idx="32">
                  <c:v>-237.24354507079033</c:v>
                </c:pt>
                <c:pt idx="33">
                  <c:v>-210.31250829394034</c:v>
                </c:pt>
                <c:pt idx="34">
                  <c:v>-183.38147151709035</c:v>
                </c:pt>
                <c:pt idx="35">
                  <c:v>-156.45043474024033</c:v>
                </c:pt>
                <c:pt idx="36">
                  <c:v>-129.51939796339033</c:v>
                </c:pt>
                <c:pt idx="37">
                  <c:v>-102.58836118654034</c:v>
                </c:pt>
                <c:pt idx="38">
                  <c:v>-75.657324409690446</c:v>
                </c:pt>
                <c:pt idx="39">
                  <c:v>-48.726287632840453</c:v>
                </c:pt>
                <c:pt idx="40">
                  <c:v>-21.795250855990453</c:v>
                </c:pt>
                <c:pt idx="41">
                  <c:v>5.1357859208595471</c:v>
                </c:pt>
                <c:pt idx="42">
                  <c:v>32.066822697709547</c:v>
                </c:pt>
                <c:pt idx="43">
                  <c:v>58.997859474559547</c:v>
                </c:pt>
                <c:pt idx="44">
                  <c:v>85.928896251409554</c:v>
                </c:pt>
                <c:pt idx="45">
                  <c:v>112.85993302825955</c:v>
                </c:pt>
                <c:pt idx="46">
                  <c:v>139.79096980510954</c:v>
                </c:pt>
                <c:pt idx="47">
                  <c:v>166.72200658195953</c:v>
                </c:pt>
                <c:pt idx="48">
                  <c:v>193.65304335880955</c:v>
                </c:pt>
                <c:pt idx="49">
                  <c:v>220.58408013565955</c:v>
                </c:pt>
                <c:pt idx="50">
                  <c:v>247.51511691250954</c:v>
                </c:pt>
                <c:pt idx="51">
                  <c:v>274.44615368935956</c:v>
                </c:pt>
                <c:pt idx="52">
                  <c:v>301.37719046620953</c:v>
                </c:pt>
                <c:pt idx="53">
                  <c:v>328.30822724305955</c:v>
                </c:pt>
                <c:pt idx="54">
                  <c:v>355.23926401990934</c:v>
                </c:pt>
                <c:pt idx="55">
                  <c:v>382.17030079675931</c:v>
                </c:pt>
                <c:pt idx="56">
                  <c:v>409.10133757360933</c:v>
                </c:pt>
                <c:pt idx="57">
                  <c:v>436.03237435045929</c:v>
                </c:pt>
                <c:pt idx="58">
                  <c:v>462.96341112730931</c:v>
                </c:pt>
                <c:pt idx="59">
                  <c:v>489.89444790415934</c:v>
                </c:pt>
                <c:pt idx="60">
                  <c:v>516.82548468100936</c:v>
                </c:pt>
                <c:pt idx="61">
                  <c:v>543.75652145785932</c:v>
                </c:pt>
                <c:pt idx="62">
                  <c:v>570.68755823470929</c:v>
                </c:pt>
                <c:pt idx="63">
                  <c:v>597.61859501155936</c:v>
                </c:pt>
                <c:pt idx="64">
                  <c:v>624.54963178840933</c:v>
                </c:pt>
                <c:pt idx="65">
                  <c:v>651.48066856525929</c:v>
                </c:pt>
                <c:pt idx="66">
                  <c:v>678.41170534210937</c:v>
                </c:pt>
                <c:pt idx="67">
                  <c:v>705.34274211895934</c:v>
                </c:pt>
                <c:pt idx="68">
                  <c:v>732.2737788958093</c:v>
                </c:pt>
                <c:pt idx="69">
                  <c:v>759.20481567265927</c:v>
                </c:pt>
                <c:pt idx="70">
                  <c:v>786.13585244950934</c:v>
                </c:pt>
                <c:pt idx="71">
                  <c:v>813.06688922635931</c:v>
                </c:pt>
                <c:pt idx="72">
                  <c:v>839.99792600320927</c:v>
                </c:pt>
                <c:pt idx="73">
                  <c:v>866.92896278005935</c:v>
                </c:pt>
                <c:pt idx="74">
                  <c:v>893.85999955690932</c:v>
                </c:pt>
                <c:pt idx="75">
                  <c:v>920.79103633375905</c:v>
                </c:pt>
                <c:pt idx="76">
                  <c:v>947.72207311060913</c:v>
                </c:pt>
                <c:pt idx="77">
                  <c:v>974.6531098874591</c:v>
                </c:pt>
                <c:pt idx="78">
                  <c:v>1001.5841466643091</c:v>
                </c:pt>
                <c:pt idx="79">
                  <c:v>1028.515183441159</c:v>
                </c:pt>
                <c:pt idx="80">
                  <c:v>1055.4462202180091</c:v>
                </c:pt>
                <c:pt idx="81">
                  <c:v>1082.3772569948592</c:v>
                </c:pt>
                <c:pt idx="82">
                  <c:v>1109.308293771709</c:v>
                </c:pt>
                <c:pt idx="83">
                  <c:v>1136.2393305485591</c:v>
                </c:pt>
                <c:pt idx="84">
                  <c:v>1163.1703673254092</c:v>
                </c:pt>
                <c:pt idx="85">
                  <c:v>1190.101404102259</c:v>
                </c:pt>
                <c:pt idx="86">
                  <c:v>1217.0324408791091</c:v>
                </c:pt>
                <c:pt idx="87">
                  <c:v>1243.9634776559592</c:v>
                </c:pt>
                <c:pt idx="88">
                  <c:v>1270.894514432809</c:v>
                </c:pt>
                <c:pt idx="89">
                  <c:v>1297.8255512096591</c:v>
                </c:pt>
                <c:pt idx="90">
                  <c:v>1324.756587986509</c:v>
                </c:pt>
                <c:pt idx="91">
                  <c:v>1351.6876247633591</c:v>
                </c:pt>
                <c:pt idx="92">
                  <c:v>1378.6186615402091</c:v>
                </c:pt>
                <c:pt idx="93">
                  <c:v>1405.549698317059</c:v>
                </c:pt>
                <c:pt idx="94">
                  <c:v>1432.4807350939091</c:v>
                </c:pt>
                <c:pt idx="95">
                  <c:v>1459.4117718707591</c:v>
                </c:pt>
                <c:pt idx="96">
                  <c:v>1486.342808647609</c:v>
                </c:pt>
                <c:pt idx="97">
                  <c:v>1513.2738454244591</c:v>
                </c:pt>
                <c:pt idx="98">
                  <c:v>1540.2048822013091</c:v>
                </c:pt>
                <c:pt idx="99">
                  <c:v>1567.1359189781592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905.35697439379805</c:v>
                </c:pt>
                <c:pt idx="1">
                  <c:v>905.35697439379805</c:v>
                </c:pt>
                <c:pt idx="2">
                  <c:v>905.35703105445964</c:v>
                </c:pt>
                <c:pt idx="3">
                  <c:v>905.3766540716324</c:v>
                </c:pt>
                <c:pt idx="4">
                  <c:v>905.43152590298473</c:v>
                </c:pt>
                <c:pt idx="5">
                  <c:v>905.52164654851674</c:v>
                </c:pt>
                <c:pt idx="6">
                  <c:v>905.64701600822832</c:v>
                </c:pt>
                <c:pt idx="7">
                  <c:v>905.80763428211935</c:v>
                </c:pt>
                <c:pt idx="8">
                  <c:v>906.00350137018995</c:v>
                </c:pt>
                <c:pt idx="9">
                  <c:v>906.23461727244023</c:v>
                </c:pt>
                <c:pt idx="10">
                  <c:v>906.50098198887008</c:v>
                </c:pt>
                <c:pt idx="11">
                  <c:v>906.8025955194795</c:v>
                </c:pt>
                <c:pt idx="12">
                  <c:v>907.13945786426848</c:v>
                </c:pt>
                <c:pt idx="13">
                  <c:v>907.51156902323703</c:v>
                </c:pt>
                <c:pt idx="14">
                  <c:v>907.91892899638503</c:v>
                </c:pt>
                <c:pt idx="15">
                  <c:v>908.36153778371283</c:v>
                </c:pt>
                <c:pt idx="16">
                  <c:v>908.8393953852202</c:v>
                </c:pt>
                <c:pt idx="17">
                  <c:v>909.35250180090691</c:v>
                </c:pt>
                <c:pt idx="18">
                  <c:v>909.90085703077341</c:v>
                </c:pt>
                <c:pt idx="19">
                  <c:v>910.48446107481948</c:v>
                </c:pt>
                <c:pt idx="20">
                  <c:v>911.103313933045</c:v>
                </c:pt>
                <c:pt idx="21">
                  <c:v>911.75741560545032</c:v>
                </c:pt>
                <c:pt idx="22">
                  <c:v>912.44676609203498</c:v>
                </c:pt>
                <c:pt idx="23">
                  <c:v>913.1713653927992</c:v>
                </c:pt>
                <c:pt idx="24">
                  <c:v>913.93121350774322</c:v>
                </c:pt>
                <c:pt idx="25">
                  <c:v>914.7263104368667</c:v>
                </c:pt>
                <c:pt idx="26">
                  <c:v>915.55665618016974</c:v>
                </c:pt>
                <c:pt idx="27">
                  <c:v>916.42225073765246</c:v>
                </c:pt>
                <c:pt idx="28">
                  <c:v>917.32309410931464</c:v>
                </c:pt>
                <c:pt idx="29">
                  <c:v>918.25918629515638</c:v>
                </c:pt>
                <c:pt idx="30">
                  <c:v>919.23052729517781</c:v>
                </c:pt>
                <c:pt idx="31">
                  <c:v>920.23711710937869</c:v>
                </c:pt>
                <c:pt idx="32">
                  <c:v>921.27895573775925</c:v>
                </c:pt>
                <c:pt idx="33">
                  <c:v>922.35604318031938</c:v>
                </c:pt>
                <c:pt idx="34">
                  <c:v>923.46837943705907</c:v>
                </c:pt>
                <c:pt idx="35">
                  <c:v>924.61596450797833</c:v>
                </c:pt>
                <c:pt idx="36">
                  <c:v>925.79879839307705</c:v>
                </c:pt>
                <c:pt idx="37">
                  <c:v>927.01688109235556</c:v>
                </c:pt>
                <c:pt idx="38">
                  <c:v>928.27151680027589</c:v>
                </c:pt>
                <c:pt idx="39">
                  <c:v>929.60101220624597</c:v>
                </c:pt>
                <c:pt idx="40">
                  <c:v>931.02312181329853</c:v>
                </c:pt>
                <c:pt idx="41">
                  <c:v>932.5378456214338</c:v>
                </c:pt>
                <c:pt idx="42">
                  <c:v>934.14518363065167</c:v>
                </c:pt>
                <c:pt idx="43">
                  <c:v>935.84513584095214</c:v>
                </c:pt>
                <c:pt idx="44">
                  <c:v>937.63770225233532</c:v>
                </c:pt>
                <c:pt idx="45">
                  <c:v>939.52288286480086</c:v>
                </c:pt>
                <c:pt idx="46">
                  <c:v>941.50067767834923</c:v>
                </c:pt>
                <c:pt idx="47">
                  <c:v>943.57108669298009</c:v>
                </c:pt>
                <c:pt idx="48">
                  <c:v>945.73410990869365</c:v>
                </c:pt>
                <c:pt idx="49">
                  <c:v>947.98974732548993</c:v>
                </c:pt>
                <c:pt idx="50">
                  <c:v>950.33799894336869</c:v>
                </c:pt>
                <c:pt idx="51">
                  <c:v>952.77886476233004</c:v>
                </c:pt>
                <c:pt idx="52">
                  <c:v>955.312344782374</c:v>
                </c:pt>
                <c:pt idx="53">
                  <c:v>957.93843900350066</c:v>
                </c:pt>
                <c:pt idx="54">
                  <c:v>960.65714742570992</c:v>
                </c:pt>
                <c:pt idx="55">
                  <c:v>963.46847004900178</c:v>
                </c:pt>
                <c:pt idx="56">
                  <c:v>966.37240687337612</c:v>
                </c:pt>
                <c:pt idx="57">
                  <c:v>969.36895789883317</c:v>
                </c:pt>
                <c:pt idx="58">
                  <c:v>972.45812312537294</c:v>
                </c:pt>
                <c:pt idx="59">
                  <c:v>975.6399025529953</c:v>
                </c:pt>
                <c:pt idx="60">
                  <c:v>978.91429618170014</c:v>
                </c:pt>
                <c:pt idx="61">
                  <c:v>982.28130401148769</c:v>
                </c:pt>
                <c:pt idx="62">
                  <c:v>985.74092604235784</c:v>
                </c:pt>
                <c:pt idx="63">
                  <c:v>989.29316227431059</c:v>
                </c:pt>
                <c:pt idx="64">
                  <c:v>992.93801270734605</c:v>
                </c:pt>
                <c:pt idx="65">
                  <c:v>996.67547734146399</c:v>
                </c:pt>
                <c:pt idx="66">
                  <c:v>1000.5055561766646</c:v>
                </c:pt>
                <c:pt idx="67">
                  <c:v>1004.4282492129478</c:v>
                </c:pt>
                <c:pt idx="68">
                  <c:v>1008.4435564503136</c:v>
                </c:pt>
                <c:pt idx="69">
                  <c:v>1012.5514778887622</c:v>
                </c:pt>
                <c:pt idx="70">
                  <c:v>1016.7520135282932</c:v>
                </c:pt>
                <c:pt idx="71">
                  <c:v>1021.045163368907</c:v>
                </c:pt>
                <c:pt idx="72">
                  <c:v>1025.4309274106031</c:v>
                </c:pt>
                <c:pt idx="73">
                  <c:v>1029.909305653382</c:v>
                </c:pt>
                <c:pt idx="74">
                  <c:v>1034.4802980972436</c:v>
                </c:pt>
                <c:pt idx="75">
                  <c:v>1039.1439047421877</c:v>
                </c:pt>
                <c:pt idx="76">
                  <c:v>1043.9001255882145</c:v>
                </c:pt>
                <c:pt idx="77">
                  <c:v>1048.7489606353238</c:v>
                </c:pt>
                <c:pt idx="78">
                  <c:v>1053.6904098835159</c:v>
                </c:pt>
                <c:pt idx="79">
                  <c:v>1058.7244733327905</c:v>
                </c:pt>
                <c:pt idx="80">
                  <c:v>1063.8511509831478</c:v>
                </c:pt>
                <c:pt idx="81">
                  <c:v>1069.0704428345875</c:v>
                </c:pt>
                <c:pt idx="82">
                  <c:v>1074.3823488871099</c:v>
                </c:pt>
                <c:pt idx="83">
                  <c:v>1079.786869140715</c:v>
                </c:pt>
                <c:pt idx="84">
                  <c:v>1085.2840035954027</c:v>
                </c:pt>
                <c:pt idx="85">
                  <c:v>1090.8737522511728</c:v>
                </c:pt>
                <c:pt idx="86">
                  <c:v>1096.556115108026</c:v>
                </c:pt>
                <c:pt idx="87">
                  <c:v>1102.3310921659613</c:v>
                </c:pt>
                <c:pt idx="88">
                  <c:v>1108.1986834249794</c:v>
                </c:pt>
                <c:pt idx="89">
                  <c:v>1114.1588888850804</c:v>
                </c:pt>
                <c:pt idx="90">
                  <c:v>1120.2117085462637</c:v>
                </c:pt>
                <c:pt idx="91">
                  <c:v>1126.3571424085299</c:v>
                </c:pt>
                <c:pt idx="92">
                  <c:v>1132.5951904718784</c:v>
                </c:pt>
                <c:pt idx="93">
                  <c:v>1138.9258527363095</c:v>
                </c:pt>
                <c:pt idx="94">
                  <c:v>1145.3491292018234</c:v>
                </c:pt>
                <c:pt idx="95">
                  <c:v>1151.8650198684197</c:v>
                </c:pt>
                <c:pt idx="96">
                  <c:v>1158.4735247360989</c:v>
                </c:pt>
                <c:pt idx="97">
                  <c:v>1165.1746438048606</c:v>
                </c:pt>
                <c:pt idx="98">
                  <c:v>1171.9683770747047</c:v>
                </c:pt>
                <c:pt idx="99">
                  <c:v>1178.8547245456318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-964.50294412273126</c:v>
                </c:pt>
                <c:pt idx="1">
                  <c:v>-938.42205611225586</c:v>
                </c:pt>
                <c:pt idx="2">
                  <c:v>-912.34116810178068</c:v>
                </c:pt>
                <c:pt idx="3">
                  <c:v>-886.26028009130539</c:v>
                </c:pt>
                <c:pt idx="4">
                  <c:v>-860.17939208083021</c:v>
                </c:pt>
                <c:pt idx="5">
                  <c:v>-834.09850407035481</c:v>
                </c:pt>
                <c:pt idx="6">
                  <c:v>-808.01761605987951</c:v>
                </c:pt>
                <c:pt idx="7">
                  <c:v>-781.93672804940434</c:v>
                </c:pt>
                <c:pt idx="8">
                  <c:v>-755.85584003892905</c:v>
                </c:pt>
                <c:pt idx="9">
                  <c:v>-729.77495202845387</c:v>
                </c:pt>
                <c:pt idx="10">
                  <c:v>-703.69406401797846</c:v>
                </c:pt>
                <c:pt idx="11">
                  <c:v>-677.61317600750317</c:v>
                </c:pt>
                <c:pt idx="12">
                  <c:v>-651.53228799702799</c:v>
                </c:pt>
                <c:pt idx="13">
                  <c:v>-625.45139998655281</c:v>
                </c:pt>
                <c:pt idx="14">
                  <c:v>-599.37051197607741</c:v>
                </c:pt>
                <c:pt idx="15">
                  <c:v>-573.28962396560212</c:v>
                </c:pt>
                <c:pt idx="16">
                  <c:v>-547.20873595512683</c:v>
                </c:pt>
                <c:pt idx="17">
                  <c:v>-521.12784794465165</c:v>
                </c:pt>
                <c:pt idx="18">
                  <c:v>-495.04695993417636</c:v>
                </c:pt>
                <c:pt idx="19">
                  <c:v>-468.96607192370101</c:v>
                </c:pt>
                <c:pt idx="20">
                  <c:v>-442.88518391322577</c:v>
                </c:pt>
                <c:pt idx="21">
                  <c:v>-416.8042959027506</c:v>
                </c:pt>
                <c:pt idx="22">
                  <c:v>-390.72340789227525</c:v>
                </c:pt>
                <c:pt idx="23">
                  <c:v>-364.64251988179996</c:v>
                </c:pt>
                <c:pt idx="24">
                  <c:v>-338.56163187132472</c:v>
                </c:pt>
                <c:pt idx="25">
                  <c:v>-312.48074386084943</c:v>
                </c:pt>
                <c:pt idx="26">
                  <c:v>-286.39985585037419</c:v>
                </c:pt>
                <c:pt idx="27">
                  <c:v>-260.3189678398989</c:v>
                </c:pt>
                <c:pt idx="28">
                  <c:v>-234.23807982942358</c:v>
                </c:pt>
                <c:pt idx="29">
                  <c:v>-208.15719181894838</c:v>
                </c:pt>
                <c:pt idx="30">
                  <c:v>-182.07630380847306</c:v>
                </c:pt>
                <c:pt idx="31">
                  <c:v>-155.99541579799785</c:v>
                </c:pt>
                <c:pt idx="32">
                  <c:v>-129.91452778752253</c:v>
                </c:pt>
                <c:pt idx="33">
                  <c:v>-103.83363977704721</c:v>
                </c:pt>
                <c:pt idx="34">
                  <c:v>-77.752751766572004</c:v>
                </c:pt>
                <c:pt idx="35">
                  <c:v>-51.671863756096691</c:v>
                </c:pt>
                <c:pt idx="36">
                  <c:v>-25.590975745621485</c:v>
                </c:pt>
                <c:pt idx="37">
                  <c:v>0.48991226485383232</c:v>
                </c:pt>
                <c:pt idx="38">
                  <c:v>26.570800275329152</c:v>
                </c:pt>
                <c:pt idx="39">
                  <c:v>52.651688285804354</c:v>
                </c:pt>
                <c:pt idx="40">
                  <c:v>78.732576296279674</c:v>
                </c:pt>
                <c:pt idx="41">
                  <c:v>104.81346430675499</c:v>
                </c:pt>
                <c:pt idx="42">
                  <c:v>130.89435231723007</c:v>
                </c:pt>
                <c:pt idx="43">
                  <c:v>156.97524032770539</c:v>
                </c:pt>
                <c:pt idx="44">
                  <c:v>183.05612833818071</c:v>
                </c:pt>
                <c:pt idx="45">
                  <c:v>209.13701634865603</c:v>
                </c:pt>
                <c:pt idx="46">
                  <c:v>235.21790435913135</c:v>
                </c:pt>
                <c:pt idx="47">
                  <c:v>261.29879236960642</c:v>
                </c:pt>
                <c:pt idx="48">
                  <c:v>287.37968038008177</c:v>
                </c:pt>
                <c:pt idx="49">
                  <c:v>313.46056839055706</c:v>
                </c:pt>
                <c:pt idx="50">
                  <c:v>339.54145640103241</c:v>
                </c:pt>
                <c:pt idx="51">
                  <c:v>365.6223444115077</c:v>
                </c:pt>
                <c:pt idx="52">
                  <c:v>391.70323242198282</c:v>
                </c:pt>
                <c:pt idx="53">
                  <c:v>417.78412043245811</c:v>
                </c:pt>
                <c:pt idx="54">
                  <c:v>443.86500844293346</c:v>
                </c:pt>
                <c:pt idx="55">
                  <c:v>469.94589645340875</c:v>
                </c:pt>
                <c:pt idx="56">
                  <c:v>496.0267844638841</c:v>
                </c:pt>
                <c:pt idx="57">
                  <c:v>522.10767247435911</c:v>
                </c:pt>
                <c:pt idx="58">
                  <c:v>548.18856048483451</c:v>
                </c:pt>
                <c:pt idx="59">
                  <c:v>574.2694484953098</c:v>
                </c:pt>
                <c:pt idx="60">
                  <c:v>600.35033650578509</c:v>
                </c:pt>
                <c:pt idx="61">
                  <c:v>626.43122451626039</c:v>
                </c:pt>
                <c:pt idx="62">
                  <c:v>652.51211252673556</c:v>
                </c:pt>
                <c:pt idx="63">
                  <c:v>678.59300053721086</c:v>
                </c:pt>
                <c:pt idx="64">
                  <c:v>704.67388854768615</c:v>
                </c:pt>
                <c:pt idx="65">
                  <c:v>730.75477655816144</c:v>
                </c:pt>
                <c:pt idx="66">
                  <c:v>756.83566456863684</c:v>
                </c:pt>
                <c:pt idx="67">
                  <c:v>782.91655257911191</c:v>
                </c:pt>
                <c:pt idx="68">
                  <c:v>808.9974405895872</c:v>
                </c:pt>
                <c:pt idx="69">
                  <c:v>835.07832860006249</c:v>
                </c:pt>
                <c:pt idx="70">
                  <c:v>861.1592166105379</c:v>
                </c:pt>
                <c:pt idx="71">
                  <c:v>887.24010462101319</c:v>
                </c:pt>
                <c:pt idx="72">
                  <c:v>913.32099263148825</c:v>
                </c:pt>
                <c:pt idx="73">
                  <c:v>939.40188064196354</c:v>
                </c:pt>
                <c:pt idx="74">
                  <c:v>965.48276865243884</c:v>
                </c:pt>
                <c:pt idx="75">
                  <c:v>991.56365666291424</c:v>
                </c:pt>
                <c:pt idx="76">
                  <c:v>1017.6445446733895</c:v>
                </c:pt>
                <c:pt idx="77">
                  <c:v>1043.7254326838647</c:v>
                </c:pt>
                <c:pt idx="78">
                  <c:v>1069.80632069434</c:v>
                </c:pt>
                <c:pt idx="79">
                  <c:v>1095.8872087048153</c:v>
                </c:pt>
                <c:pt idx="80">
                  <c:v>1121.9680967152906</c:v>
                </c:pt>
                <c:pt idx="81">
                  <c:v>1148.0489847257659</c:v>
                </c:pt>
                <c:pt idx="82">
                  <c:v>1174.1298727362412</c:v>
                </c:pt>
                <c:pt idx="83">
                  <c:v>1200.2107607467165</c:v>
                </c:pt>
                <c:pt idx="84">
                  <c:v>1226.2916487571913</c:v>
                </c:pt>
                <c:pt idx="85">
                  <c:v>1252.3725367676666</c:v>
                </c:pt>
                <c:pt idx="86">
                  <c:v>1278.4534247781421</c:v>
                </c:pt>
                <c:pt idx="87">
                  <c:v>1304.5343127886174</c:v>
                </c:pt>
                <c:pt idx="88">
                  <c:v>1330.6152007990927</c:v>
                </c:pt>
                <c:pt idx="89">
                  <c:v>1356.696088809568</c:v>
                </c:pt>
                <c:pt idx="90">
                  <c:v>1382.7769768200433</c:v>
                </c:pt>
                <c:pt idx="91">
                  <c:v>1408.8578648305186</c:v>
                </c:pt>
                <c:pt idx="92">
                  <c:v>1434.9387528409939</c:v>
                </c:pt>
                <c:pt idx="93">
                  <c:v>1461.0196408514691</c:v>
                </c:pt>
                <c:pt idx="94">
                  <c:v>1487.100528861944</c:v>
                </c:pt>
                <c:pt idx="95">
                  <c:v>1513.1814168724195</c:v>
                </c:pt>
                <c:pt idx="96">
                  <c:v>1539.2623048828948</c:v>
                </c:pt>
                <c:pt idx="97">
                  <c:v>1565.3431928933701</c:v>
                </c:pt>
                <c:pt idx="98">
                  <c:v>1591.4240809038454</c:v>
                </c:pt>
                <c:pt idx="99">
                  <c:v>1617.5049689143207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-61.124302461912279</c:v>
                </c:pt>
                <c:pt idx="1">
                  <c:v>-61.124302461912279</c:v>
                </c:pt>
                <c:pt idx="2">
                  <c:v>-61.121420374394681</c:v>
                </c:pt>
                <c:pt idx="3">
                  <c:v>-61.046841283618328</c:v>
                </c:pt>
                <c:pt idx="4">
                  <c:v>-60.871341858362001</c:v>
                </c:pt>
                <c:pt idx="5">
                  <c:v>-60.594922098625716</c:v>
                </c:pt>
                <c:pt idx="6">
                  <c:v>-60.217582004409465</c:v>
                </c:pt>
                <c:pt idx="7">
                  <c:v>-59.739321575713248</c:v>
                </c:pt>
                <c:pt idx="8">
                  <c:v>-59.160140812537065</c:v>
                </c:pt>
                <c:pt idx="9">
                  <c:v>-58.480039714880917</c:v>
                </c:pt>
                <c:pt idx="10">
                  <c:v>-57.699018282744809</c:v>
                </c:pt>
                <c:pt idx="11">
                  <c:v>-56.817076516128722</c:v>
                </c:pt>
                <c:pt idx="12">
                  <c:v>-55.834214415032676</c:v>
                </c:pt>
                <c:pt idx="13">
                  <c:v>-54.750431979456678</c:v>
                </c:pt>
                <c:pt idx="14">
                  <c:v>-53.5657292094007</c:v>
                </c:pt>
                <c:pt idx="15">
                  <c:v>-52.280106104864757</c:v>
                </c:pt>
                <c:pt idx="16">
                  <c:v>-50.893562665848847</c:v>
                </c:pt>
                <c:pt idx="17">
                  <c:v>-49.406098892352986</c:v>
                </c:pt>
                <c:pt idx="18">
                  <c:v>-47.817714784377152</c:v>
                </c:pt>
                <c:pt idx="19">
                  <c:v>-46.128410341921345</c:v>
                </c:pt>
                <c:pt idx="20">
                  <c:v>-44.338185564985579</c:v>
                </c:pt>
                <c:pt idx="21">
                  <c:v>-42.447040453569855</c:v>
                </c:pt>
                <c:pt idx="22">
                  <c:v>-40.454975007674157</c:v>
                </c:pt>
                <c:pt idx="23">
                  <c:v>-38.361989227298487</c:v>
                </c:pt>
                <c:pt idx="24">
                  <c:v>-36.168083112442865</c:v>
                </c:pt>
                <c:pt idx="25">
                  <c:v>-33.87325666310727</c:v>
                </c:pt>
                <c:pt idx="26">
                  <c:v>-31.477509879291727</c:v>
                </c:pt>
                <c:pt idx="27">
                  <c:v>-28.980842760996197</c:v>
                </c:pt>
                <c:pt idx="28">
                  <c:v>-26.383255308220704</c:v>
                </c:pt>
                <c:pt idx="29">
                  <c:v>-23.68474752096526</c:v>
                </c:pt>
                <c:pt idx="30">
                  <c:v>-20.885319399229832</c:v>
                </c:pt>
                <c:pt idx="31">
                  <c:v>-17.984970943014456</c:v>
                </c:pt>
                <c:pt idx="32">
                  <c:v>-14.983702152319104</c:v>
                </c:pt>
                <c:pt idx="33">
                  <c:v>-11.881513027143782</c:v>
                </c:pt>
                <c:pt idx="34">
                  <c:v>-8.6776141331511685</c:v>
                </c:pt>
                <c:pt idx="35">
                  <c:v>-5.3219267635193734</c:v>
                </c:pt>
                <c:pt idx="36">
                  <c:v>-1.784584382488287</c:v>
                </c:pt>
                <c:pt idx="37">
                  <c:v>1.9344130099421215</c:v>
                </c:pt>
                <c:pt idx="38">
                  <c:v>5.8350654137718365</c:v>
                </c:pt>
                <c:pt idx="39">
                  <c:v>9.9173728290008398</c:v>
                </c:pt>
                <c:pt idx="40">
                  <c:v>14.181335255629167</c:v>
                </c:pt>
                <c:pt idx="41">
                  <c:v>18.626952693656804</c:v>
                </c:pt>
                <c:pt idx="42">
                  <c:v>23.254225143083701</c:v>
                </c:pt>
                <c:pt idx="43">
                  <c:v>28.063152603909948</c:v>
                </c:pt>
                <c:pt idx="44">
                  <c:v>33.053735076135496</c:v>
                </c:pt>
                <c:pt idx="45">
                  <c:v>38.225972559760358</c:v>
                </c:pt>
                <c:pt idx="46">
                  <c:v>43.579865054784527</c:v>
                </c:pt>
                <c:pt idx="47">
                  <c:v>49.115412561207954</c:v>
                </c:pt>
                <c:pt idx="48">
                  <c:v>54.832615079030731</c:v>
                </c:pt>
                <c:pt idx="49">
                  <c:v>60.731472608252815</c:v>
                </c:pt>
                <c:pt idx="50">
                  <c:v>66.8119851488742</c:v>
                </c:pt>
                <c:pt idx="51">
                  <c:v>73.074152700894899</c:v>
                </c:pt>
                <c:pt idx="52">
                  <c:v>79.517975264314856</c:v>
                </c:pt>
                <c:pt idx="53">
                  <c:v>86.143452839134156</c:v>
                </c:pt>
                <c:pt idx="54">
                  <c:v>92.95058542535277</c:v>
                </c:pt>
                <c:pt idx="55">
                  <c:v>99.939373022970699</c:v>
                </c:pt>
                <c:pt idx="56">
                  <c:v>107.10981563198793</c:v>
                </c:pt>
                <c:pt idx="57">
                  <c:v>114.4619132524044</c:v>
                </c:pt>
                <c:pt idx="58">
                  <c:v>121.99566588422023</c:v>
                </c:pt>
                <c:pt idx="59">
                  <c:v>129.71107352743536</c:v>
                </c:pt>
                <c:pt idx="60">
                  <c:v>137.60813618204983</c:v>
                </c:pt>
                <c:pt idx="61">
                  <c:v>145.68685384806358</c:v>
                </c:pt>
                <c:pt idx="62">
                  <c:v>153.94722652547659</c:v>
                </c:pt>
                <c:pt idx="63">
                  <c:v>162.38925421428897</c:v>
                </c:pt>
                <c:pt idx="64">
                  <c:v>171.01293691450064</c:v>
                </c:pt>
                <c:pt idx="65">
                  <c:v>179.81827462611162</c:v>
                </c:pt>
                <c:pt idx="66">
                  <c:v>188.80526734912192</c:v>
                </c:pt>
                <c:pt idx="67">
                  <c:v>197.97391508353141</c:v>
                </c:pt>
                <c:pt idx="68">
                  <c:v>207.32421782934037</c:v>
                </c:pt>
                <c:pt idx="69">
                  <c:v>216.85617558654852</c:v>
                </c:pt>
                <c:pt idx="70">
                  <c:v>226.56978835515608</c:v>
                </c:pt>
                <c:pt idx="71">
                  <c:v>236.46505613516291</c:v>
                </c:pt>
                <c:pt idx="72">
                  <c:v>246.54197892656893</c:v>
                </c:pt>
                <c:pt idx="73">
                  <c:v>256.80055672937436</c:v>
                </c:pt>
                <c:pt idx="74">
                  <c:v>267.24078954357913</c:v>
                </c:pt>
                <c:pt idx="75">
                  <c:v>277.86267736918313</c:v>
                </c:pt>
                <c:pt idx="76">
                  <c:v>288.66622020618655</c:v>
                </c:pt>
                <c:pt idx="77">
                  <c:v>299.6514180545891</c:v>
                </c:pt>
                <c:pt idx="78">
                  <c:v>310.81827091439106</c:v>
                </c:pt>
                <c:pt idx="79">
                  <c:v>322.16677878559233</c:v>
                </c:pt>
                <c:pt idx="80">
                  <c:v>333.69694166819289</c:v>
                </c:pt>
                <c:pt idx="81">
                  <c:v>345.40875956219281</c:v>
                </c:pt>
                <c:pt idx="82">
                  <c:v>357.30223246759198</c:v>
                </c:pt>
                <c:pt idx="83">
                  <c:v>369.3773603843905</c:v>
                </c:pt>
                <c:pt idx="84">
                  <c:v>381.63414331258809</c:v>
                </c:pt>
                <c:pt idx="85">
                  <c:v>394.07258125218522</c:v>
                </c:pt>
                <c:pt idx="86">
                  <c:v>406.69267420318158</c:v>
                </c:pt>
                <c:pt idx="87">
                  <c:v>419.49442216557742</c:v>
                </c:pt>
                <c:pt idx="88">
                  <c:v>432.47782513937233</c:v>
                </c:pt>
                <c:pt idx="89">
                  <c:v>445.64288312456677</c:v>
                </c:pt>
                <c:pt idx="90">
                  <c:v>458.98959612116033</c:v>
                </c:pt>
                <c:pt idx="91">
                  <c:v>472.51796412915337</c:v>
                </c:pt>
                <c:pt idx="92">
                  <c:v>486.22798714854554</c:v>
                </c:pt>
                <c:pt idx="93">
                  <c:v>500.11966517933718</c:v>
                </c:pt>
                <c:pt idx="94">
                  <c:v>514.19299822152789</c:v>
                </c:pt>
                <c:pt idx="95">
                  <c:v>528.44798627511796</c:v>
                </c:pt>
                <c:pt idx="96">
                  <c:v>542.88462934010749</c:v>
                </c:pt>
                <c:pt idx="97">
                  <c:v>557.50292741649616</c:v>
                </c:pt>
                <c:pt idx="98">
                  <c:v>572.30288050428442</c:v>
                </c:pt>
                <c:pt idx="99">
                  <c:v>587.2844886034718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-964.50294412273126</c:v>
                </c:pt>
                <c:pt idx="1">
                  <c:v>-938.42205611225586</c:v>
                </c:pt>
                <c:pt idx="2">
                  <c:v>-912.34116810178068</c:v>
                </c:pt>
                <c:pt idx="3">
                  <c:v>-886.26028009130539</c:v>
                </c:pt>
                <c:pt idx="4">
                  <c:v>-860.17939208083021</c:v>
                </c:pt>
                <c:pt idx="5">
                  <c:v>-834.09850407035481</c:v>
                </c:pt>
                <c:pt idx="6">
                  <c:v>-808.01761605987951</c:v>
                </c:pt>
                <c:pt idx="7">
                  <c:v>-781.93672804940434</c:v>
                </c:pt>
                <c:pt idx="8">
                  <c:v>-755.85584003892905</c:v>
                </c:pt>
                <c:pt idx="9">
                  <c:v>-729.77495202845387</c:v>
                </c:pt>
                <c:pt idx="10">
                  <c:v>-703.69406401797846</c:v>
                </c:pt>
                <c:pt idx="11">
                  <c:v>-677.61317600750317</c:v>
                </c:pt>
                <c:pt idx="12">
                  <c:v>-651.53228799702799</c:v>
                </c:pt>
                <c:pt idx="13">
                  <c:v>-625.45139998655281</c:v>
                </c:pt>
                <c:pt idx="14">
                  <c:v>-599.37051197607741</c:v>
                </c:pt>
                <c:pt idx="15">
                  <c:v>-573.28962396560212</c:v>
                </c:pt>
                <c:pt idx="16">
                  <c:v>-547.20873595512683</c:v>
                </c:pt>
                <c:pt idx="17">
                  <c:v>-521.12784794465165</c:v>
                </c:pt>
                <c:pt idx="18">
                  <c:v>-495.04695993417636</c:v>
                </c:pt>
                <c:pt idx="19">
                  <c:v>-468.96607192370101</c:v>
                </c:pt>
                <c:pt idx="20">
                  <c:v>-442.88518391322577</c:v>
                </c:pt>
                <c:pt idx="21">
                  <c:v>-416.8042959027506</c:v>
                </c:pt>
                <c:pt idx="22">
                  <c:v>-390.72340789227525</c:v>
                </c:pt>
                <c:pt idx="23">
                  <c:v>-364.64251988179996</c:v>
                </c:pt>
                <c:pt idx="24">
                  <c:v>-338.56163187132472</c:v>
                </c:pt>
                <c:pt idx="25">
                  <c:v>-312.48074386084943</c:v>
                </c:pt>
                <c:pt idx="26">
                  <c:v>-286.39985585037419</c:v>
                </c:pt>
                <c:pt idx="27">
                  <c:v>-260.3189678398989</c:v>
                </c:pt>
                <c:pt idx="28">
                  <c:v>-234.23807982942358</c:v>
                </c:pt>
                <c:pt idx="29">
                  <c:v>-208.15719181894838</c:v>
                </c:pt>
                <c:pt idx="30">
                  <c:v>-182.07630380847306</c:v>
                </c:pt>
                <c:pt idx="31">
                  <c:v>-155.99541579799785</c:v>
                </c:pt>
                <c:pt idx="32">
                  <c:v>-129.91452778752253</c:v>
                </c:pt>
                <c:pt idx="33">
                  <c:v>-103.83363977704721</c:v>
                </c:pt>
                <c:pt idx="34">
                  <c:v>-77.752751766572004</c:v>
                </c:pt>
                <c:pt idx="35">
                  <c:v>-51.671863756096691</c:v>
                </c:pt>
                <c:pt idx="36">
                  <c:v>-25.590975745621485</c:v>
                </c:pt>
                <c:pt idx="37">
                  <c:v>0.48991226485383232</c:v>
                </c:pt>
                <c:pt idx="38">
                  <c:v>26.570800275329152</c:v>
                </c:pt>
                <c:pt idx="39">
                  <c:v>52.651688285804354</c:v>
                </c:pt>
                <c:pt idx="40">
                  <c:v>78.732576296279674</c:v>
                </c:pt>
                <c:pt idx="41">
                  <c:v>104.81346430675499</c:v>
                </c:pt>
                <c:pt idx="42">
                  <c:v>130.89435231723007</c:v>
                </c:pt>
                <c:pt idx="43">
                  <c:v>156.97524032770539</c:v>
                </c:pt>
                <c:pt idx="44">
                  <c:v>183.05612833818071</c:v>
                </c:pt>
                <c:pt idx="45">
                  <c:v>209.13701634865603</c:v>
                </c:pt>
                <c:pt idx="46">
                  <c:v>235.21790435913135</c:v>
                </c:pt>
                <c:pt idx="47">
                  <c:v>261.29879236960642</c:v>
                </c:pt>
                <c:pt idx="48">
                  <c:v>287.37968038008177</c:v>
                </c:pt>
                <c:pt idx="49">
                  <c:v>313.46056839055706</c:v>
                </c:pt>
                <c:pt idx="50">
                  <c:v>339.54145640103241</c:v>
                </c:pt>
                <c:pt idx="51">
                  <c:v>365.6223444115077</c:v>
                </c:pt>
                <c:pt idx="52">
                  <c:v>391.70323242198282</c:v>
                </c:pt>
                <c:pt idx="53">
                  <c:v>417.78412043245811</c:v>
                </c:pt>
                <c:pt idx="54">
                  <c:v>443.86500844293346</c:v>
                </c:pt>
                <c:pt idx="55">
                  <c:v>469.94589645340875</c:v>
                </c:pt>
                <c:pt idx="56">
                  <c:v>496.0267844638841</c:v>
                </c:pt>
                <c:pt idx="57">
                  <c:v>522.10767247435911</c:v>
                </c:pt>
                <c:pt idx="58">
                  <c:v>548.18856048483451</c:v>
                </c:pt>
                <c:pt idx="59">
                  <c:v>574.2694484953098</c:v>
                </c:pt>
                <c:pt idx="60">
                  <c:v>600.35033650578509</c:v>
                </c:pt>
                <c:pt idx="61">
                  <c:v>626.43122451626039</c:v>
                </c:pt>
                <c:pt idx="62">
                  <c:v>652.51211252673556</c:v>
                </c:pt>
                <c:pt idx="63">
                  <c:v>678.59300053721086</c:v>
                </c:pt>
                <c:pt idx="64">
                  <c:v>704.67388854768615</c:v>
                </c:pt>
                <c:pt idx="65">
                  <c:v>730.75477655816144</c:v>
                </c:pt>
                <c:pt idx="66">
                  <c:v>756.83566456863684</c:v>
                </c:pt>
                <c:pt idx="67">
                  <c:v>782.91655257911191</c:v>
                </c:pt>
                <c:pt idx="68">
                  <c:v>808.9974405895872</c:v>
                </c:pt>
                <c:pt idx="69">
                  <c:v>835.07832860006249</c:v>
                </c:pt>
                <c:pt idx="70">
                  <c:v>861.1592166105379</c:v>
                </c:pt>
                <c:pt idx="71">
                  <c:v>887.24010462101319</c:v>
                </c:pt>
                <c:pt idx="72">
                  <c:v>913.32099263148825</c:v>
                </c:pt>
                <c:pt idx="73">
                  <c:v>939.40188064196354</c:v>
                </c:pt>
                <c:pt idx="74">
                  <c:v>965.48276865243884</c:v>
                </c:pt>
                <c:pt idx="75">
                  <c:v>991.56365666291424</c:v>
                </c:pt>
                <c:pt idx="76">
                  <c:v>1017.6445446733895</c:v>
                </c:pt>
                <c:pt idx="77">
                  <c:v>1043.7254326838647</c:v>
                </c:pt>
                <c:pt idx="78">
                  <c:v>1069.80632069434</c:v>
                </c:pt>
                <c:pt idx="79">
                  <c:v>1095.8872087048153</c:v>
                </c:pt>
                <c:pt idx="80">
                  <c:v>1121.9680967152906</c:v>
                </c:pt>
                <c:pt idx="81">
                  <c:v>1148.0489847257659</c:v>
                </c:pt>
                <c:pt idx="82">
                  <c:v>1174.1298727362412</c:v>
                </c:pt>
                <c:pt idx="83">
                  <c:v>1200.2107607467165</c:v>
                </c:pt>
                <c:pt idx="84">
                  <c:v>1226.2916487571913</c:v>
                </c:pt>
                <c:pt idx="85">
                  <c:v>1252.3725367676666</c:v>
                </c:pt>
                <c:pt idx="86">
                  <c:v>1278.4534247781421</c:v>
                </c:pt>
                <c:pt idx="87">
                  <c:v>1304.5343127886174</c:v>
                </c:pt>
                <c:pt idx="88">
                  <c:v>1330.6152007990927</c:v>
                </c:pt>
                <c:pt idx="89">
                  <c:v>1356.696088809568</c:v>
                </c:pt>
                <c:pt idx="90">
                  <c:v>1382.7769768200433</c:v>
                </c:pt>
                <c:pt idx="91">
                  <c:v>1408.8578648305186</c:v>
                </c:pt>
                <c:pt idx="92">
                  <c:v>1434.9387528409939</c:v>
                </c:pt>
                <c:pt idx="93">
                  <c:v>1461.0196408514691</c:v>
                </c:pt>
                <c:pt idx="94">
                  <c:v>1487.100528861944</c:v>
                </c:pt>
                <c:pt idx="95">
                  <c:v>1513.1814168724195</c:v>
                </c:pt>
                <c:pt idx="96">
                  <c:v>1539.2623048828948</c:v>
                </c:pt>
                <c:pt idx="97">
                  <c:v>1565.3431928933701</c:v>
                </c:pt>
                <c:pt idx="98">
                  <c:v>1591.4240809038454</c:v>
                </c:pt>
                <c:pt idx="99">
                  <c:v>1617.5049689143207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911.52293878775538</c:v>
                </c:pt>
                <c:pt idx="1">
                  <c:v>911.52293878775538</c:v>
                </c:pt>
                <c:pt idx="2">
                  <c:v>911.52385216729181</c:v>
                </c:pt>
                <c:pt idx="3">
                  <c:v>911.54748747154315</c:v>
                </c:pt>
                <c:pt idx="4">
                  <c:v>911.60310604061783</c:v>
                </c:pt>
                <c:pt idx="5">
                  <c:v>911.69070787451574</c:v>
                </c:pt>
                <c:pt idx="6">
                  <c:v>911.81029297323698</c:v>
                </c:pt>
                <c:pt idx="7">
                  <c:v>911.96186133678168</c:v>
                </c:pt>
                <c:pt idx="8">
                  <c:v>912.1454129651496</c:v>
                </c:pt>
                <c:pt idx="9">
                  <c:v>912.36094785834075</c:v>
                </c:pt>
                <c:pt idx="10">
                  <c:v>912.60846601635546</c:v>
                </c:pt>
                <c:pt idx="11">
                  <c:v>912.88796743919329</c:v>
                </c:pt>
                <c:pt idx="12">
                  <c:v>913.19945212685445</c:v>
                </c:pt>
                <c:pt idx="13">
                  <c:v>913.54292007933896</c:v>
                </c:pt>
                <c:pt idx="14">
                  <c:v>913.9183712966468</c:v>
                </c:pt>
                <c:pt idx="15">
                  <c:v>914.32580577877798</c:v>
                </c:pt>
                <c:pt idx="16">
                  <c:v>914.76522352573227</c:v>
                </c:pt>
                <c:pt idx="17">
                  <c:v>915.23662453751012</c:v>
                </c:pt>
                <c:pt idx="18">
                  <c:v>915.74000881411109</c:v>
                </c:pt>
                <c:pt idx="19">
                  <c:v>916.27537635553563</c:v>
                </c:pt>
                <c:pt idx="20">
                  <c:v>916.84272716178327</c:v>
                </c:pt>
                <c:pt idx="21">
                  <c:v>917.44206123285426</c:v>
                </c:pt>
                <c:pt idx="22">
                  <c:v>918.07337856874858</c:v>
                </c:pt>
                <c:pt idx="23">
                  <c:v>918.73667916946624</c:v>
                </c:pt>
                <c:pt idx="24">
                  <c:v>919.43196303500713</c:v>
                </c:pt>
                <c:pt idx="25">
                  <c:v>920.15923016537147</c:v>
                </c:pt>
                <c:pt idx="26">
                  <c:v>920.91848056055903</c:v>
                </c:pt>
                <c:pt idx="27">
                  <c:v>921.70971422056994</c:v>
                </c:pt>
                <c:pt idx="28">
                  <c:v>922.53293114540406</c:v>
                </c:pt>
                <c:pt idx="29">
                  <c:v>923.38813133506176</c:v>
                </c:pt>
                <c:pt idx="30">
                  <c:v>924.27531478954256</c:v>
                </c:pt>
                <c:pt idx="31">
                  <c:v>925.19448150884671</c:v>
                </c:pt>
                <c:pt idx="32">
                  <c:v>926.14563149297419</c:v>
                </c:pt>
                <c:pt idx="33">
                  <c:v>927.1287647419249</c:v>
                </c:pt>
                <c:pt idx="34">
                  <c:v>928.14441888890462</c:v>
                </c:pt>
                <c:pt idx="35">
                  <c:v>929.2266993362357</c:v>
                </c:pt>
                <c:pt idx="36">
                  <c:v>930.39594627005124</c:v>
                </c:pt>
                <c:pt idx="37">
                  <c:v>931.65215969035148</c:v>
                </c:pt>
                <c:pt idx="38">
                  <c:v>932.99533959713619</c:v>
                </c:pt>
                <c:pt idx="39">
                  <c:v>934.4254859904056</c:v>
                </c:pt>
                <c:pt idx="40">
                  <c:v>935.9425988701596</c:v>
                </c:pt>
                <c:pt idx="41">
                  <c:v>937.54667823639818</c:v>
                </c:pt>
                <c:pt idx="42">
                  <c:v>939.23772408912134</c:v>
                </c:pt>
                <c:pt idx="43">
                  <c:v>941.01573642832898</c:v>
                </c:pt>
                <c:pt idx="44">
                  <c:v>942.88071525402142</c:v>
                </c:pt>
                <c:pt idx="45">
                  <c:v>944.83266056619846</c:v>
                </c:pt>
                <c:pt idx="46">
                  <c:v>946.87157236485996</c:v>
                </c:pt>
                <c:pt idx="47">
                  <c:v>948.99745065000604</c:v>
                </c:pt>
                <c:pt idx="48">
                  <c:v>951.21029542163683</c:v>
                </c:pt>
                <c:pt idx="49">
                  <c:v>953.51010667975208</c:v>
                </c:pt>
                <c:pt idx="50">
                  <c:v>955.89688442435204</c:v>
                </c:pt>
                <c:pt idx="51">
                  <c:v>958.37062865543669</c:v>
                </c:pt>
                <c:pt idx="52">
                  <c:v>960.93133937300581</c:v>
                </c:pt>
                <c:pt idx="53">
                  <c:v>963.57901657705952</c:v>
                </c:pt>
                <c:pt idx="54">
                  <c:v>966.31366026759792</c:v>
                </c:pt>
                <c:pt idx="55">
                  <c:v>969.1352704446208</c:v>
                </c:pt>
                <c:pt idx="56">
                  <c:v>972.04384710812826</c:v>
                </c:pt>
                <c:pt idx="57">
                  <c:v>975.03939025812042</c:v>
                </c:pt>
                <c:pt idx="58">
                  <c:v>978.12189989459716</c:v>
                </c:pt>
                <c:pt idx="59">
                  <c:v>981.29137601755838</c:v>
                </c:pt>
                <c:pt idx="60">
                  <c:v>984.54781862700429</c:v>
                </c:pt>
                <c:pt idx="61">
                  <c:v>987.89122772293479</c:v>
                </c:pt>
                <c:pt idx="62">
                  <c:v>991.32160330534998</c:v>
                </c:pt>
                <c:pt idx="63">
                  <c:v>994.83894537424965</c:v>
                </c:pt>
                <c:pt idx="64">
                  <c:v>998.4432539296339</c:v>
                </c:pt>
                <c:pt idx="65">
                  <c:v>1002.1345289715028</c:v>
                </c:pt>
                <c:pt idx="66">
                  <c:v>1005.9127704998564</c:v>
                </c:pt>
                <c:pt idx="67">
                  <c:v>1009.7779785146944</c:v>
                </c:pt>
                <c:pt idx="68">
                  <c:v>1013.7301530160171</c:v>
                </c:pt>
                <c:pt idx="69">
                  <c:v>1017.7692940038244</c:v>
                </c:pt>
                <c:pt idx="70">
                  <c:v>1021.8954014781162</c:v>
                </c:pt>
                <c:pt idx="71">
                  <c:v>1026.1084754388928</c:v>
                </c:pt>
                <c:pt idx="72">
                  <c:v>1030.4085158861537</c:v>
                </c:pt>
                <c:pt idx="73">
                  <c:v>1034.7955228198996</c:v>
                </c:pt>
                <c:pt idx="74">
                  <c:v>1039.2694962401297</c:v>
                </c:pt>
                <c:pt idx="75">
                  <c:v>1043.8304361468447</c:v>
                </c:pt>
                <c:pt idx="76">
                  <c:v>1048.4783425400442</c:v>
                </c:pt>
                <c:pt idx="77">
                  <c:v>1053.2132154197282</c:v>
                </c:pt>
                <c:pt idx="78">
                  <c:v>1058.0350547858968</c:v>
                </c:pt>
                <c:pt idx="79">
                  <c:v>1062.9438606385499</c:v>
                </c:pt>
                <c:pt idx="80">
                  <c:v>1067.9396329776878</c:v>
                </c:pt>
                <c:pt idx="81">
                  <c:v>1073.0223718033103</c:v>
                </c:pt>
                <c:pt idx="82">
                  <c:v>1078.1920771154175</c:v>
                </c:pt>
                <c:pt idx="83">
                  <c:v>1083.448748914009</c:v>
                </c:pt>
                <c:pt idx="84">
                  <c:v>1088.7923871990852</c:v>
                </c:pt>
                <c:pt idx="85">
                  <c:v>1094.222991970646</c:v>
                </c:pt>
                <c:pt idx="86">
                  <c:v>1099.7405632286914</c:v>
                </c:pt>
                <c:pt idx="87">
                  <c:v>1105.3451009732214</c:v>
                </c:pt>
                <c:pt idx="88">
                  <c:v>1111.0366052042359</c:v>
                </c:pt>
                <c:pt idx="89">
                  <c:v>1116.8150759217353</c:v>
                </c:pt>
                <c:pt idx="90">
                  <c:v>1122.680513125719</c:v>
                </c:pt>
                <c:pt idx="91">
                  <c:v>1128.6329168161876</c:v>
                </c:pt>
                <c:pt idx="92">
                  <c:v>1134.6722869931407</c:v>
                </c:pt>
                <c:pt idx="93">
                  <c:v>1140.7986236565782</c:v>
                </c:pt>
                <c:pt idx="94">
                  <c:v>1147.0119268065002</c:v>
                </c:pt>
                <c:pt idx="95">
                  <c:v>1153.312196442907</c:v>
                </c:pt>
                <c:pt idx="96">
                  <c:v>1159.6994325657986</c:v>
                </c:pt>
                <c:pt idx="97">
                  <c:v>1166.1736351751745</c:v>
                </c:pt>
                <c:pt idx="98">
                  <c:v>1172.734804271035</c:v>
                </c:pt>
                <c:pt idx="99">
                  <c:v>1179.3829398533801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-922.59772145908391</c:v>
                </c:pt>
                <c:pt idx="1">
                  <c:v>-896.78615387427533</c:v>
                </c:pt>
                <c:pt idx="2">
                  <c:v>-870.97458628946663</c:v>
                </c:pt>
                <c:pt idx="3">
                  <c:v>-845.16301870465804</c:v>
                </c:pt>
                <c:pt idx="4">
                  <c:v>-819.35145111984934</c:v>
                </c:pt>
                <c:pt idx="5">
                  <c:v>-793.53988353504064</c:v>
                </c:pt>
                <c:pt idx="6">
                  <c:v>-767.72831595023206</c:v>
                </c:pt>
                <c:pt idx="7">
                  <c:v>-741.91674836542336</c:v>
                </c:pt>
                <c:pt idx="8">
                  <c:v>-716.10518078061477</c:v>
                </c:pt>
                <c:pt idx="9">
                  <c:v>-690.29361319580607</c:v>
                </c:pt>
                <c:pt idx="10">
                  <c:v>-664.48204561099737</c:v>
                </c:pt>
                <c:pt idx="11">
                  <c:v>-638.67047802618879</c:v>
                </c:pt>
                <c:pt idx="12">
                  <c:v>-612.85891044138009</c:v>
                </c:pt>
                <c:pt idx="13">
                  <c:v>-587.04734285657139</c:v>
                </c:pt>
                <c:pt idx="14">
                  <c:v>-561.2357752717628</c:v>
                </c:pt>
                <c:pt idx="15">
                  <c:v>-535.42420768695422</c:v>
                </c:pt>
                <c:pt idx="16">
                  <c:v>-509.61264010214552</c:v>
                </c:pt>
                <c:pt idx="17">
                  <c:v>-483.80107251733682</c:v>
                </c:pt>
                <c:pt idx="18">
                  <c:v>-457.98950493252818</c:v>
                </c:pt>
                <c:pt idx="19">
                  <c:v>-432.17793734771953</c:v>
                </c:pt>
                <c:pt idx="20">
                  <c:v>-406.36636976291089</c:v>
                </c:pt>
                <c:pt idx="21">
                  <c:v>-380.55480217810219</c:v>
                </c:pt>
                <c:pt idx="22">
                  <c:v>-354.74323459329361</c:v>
                </c:pt>
                <c:pt idx="23">
                  <c:v>-328.93166700848496</c:v>
                </c:pt>
                <c:pt idx="24">
                  <c:v>-303.12009942367627</c:v>
                </c:pt>
                <c:pt idx="25">
                  <c:v>-277.30853183886757</c:v>
                </c:pt>
                <c:pt idx="26">
                  <c:v>-251.49696425405889</c:v>
                </c:pt>
                <c:pt idx="27">
                  <c:v>-225.68539666925034</c:v>
                </c:pt>
                <c:pt idx="28">
                  <c:v>-199.87382908444164</c:v>
                </c:pt>
                <c:pt idx="29">
                  <c:v>-174.06226149963297</c:v>
                </c:pt>
                <c:pt idx="30">
                  <c:v>-148.25069391482441</c:v>
                </c:pt>
                <c:pt idx="31">
                  <c:v>-122.43912633001571</c:v>
                </c:pt>
                <c:pt idx="32">
                  <c:v>-96.627558745207025</c:v>
                </c:pt>
                <c:pt idx="33">
                  <c:v>-70.815991160398355</c:v>
                </c:pt>
                <c:pt idx="34">
                  <c:v>-45.004423575589669</c:v>
                </c:pt>
                <c:pt idx="35">
                  <c:v>-19.192855990781098</c:v>
                </c:pt>
                <c:pt idx="36">
                  <c:v>6.6187115940275838</c:v>
                </c:pt>
                <c:pt idx="37">
                  <c:v>32.430279178836265</c:v>
                </c:pt>
                <c:pt idx="38">
                  <c:v>58.24184676364483</c:v>
                </c:pt>
                <c:pt idx="39">
                  <c:v>84.053414348453515</c:v>
                </c:pt>
                <c:pt idx="40">
                  <c:v>109.8649819332622</c:v>
                </c:pt>
                <c:pt idx="41">
                  <c:v>135.67654951807089</c:v>
                </c:pt>
                <c:pt idx="42">
                  <c:v>161.48811710287956</c:v>
                </c:pt>
                <c:pt idx="43">
                  <c:v>187.29968468768826</c:v>
                </c:pt>
                <c:pt idx="44">
                  <c:v>213.1112522724967</c:v>
                </c:pt>
                <c:pt idx="45">
                  <c:v>238.92281985730537</c:v>
                </c:pt>
                <c:pt idx="46">
                  <c:v>264.73438744211404</c:v>
                </c:pt>
                <c:pt idx="47">
                  <c:v>290.54595502692274</c:v>
                </c:pt>
                <c:pt idx="48">
                  <c:v>316.35752261173144</c:v>
                </c:pt>
                <c:pt idx="49">
                  <c:v>342.16909019654014</c:v>
                </c:pt>
                <c:pt idx="50">
                  <c:v>367.98065778134878</c:v>
                </c:pt>
                <c:pt idx="51">
                  <c:v>393.79222536615748</c:v>
                </c:pt>
                <c:pt idx="52">
                  <c:v>419.60379295096618</c:v>
                </c:pt>
                <c:pt idx="53">
                  <c:v>445.4153605357746</c:v>
                </c:pt>
                <c:pt idx="54">
                  <c:v>471.2269281205833</c:v>
                </c:pt>
                <c:pt idx="55">
                  <c:v>497.03849570539199</c:v>
                </c:pt>
                <c:pt idx="56">
                  <c:v>522.85006329020064</c:v>
                </c:pt>
                <c:pt idx="57">
                  <c:v>548.66163087500934</c:v>
                </c:pt>
                <c:pt idx="58">
                  <c:v>574.47319845981804</c:v>
                </c:pt>
                <c:pt idx="59">
                  <c:v>600.28476604462674</c:v>
                </c:pt>
                <c:pt idx="60">
                  <c:v>626.09633362943521</c:v>
                </c:pt>
                <c:pt idx="61">
                  <c:v>651.90790121424379</c:v>
                </c:pt>
                <c:pt idx="62">
                  <c:v>677.71946879905249</c:v>
                </c:pt>
                <c:pt idx="63">
                  <c:v>703.53103638386119</c:v>
                </c:pt>
                <c:pt idx="64">
                  <c:v>729.34260396866989</c:v>
                </c:pt>
                <c:pt idx="65">
                  <c:v>755.15417155347859</c:v>
                </c:pt>
                <c:pt idx="66">
                  <c:v>780.96573913828729</c:v>
                </c:pt>
                <c:pt idx="67">
                  <c:v>806.77730672309599</c:v>
                </c:pt>
                <c:pt idx="68">
                  <c:v>832.58887430790458</c:v>
                </c:pt>
                <c:pt idx="69">
                  <c:v>858.40044189271305</c:v>
                </c:pt>
                <c:pt idx="70">
                  <c:v>884.21200947752175</c:v>
                </c:pt>
                <c:pt idx="71">
                  <c:v>910.02357706233045</c:v>
                </c:pt>
                <c:pt idx="72">
                  <c:v>935.83514464713915</c:v>
                </c:pt>
                <c:pt idx="73">
                  <c:v>961.64671223194784</c:v>
                </c:pt>
                <c:pt idx="74">
                  <c:v>987.45827981675654</c:v>
                </c:pt>
                <c:pt idx="75">
                  <c:v>1013.2698474015651</c:v>
                </c:pt>
                <c:pt idx="76">
                  <c:v>1039.0814149863736</c:v>
                </c:pt>
                <c:pt idx="77">
                  <c:v>1064.8929825711823</c:v>
                </c:pt>
                <c:pt idx="78">
                  <c:v>1090.704550155991</c:v>
                </c:pt>
                <c:pt idx="79">
                  <c:v>1116.5161177407997</c:v>
                </c:pt>
                <c:pt idx="80">
                  <c:v>1142.3276853256084</c:v>
                </c:pt>
                <c:pt idx="81">
                  <c:v>1168.1392529104171</c:v>
                </c:pt>
                <c:pt idx="82">
                  <c:v>1193.9508204952258</c:v>
                </c:pt>
                <c:pt idx="83">
                  <c:v>1219.7623880800343</c:v>
                </c:pt>
                <c:pt idx="84">
                  <c:v>1245.5739556648432</c:v>
                </c:pt>
                <c:pt idx="85">
                  <c:v>1271.3855232496514</c:v>
                </c:pt>
                <c:pt idx="86">
                  <c:v>1297.1970908344604</c:v>
                </c:pt>
                <c:pt idx="87">
                  <c:v>1323.0086584192688</c:v>
                </c:pt>
                <c:pt idx="88">
                  <c:v>1348.8202260040773</c:v>
                </c:pt>
                <c:pt idx="89">
                  <c:v>1374.6317935888862</c:v>
                </c:pt>
                <c:pt idx="90">
                  <c:v>1400.4433611736947</c:v>
                </c:pt>
                <c:pt idx="91">
                  <c:v>1426.2549287585036</c:v>
                </c:pt>
                <c:pt idx="92">
                  <c:v>1452.0664963433121</c:v>
                </c:pt>
                <c:pt idx="93">
                  <c:v>1477.878063928121</c:v>
                </c:pt>
                <c:pt idx="94">
                  <c:v>1503.6896315129295</c:v>
                </c:pt>
                <c:pt idx="95">
                  <c:v>1529.5011990977384</c:v>
                </c:pt>
                <c:pt idx="96">
                  <c:v>1555.3127666825469</c:v>
                </c:pt>
                <c:pt idx="97">
                  <c:v>1581.1243342673554</c:v>
                </c:pt>
                <c:pt idx="98">
                  <c:v>1606.9359018521641</c:v>
                </c:pt>
                <c:pt idx="99">
                  <c:v>1632.7474694369728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-56.688139680272293</c:v>
                </c:pt>
                <c:pt idx="1">
                  <c:v>-56.688139680272293</c:v>
                </c:pt>
                <c:pt idx="2">
                  <c:v>-56.683691356277883</c:v>
                </c:pt>
                <c:pt idx="3">
                  <c:v>-56.603712595744732</c:v>
                </c:pt>
                <c:pt idx="4">
                  <c:v>-56.423500399535328</c:v>
                </c:pt>
                <c:pt idx="5">
                  <c:v>-56.143054767649673</c:v>
                </c:pt>
                <c:pt idx="6">
                  <c:v>-55.762375700087787</c:v>
                </c:pt>
                <c:pt idx="7">
                  <c:v>-55.28146319684965</c:v>
                </c:pt>
                <c:pt idx="8">
                  <c:v>-54.700317257935261</c:v>
                </c:pt>
                <c:pt idx="9">
                  <c:v>-54.018937883344641</c:v>
                </c:pt>
                <c:pt idx="10">
                  <c:v>-53.237325073077756</c:v>
                </c:pt>
                <c:pt idx="11">
                  <c:v>-52.35547882713464</c:v>
                </c:pt>
                <c:pt idx="12">
                  <c:v>-51.373399145515272</c:v>
                </c:pt>
                <c:pt idx="13">
                  <c:v>-50.291086028219652</c:v>
                </c:pt>
                <c:pt idx="14">
                  <c:v>-49.108539475247802</c:v>
                </c:pt>
                <c:pt idx="15">
                  <c:v>-47.825759486599694</c:v>
                </c:pt>
                <c:pt idx="16">
                  <c:v>-46.44274606227534</c:v>
                </c:pt>
                <c:pt idx="17">
                  <c:v>-44.959499202274749</c:v>
                </c:pt>
                <c:pt idx="18">
                  <c:v>-43.376018906597913</c:v>
                </c:pt>
                <c:pt idx="19">
                  <c:v>-41.692305175244826</c:v>
                </c:pt>
                <c:pt idx="20">
                  <c:v>-39.908358008215494</c:v>
                </c:pt>
                <c:pt idx="21">
                  <c:v>-38.024177405509917</c:v>
                </c:pt>
                <c:pt idx="22">
                  <c:v>-36.039763367128103</c:v>
                </c:pt>
                <c:pt idx="23">
                  <c:v>-33.95511589307003</c:v>
                </c:pt>
                <c:pt idx="24">
                  <c:v>-31.770234983335712</c:v>
                </c:pt>
                <c:pt idx="25">
                  <c:v>-29.485120637925149</c:v>
                </c:pt>
                <c:pt idx="26">
                  <c:v>-27.099772856838342</c:v>
                </c:pt>
                <c:pt idx="27">
                  <c:v>-24.614191640075301</c:v>
                </c:pt>
                <c:pt idx="28">
                  <c:v>-22.028376987636001</c:v>
                </c:pt>
                <c:pt idx="29">
                  <c:v>-19.342328899520457</c:v>
                </c:pt>
                <c:pt idx="30">
                  <c:v>-16.556047375728674</c:v>
                </c:pt>
                <c:pt idx="31">
                  <c:v>-13.669532416260639</c:v>
                </c:pt>
                <c:pt idx="32">
                  <c:v>-10.682784021116356</c:v>
                </c:pt>
                <c:pt idx="33">
                  <c:v>-7.5889293479408426</c:v>
                </c:pt>
                <c:pt idx="34">
                  <c:v>-4.3273163738291753</c:v>
                </c:pt>
                <c:pt idx="35">
                  <c:v>-0.88371864812543799</c:v>
                </c:pt>
                <c:pt idx="36">
                  <c:v>2.7418638291703994</c:v>
                </c:pt>
                <c:pt idx="37">
                  <c:v>6.5494310580583219</c:v>
                </c:pt>
                <c:pt idx="38">
                  <c:v>10.53898303853831</c:v>
                </c:pt>
                <c:pt idx="39">
                  <c:v>14.710519770610402</c:v>
                </c:pt>
                <c:pt idx="40">
                  <c:v>19.064041254274578</c:v>
                </c:pt>
                <c:pt idx="41">
                  <c:v>23.599547489530838</c:v>
                </c:pt>
                <c:pt idx="42">
                  <c:v>28.317038476379182</c:v>
                </c:pt>
                <c:pt idx="43">
                  <c:v>33.216514214819618</c:v>
                </c:pt>
                <c:pt idx="44">
                  <c:v>38.297974704852081</c:v>
                </c:pt>
                <c:pt idx="45">
                  <c:v>43.561419946476683</c:v>
                </c:pt>
                <c:pt idx="46">
                  <c:v>49.006849939693367</c:v>
                </c:pt>
                <c:pt idx="47">
                  <c:v>54.634264684502135</c:v>
                </c:pt>
                <c:pt idx="48">
                  <c:v>60.443664180902992</c:v>
                </c:pt>
                <c:pt idx="49">
                  <c:v>66.435048428895939</c:v>
                </c:pt>
                <c:pt idx="50">
                  <c:v>72.608417428480962</c:v>
                </c:pt>
                <c:pt idx="51">
                  <c:v>78.963771179658067</c:v>
                </c:pt>
                <c:pt idx="52">
                  <c:v>85.50110968242727</c:v>
                </c:pt>
                <c:pt idx="53">
                  <c:v>92.220432936788484</c:v>
                </c:pt>
                <c:pt idx="54">
                  <c:v>99.121740942741852</c:v>
                </c:pt>
                <c:pt idx="55">
                  <c:v>106.20503370028729</c:v>
                </c:pt>
                <c:pt idx="56">
                  <c:v>113.47031120942482</c:v>
                </c:pt>
                <c:pt idx="57">
                  <c:v>120.91757347015444</c:v>
                </c:pt>
                <c:pt idx="58">
                  <c:v>128.54682048247614</c:v>
                </c:pt>
                <c:pt idx="59">
                  <c:v>136.35805224638992</c:v>
                </c:pt>
                <c:pt idx="60">
                  <c:v>144.35126876189571</c:v>
                </c:pt>
                <c:pt idx="61">
                  <c:v>152.52647002899366</c:v>
                </c:pt>
                <c:pt idx="62">
                  <c:v>160.8836560476837</c:v>
                </c:pt>
                <c:pt idx="63">
                  <c:v>169.42282681796584</c:v>
                </c:pt>
                <c:pt idx="64">
                  <c:v>178.14398233984005</c:v>
                </c:pt>
                <c:pt idx="65">
                  <c:v>187.04712261330633</c:v>
                </c:pt>
                <c:pt idx="66">
                  <c:v>196.13224763836473</c:v>
                </c:pt>
                <c:pt idx="67">
                  <c:v>205.3993574150152</c:v>
                </c:pt>
                <c:pt idx="68">
                  <c:v>214.84845194325777</c:v>
                </c:pt>
                <c:pt idx="69">
                  <c:v>224.47953122309229</c:v>
                </c:pt>
                <c:pt idx="70">
                  <c:v>234.29259525451897</c:v>
                </c:pt>
                <c:pt idx="71">
                  <c:v>244.2876440375378</c:v>
                </c:pt>
                <c:pt idx="72">
                  <c:v>254.4646775721487</c:v>
                </c:pt>
                <c:pt idx="73">
                  <c:v>264.82369585835164</c:v>
                </c:pt>
                <c:pt idx="74">
                  <c:v>275.36469889614676</c:v>
                </c:pt>
                <c:pt idx="75">
                  <c:v>286.08768668553387</c:v>
                </c:pt>
                <c:pt idx="76">
                  <c:v>296.99265922651301</c:v>
                </c:pt>
                <c:pt idx="77">
                  <c:v>308.07961651908437</c:v>
                </c:pt>
                <c:pt idx="78">
                  <c:v>319.34855856324776</c:v>
                </c:pt>
                <c:pt idx="79">
                  <c:v>330.7994853590032</c:v>
                </c:pt>
                <c:pt idx="80">
                  <c:v>342.43239690635079</c:v>
                </c:pt>
                <c:pt idx="81">
                  <c:v>354.24729320529042</c:v>
                </c:pt>
                <c:pt idx="82">
                  <c:v>366.24417425582214</c:v>
                </c:pt>
                <c:pt idx="83">
                  <c:v>378.42304005794585</c:v>
                </c:pt>
                <c:pt idx="84">
                  <c:v>390.78389061166189</c:v>
                </c:pt>
                <c:pt idx="85">
                  <c:v>403.32672591696974</c:v>
                </c:pt>
                <c:pt idx="86">
                  <c:v>416.05154597387002</c:v>
                </c:pt>
                <c:pt idx="87">
                  <c:v>428.958350782362</c:v>
                </c:pt>
                <c:pt idx="88">
                  <c:v>442.04714034244614</c:v>
                </c:pt>
                <c:pt idx="89">
                  <c:v>455.31791465412255</c:v>
                </c:pt>
                <c:pt idx="90">
                  <c:v>468.77067371739088</c:v>
                </c:pt>
                <c:pt idx="91">
                  <c:v>482.40541753225142</c:v>
                </c:pt>
                <c:pt idx="92">
                  <c:v>496.22214609870389</c:v>
                </c:pt>
                <c:pt idx="93">
                  <c:v>510.22085941674874</c:v>
                </c:pt>
                <c:pt idx="94">
                  <c:v>524.40155748638529</c:v>
                </c:pt>
                <c:pt idx="95">
                  <c:v>538.76424030761427</c:v>
                </c:pt>
                <c:pt idx="96">
                  <c:v>553.30890788043507</c:v>
                </c:pt>
                <c:pt idx="97">
                  <c:v>568.03556020484791</c:v>
                </c:pt>
                <c:pt idx="98">
                  <c:v>582.94419728085313</c:v>
                </c:pt>
                <c:pt idx="99">
                  <c:v>598.03481910845039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-922.59772145908391</c:v>
                </c:pt>
                <c:pt idx="1">
                  <c:v>-896.78615387427533</c:v>
                </c:pt>
                <c:pt idx="2">
                  <c:v>-870.97458628946663</c:v>
                </c:pt>
                <c:pt idx="3">
                  <c:v>-845.16301870465804</c:v>
                </c:pt>
                <c:pt idx="4">
                  <c:v>-819.35145111984934</c:v>
                </c:pt>
                <c:pt idx="5">
                  <c:v>-793.53988353504064</c:v>
                </c:pt>
                <c:pt idx="6">
                  <c:v>-767.72831595023206</c:v>
                </c:pt>
                <c:pt idx="7">
                  <c:v>-741.91674836542336</c:v>
                </c:pt>
                <c:pt idx="8">
                  <c:v>-716.10518078061477</c:v>
                </c:pt>
                <c:pt idx="9">
                  <c:v>-690.29361319580607</c:v>
                </c:pt>
                <c:pt idx="10">
                  <c:v>-664.48204561099737</c:v>
                </c:pt>
                <c:pt idx="11">
                  <c:v>-638.67047802618879</c:v>
                </c:pt>
                <c:pt idx="12">
                  <c:v>-612.85891044138009</c:v>
                </c:pt>
                <c:pt idx="13">
                  <c:v>-587.04734285657139</c:v>
                </c:pt>
                <c:pt idx="14">
                  <c:v>-561.2357752717628</c:v>
                </c:pt>
                <c:pt idx="15">
                  <c:v>-535.42420768695422</c:v>
                </c:pt>
                <c:pt idx="16">
                  <c:v>-509.61264010214552</c:v>
                </c:pt>
                <c:pt idx="17">
                  <c:v>-483.80107251733682</c:v>
                </c:pt>
                <c:pt idx="18">
                  <c:v>-457.98950493252818</c:v>
                </c:pt>
                <c:pt idx="19">
                  <c:v>-432.17793734771953</c:v>
                </c:pt>
                <c:pt idx="20">
                  <c:v>-406.36636976291089</c:v>
                </c:pt>
                <c:pt idx="21">
                  <c:v>-380.55480217810219</c:v>
                </c:pt>
                <c:pt idx="22">
                  <c:v>-354.74323459329361</c:v>
                </c:pt>
                <c:pt idx="23">
                  <c:v>-328.93166700848496</c:v>
                </c:pt>
                <c:pt idx="24">
                  <c:v>-303.12009942367627</c:v>
                </c:pt>
                <c:pt idx="25">
                  <c:v>-277.30853183886757</c:v>
                </c:pt>
                <c:pt idx="26">
                  <c:v>-251.49696425405889</c:v>
                </c:pt>
                <c:pt idx="27">
                  <c:v>-225.68539666925034</c:v>
                </c:pt>
                <c:pt idx="28">
                  <c:v>-199.87382908444164</c:v>
                </c:pt>
                <c:pt idx="29">
                  <c:v>-174.06226149963297</c:v>
                </c:pt>
                <c:pt idx="30">
                  <c:v>-148.25069391482441</c:v>
                </c:pt>
                <c:pt idx="31">
                  <c:v>-122.43912633001571</c:v>
                </c:pt>
                <c:pt idx="32">
                  <c:v>-96.627558745207025</c:v>
                </c:pt>
                <c:pt idx="33">
                  <c:v>-70.815991160398355</c:v>
                </c:pt>
                <c:pt idx="34">
                  <c:v>-45.004423575589669</c:v>
                </c:pt>
                <c:pt idx="35">
                  <c:v>-19.192855990781098</c:v>
                </c:pt>
                <c:pt idx="36">
                  <c:v>6.6187115940275838</c:v>
                </c:pt>
                <c:pt idx="37">
                  <c:v>32.430279178836265</c:v>
                </c:pt>
                <c:pt idx="38">
                  <c:v>58.24184676364483</c:v>
                </c:pt>
                <c:pt idx="39">
                  <c:v>84.053414348453515</c:v>
                </c:pt>
                <c:pt idx="40">
                  <c:v>109.8649819332622</c:v>
                </c:pt>
                <c:pt idx="41">
                  <c:v>135.67654951807089</c:v>
                </c:pt>
                <c:pt idx="42">
                  <c:v>161.48811710287956</c:v>
                </c:pt>
                <c:pt idx="43">
                  <c:v>187.29968468768826</c:v>
                </c:pt>
                <c:pt idx="44">
                  <c:v>213.1112522724967</c:v>
                </c:pt>
                <c:pt idx="45">
                  <c:v>238.92281985730537</c:v>
                </c:pt>
                <c:pt idx="46">
                  <c:v>264.73438744211404</c:v>
                </c:pt>
                <c:pt idx="47">
                  <c:v>290.54595502692274</c:v>
                </c:pt>
                <c:pt idx="48">
                  <c:v>316.35752261173144</c:v>
                </c:pt>
                <c:pt idx="49">
                  <c:v>342.16909019654014</c:v>
                </c:pt>
                <c:pt idx="50">
                  <c:v>367.98065778134878</c:v>
                </c:pt>
                <c:pt idx="51">
                  <c:v>393.79222536615748</c:v>
                </c:pt>
                <c:pt idx="52">
                  <c:v>419.60379295096618</c:v>
                </c:pt>
                <c:pt idx="53">
                  <c:v>445.4153605357746</c:v>
                </c:pt>
                <c:pt idx="54">
                  <c:v>471.2269281205833</c:v>
                </c:pt>
                <c:pt idx="55">
                  <c:v>497.03849570539199</c:v>
                </c:pt>
                <c:pt idx="56">
                  <c:v>522.85006329020064</c:v>
                </c:pt>
                <c:pt idx="57">
                  <c:v>548.66163087500934</c:v>
                </c:pt>
                <c:pt idx="58">
                  <c:v>574.47319845981804</c:v>
                </c:pt>
                <c:pt idx="59">
                  <c:v>600.28476604462674</c:v>
                </c:pt>
                <c:pt idx="60">
                  <c:v>626.09633362943521</c:v>
                </c:pt>
                <c:pt idx="61">
                  <c:v>651.90790121424379</c:v>
                </c:pt>
                <c:pt idx="62">
                  <c:v>677.71946879905249</c:v>
                </c:pt>
                <c:pt idx="63">
                  <c:v>703.53103638386119</c:v>
                </c:pt>
                <c:pt idx="64">
                  <c:v>729.34260396866989</c:v>
                </c:pt>
                <c:pt idx="65">
                  <c:v>755.15417155347859</c:v>
                </c:pt>
                <c:pt idx="66">
                  <c:v>780.96573913828729</c:v>
                </c:pt>
                <c:pt idx="67">
                  <c:v>806.77730672309599</c:v>
                </c:pt>
                <c:pt idx="68">
                  <c:v>832.58887430790458</c:v>
                </c:pt>
                <c:pt idx="69">
                  <c:v>858.40044189271305</c:v>
                </c:pt>
                <c:pt idx="70">
                  <c:v>884.21200947752175</c:v>
                </c:pt>
                <c:pt idx="71">
                  <c:v>910.02357706233045</c:v>
                </c:pt>
                <c:pt idx="72">
                  <c:v>935.83514464713915</c:v>
                </c:pt>
                <c:pt idx="73">
                  <c:v>961.64671223194784</c:v>
                </c:pt>
                <c:pt idx="74">
                  <c:v>987.45827981675654</c:v>
                </c:pt>
                <c:pt idx="75">
                  <c:v>1013.2698474015651</c:v>
                </c:pt>
                <c:pt idx="76">
                  <c:v>1039.0814149863736</c:v>
                </c:pt>
                <c:pt idx="77">
                  <c:v>1064.8929825711823</c:v>
                </c:pt>
                <c:pt idx="78">
                  <c:v>1090.704550155991</c:v>
                </c:pt>
                <c:pt idx="79">
                  <c:v>1116.5161177407997</c:v>
                </c:pt>
                <c:pt idx="80">
                  <c:v>1142.3276853256084</c:v>
                </c:pt>
                <c:pt idx="81">
                  <c:v>1168.1392529104171</c:v>
                </c:pt>
                <c:pt idx="82">
                  <c:v>1193.9508204952258</c:v>
                </c:pt>
                <c:pt idx="83">
                  <c:v>1219.7623880800343</c:v>
                </c:pt>
                <c:pt idx="84">
                  <c:v>1245.5739556648432</c:v>
                </c:pt>
                <c:pt idx="85">
                  <c:v>1271.3855232496514</c:v>
                </c:pt>
                <c:pt idx="86">
                  <c:v>1297.1970908344604</c:v>
                </c:pt>
                <c:pt idx="87">
                  <c:v>1323.0086584192688</c:v>
                </c:pt>
                <c:pt idx="88">
                  <c:v>1348.8202260040773</c:v>
                </c:pt>
                <c:pt idx="89">
                  <c:v>1374.6317935888862</c:v>
                </c:pt>
                <c:pt idx="90">
                  <c:v>1400.4433611736947</c:v>
                </c:pt>
                <c:pt idx="91">
                  <c:v>1426.2549287585036</c:v>
                </c:pt>
                <c:pt idx="92">
                  <c:v>1452.0664963433121</c:v>
                </c:pt>
                <c:pt idx="93">
                  <c:v>1477.878063928121</c:v>
                </c:pt>
                <c:pt idx="94">
                  <c:v>1503.6896315129295</c:v>
                </c:pt>
                <c:pt idx="95">
                  <c:v>1529.5011990977384</c:v>
                </c:pt>
                <c:pt idx="96">
                  <c:v>1555.3127666825469</c:v>
                </c:pt>
                <c:pt idx="97">
                  <c:v>1581.1243342673554</c:v>
                </c:pt>
                <c:pt idx="98">
                  <c:v>1606.9359018521641</c:v>
                </c:pt>
                <c:pt idx="99">
                  <c:v>1632.7474694369728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913.25853655548099</c:v>
                </c:pt>
                <c:pt idx="1">
                  <c:v>913.25853655548099</c:v>
                </c:pt>
                <c:pt idx="2">
                  <c:v>913.25990800018758</c:v>
                </c:pt>
                <c:pt idx="3">
                  <c:v>913.28456592706186</c:v>
                </c:pt>
                <c:pt idx="4">
                  <c:v>913.34012641745153</c:v>
                </c:pt>
                <c:pt idx="5">
                  <c:v>913.42658947135669</c:v>
                </c:pt>
                <c:pt idx="6">
                  <c:v>913.54395508877735</c:v>
                </c:pt>
                <c:pt idx="7">
                  <c:v>913.69222326971339</c:v>
                </c:pt>
                <c:pt idx="8">
                  <c:v>913.87139401416482</c:v>
                </c:pt>
                <c:pt idx="9">
                  <c:v>914.08146732213174</c:v>
                </c:pt>
                <c:pt idx="10">
                  <c:v>914.32244319361416</c:v>
                </c:pt>
                <c:pt idx="11">
                  <c:v>914.59432162861185</c:v>
                </c:pt>
                <c:pt idx="12">
                  <c:v>914.89710262712515</c:v>
                </c:pt>
                <c:pt idx="13">
                  <c:v>915.23078618915383</c:v>
                </c:pt>
                <c:pt idx="14">
                  <c:v>915.5953723146979</c:v>
                </c:pt>
                <c:pt idx="15">
                  <c:v>915.99086100375757</c:v>
                </c:pt>
                <c:pt idx="16">
                  <c:v>916.41725225633252</c:v>
                </c:pt>
                <c:pt idx="17">
                  <c:v>916.87454607242296</c:v>
                </c:pt>
                <c:pt idx="18">
                  <c:v>917.3627424520289</c:v>
                </c:pt>
                <c:pt idx="19">
                  <c:v>917.88184139515022</c:v>
                </c:pt>
                <c:pt idx="20">
                  <c:v>918.43184290178692</c:v>
                </c:pt>
                <c:pt idx="21">
                  <c:v>919.01274697193924</c:v>
                </c:pt>
                <c:pt idx="22">
                  <c:v>919.62455360560682</c:v>
                </c:pt>
                <c:pt idx="23">
                  <c:v>920.2672628027899</c:v>
                </c:pt>
                <c:pt idx="24">
                  <c:v>920.94087456348836</c:v>
                </c:pt>
                <c:pt idx="25">
                  <c:v>921.64538888770232</c:v>
                </c:pt>
                <c:pt idx="26">
                  <c:v>922.38080577543178</c:v>
                </c:pt>
                <c:pt idx="27">
                  <c:v>923.14712522667674</c:v>
                </c:pt>
                <c:pt idx="28">
                  <c:v>923.94434724143696</c:v>
                </c:pt>
                <c:pt idx="29">
                  <c:v>924.77247181971268</c:v>
                </c:pt>
                <c:pt idx="30">
                  <c:v>925.63149896150389</c:v>
                </c:pt>
                <c:pt idx="31">
                  <c:v>926.52142866681049</c:v>
                </c:pt>
                <c:pt idx="32">
                  <c:v>927.44226093563248</c:v>
                </c:pt>
                <c:pt idx="33">
                  <c:v>928.3985716145171</c:v>
                </c:pt>
                <c:pt idx="34">
                  <c:v>929.43074200937053</c:v>
                </c:pt>
                <c:pt idx="35">
                  <c:v>930.54824390082592</c:v>
                </c:pt>
                <c:pt idx="36">
                  <c:v>931.75107728888304</c:v>
                </c:pt>
                <c:pt idx="37">
                  <c:v>933.03924217354188</c:v>
                </c:pt>
                <c:pt idx="38">
                  <c:v>934.41273855480256</c:v>
                </c:pt>
                <c:pt idx="39">
                  <c:v>935.87156643266519</c:v>
                </c:pt>
                <c:pt idx="40">
                  <c:v>937.41572580712955</c:v>
                </c:pt>
                <c:pt idx="41">
                  <c:v>939.04521667819574</c:v>
                </c:pt>
                <c:pt idx="42">
                  <c:v>940.76003904586366</c:v>
                </c:pt>
                <c:pt idx="43">
                  <c:v>942.56019291013354</c:v>
                </c:pt>
                <c:pt idx="44">
                  <c:v>944.44567827100514</c:v>
                </c:pt>
                <c:pt idx="45">
                  <c:v>946.41649512847857</c:v>
                </c:pt>
                <c:pt idx="46">
                  <c:v>948.47264348255374</c:v>
                </c:pt>
                <c:pt idx="47">
                  <c:v>950.61412333323085</c:v>
                </c:pt>
                <c:pt idx="48">
                  <c:v>952.84093468050969</c:v>
                </c:pt>
                <c:pt idx="49">
                  <c:v>955.15307752439048</c:v>
                </c:pt>
                <c:pt idx="50">
                  <c:v>957.550551864873</c:v>
                </c:pt>
                <c:pt idx="51">
                  <c:v>960.03335770195736</c:v>
                </c:pt>
                <c:pt idx="52">
                  <c:v>962.60149503564344</c:v>
                </c:pt>
                <c:pt idx="53">
                  <c:v>965.25496386593136</c:v>
                </c:pt>
                <c:pt idx="54">
                  <c:v>967.99376419282123</c:v>
                </c:pt>
                <c:pt idx="55">
                  <c:v>970.81789601631272</c:v>
                </c:pt>
                <c:pt idx="56">
                  <c:v>973.72735933640627</c:v>
                </c:pt>
                <c:pt idx="57">
                  <c:v>976.72215415310154</c:v>
                </c:pt>
                <c:pt idx="58">
                  <c:v>979.80228046639843</c:v>
                </c:pt>
                <c:pt idx="59">
                  <c:v>982.96773827629738</c:v>
                </c:pt>
                <c:pt idx="60">
                  <c:v>986.21852758279806</c:v>
                </c:pt>
                <c:pt idx="61">
                  <c:v>989.55464838590058</c:v>
                </c:pt>
                <c:pt idx="62">
                  <c:v>992.97610068560482</c:v>
                </c:pt>
                <c:pt idx="63">
                  <c:v>996.48288448191101</c:v>
                </c:pt>
                <c:pt idx="64">
                  <c:v>1000.0749997748189</c:v>
                </c:pt>
                <c:pt idx="65">
                  <c:v>1003.7524465643286</c:v>
                </c:pt>
                <c:pt idx="66">
                  <c:v>1007.5152248504402</c:v>
                </c:pt>
                <c:pt idx="67">
                  <c:v>1011.3633346331536</c:v>
                </c:pt>
                <c:pt idx="68">
                  <c:v>1015.2967759124688</c:v>
                </c:pt>
                <c:pt idx="69">
                  <c:v>1019.3155486883858</c:v>
                </c:pt>
                <c:pt idx="70">
                  <c:v>1023.4196529609046</c:v>
                </c:pt>
                <c:pt idx="71">
                  <c:v>1027.6090887300254</c:v>
                </c:pt>
                <c:pt idx="72">
                  <c:v>1031.8838559957478</c:v>
                </c:pt>
                <c:pt idx="73">
                  <c:v>1036.2439547580721</c:v>
                </c:pt>
                <c:pt idx="74">
                  <c:v>1040.6893850169981</c:v>
                </c:pt>
                <c:pt idx="75">
                  <c:v>1045.220146772526</c:v>
                </c:pt>
                <c:pt idx="76">
                  <c:v>1049.8362400246558</c:v>
                </c:pt>
                <c:pt idx="77">
                  <c:v>1054.5376647733874</c:v>
                </c:pt>
                <c:pt idx="78">
                  <c:v>1059.3244210187206</c:v>
                </c:pt>
                <c:pt idx="79">
                  <c:v>1064.1965087606557</c:v>
                </c:pt>
                <c:pt idx="80">
                  <c:v>1069.1539279991928</c:v>
                </c:pt>
                <c:pt idx="81">
                  <c:v>1074.1966787343317</c:v>
                </c:pt>
                <c:pt idx="82">
                  <c:v>1079.3247609660723</c:v>
                </c:pt>
                <c:pt idx="83">
                  <c:v>1084.5381746944147</c:v>
                </c:pt>
                <c:pt idx="84">
                  <c:v>1089.8369199193589</c:v>
                </c:pt>
                <c:pt idx="85">
                  <c:v>1095.220996640905</c:v>
                </c:pt>
                <c:pt idx="86">
                  <c:v>1100.6904048590529</c:v>
                </c:pt>
                <c:pt idx="87">
                  <c:v>1106.2451445738027</c:v>
                </c:pt>
                <c:pt idx="88">
                  <c:v>1111.8852157851541</c:v>
                </c:pt>
                <c:pt idx="89">
                  <c:v>1117.6106184931073</c:v>
                </c:pt>
                <c:pt idx="90">
                  <c:v>1123.4213526976625</c:v>
                </c:pt>
                <c:pt idx="91">
                  <c:v>1129.3174183988197</c:v>
                </c:pt>
                <c:pt idx="92">
                  <c:v>1135.2988155965784</c:v>
                </c:pt>
                <c:pt idx="93">
                  <c:v>1141.3655442909389</c:v>
                </c:pt>
                <c:pt idx="94">
                  <c:v>1147.5176044819013</c:v>
                </c:pt>
                <c:pt idx="95">
                  <c:v>1153.7549961694656</c:v>
                </c:pt>
                <c:pt idx="96">
                  <c:v>1160.0777193536317</c:v>
                </c:pt>
                <c:pt idx="97">
                  <c:v>1166.4857740343996</c:v>
                </c:pt>
                <c:pt idx="98">
                  <c:v>1172.9791602117691</c:v>
                </c:pt>
                <c:pt idx="99">
                  <c:v>1179.5578778857407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-907.73286886640528</c:v>
                </c:pt>
                <c:pt idx="1">
                  <c:v>-882.04204716416371</c:v>
                </c:pt>
                <c:pt idx="2">
                  <c:v>-856.35122546192213</c:v>
                </c:pt>
                <c:pt idx="3">
                  <c:v>-830.66040375968043</c:v>
                </c:pt>
                <c:pt idx="4">
                  <c:v>-804.96958205743874</c:v>
                </c:pt>
                <c:pt idx="5">
                  <c:v>-779.27876035519716</c:v>
                </c:pt>
                <c:pt idx="6">
                  <c:v>-753.58793865295547</c:v>
                </c:pt>
                <c:pt idx="7">
                  <c:v>-727.89711695071389</c:v>
                </c:pt>
                <c:pt idx="8">
                  <c:v>-702.2062952484722</c:v>
                </c:pt>
                <c:pt idx="9">
                  <c:v>-676.51547354623062</c:v>
                </c:pt>
                <c:pt idx="10">
                  <c:v>-650.82465184398905</c:v>
                </c:pt>
                <c:pt idx="11">
                  <c:v>-625.13383014174735</c:v>
                </c:pt>
                <c:pt idx="12">
                  <c:v>-599.44300843950566</c:v>
                </c:pt>
                <c:pt idx="13">
                  <c:v>-573.75218673726408</c:v>
                </c:pt>
                <c:pt idx="14">
                  <c:v>-548.06136503502239</c:v>
                </c:pt>
                <c:pt idx="15">
                  <c:v>-522.37054333278081</c:v>
                </c:pt>
                <c:pt idx="16">
                  <c:v>-496.67972163053918</c:v>
                </c:pt>
                <c:pt idx="17">
                  <c:v>-470.98889992829749</c:v>
                </c:pt>
                <c:pt idx="18">
                  <c:v>-445.29807822605591</c:v>
                </c:pt>
                <c:pt idx="19">
                  <c:v>-419.60725652381427</c:v>
                </c:pt>
                <c:pt idx="20">
                  <c:v>-393.91643482157264</c:v>
                </c:pt>
                <c:pt idx="21">
                  <c:v>-368.22561311933094</c:v>
                </c:pt>
                <c:pt idx="22">
                  <c:v>-342.53479141708942</c:v>
                </c:pt>
                <c:pt idx="23">
                  <c:v>-316.84396971484773</c:v>
                </c:pt>
                <c:pt idx="24">
                  <c:v>-291.1531480126061</c:v>
                </c:pt>
                <c:pt idx="25">
                  <c:v>-265.4623263103644</c:v>
                </c:pt>
                <c:pt idx="26">
                  <c:v>-239.77150460812274</c:v>
                </c:pt>
                <c:pt idx="27">
                  <c:v>-214.08068290588119</c:v>
                </c:pt>
                <c:pt idx="28">
                  <c:v>-188.38986120363953</c:v>
                </c:pt>
                <c:pt idx="29">
                  <c:v>-162.69903950139786</c:v>
                </c:pt>
                <c:pt idx="30">
                  <c:v>-137.00821779915631</c:v>
                </c:pt>
                <c:pt idx="31">
                  <c:v>-111.31739609691466</c:v>
                </c:pt>
                <c:pt idx="32">
                  <c:v>-85.626574394672986</c:v>
                </c:pt>
                <c:pt idx="33">
                  <c:v>-59.935752692431329</c:v>
                </c:pt>
                <c:pt idx="34">
                  <c:v>-34.244930990189665</c:v>
                </c:pt>
                <c:pt idx="35">
                  <c:v>-8.5541092879481155</c:v>
                </c:pt>
                <c:pt idx="36">
                  <c:v>17.136712414293552</c:v>
                </c:pt>
                <c:pt idx="37">
                  <c:v>42.827534116535212</c:v>
                </c:pt>
                <c:pt idx="38">
                  <c:v>68.518355818776769</c:v>
                </c:pt>
                <c:pt idx="39">
                  <c:v>94.209177521018432</c:v>
                </c:pt>
                <c:pt idx="40">
                  <c:v>119.8999992232601</c:v>
                </c:pt>
                <c:pt idx="41">
                  <c:v>145.59082092550176</c:v>
                </c:pt>
                <c:pt idx="42">
                  <c:v>171.28164262774342</c:v>
                </c:pt>
                <c:pt idx="43">
                  <c:v>196.97246432998509</c:v>
                </c:pt>
                <c:pt idx="44">
                  <c:v>222.66328603222652</c:v>
                </c:pt>
                <c:pt idx="45">
                  <c:v>248.35410773446819</c:v>
                </c:pt>
                <c:pt idx="46">
                  <c:v>274.04492943670982</c:v>
                </c:pt>
                <c:pt idx="47">
                  <c:v>299.73575113895151</c:v>
                </c:pt>
                <c:pt idx="48">
                  <c:v>325.42657284119321</c:v>
                </c:pt>
                <c:pt idx="49">
                  <c:v>351.11739454343484</c:v>
                </c:pt>
                <c:pt idx="50">
                  <c:v>376.80821624567653</c:v>
                </c:pt>
                <c:pt idx="51">
                  <c:v>402.49903794791817</c:v>
                </c:pt>
                <c:pt idx="52">
                  <c:v>428.18985965015986</c:v>
                </c:pt>
                <c:pt idx="53">
                  <c:v>453.88068135240127</c:v>
                </c:pt>
                <c:pt idx="54">
                  <c:v>479.57150305464296</c:v>
                </c:pt>
                <c:pt idx="55">
                  <c:v>505.2623247568846</c:v>
                </c:pt>
                <c:pt idx="56">
                  <c:v>530.95314645912629</c:v>
                </c:pt>
                <c:pt idx="57">
                  <c:v>556.64396816136798</c:v>
                </c:pt>
                <c:pt idx="58">
                  <c:v>582.33478986360956</c:v>
                </c:pt>
                <c:pt idx="59">
                  <c:v>608.02561156585125</c:v>
                </c:pt>
                <c:pt idx="60">
                  <c:v>633.71643326809271</c:v>
                </c:pt>
                <c:pt idx="61">
                  <c:v>659.40725497033441</c:v>
                </c:pt>
                <c:pt idx="62">
                  <c:v>685.09807667257598</c:v>
                </c:pt>
                <c:pt idx="63">
                  <c:v>710.78889837481768</c:v>
                </c:pt>
                <c:pt idx="64">
                  <c:v>736.47972007705937</c:v>
                </c:pt>
                <c:pt idx="65">
                  <c:v>762.17054177930106</c:v>
                </c:pt>
                <c:pt idx="66">
                  <c:v>787.86136348154264</c:v>
                </c:pt>
                <c:pt idx="67">
                  <c:v>813.55218518378433</c:v>
                </c:pt>
                <c:pt idx="68">
                  <c:v>839.24300688602602</c:v>
                </c:pt>
                <c:pt idx="69">
                  <c:v>864.93382858826749</c:v>
                </c:pt>
                <c:pt idx="70">
                  <c:v>890.62465029050907</c:v>
                </c:pt>
                <c:pt idx="71">
                  <c:v>916.31547199275076</c:v>
                </c:pt>
                <c:pt idx="72">
                  <c:v>942.00629369499245</c:v>
                </c:pt>
                <c:pt idx="73">
                  <c:v>967.69711539723414</c:v>
                </c:pt>
                <c:pt idx="74">
                  <c:v>993.38793709947572</c:v>
                </c:pt>
                <c:pt idx="75">
                  <c:v>1019.0787588017174</c:v>
                </c:pt>
                <c:pt idx="76">
                  <c:v>1044.7695805039589</c:v>
                </c:pt>
                <c:pt idx="77">
                  <c:v>1070.4604022062006</c:v>
                </c:pt>
                <c:pt idx="78">
                  <c:v>1096.151223908442</c:v>
                </c:pt>
                <c:pt idx="79">
                  <c:v>1121.842045610684</c:v>
                </c:pt>
                <c:pt idx="80">
                  <c:v>1147.5328673129254</c:v>
                </c:pt>
                <c:pt idx="81">
                  <c:v>1173.2236890151673</c:v>
                </c:pt>
                <c:pt idx="82">
                  <c:v>1198.9145107174088</c:v>
                </c:pt>
                <c:pt idx="83">
                  <c:v>1224.6053324196503</c:v>
                </c:pt>
                <c:pt idx="84">
                  <c:v>1250.296154121892</c:v>
                </c:pt>
                <c:pt idx="85">
                  <c:v>1275.9869758241334</c:v>
                </c:pt>
                <c:pt idx="86">
                  <c:v>1301.6777975263753</c:v>
                </c:pt>
                <c:pt idx="87">
                  <c:v>1327.3686192286168</c:v>
                </c:pt>
                <c:pt idx="88">
                  <c:v>1353.0594409308583</c:v>
                </c:pt>
                <c:pt idx="89">
                  <c:v>1378.7502626331002</c:v>
                </c:pt>
                <c:pt idx="90">
                  <c:v>1404.4410843353417</c:v>
                </c:pt>
                <c:pt idx="91">
                  <c:v>1430.1319060375836</c:v>
                </c:pt>
                <c:pt idx="92">
                  <c:v>1455.8227277398248</c:v>
                </c:pt>
                <c:pt idx="93">
                  <c:v>1481.5135494420667</c:v>
                </c:pt>
                <c:pt idx="94">
                  <c:v>1507.2043711443082</c:v>
                </c:pt>
                <c:pt idx="95">
                  <c:v>1532.8951928465501</c:v>
                </c:pt>
                <c:pt idx="96">
                  <c:v>1558.5860145487916</c:v>
                </c:pt>
                <c:pt idx="97">
                  <c:v>1584.276836251033</c:v>
                </c:pt>
                <c:pt idx="98">
                  <c:v>1609.967657953275</c:v>
                </c:pt>
                <c:pt idx="99">
                  <c:v>1635.6584796555164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-55.160016034719611</c:v>
                </c:pt>
                <c:pt idx="1">
                  <c:v>-55.160016034719611</c:v>
                </c:pt>
                <c:pt idx="2">
                  <c:v>-55.154985331797434</c:v>
                </c:pt>
                <c:pt idx="3">
                  <c:v>-55.073382046992506</c:v>
                </c:pt>
                <c:pt idx="4">
                  <c:v>-54.89195553445569</c:v>
                </c:pt>
                <c:pt idx="5">
                  <c:v>-54.61070579418697</c:v>
                </c:pt>
                <c:pt idx="6">
                  <c:v>-54.229632826186347</c:v>
                </c:pt>
                <c:pt idx="7">
                  <c:v>-53.748736630453827</c:v>
                </c:pt>
                <c:pt idx="8">
                  <c:v>-53.168017206989404</c:v>
                </c:pt>
                <c:pt idx="9">
                  <c:v>-52.487474555793085</c:v>
                </c:pt>
                <c:pt idx="10">
                  <c:v>-51.707108676864863</c:v>
                </c:pt>
                <c:pt idx="11">
                  <c:v>-50.826919570204737</c:v>
                </c:pt>
                <c:pt idx="12">
                  <c:v>-49.846907235812715</c:v>
                </c:pt>
                <c:pt idx="13">
                  <c:v>-48.76707167368879</c:v>
                </c:pt>
                <c:pt idx="14">
                  <c:v>-47.587412883832961</c:v>
                </c:pt>
                <c:pt idx="15">
                  <c:v>-46.307930866245243</c:v>
                </c:pt>
                <c:pt idx="16">
                  <c:v>-44.928625620925615</c:v>
                </c:pt>
                <c:pt idx="17">
                  <c:v>-43.449497147874091</c:v>
                </c:pt>
                <c:pt idx="18">
                  <c:v>-41.870545447090663</c:v>
                </c:pt>
                <c:pt idx="19">
                  <c:v>-40.191770518575339</c:v>
                </c:pt>
                <c:pt idx="20">
                  <c:v>-38.413172362328112</c:v>
                </c:pt>
                <c:pt idx="21">
                  <c:v>-36.534750978348981</c:v>
                </c:pt>
                <c:pt idx="22">
                  <c:v>-34.556506366637961</c:v>
                </c:pt>
                <c:pt idx="23">
                  <c:v>-32.478438527195031</c:v>
                </c:pt>
                <c:pt idx="24">
                  <c:v>-30.300547460020201</c:v>
                </c:pt>
                <c:pt idx="25">
                  <c:v>-28.022833165113472</c:v>
                </c:pt>
                <c:pt idx="26">
                  <c:v>-25.645295642474839</c:v>
                </c:pt>
                <c:pt idx="27">
                  <c:v>-23.167934892104316</c:v>
                </c:pt>
                <c:pt idx="28">
                  <c:v>-20.590750914001887</c:v>
                </c:pt>
                <c:pt idx="29">
                  <c:v>-17.913743708167551</c:v>
                </c:pt>
                <c:pt idx="30">
                  <c:v>-15.136913274601328</c:v>
                </c:pt>
                <c:pt idx="31">
                  <c:v>-12.260259613303196</c:v>
                </c:pt>
                <c:pt idx="32">
                  <c:v>-9.283782724273161</c:v>
                </c:pt>
                <c:pt idx="33">
                  <c:v>-6.1788200529832578</c:v>
                </c:pt>
                <c:pt idx="34">
                  <c:v>-2.8930216313371089</c:v>
                </c:pt>
                <c:pt idx="35">
                  <c:v>0.57472391561132596</c:v>
                </c:pt>
                <c:pt idx="36">
                  <c:v>4.2244165878620779</c:v>
                </c:pt>
                <c:pt idx="37">
                  <c:v>8.0560563854151326</c:v>
                </c:pt>
                <c:pt idx="38">
                  <c:v>12.069643308270468</c:v>
                </c:pt>
                <c:pt idx="39">
                  <c:v>16.265177356428122</c:v>
                </c:pt>
                <c:pt idx="40">
                  <c:v>20.642658529888077</c:v>
                </c:pt>
                <c:pt idx="41">
                  <c:v>25.202086828650337</c:v>
                </c:pt>
                <c:pt idx="42">
                  <c:v>29.943462252714895</c:v>
                </c:pt>
                <c:pt idx="43">
                  <c:v>34.86678480208176</c:v>
                </c:pt>
                <c:pt idx="44">
                  <c:v>39.972054476750877</c:v>
                </c:pt>
                <c:pt idx="45">
                  <c:v>45.259271276722338</c:v>
                </c:pt>
                <c:pt idx="46">
                  <c:v>50.728435201996106</c:v>
                </c:pt>
                <c:pt idx="47">
                  <c:v>56.379546252572169</c:v>
                </c:pt>
                <c:pt idx="48">
                  <c:v>62.212604428450533</c:v>
                </c:pt>
                <c:pt idx="49">
                  <c:v>68.227609729631197</c:v>
                </c:pt>
                <c:pt idx="50">
                  <c:v>74.424562156114163</c:v>
                </c:pt>
                <c:pt idx="51">
                  <c:v>80.803461707899444</c:v>
                </c:pt>
                <c:pt idx="52">
                  <c:v>87.364308384987012</c:v>
                </c:pt>
                <c:pt idx="53">
                  <c:v>94.107102187376825</c:v>
                </c:pt>
                <c:pt idx="54">
                  <c:v>101.03184311506899</c:v>
                </c:pt>
                <c:pt idx="55">
                  <c:v>108.13853116806348</c:v>
                </c:pt>
                <c:pt idx="56">
                  <c:v>115.42716634636025</c:v>
                </c:pt>
                <c:pt idx="57">
                  <c:v>122.89774864995933</c:v>
                </c:pt>
                <c:pt idx="58">
                  <c:v>130.55027807886071</c:v>
                </c:pt>
                <c:pt idx="59">
                  <c:v>138.3847546330644</c:v>
                </c:pt>
                <c:pt idx="60">
                  <c:v>146.40117831257032</c:v>
                </c:pt>
                <c:pt idx="61">
                  <c:v>154.59954911737861</c:v>
                </c:pt>
                <c:pt idx="62">
                  <c:v>162.97986704748919</c:v>
                </c:pt>
                <c:pt idx="63">
                  <c:v>171.54213210290209</c:v>
                </c:pt>
                <c:pt idx="64">
                  <c:v>180.28634428361727</c:v>
                </c:pt>
                <c:pt idx="65">
                  <c:v>189.21250358963476</c:v>
                </c:pt>
                <c:pt idx="66">
                  <c:v>198.32061002095452</c:v>
                </c:pt>
                <c:pt idx="67">
                  <c:v>207.61066357757664</c:v>
                </c:pt>
                <c:pt idx="68">
                  <c:v>217.08266425950106</c:v>
                </c:pt>
                <c:pt idx="69">
                  <c:v>226.73661206672767</c:v>
                </c:pt>
                <c:pt idx="70">
                  <c:v>236.57250699925663</c:v>
                </c:pt>
                <c:pt idx="71">
                  <c:v>246.59034905708791</c:v>
                </c:pt>
                <c:pt idx="72">
                  <c:v>256.79013824022149</c:v>
                </c:pt>
                <c:pt idx="73">
                  <c:v>267.1718745486574</c:v>
                </c:pt>
                <c:pt idx="74">
                  <c:v>277.73555798239562</c:v>
                </c:pt>
                <c:pt idx="75">
                  <c:v>288.4811885414361</c:v>
                </c:pt>
                <c:pt idx="76">
                  <c:v>299.40876622577878</c:v>
                </c:pt>
                <c:pt idx="77">
                  <c:v>310.518291035424</c:v>
                </c:pt>
                <c:pt idx="78">
                  <c:v>321.80976297037131</c:v>
                </c:pt>
                <c:pt idx="79">
                  <c:v>333.28318203062105</c:v>
                </c:pt>
                <c:pt idx="80">
                  <c:v>344.93854821617299</c:v>
                </c:pt>
                <c:pt idx="81">
                  <c:v>356.77586152702742</c:v>
                </c:pt>
                <c:pt idx="82">
                  <c:v>368.79512196318393</c:v>
                </c:pt>
                <c:pt idx="83">
                  <c:v>380.9963295246427</c:v>
                </c:pt>
                <c:pt idx="84">
                  <c:v>393.37948421140402</c:v>
                </c:pt>
                <c:pt idx="85">
                  <c:v>405.94458602346742</c:v>
                </c:pt>
                <c:pt idx="86">
                  <c:v>418.69163496083343</c:v>
                </c:pt>
                <c:pt idx="87">
                  <c:v>431.6206310235014</c:v>
                </c:pt>
                <c:pt idx="88">
                  <c:v>444.73157421147164</c:v>
                </c:pt>
                <c:pt idx="89">
                  <c:v>458.02446452474447</c:v>
                </c:pt>
                <c:pt idx="90">
                  <c:v>471.4993019633194</c:v>
                </c:pt>
                <c:pt idx="91">
                  <c:v>485.15608652719692</c:v>
                </c:pt>
                <c:pt idx="92">
                  <c:v>498.99481821637642</c:v>
                </c:pt>
                <c:pt idx="93">
                  <c:v>513.01549703085834</c:v>
                </c:pt>
                <c:pt idx="94">
                  <c:v>527.21812297064253</c:v>
                </c:pt>
                <c:pt idx="95">
                  <c:v>541.6026960357292</c:v>
                </c:pt>
                <c:pt idx="96">
                  <c:v>556.1692162261179</c:v>
                </c:pt>
                <c:pt idx="97">
                  <c:v>570.91768354180886</c:v>
                </c:pt>
                <c:pt idx="98">
                  <c:v>585.84809798280241</c:v>
                </c:pt>
                <c:pt idx="99">
                  <c:v>600.960459549098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-907.73286886640528</c:v>
                </c:pt>
                <c:pt idx="1">
                  <c:v>-882.04204716416371</c:v>
                </c:pt>
                <c:pt idx="2">
                  <c:v>-856.35122546192213</c:v>
                </c:pt>
                <c:pt idx="3">
                  <c:v>-830.66040375968043</c:v>
                </c:pt>
                <c:pt idx="4">
                  <c:v>-804.96958205743874</c:v>
                </c:pt>
                <c:pt idx="5">
                  <c:v>-779.27876035519716</c:v>
                </c:pt>
                <c:pt idx="6">
                  <c:v>-753.58793865295547</c:v>
                </c:pt>
                <c:pt idx="7">
                  <c:v>-727.89711695071389</c:v>
                </c:pt>
                <c:pt idx="8">
                  <c:v>-702.2062952484722</c:v>
                </c:pt>
                <c:pt idx="9">
                  <c:v>-676.51547354623062</c:v>
                </c:pt>
                <c:pt idx="10">
                  <c:v>-650.82465184398905</c:v>
                </c:pt>
                <c:pt idx="11">
                  <c:v>-625.13383014174735</c:v>
                </c:pt>
                <c:pt idx="12">
                  <c:v>-599.44300843950566</c:v>
                </c:pt>
                <c:pt idx="13">
                  <c:v>-573.75218673726408</c:v>
                </c:pt>
                <c:pt idx="14">
                  <c:v>-548.06136503502239</c:v>
                </c:pt>
                <c:pt idx="15">
                  <c:v>-522.37054333278081</c:v>
                </c:pt>
                <c:pt idx="16">
                  <c:v>-496.67972163053918</c:v>
                </c:pt>
                <c:pt idx="17">
                  <c:v>-470.98889992829749</c:v>
                </c:pt>
                <c:pt idx="18">
                  <c:v>-445.29807822605591</c:v>
                </c:pt>
                <c:pt idx="19">
                  <c:v>-419.60725652381427</c:v>
                </c:pt>
                <c:pt idx="20">
                  <c:v>-393.91643482157264</c:v>
                </c:pt>
                <c:pt idx="21">
                  <c:v>-368.22561311933094</c:v>
                </c:pt>
                <c:pt idx="22">
                  <c:v>-342.53479141708942</c:v>
                </c:pt>
                <c:pt idx="23">
                  <c:v>-316.84396971484773</c:v>
                </c:pt>
                <c:pt idx="24">
                  <c:v>-291.1531480126061</c:v>
                </c:pt>
                <c:pt idx="25">
                  <c:v>-265.4623263103644</c:v>
                </c:pt>
                <c:pt idx="26">
                  <c:v>-239.77150460812274</c:v>
                </c:pt>
                <c:pt idx="27">
                  <c:v>-214.08068290588119</c:v>
                </c:pt>
                <c:pt idx="28">
                  <c:v>-188.38986120363953</c:v>
                </c:pt>
                <c:pt idx="29">
                  <c:v>-162.69903950139786</c:v>
                </c:pt>
                <c:pt idx="30">
                  <c:v>-137.00821779915631</c:v>
                </c:pt>
                <c:pt idx="31">
                  <c:v>-111.31739609691466</c:v>
                </c:pt>
                <c:pt idx="32">
                  <c:v>-85.626574394672986</c:v>
                </c:pt>
                <c:pt idx="33">
                  <c:v>-59.935752692431329</c:v>
                </c:pt>
                <c:pt idx="34">
                  <c:v>-34.244930990189665</c:v>
                </c:pt>
                <c:pt idx="35">
                  <c:v>-8.5541092879481155</c:v>
                </c:pt>
                <c:pt idx="36">
                  <c:v>17.136712414293552</c:v>
                </c:pt>
                <c:pt idx="37">
                  <c:v>42.827534116535212</c:v>
                </c:pt>
                <c:pt idx="38">
                  <c:v>68.518355818776769</c:v>
                </c:pt>
                <c:pt idx="39">
                  <c:v>94.209177521018432</c:v>
                </c:pt>
                <c:pt idx="40">
                  <c:v>119.8999992232601</c:v>
                </c:pt>
                <c:pt idx="41">
                  <c:v>145.59082092550176</c:v>
                </c:pt>
                <c:pt idx="42">
                  <c:v>171.28164262774342</c:v>
                </c:pt>
                <c:pt idx="43">
                  <c:v>196.97246432998509</c:v>
                </c:pt>
                <c:pt idx="44">
                  <c:v>222.66328603222652</c:v>
                </c:pt>
                <c:pt idx="45">
                  <c:v>248.35410773446819</c:v>
                </c:pt>
                <c:pt idx="46">
                  <c:v>274.04492943670982</c:v>
                </c:pt>
                <c:pt idx="47">
                  <c:v>299.73575113895151</c:v>
                </c:pt>
                <c:pt idx="48">
                  <c:v>325.42657284119321</c:v>
                </c:pt>
                <c:pt idx="49">
                  <c:v>351.11739454343484</c:v>
                </c:pt>
                <c:pt idx="50">
                  <c:v>376.80821624567653</c:v>
                </c:pt>
                <c:pt idx="51">
                  <c:v>402.49903794791817</c:v>
                </c:pt>
                <c:pt idx="52">
                  <c:v>428.18985965015986</c:v>
                </c:pt>
                <c:pt idx="53">
                  <c:v>453.88068135240127</c:v>
                </c:pt>
                <c:pt idx="54">
                  <c:v>479.57150305464296</c:v>
                </c:pt>
                <c:pt idx="55">
                  <c:v>505.2623247568846</c:v>
                </c:pt>
                <c:pt idx="56">
                  <c:v>530.95314645912629</c:v>
                </c:pt>
                <c:pt idx="57">
                  <c:v>556.64396816136798</c:v>
                </c:pt>
                <c:pt idx="58">
                  <c:v>582.33478986360956</c:v>
                </c:pt>
                <c:pt idx="59">
                  <c:v>608.02561156585125</c:v>
                </c:pt>
                <c:pt idx="60">
                  <c:v>633.71643326809271</c:v>
                </c:pt>
                <c:pt idx="61">
                  <c:v>659.40725497033441</c:v>
                </c:pt>
                <c:pt idx="62">
                  <c:v>685.09807667257598</c:v>
                </c:pt>
                <c:pt idx="63">
                  <c:v>710.78889837481768</c:v>
                </c:pt>
                <c:pt idx="64">
                  <c:v>736.47972007705937</c:v>
                </c:pt>
                <c:pt idx="65">
                  <c:v>762.17054177930106</c:v>
                </c:pt>
                <c:pt idx="66">
                  <c:v>787.86136348154264</c:v>
                </c:pt>
                <c:pt idx="67">
                  <c:v>813.55218518378433</c:v>
                </c:pt>
                <c:pt idx="68">
                  <c:v>839.24300688602602</c:v>
                </c:pt>
                <c:pt idx="69">
                  <c:v>864.93382858826749</c:v>
                </c:pt>
                <c:pt idx="70">
                  <c:v>890.62465029050907</c:v>
                </c:pt>
                <c:pt idx="71">
                  <c:v>916.31547199275076</c:v>
                </c:pt>
                <c:pt idx="72">
                  <c:v>942.00629369499245</c:v>
                </c:pt>
                <c:pt idx="73">
                  <c:v>967.69711539723414</c:v>
                </c:pt>
                <c:pt idx="74">
                  <c:v>993.38793709947572</c:v>
                </c:pt>
                <c:pt idx="75">
                  <c:v>1019.0787588017174</c:v>
                </c:pt>
                <c:pt idx="76">
                  <c:v>1044.7695805039589</c:v>
                </c:pt>
                <c:pt idx="77">
                  <c:v>1070.4604022062006</c:v>
                </c:pt>
                <c:pt idx="78">
                  <c:v>1096.151223908442</c:v>
                </c:pt>
                <c:pt idx="79">
                  <c:v>1121.842045610684</c:v>
                </c:pt>
                <c:pt idx="80">
                  <c:v>1147.5328673129254</c:v>
                </c:pt>
                <c:pt idx="81">
                  <c:v>1173.2236890151673</c:v>
                </c:pt>
                <c:pt idx="82">
                  <c:v>1198.9145107174088</c:v>
                </c:pt>
                <c:pt idx="83">
                  <c:v>1224.6053324196503</c:v>
                </c:pt>
                <c:pt idx="84">
                  <c:v>1250.296154121892</c:v>
                </c:pt>
                <c:pt idx="85">
                  <c:v>1275.9869758241334</c:v>
                </c:pt>
                <c:pt idx="86">
                  <c:v>1301.6777975263753</c:v>
                </c:pt>
                <c:pt idx="87">
                  <c:v>1327.3686192286168</c:v>
                </c:pt>
                <c:pt idx="88">
                  <c:v>1353.0594409308583</c:v>
                </c:pt>
                <c:pt idx="89">
                  <c:v>1378.7502626331002</c:v>
                </c:pt>
                <c:pt idx="90">
                  <c:v>1404.4410843353417</c:v>
                </c:pt>
                <c:pt idx="91">
                  <c:v>1430.1319060375836</c:v>
                </c:pt>
                <c:pt idx="92">
                  <c:v>1455.8227277398248</c:v>
                </c:pt>
                <c:pt idx="93">
                  <c:v>1481.5135494420667</c:v>
                </c:pt>
                <c:pt idx="94">
                  <c:v>1507.2043711443082</c:v>
                </c:pt>
                <c:pt idx="95">
                  <c:v>1532.8951928465501</c:v>
                </c:pt>
                <c:pt idx="96">
                  <c:v>1558.5860145487916</c:v>
                </c:pt>
                <c:pt idx="97">
                  <c:v>1584.276836251033</c:v>
                </c:pt>
                <c:pt idx="98">
                  <c:v>1609.967657953275</c:v>
                </c:pt>
                <c:pt idx="99">
                  <c:v>1635.6584796555164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913.86647564604982</c:v>
                </c:pt>
                <c:pt idx="1">
                  <c:v>913.86647564604982</c:v>
                </c:pt>
                <c:pt idx="2">
                  <c:v>913.86800881763077</c:v>
                </c:pt>
                <c:pt idx="3">
                  <c:v>913.89287847085984</c:v>
                </c:pt>
                <c:pt idx="4">
                  <c:v>913.94817053985128</c:v>
                </c:pt>
                <c:pt idx="5">
                  <c:v>914.03388502460496</c:v>
                </c:pt>
                <c:pt idx="6">
                  <c:v>914.15002192512088</c:v>
                </c:pt>
                <c:pt idx="7">
                  <c:v>914.29658124139917</c:v>
                </c:pt>
                <c:pt idx="8">
                  <c:v>914.4735629734397</c:v>
                </c:pt>
                <c:pt idx="9">
                  <c:v>914.68096712124247</c:v>
                </c:pt>
                <c:pt idx="10">
                  <c:v>914.9187936848075</c:v>
                </c:pt>
                <c:pt idx="11">
                  <c:v>915.18704266413488</c:v>
                </c:pt>
                <c:pt idx="12">
                  <c:v>915.48571405922462</c:v>
                </c:pt>
                <c:pt idx="13">
                  <c:v>915.81480787007649</c:v>
                </c:pt>
                <c:pt idx="14">
                  <c:v>916.17432409669061</c:v>
                </c:pt>
                <c:pt idx="15">
                  <c:v>916.56426273906709</c:v>
                </c:pt>
                <c:pt idx="16">
                  <c:v>916.98462379720581</c:v>
                </c:pt>
                <c:pt idx="17">
                  <c:v>917.43540727110701</c:v>
                </c:pt>
                <c:pt idx="18">
                  <c:v>917.91661316077023</c:v>
                </c:pt>
                <c:pt idx="19">
                  <c:v>918.42824146619591</c:v>
                </c:pt>
                <c:pt idx="20">
                  <c:v>918.97029218738373</c:v>
                </c:pt>
                <c:pt idx="21">
                  <c:v>919.54276532433391</c:v>
                </c:pt>
                <c:pt idx="22">
                  <c:v>920.14566087704645</c:v>
                </c:pt>
                <c:pt idx="23">
                  <c:v>920.77897884552112</c:v>
                </c:pt>
                <c:pt idx="24">
                  <c:v>921.44271922975815</c:v>
                </c:pt>
                <c:pt idx="25">
                  <c:v>922.13688202975732</c:v>
                </c:pt>
                <c:pt idx="26">
                  <c:v>922.86146724551895</c:v>
                </c:pt>
                <c:pt idx="27">
                  <c:v>923.61647487704283</c:v>
                </c:pt>
                <c:pt idx="28">
                  <c:v>924.40190492432896</c:v>
                </c:pt>
                <c:pt idx="29">
                  <c:v>925.21775738737733</c:v>
                </c:pt>
                <c:pt idx="30">
                  <c:v>926.06403226618806</c:v>
                </c:pt>
                <c:pt idx="31">
                  <c:v>926.94072956076104</c:v>
                </c:pt>
                <c:pt idx="32">
                  <c:v>927.84784927109627</c:v>
                </c:pt>
                <c:pt idx="33">
                  <c:v>928.80440875142835</c:v>
                </c:pt>
                <c:pt idx="34">
                  <c:v>929.84514174771448</c:v>
                </c:pt>
                <c:pt idx="35">
                  <c:v>930.97078564751075</c:v>
                </c:pt>
                <c:pt idx="36">
                  <c:v>932.18134045081729</c:v>
                </c:pt>
                <c:pt idx="37">
                  <c:v>933.47680615763386</c:v>
                </c:pt>
                <c:pt idx="38">
                  <c:v>934.85718276796069</c:v>
                </c:pt>
                <c:pt idx="39">
                  <c:v>936.32247028179768</c:v>
                </c:pt>
                <c:pt idx="40">
                  <c:v>937.87266869914481</c:v>
                </c:pt>
                <c:pt idx="41">
                  <c:v>939.50777802000221</c:v>
                </c:pt>
                <c:pt idx="42">
                  <c:v>941.22779824436964</c:v>
                </c:pt>
                <c:pt idx="43">
                  <c:v>943.03272937224733</c:v>
                </c:pt>
                <c:pt idx="44">
                  <c:v>944.92257140363517</c:v>
                </c:pt>
                <c:pt idx="45">
                  <c:v>946.89732433853328</c:v>
                </c:pt>
                <c:pt idx="46">
                  <c:v>948.95698817694154</c:v>
                </c:pt>
                <c:pt idx="47">
                  <c:v>951.10156291885983</c:v>
                </c:pt>
                <c:pt idx="48">
                  <c:v>953.33104856428838</c:v>
                </c:pt>
                <c:pt idx="49">
                  <c:v>955.64544511322708</c:v>
                </c:pt>
                <c:pt idx="50">
                  <c:v>958.04475256567605</c:v>
                </c:pt>
                <c:pt idx="51">
                  <c:v>960.52897092163516</c:v>
                </c:pt>
                <c:pt idx="52">
                  <c:v>963.09810018110443</c:v>
                </c:pt>
                <c:pt idx="53">
                  <c:v>965.75214034408373</c:v>
                </c:pt>
                <c:pt idx="54">
                  <c:v>968.49109141057329</c:v>
                </c:pt>
                <c:pt idx="55">
                  <c:v>971.31495338057312</c:v>
                </c:pt>
                <c:pt idx="56">
                  <c:v>974.22372625408298</c:v>
                </c:pt>
                <c:pt idx="57">
                  <c:v>977.21741003110321</c:v>
                </c:pt>
                <c:pt idx="58">
                  <c:v>980.29600471163349</c:v>
                </c:pt>
                <c:pt idx="59">
                  <c:v>983.45951029567391</c:v>
                </c:pt>
                <c:pt idx="60">
                  <c:v>986.70792678322448</c:v>
                </c:pt>
                <c:pt idx="61">
                  <c:v>990.0412541742852</c:v>
                </c:pt>
                <c:pt idx="62">
                  <c:v>993.4594924688563</c:v>
                </c:pt>
                <c:pt idx="63">
                  <c:v>996.96264166693743</c:v>
                </c:pt>
                <c:pt idx="64">
                  <c:v>1000.5507017685287</c:v>
                </c:pt>
                <c:pt idx="65">
                  <c:v>1004.2236727736303</c:v>
                </c:pt>
                <c:pt idx="66">
                  <c:v>1007.9815546822418</c:v>
                </c:pt>
                <c:pt idx="67">
                  <c:v>1011.8243474943637</c:v>
                </c:pt>
                <c:pt idx="68">
                  <c:v>1015.7520512099958</c:v>
                </c:pt>
                <c:pt idx="69">
                  <c:v>1019.7646658291379</c:v>
                </c:pt>
                <c:pt idx="70">
                  <c:v>1023.8621913517902</c:v>
                </c:pt>
                <c:pt idx="71">
                  <c:v>1028.0446277779527</c:v>
                </c:pt>
                <c:pt idx="72">
                  <c:v>1032.3119751076256</c:v>
                </c:pt>
                <c:pt idx="73">
                  <c:v>1036.6642333408083</c:v>
                </c:pt>
                <c:pt idx="74">
                  <c:v>1041.1014024775013</c:v>
                </c:pt>
                <c:pt idx="75">
                  <c:v>1045.6234825177046</c:v>
                </c:pt>
                <c:pt idx="76">
                  <c:v>1050.2304734614179</c:v>
                </c:pt>
                <c:pt idx="77">
                  <c:v>1054.9223753086414</c:v>
                </c:pt>
                <c:pt idx="78">
                  <c:v>1059.699188059375</c:v>
                </c:pt>
                <c:pt idx="79">
                  <c:v>1064.5609117136194</c:v>
                </c:pt>
                <c:pt idx="80">
                  <c:v>1069.5075462713733</c:v>
                </c:pt>
                <c:pt idx="81">
                  <c:v>1074.5390917326374</c:v>
                </c:pt>
                <c:pt idx="82">
                  <c:v>1079.6555480974118</c:v>
                </c:pt>
                <c:pt idx="83">
                  <c:v>1084.8569153656965</c:v>
                </c:pt>
                <c:pt idx="84">
                  <c:v>1090.1431935374915</c:v>
                </c:pt>
                <c:pt idx="85">
                  <c:v>1095.5143826127962</c:v>
                </c:pt>
                <c:pt idx="86">
                  <c:v>1100.9704825916112</c:v>
                </c:pt>
                <c:pt idx="87">
                  <c:v>1106.5114934739365</c:v>
                </c:pt>
                <c:pt idx="88">
                  <c:v>1112.1374152597721</c:v>
                </c:pt>
                <c:pt idx="89">
                  <c:v>1117.8482479491179</c:v>
                </c:pt>
                <c:pt idx="90">
                  <c:v>1123.6439915419735</c:v>
                </c:pt>
                <c:pt idx="91">
                  <c:v>1129.5246460383394</c:v>
                </c:pt>
                <c:pt idx="92">
                  <c:v>1135.4902114382157</c:v>
                </c:pt>
                <c:pt idx="93">
                  <c:v>1141.5406877416021</c:v>
                </c:pt>
                <c:pt idx="94">
                  <c:v>1147.6760749484986</c:v>
                </c:pt>
                <c:pt idx="95">
                  <c:v>1153.8963730589051</c:v>
                </c:pt>
                <c:pt idx="96">
                  <c:v>1160.201582072822</c:v>
                </c:pt>
                <c:pt idx="97">
                  <c:v>1166.591701990249</c:v>
                </c:pt>
                <c:pt idx="98">
                  <c:v>1173.0667328111863</c:v>
                </c:pt>
                <c:pt idx="99">
                  <c:v>1179.6266745356336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1</xdr:row>
      <xdr:rowOff>144780</xdr:rowOff>
    </xdr:from>
    <xdr:to>
      <xdr:col>5</xdr:col>
      <xdr:colOff>740453</xdr:colOff>
      <xdr:row>24</xdr:row>
      <xdr:rowOff>163337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447" y="315014"/>
          <a:ext cx="4736900" cy="3998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zoomScaleNormal="100" workbookViewId="0">
      <pane ySplit="1" topLeftCell="A150" activePane="bottomLeft" state="frozen"/>
      <selection pane="bottomLeft" activeCell="J168" sqref="J168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0" t="s">
        <v>17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</row>
    <row r="4" spans="1:15" s="46" customFormat="1" ht="20.100000000000001" hidden="1" customHeight="1" outlineLevel="1">
      <c r="A4" s="47" t="s">
        <v>16</v>
      </c>
      <c r="B4" s="162" t="s">
        <v>15</v>
      </c>
      <c r="C4" s="162"/>
      <c r="D4" s="162"/>
      <c r="E4" s="162"/>
      <c r="F4" s="162"/>
      <c r="G4" s="16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3"/>
      <c r="C5" s="164"/>
      <c r="D5" s="164"/>
      <c r="E5" s="164"/>
      <c r="F5" s="164"/>
      <c r="G5" s="16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3"/>
      <c r="C6" s="164"/>
      <c r="D6" s="164"/>
      <c r="E6" s="164"/>
      <c r="F6" s="164"/>
      <c r="G6" s="16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3"/>
      <c r="C7" s="164"/>
      <c r="D7" s="164"/>
      <c r="E7" s="164"/>
      <c r="F7" s="164"/>
      <c r="G7" s="16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3"/>
      <c r="C8" s="164"/>
      <c r="D8" s="164"/>
      <c r="E8" s="164"/>
      <c r="F8" s="164"/>
      <c r="G8" s="16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3"/>
      <c r="C9" s="164"/>
      <c r="D9" s="164"/>
      <c r="E9" s="164"/>
      <c r="F9" s="164"/>
      <c r="G9" s="16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6" t="s">
        <v>101</v>
      </c>
      <c r="C13" s="166"/>
      <c r="D13" s="168" t="s">
        <v>102</v>
      </c>
      <c r="E13" s="168"/>
      <c r="F13" s="168"/>
      <c r="G13" s="168"/>
      <c r="H13" s="168"/>
      <c r="I13" s="168"/>
      <c r="J13" s="168"/>
      <c r="K13" s="168"/>
      <c r="L13" s="86"/>
    </row>
    <row r="14" spans="1:15" s="85" customFormat="1" ht="20.100000000000001" customHeight="1" outlineLevel="1">
      <c r="A14" s="87"/>
      <c r="B14" s="166" t="s">
        <v>100</v>
      </c>
      <c r="C14" s="166"/>
      <c r="D14" s="168" t="s">
        <v>104</v>
      </c>
      <c r="E14" s="168"/>
      <c r="F14" s="168"/>
      <c r="G14" s="168"/>
      <c r="H14" s="168"/>
      <c r="I14" s="168"/>
      <c r="J14" s="168"/>
      <c r="K14" s="168"/>
      <c r="L14" s="86"/>
    </row>
    <row r="15" spans="1:15" s="85" customFormat="1" ht="20.100000000000001" customHeight="1" outlineLevel="1">
      <c r="A15" s="87"/>
      <c r="B15" s="166" t="s">
        <v>99</v>
      </c>
      <c r="C15" s="166"/>
      <c r="D15" s="168" t="s">
        <v>103</v>
      </c>
      <c r="E15" s="168"/>
      <c r="F15" s="168"/>
      <c r="G15" s="168"/>
      <c r="H15" s="168"/>
      <c r="I15" s="168"/>
      <c r="J15" s="168"/>
      <c r="K15" s="168"/>
      <c r="L15" s="86"/>
    </row>
    <row r="16" spans="1:15" s="85" customFormat="1" ht="20.100000000000001" customHeight="1" outlineLevel="1">
      <c r="A16" s="87"/>
      <c r="B16" s="166" t="s">
        <v>98</v>
      </c>
      <c r="C16" s="166"/>
      <c r="D16" s="168" t="str">
        <f>Title</f>
        <v>Flange Segment Analytical Model for 30° gap size</v>
      </c>
      <c r="E16" s="168"/>
      <c r="F16" s="168"/>
      <c r="G16" s="168"/>
      <c r="H16" s="168"/>
      <c r="I16" s="168"/>
      <c r="J16" s="168"/>
      <c r="K16" s="168"/>
      <c r="L16" s="86"/>
      <c r="M16" s="88"/>
    </row>
    <row r="17" spans="1:22" s="85" customFormat="1" ht="20.100000000000001" customHeight="1" outlineLevel="1">
      <c r="A17" s="87"/>
      <c r="B17" s="166" t="s">
        <v>97</v>
      </c>
      <c r="C17" s="166"/>
      <c r="D17" s="169" t="s">
        <v>326</v>
      </c>
      <c r="E17" s="168"/>
      <c r="F17" s="168"/>
      <c r="G17" s="168"/>
      <c r="H17" s="168"/>
      <c r="I17" s="168"/>
      <c r="J17" s="168"/>
      <c r="K17" s="168"/>
      <c r="L17" s="86"/>
    </row>
    <row r="18" spans="1:22" s="85" customFormat="1" ht="20.100000000000001" customHeight="1" outlineLevel="1">
      <c r="A18" s="87"/>
      <c r="B18" s="166" t="s">
        <v>96</v>
      </c>
      <c r="C18" s="166"/>
      <c r="D18" s="167">
        <v>45432</v>
      </c>
      <c r="E18" s="167"/>
      <c r="F18" s="167"/>
      <c r="G18" s="167"/>
      <c r="H18" s="167"/>
      <c r="I18" s="167"/>
      <c r="J18" s="167"/>
      <c r="K18" s="16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7"/>
      <c r="C28" s="158"/>
      <c r="D28" s="158"/>
      <c r="E28" s="158"/>
      <c r="F28" s="158"/>
      <c r="G28" s="158"/>
      <c r="H28" s="158"/>
      <c r="I28" s="158"/>
      <c r="J28" s="158"/>
      <c r="K28" s="15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-1099.0367219299899</v>
      </c>
      <c r="P66" s="71">
        <v>-1072.10568515314</v>
      </c>
      <c r="Q66" s="71">
        <v>-1045.17464837629</v>
      </c>
      <c r="R66" s="71">
        <v>-1018.24361159944</v>
      </c>
      <c r="S66" s="71">
        <v>-991.31257482259002</v>
      </c>
      <c r="T66" s="71">
        <v>-964.38153804573994</v>
      </c>
      <c r="U66" s="71">
        <v>-937.45050126888998</v>
      </c>
      <c r="V66" s="71">
        <v>-910.51946449204013</v>
      </c>
      <c r="W66" s="71">
        <v>-883.58842771519005</v>
      </c>
      <c r="X66" s="71">
        <v>-856.65739093834009</v>
      </c>
      <c r="Y66" s="71">
        <v>-829.72635416149012</v>
      </c>
      <c r="Z66" s="71">
        <v>-802.79531738464016</v>
      </c>
      <c r="AA66" s="71">
        <v>-775.86428060779008</v>
      </c>
      <c r="AB66" s="71">
        <v>-748.93324383094011</v>
      </c>
      <c r="AC66" s="71">
        <v>-722.00220705409026</v>
      </c>
      <c r="AD66" s="71">
        <v>-695.07117027724018</v>
      </c>
      <c r="AE66" s="71">
        <v>-668.14013350039022</v>
      </c>
      <c r="AF66" s="71">
        <v>-641.20909672354026</v>
      </c>
      <c r="AG66" s="71">
        <v>-614.27805994669018</v>
      </c>
      <c r="AH66" s="71">
        <v>-587.34702316984021</v>
      </c>
      <c r="AI66" s="71">
        <v>-560.41598639299025</v>
      </c>
      <c r="AJ66" s="71">
        <v>-533.48494961614017</v>
      </c>
      <c r="AK66" s="71">
        <v>-506.55391283929021</v>
      </c>
      <c r="AL66" s="71">
        <v>-479.62287606244024</v>
      </c>
      <c r="AM66" s="71">
        <v>-452.69183928559022</v>
      </c>
      <c r="AN66" s="71">
        <v>-425.7608025087402</v>
      </c>
      <c r="AO66" s="71">
        <v>-398.82976573189023</v>
      </c>
      <c r="AP66" s="71">
        <v>-371.89872895504033</v>
      </c>
      <c r="AQ66" s="71">
        <v>-344.96769217819036</v>
      </c>
      <c r="AR66" s="71">
        <v>-318.03665540134034</v>
      </c>
      <c r="AS66" s="71">
        <v>-291.10561862449032</v>
      </c>
      <c r="AT66" s="71">
        <v>-264.17458184764035</v>
      </c>
      <c r="AU66" s="71">
        <v>-237.24354507079033</v>
      </c>
      <c r="AV66" s="71">
        <v>-210.31250829394034</v>
      </c>
      <c r="AW66" s="71">
        <v>-183.38147151709035</v>
      </c>
      <c r="AX66" s="71">
        <v>-156.45043474024033</v>
      </c>
      <c r="AY66" s="71">
        <v>-129.51939796339033</v>
      </c>
      <c r="AZ66" s="71">
        <v>-102.58836118654034</v>
      </c>
      <c r="BA66" s="71">
        <v>-75.657324409690446</v>
      </c>
      <c r="BB66" s="71">
        <v>-48.726287632840453</v>
      </c>
      <c r="BC66" s="71">
        <v>-21.795250855990453</v>
      </c>
      <c r="BD66" s="71">
        <v>5.1357859208595471</v>
      </c>
      <c r="BE66" s="71">
        <v>32.066822697709547</v>
      </c>
      <c r="BF66" s="71">
        <v>58.997859474559547</v>
      </c>
      <c r="BG66" s="71">
        <v>85.928896251409554</v>
      </c>
      <c r="BH66" s="71">
        <v>112.85993302825955</v>
      </c>
      <c r="BI66" s="71">
        <v>139.79096980510954</v>
      </c>
      <c r="BJ66" s="71">
        <v>166.72200658195953</v>
      </c>
      <c r="BK66" s="71">
        <v>193.65304335880955</v>
      </c>
      <c r="BL66" s="71">
        <v>220.58408013565955</v>
      </c>
      <c r="BM66" s="71">
        <v>247.51511691250954</v>
      </c>
      <c r="BN66" s="71">
        <v>274.44615368935956</v>
      </c>
      <c r="BO66" s="71">
        <v>301.37719046620953</v>
      </c>
      <c r="BP66" s="71">
        <v>328.30822724305955</v>
      </c>
      <c r="BQ66" s="71">
        <v>355.23926401990934</v>
      </c>
      <c r="BR66" s="71">
        <v>382.17030079675931</v>
      </c>
      <c r="BS66" s="71">
        <v>409.10133757360933</v>
      </c>
      <c r="BT66" s="71">
        <v>436.03237435045929</v>
      </c>
      <c r="BU66" s="71">
        <v>462.96341112730931</v>
      </c>
      <c r="BV66" s="71">
        <v>489.89444790415934</v>
      </c>
      <c r="BW66" s="71">
        <v>516.82548468100936</v>
      </c>
      <c r="BX66" s="71">
        <v>543.75652145785932</v>
      </c>
      <c r="BY66" s="71">
        <v>570.68755823470929</v>
      </c>
      <c r="BZ66" s="71">
        <v>597.61859501155936</v>
      </c>
      <c r="CA66" s="71">
        <v>624.54963178840933</v>
      </c>
      <c r="CB66" s="71">
        <v>651.48066856525929</v>
      </c>
      <c r="CC66" s="71">
        <v>678.41170534210937</v>
      </c>
      <c r="CD66" s="71">
        <v>705.34274211895934</v>
      </c>
      <c r="CE66" s="71">
        <v>732.2737788958093</v>
      </c>
      <c r="CF66" s="71">
        <v>759.20481567265927</v>
      </c>
      <c r="CG66" s="71">
        <v>786.13585244950934</v>
      </c>
      <c r="CH66" s="71">
        <v>813.06688922635931</v>
      </c>
      <c r="CI66" s="71">
        <v>839.99792600320927</v>
      </c>
      <c r="CJ66" s="71">
        <v>866.92896278005935</v>
      </c>
      <c r="CK66" s="71">
        <v>893.85999955690932</v>
      </c>
      <c r="CL66" s="71">
        <v>920.79103633375905</v>
      </c>
      <c r="CM66" s="71">
        <v>947.72207311060913</v>
      </c>
      <c r="CN66" s="71">
        <v>974.6531098874591</v>
      </c>
      <c r="CO66" s="71">
        <v>1001.5841466643091</v>
      </c>
      <c r="CP66" s="71">
        <v>1028.515183441159</v>
      </c>
      <c r="CQ66" s="71">
        <v>1055.4462202180091</v>
      </c>
      <c r="CR66" s="71">
        <v>1082.3772569948592</v>
      </c>
      <c r="CS66" s="71">
        <v>1109.308293771709</v>
      </c>
      <c r="CT66" s="71">
        <v>1136.2393305485591</v>
      </c>
      <c r="CU66" s="71">
        <v>1163.1703673254092</v>
      </c>
      <c r="CV66" s="71">
        <v>1190.101404102259</v>
      </c>
      <c r="CW66" s="71">
        <v>1217.0324408791091</v>
      </c>
      <c r="CX66" s="71">
        <v>1243.9634776559592</v>
      </c>
      <c r="CY66" s="71">
        <v>1270.894514432809</v>
      </c>
      <c r="CZ66" s="71">
        <v>1297.8255512096591</v>
      </c>
      <c r="DA66" s="71">
        <v>1324.756587986509</v>
      </c>
      <c r="DB66" s="71">
        <v>1351.6876247633591</v>
      </c>
      <c r="DC66" s="71">
        <v>1378.6186615402091</v>
      </c>
      <c r="DD66" s="71">
        <v>1405.549698317059</v>
      </c>
      <c r="DE66" s="71">
        <v>1432.4807350939091</v>
      </c>
      <c r="DF66" s="71">
        <v>1459.4117718707591</v>
      </c>
      <c r="DG66" s="71">
        <v>1486.342808647609</v>
      </c>
      <c r="DH66" s="71">
        <v>1513.2738454244591</v>
      </c>
      <c r="DI66" s="71">
        <v>1540.2048822013091</v>
      </c>
      <c r="DJ66" s="71">
        <v>1567.1359189781592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905.35697439379805</v>
      </c>
      <c r="P67" s="71">
        <v>905.35697439379805</v>
      </c>
      <c r="Q67" s="71">
        <v>905.35703105445964</v>
      </c>
      <c r="R67" s="71">
        <v>905.3766540716324</v>
      </c>
      <c r="S67" s="71">
        <v>905.43152590298473</v>
      </c>
      <c r="T67" s="71">
        <v>905.52164654851674</v>
      </c>
      <c r="U67" s="71">
        <v>905.64701600822832</v>
      </c>
      <c r="V67" s="71">
        <v>905.80763428211935</v>
      </c>
      <c r="W67" s="71">
        <v>906.00350137018995</v>
      </c>
      <c r="X67" s="71">
        <v>906.23461727244023</v>
      </c>
      <c r="Y67" s="71">
        <v>906.50098198887008</v>
      </c>
      <c r="Z67" s="71">
        <v>906.8025955194795</v>
      </c>
      <c r="AA67" s="71">
        <v>907.13945786426848</v>
      </c>
      <c r="AB67" s="71">
        <v>907.51156902323703</v>
      </c>
      <c r="AC67" s="71">
        <v>907.91892899638503</v>
      </c>
      <c r="AD67" s="71">
        <v>908.36153778371283</v>
      </c>
      <c r="AE67" s="71">
        <v>908.8393953852202</v>
      </c>
      <c r="AF67" s="71">
        <v>909.35250180090691</v>
      </c>
      <c r="AG67" s="71">
        <v>909.90085703077341</v>
      </c>
      <c r="AH67" s="71">
        <v>910.48446107481948</v>
      </c>
      <c r="AI67" s="71">
        <v>911.103313933045</v>
      </c>
      <c r="AJ67" s="71">
        <v>911.75741560545032</v>
      </c>
      <c r="AK67" s="71">
        <v>912.44676609203498</v>
      </c>
      <c r="AL67" s="71">
        <v>913.1713653927992</v>
      </c>
      <c r="AM67" s="71">
        <v>913.93121350774322</v>
      </c>
      <c r="AN67" s="71">
        <v>914.7263104368667</v>
      </c>
      <c r="AO67" s="71">
        <v>915.55665618016974</v>
      </c>
      <c r="AP67" s="71">
        <v>916.42225073765246</v>
      </c>
      <c r="AQ67" s="71">
        <v>917.32309410931464</v>
      </c>
      <c r="AR67" s="71">
        <v>918.25918629515638</v>
      </c>
      <c r="AS67" s="71">
        <v>919.23052729517781</v>
      </c>
      <c r="AT67" s="71">
        <v>920.23711710937869</v>
      </c>
      <c r="AU67" s="71">
        <v>921.27895573775925</v>
      </c>
      <c r="AV67" s="71">
        <v>922.35604318031938</v>
      </c>
      <c r="AW67" s="71">
        <v>923.46837943705907</v>
      </c>
      <c r="AX67" s="71">
        <v>924.61596450797833</v>
      </c>
      <c r="AY67" s="71">
        <v>925.79879839307705</v>
      </c>
      <c r="AZ67" s="71">
        <v>927.01688109235556</v>
      </c>
      <c r="BA67" s="71">
        <v>928.27151680027589</v>
      </c>
      <c r="BB67" s="71">
        <v>929.60101220624597</v>
      </c>
      <c r="BC67" s="71">
        <v>931.02312181329853</v>
      </c>
      <c r="BD67" s="71">
        <v>932.5378456214338</v>
      </c>
      <c r="BE67" s="71">
        <v>934.14518363065167</v>
      </c>
      <c r="BF67" s="71">
        <v>935.84513584095214</v>
      </c>
      <c r="BG67" s="71">
        <v>937.63770225233532</v>
      </c>
      <c r="BH67" s="71">
        <v>939.52288286480086</v>
      </c>
      <c r="BI67" s="71">
        <v>941.50067767834923</v>
      </c>
      <c r="BJ67" s="71">
        <v>943.57108669298009</v>
      </c>
      <c r="BK67" s="71">
        <v>945.73410990869365</v>
      </c>
      <c r="BL67" s="71">
        <v>947.98974732548993</v>
      </c>
      <c r="BM67" s="71">
        <v>950.33799894336869</v>
      </c>
      <c r="BN67" s="71">
        <v>952.77886476233004</v>
      </c>
      <c r="BO67" s="71">
        <v>955.312344782374</v>
      </c>
      <c r="BP67" s="71">
        <v>957.93843900350066</v>
      </c>
      <c r="BQ67" s="71">
        <v>960.65714742570992</v>
      </c>
      <c r="BR67" s="71">
        <v>963.46847004900178</v>
      </c>
      <c r="BS67" s="71">
        <v>966.37240687337612</v>
      </c>
      <c r="BT67" s="71">
        <v>969.36895789883317</v>
      </c>
      <c r="BU67" s="71">
        <v>972.45812312537294</v>
      </c>
      <c r="BV67" s="71">
        <v>975.6399025529953</v>
      </c>
      <c r="BW67" s="71">
        <v>978.91429618170014</v>
      </c>
      <c r="BX67" s="71">
        <v>982.28130401148769</v>
      </c>
      <c r="BY67" s="71">
        <v>985.74092604235784</v>
      </c>
      <c r="BZ67" s="71">
        <v>989.29316227431059</v>
      </c>
      <c r="CA67" s="71">
        <v>992.93801270734605</v>
      </c>
      <c r="CB67" s="71">
        <v>996.67547734146399</v>
      </c>
      <c r="CC67" s="71">
        <v>1000.5055561766646</v>
      </c>
      <c r="CD67" s="71">
        <v>1004.4282492129478</v>
      </c>
      <c r="CE67" s="71">
        <v>1008.4435564503136</v>
      </c>
      <c r="CF67" s="71">
        <v>1012.5514778887622</v>
      </c>
      <c r="CG67" s="71">
        <v>1016.7520135282932</v>
      </c>
      <c r="CH67" s="71">
        <v>1021.045163368907</v>
      </c>
      <c r="CI67" s="71">
        <v>1025.4309274106031</v>
      </c>
      <c r="CJ67" s="71">
        <v>1029.909305653382</v>
      </c>
      <c r="CK67" s="71">
        <v>1034.4802980972436</v>
      </c>
      <c r="CL67" s="71">
        <v>1039.1439047421877</v>
      </c>
      <c r="CM67" s="71">
        <v>1043.9001255882145</v>
      </c>
      <c r="CN67" s="71">
        <v>1048.7489606353238</v>
      </c>
      <c r="CO67" s="71">
        <v>1053.6904098835159</v>
      </c>
      <c r="CP67" s="71">
        <v>1058.7244733327905</v>
      </c>
      <c r="CQ67" s="71">
        <v>1063.8511509831478</v>
      </c>
      <c r="CR67" s="71">
        <v>1069.0704428345875</v>
      </c>
      <c r="CS67" s="71">
        <v>1074.3823488871099</v>
      </c>
      <c r="CT67" s="71">
        <v>1079.786869140715</v>
      </c>
      <c r="CU67" s="71">
        <v>1085.2840035954027</v>
      </c>
      <c r="CV67" s="71">
        <v>1090.8737522511728</v>
      </c>
      <c r="CW67" s="71">
        <v>1096.556115108026</v>
      </c>
      <c r="CX67" s="71">
        <v>1102.3310921659613</v>
      </c>
      <c r="CY67" s="71">
        <v>1108.1986834249794</v>
      </c>
      <c r="CZ67" s="71">
        <v>1114.1588888850804</v>
      </c>
      <c r="DA67" s="71">
        <v>1120.2117085462637</v>
      </c>
      <c r="DB67" s="71">
        <v>1126.3571424085299</v>
      </c>
      <c r="DC67" s="71">
        <v>1132.5951904718784</v>
      </c>
      <c r="DD67" s="71">
        <v>1138.9258527363095</v>
      </c>
      <c r="DE67" s="71">
        <v>1145.3491292018234</v>
      </c>
      <c r="DF67" s="71">
        <v>1151.8650198684197</v>
      </c>
      <c r="DG67" s="71">
        <v>1158.4735247360989</v>
      </c>
      <c r="DH67" s="71">
        <v>1165.1746438048606</v>
      </c>
      <c r="DI67" s="71">
        <v>1171.9683770747047</v>
      </c>
      <c r="DJ67" s="71">
        <v>1178.8547245456318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-75.788593259186214</v>
      </c>
      <c r="P68" s="71">
        <v>-75.788593259186214</v>
      </c>
      <c r="Q68" s="71">
        <v>-75.78842831104069</v>
      </c>
      <c r="R68" s="71">
        <v>-75.731302605109491</v>
      </c>
      <c r="S68" s="71">
        <v>-75.571562027290014</v>
      </c>
      <c r="T68" s="71">
        <v>-75.309206577582287</v>
      </c>
      <c r="U68" s="71">
        <v>-74.944236255986283</v>
      </c>
      <c r="V68" s="71">
        <v>-74.476651062502015</v>
      </c>
      <c r="W68" s="71">
        <v>-73.906450997129483</v>
      </c>
      <c r="X68" s="71">
        <v>-73.233636059868687</v>
      </c>
      <c r="Y68" s="71">
        <v>-72.458206250719627</v>
      </c>
      <c r="Z68" s="71">
        <v>-71.580161569682289</v>
      </c>
      <c r="AA68" s="71">
        <v>-70.599502016756702</v>
      </c>
      <c r="AB68" s="71">
        <v>-69.516227591942837</v>
      </c>
      <c r="AC68" s="71">
        <v>-68.330338295240736</v>
      </c>
      <c r="AD68" s="71">
        <v>-67.041834126650343</v>
      </c>
      <c r="AE68" s="71">
        <v>-65.650715086171687</v>
      </c>
      <c r="AF68" s="71">
        <v>-64.156981173804766</v>
      </c>
      <c r="AG68" s="71">
        <v>-62.560632389549582</v>
      </c>
      <c r="AH68" s="71">
        <v>-60.861668733406127</v>
      </c>
      <c r="AI68" s="71">
        <v>-59.060090205374415</v>
      </c>
      <c r="AJ68" s="71">
        <v>-57.155896805454432</v>
      </c>
      <c r="AK68" s="71">
        <v>-55.149088533646186</v>
      </c>
      <c r="AL68" s="71">
        <v>-53.039665389949668</v>
      </c>
      <c r="AM68" s="71">
        <v>-50.827627374364894</v>
      </c>
      <c r="AN68" s="71">
        <v>-48.512974486891849</v>
      </c>
      <c r="AO68" s="71">
        <v>-46.095706727530541</v>
      </c>
      <c r="AP68" s="71">
        <v>-43.575824096280968</v>
      </c>
      <c r="AQ68" s="71">
        <v>-40.953326593143125</v>
      </c>
      <c r="AR68" s="71">
        <v>-38.228214218117024</v>
      </c>
      <c r="AS68" s="71">
        <v>-35.400486971202653</v>
      </c>
      <c r="AT68" s="71">
        <v>-32.470144852400018</v>
      </c>
      <c r="AU68" s="71">
        <v>-29.437187861709113</v>
      </c>
      <c r="AV68" s="71">
        <v>-26.301615999129947</v>
      </c>
      <c r="AW68" s="71">
        <v>-23.063429264662513</v>
      </c>
      <c r="AX68" s="71">
        <v>-19.722627658306816</v>
      </c>
      <c r="AY68" s="71">
        <v>-16.279211180062852</v>
      </c>
      <c r="AZ68" s="71">
        <v>-12.733179829930624</v>
      </c>
      <c r="BA68" s="71">
        <v>-9.0827704436473109</v>
      </c>
      <c r="BB68" s="71">
        <v>-5.2761955096619921</v>
      </c>
      <c r="BC68" s="71">
        <v>-1.2894523917477345</v>
      </c>
      <c r="BD68" s="71">
        <v>2.8774589100954624</v>
      </c>
      <c r="BE68" s="71">
        <v>7.2245383958675973</v>
      </c>
      <c r="BF68" s="71">
        <v>11.751786065568673</v>
      </c>
      <c r="BG68" s="71">
        <v>16.459201919198687</v>
      </c>
      <c r="BH68" s="71">
        <v>21.346785956757643</v>
      </c>
      <c r="BI68" s="71">
        <v>26.414538178245536</v>
      </c>
      <c r="BJ68" s="71">
        <v>31.662458583662367</v>
      </c>
      <c r="BK68" s="71">
        <v>37.09054717300814</v>
      </c>
      <c r="BL68" s="71">
        <v>42.698803946282851</v>
      </c>
      <c r="BM68" s="71">
        <v>48.487228903486496</v>
      </c>
      <c r="BN68" s="71">
        <v>54.45582204461909</v>
      </c>
      <c r="BO68" s="71">
        <v>60.604583369680611</v>
      </c>
      <c r="BP68" s="71">
        <v>66.933512878671095</v>
      </c>
      <c r="BQ68" s="71">
        <v>73.442610571590436</v>
      </c>
      <c r="BR68" s="71">
        <v>80.131876448438774</v>
      </c>
      <c r="BS68" s="71">
        <v>87.001310509216069</v>
      </c>
      <c r="BT68" s="71">
        <v>94.05091275392229</v>
      </c>
      <c r="BU68" s="71">
        <v>101.28068318255744</v>
      </c>
      <c r="BV68" s="71">
        <v>108.69062179512154</v>
      </c>
      <c r="BW68" s="71">
        <v>116.28072859161459</v>
      </c>
      <c r="BX68" s="71">
        <v>124.05100357203656</v>
      </c>
      <c r="BY68" s="71">
        <v>132.00144673638746</v>
      </c>
      <c r="BZ68" s="71">
        <v>140.13205808466731</v>
      </c>
      <c r="CA68" s="71">
        <v>148.44283761687615</v>
      </c>
      <c r="CB68" s="71">
        <v>156.93378533301384</v>
      </c>
      <c r="CC68" s="71">
        <v>165.60490123308054</v>
      </c>
      <c r="CD68" s="71">
        <v>174.45618531707615</v>
      </c>
      <c r="CE68" s="71">
        <v>183.4876375850007</v>
      </c>
      <c r="CF68" s="71">
        <v>192.69925803685422</v>
      </c>
      <c r="CG68" s="71">
        <v>202.09104667263662</v>
      </c>
      <c r="CH68" s="71">
        <v>211.66300349234797</v>
      </c>
      <c r="CI68" s="71">
        <v>221.41512849598831</v>
      </c>
      <c r="CJ68" s="71">
        <v>231.3474216835576</v>
      </c>
      <c r="CK68" s="71">
        <v>241.45988305505577</v>
      </c>
      <c r="CL68" s="71">
        <v>251.7525126104828</v>
      </c>
      <c r="CM68" s="71">
        <v>262.22531034983888</v>
      </c>
      <c r="CN68" s="71">
        <v>272.87827627312384</v>
      </c>
      <c r="CO68" s="71">
        <v>283.71141038033778</v>
      </c>
      <c r="CP68" s="71">
        <v>294.72471267148075</v>
      </c>
      <c r="CQ68" s="71">
        <v>305.91818314655251</v>
      </c>
      <c r="CR68" s="71">
        <v>317.29182180555324</v>
      </c>
      <c r="CS68" s="71">
        <v>328.845628648483</v>
      </c>
      <c r="CT68" s="71">
        <v>340.57960367534162</v>
      </c>
      <c r="CU68" s="71">
        <v>352.49374688612914</v>
      </c>
      <c r="CV68" s="71">
        <v>364.5880582808457</v>
      </c>
      <c r="CW68" s="71">
        <v>376.86253785949123</v>
      </c>
      <c r="CX68" s="71">
        <v>389.31718562206555</v>
      </c>
      <c r="CY68" s="71">
        <v>401.9520015685689</v>
      </c>
      <c r="CZ68" s="71">
        <v>414.76698569900122</v>
      </c>
      <c r="DA68" s="71">
        <v>427.7621380133624</v>
      </c>
      <c r="DB68" s="71">
        <v>440.93745851165255</v>
      </c>
      <c r="DC68" s="71">
        <v>454.29294719387167</v>
      </c>
      <c r="DD68" s="71">
        <v>467.82860406001964</v>
      </c>
      <c r="DE68" s="71">
        <v>481.54442911009659</v>
      </c>
      <c r="DF68" s="71">
        <v>495.44042234410256</v>
      </c>
      <c r="DG68" s="71">
        <v>509.51658376203744</v>
      </c>
      <c r="DH68" s="71">
        <v>523.77291336390124</v>
      </c>
      <c r="DI68" s="71">
        <v>538.20941114969389</v>
      </c>
      <c r="DJ68" s="71">
        <v>552.82607711941569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1492.5103990268183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127.80055796228295</v>
      </c>
      <c r="K85" s="79">
        <v>940.60867312429559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-1046.7016399333238</v>
      </c>
      <c r="K86" s="79">
        <v>905.35697439379805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932241.83892156219</v>
      </c>
      <c r="J89" s="80">
        <v>5.7308200399562546E-2</v>
      </c>
      <c r="K89" s="80">
        <v>6.384713927675399E-8</v>
      </c>
      <c r="L89" s="3"/>
      <c r="N89" s="1" t="s">
        <v>322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931979.80193570431</v>
      </c>
      <c r="J90" s="80">
        <v>5.0869945218777267E-2</v>
      </c>
      <c r="K90" s="80">
        <v>2.4300117281758413E-8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905356.97439379804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302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303</v>
      </c>
      <c r="R112" s="137">
        <f>R111/2/(J113-J116)</f>
        <v>2.3308776313230069E-4</v>
      </c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-9.8711652315125882</v>
      </c>
      <c r="L113" s="3"/>
      <c r="Q113" s="70" t="s">
        <v>304</v>
      </c>
      <c r="R113" s="1">
        <f>R111-2*R112*J113</f>
        <v>0.4879466878379386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1492.5103990268183</v>
      </c>
      <c r="K114" s="79">
        <v>512.7655801133244</v>
      </c>
      <c r="L114" s="3"/>
      <c r="Q114" s="70" t="s">
        <v>305</v>
      </c>
      <c r="R114" s="1">
        <f>point1.Ms-R113*J113-R112*J113^2</f>
        <v>28.303264963491515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127.80055796228295</v>
      </c>
      <c r="K115" s="79">
        <v>24.135989722753113</v>
      </c>
      <c r="L115" s="3"/>
      <c r="Q115" s="1" t="s">
        <v>306</v>
      </c>
      <c r="R115" s="1">
        <f>R114+R113*J116+R112*J116^2</f>
        <v>-227.06403421651046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-1046.7016399333238</v>
      </c>
      <c r="K116" s="79">
        <v>-75.788593259186214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2.068920096794058</v>
      </c>
      <c r="J119" s="80">
        <v>1.5679444899219637E-4</v>
      </c>
      <c r="K119" s="80">
        <v>1.2420582370828379E-10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1.7146675199781916</v>
      </c>
      <c r="J120" s="80">
        <v>1.4809045447583606E-4</v>
      </c>
      <c r="K120" s="80">
        <v>7.0741483927200891E-11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-75.788593259186214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261</v>
      </c>
      <c r="C127" s="58"/>
      <c r="D127" s="58"/>
      <c r="E127" s="58"/>
      <c r="F127" s="58"/>
      <c r="G127" s="58"/>
      <c r="H127" s="58"/>
      <c r="I127" s="59" t="s">
        <v>262</v>
      </c>
      <c r="J127" s="127">
        <v>1.4</v>
      </c>
      <c r="K127" s="60" t="s">
        <v>263</v>
      </c>
      <c r="L127" s="3"/>
      <c r="U127" s="99"/>
    </row>
    <row r="128" spans="1:21" ht="20.100000000000001" customHeight="1">
      <c r="A128" s="9" t="s">
        <v>4</v>
      </c>
      <c r="B128" s="8" t="s">
        <v>257</v>
      </c>
      <c r="C128" s="8"/>
      <c r="D128" s="8"/>
      <c r="E128" s="8"/>
      <c r="F128" s="8"/>
      <c r="G128" s="8"/>
      <c r="H128" s="8"/>
      <c r="I128" s="7" t="s">
        <v>258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259</v>
      </c>
      <c r="C129" s="11"/>
      <c r="D129" s="11"/>
      <c r="E129" s="11"/>
      <c r="F129" s="11"/>
      <c r="G129" s="11"/>
      <c r="H129" s="11"/>
      <c r="I129" s="10" t="s">
        <v>260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241</v>
      </c>
      <c r="C132" s="11"/>
      <c r="D132" s="11"/>
      <c r="E132" s="11"/>
      <c r="F132" s="11"/>
      <c r="G132" s="11"/>
      <c r="H132" s="11"/>
      <c r="I132" s="10" t="s">
        <v>242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243</v>
      </c>
      <c r="C133" s="17"/>
      <c r="D133" s="17"/>
      <c r="E133" s="17"/>
      <c r="F133" s="17"/>
      <c r="G133" s="17"/>
      <c r="H133" s="17"/>
      <c r="I133" s="16" t="s">
        <v>244</v>
      </c>
      <c r="J133" s="149">
        <v>5347.6060878876842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11" t="s">
        <v>245</v>
      </c>
      <c r="C136" s="11"/>
      <c r="D136" s="11"/>
      <c r="E136" s="11"/>
      <c r="F136" s="11"/>
      <c r="G136" s="11"/>
      <c r="H136" s="11"/>
      <c r="I136" s="10" t="s">
        <v>246</v>
      </c>
      <c r="J136" s="149">
        <v>260.95900755068658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12338.843209964416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121291.36748708198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1.1017289479507151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1690.9346121377064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329</v>
      </c>
      <c r="C148" s="8"/>
      <c r="D148" s="8"/>
      <c r="E148" s="8"/>
      <c r="F148" s="8"/>
      <c r="G148" s="8"/>
      <c r="H148" s="8"/>
      <c r="I148" s="81" t="s">
        <v>83</v>
      </c>
      <c r="J148" s="62">
        <v>-629.06538786229351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-336.23625207103021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-965.30163993332371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6.0270743286300436E-2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29.999999999999996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4.6913886125306996E-2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0.13657374089248778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231.89764113978492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-34.427858400076637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-9.8711652315125349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3.0170640371431096E-3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-34.38556373373747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-9.8579079146932926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1" sqref="J171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0" t="s">
        <v>17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</row>
    <row r="4" spans="1:15" s="46" customFormat="1" ht="20.100000000000001" hidden="1" customHeight="1" outlineLevel="1">
      <c r="A4" s="47" t="s">
        <v>16</v>
      </c>
      <c r="B4" s="162" t="s">
        <v>15</v>
      </c>
      <c r="C4" s="162"/>
      <c r="D4" s="162"/>
      <c r="E4" s="162"/>
      <c r="F4" s="162"/>
      <c r="G4" s="16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3"/>
      <c r="C5" s="164"/>
      <c r="D5" s="164"/>
      <c r="E5" s="164"/>
      <c r="F5" s="164"/>
      <c r="G5" s="16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3"/>
      <c r="C6" s="164"/>
      <c r="D6" s="164"/>
      <c r="E6" s="164"/>
      <c r="F6" s="164"/>
      <c r="G6" s="16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3"/>
      <c r="C7" s="164"/>
      <c r="D7" s="164"/>
      <c r="E7" s="164"/>
      <c r="F7" s="164"/>
      <c r="G7" s="16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3"/>
      <c r="C8" s="164"/>
      <c r="D8" s="164"/>
      <c r="E8" s="164"/>
      <c r="F8" s="164"/>
      <c r="G8" s="16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3"/>
      <c r="C9" s="164"/>
      <c r="D9" s="164"/>
      <c r="E9" s="164"/>
      <c r="F9" s="164"/>
      <c r="G9" s="16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6" t="s">
        <v>101</v>
      </c>
      <c r="C13" s="166"/>
      <c r="D13" s="168" t="str">
        <f>Gap30deg!D13</f>
        <v>SP2200052</v>
      </c>
      <c r="E13" s="168"/>
      <c r="F13" s="168"/>
      <c r="G13" s="168"/>
      <c r="H13" s="168"/>
      <c r="I13" s="168"/>
      <c r="J13" s="168"/>
      <c r="K13" s="168"/>
      <c r="L13" s="86"/>
    </row>
    <row r="14" spans="1:15" s="85" customFormat="1" ht="20.100000000000001" customHeight="1" outlineLevel="1">
      <c r="A14" s="87"/>
      <c r="B14" s="166" t="s">
        <v>100</v>
      </c>
      <c r="C14" s="166"/>
      <c r="D14" s="168" t="str">
        <f>Gap30deg!D14</f>
        <v>Stichting GROW</v>
      </c>
      <c r="E14" s="168"/>
      <c r="F14" s="168"/>
      <c r="G14" s="168"/>
      <c r="H14" s="168"/>
      <c r="I14" s="168"/>
      <c r="J14" s="168"/>
      <c r="K14" s="168"/>
      <c r="L14" s="86"/>
    </row>
    <row r="15" spans="1:15" s="85" customFormat="1" ht="20.100000000000001" customHeight="1" outlineLevel="1">
      <c r="A15" s="87"/>
      <c r="B15" s="166" t="s">
        <v>99</v>
      </c>
      <c r="C15" s="166"/>
      <c r="D15" s="168" t="str">
        <f>Gap30deg!D15</f>
        <v>Bolt and Beautiful</v>
      </c>
      <c r="E15" s="168"/>
      <c r="F15" s="168"/>
      <c r="G15" s="168"/>
      <c r="H15" s="168"/>
      <c r="I15" s="168"/>
      <c r="J15" s="168"/>
      <c r="K15" s="168"/>
      <c r="L15" s="86"/>
    </row>
    <row r="16" spans="1:15" s="85" customFormat="1" ht="20.100000000000001" customHeight="1" outlineLevel="1">
      <c r="A16" s="87"/>
      <c r="B16" s="166" t="s">
        <v>98</v>
      </c>
      <c r="C16" s="166"/>
      <c r="D16" s="168" t="str">
        <f>Title</f>
        <v>Flange Segment Analytical Model for 60° gap size</v>
      </c>
      <c r="E16" s="168"/>
      <c r="F16" s="168"/>
      <c r="G16" s="168"/>
      <c r="H16" s="168"/>
      <c r="I16" s="168"/>
      <c r="J16" s="168"/>
      <c r="K16" s="168"/>
      <c r="L16" s="86"/>
      <c r="M16" s="88"/>
    </row>
    <row r="17" spans="1:22" s="85" customFormat="1" ht="20.100000000000001" customHeight="1" outlineLevel="1">
      <c r="A17" s="87"/>
      <c r="B17" s="166" t="s">
        <v>97</v>
      </c>
      <c r="C17" s="166"/>
      <c r="D17" s="168" t="str">
        <f>Gap30deg!D17</f>
        <v>0.10</v>
      </c>
      <c r="E17" s="168"/>
      <c r="F17" s="168"/>
      <c r="G17" s="168"/>
      <c r="H17" s="168"/>
      <c r="I17" s="168"/>
      <c r="J17" s="168"/>
      <c r="K17" s="168"/>
      <c r="L17" s="86"/>
    </row>
    <row r="18" spans="1:22" s="85" customFormat="1" ht="20.100000000000001" customHeight="1" outlineLevel="1">
      <c r="A18" s="87"/>
      <c r="B18" s="166" t="s">
        <v>96</v>
      </c>
      <c r="C18" s="166"/>
      <c r="D18" s="167">
        <f>Gap30deg!D18</f>
        <v>45432</v>
      </c>
      <c r="E18" s="167"/>
      <c r="F18" s="167"/>
      <c r="G18" s="167"/>
      <c r="H18" s="167"/>
      <c r="I18" s="167"/>
      <c r="J18" s="167"/>
      <c r="K18" s="16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7"/>
      <c r="C28" s="158"/>
      <c r="D28" s="158"/>
      <c r="E28" s="158"/>
      <c r="F28" s="158"/>
      <c r="G28" s="158"/>
      <c r="H28" s="158"/>
      <c r="I28" s="158"/>
      <c r="J28" s="158"/>
      <c r="K28" s="15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-964.50294412273126</v>
      </c>
      <c r="P66" s="71">
        <v>-938.42205611225586</v>
      </c>
      <c r="Q66" s="71">
        <v>-912.34116810178068</v>
      </c>
      <c r="R66" s="71">
        <v>-886.26028009130539</v>
      </c>
      <c r="S66" s="71">
        <v>-860.17939208083021</v>
      </c>
      <c r="T66" s="71">
        <v>-834.09850407035481</v>
      </c>
      <c r="U66" s="71">
        <v>-808.01761605987951</v>
      </c>
      <c r="V66" s="71">
        <v>-781.93672804940434</v>
      </c>
      <c r="W66" s="71">
        <v>-755.85584003892905</v>
      </c>
      <c r="X66" s="71">
        <v>-729.77495202845387</v>
      </c>
      <c r="Y66" s="71">
        <v>-703.69406401797846</v>
      </c>
      <c r="Z66" s="71">
        <v>-677.61317600750317</v>
      </c>
      <c r="AA66" s="71">
        <v>-651.53228799702799</v>
      </c>
      <c r="AB66" s="71">
        <v>-625.45139998655281</v>
      </c>
      <c r="AC66" s="71">
        <v>-599.37051197607741</v>
      </c>
      <c r="AD66" s="71">
        <v>-573.28962396560212</v>
      </c>
      <c r="AE66" s="71">
        <v>-547.20873595512683</v>
      </c>
      <c r="AF66" s="71">
        <v>-521.12784794465165</v>
      </c>
      <c r="AG66" s="71">
        <v>-495.04695993417636</v>
      </c>
      <c r="AH66" s="71">
        <v>-468.96607192370101</v>
      </c>
      <c r="AI66" s="71">
        <v>-442.88518391322577</v>
      </c>
      <c r="AJ66" s="71">
        <v>-416.8042959027506</v>
      </c>
      <c r="AK66" s="71">
        <v>-390.72340789227525</v>
      </c>
      <c r="AL66" s="71">
        <v>-364.64251988179996</v>
      </c>
      <c r="AM66" s="71">
        <v>-338.56163187132472</v>
      </c>
      <c r="AN66" s="71">
        <v>-312.48074386084943</v>
      </c>
      <c r="AO66" s="71">
        <v>-286.39985585037419</v>
      </c>
      <c r="AP66" s="71">
        <v>-260.3189678398989</v>
      </c>
      <c r="AQ66" s="71">
        <v>-234.23807982942358</v>
      </c>
      <c r="AR66" s="71">
        <v>-208.15719181894838</v>
      </c>
      <c r="AS66" s="71">
        <v>-182.07630380847306</v>
      </c>
      <c r="AT66" s="71">
        <v>-155.99541579799785</v>
      </c>
      <c r="AU66" s="71">
        <v>-129.91452778752253</v>
      </c>
      <c r="AV66" s="71">
        <v>-103.83363977704721</v>
      </c>
      <c r="AW66" s="71">
        <v>-77.752751766572004</v>
      </c>
      <c r="AX66" s="71">
        <v>-51.671863756096691</v>
      </c>
      <c r="AY66" s="71">
        <v>-25.590975745621485</v>
      </c>
      <c r="AZ66" s="71">
        <v>0.48991226485383232</v>
      </c>
      <c r="BA66" s="71">
        <v>26.570800275329152</v>
      </c>
      <c r="BB66" s="71">
        <v>52.651688285804354</v>
      </c>
      <c r="BC66" s="71">
        <v>78.732576296279674</v>
      </c>
      <c r="BD66" s="71">
        <v>104.81346430675499</v>
      </c>
      <c r="BE66" s="71">
        <v>130.89435231723007</v>
      </c>
      <c r="BF66" s="71">
        <v>156.97524032770539</v>
      </c>
      <c r="BG66" s="71">
        <v>183.05612833818071</v>
      </c>
      <c r="BH66" s="71">
        <v>209.13701634865603</v>
      </c>
      <c r="BI66" s="71">
        <v>235.21790435913135</v>
      </c>
      <c r="BJ66" s="71">
        <v>261.29879236960642</v>
      </c>
      <c r="BK66" s="71">
        <v>287.37968038008177</v>
      </c>
      <c r="BL66" s="71">
        <v>313.46056839055706</v>
      </c>
      <c r="BM66" s="71">
        <v>339.54145640103241</v>
      </c>
      <c r="BN66" s="71">
        <v>365.6223444115077</v>
      </c>
      <c r="BO66" s="71">
        <v>391.70323242198282</v>
      </c>
      <c r="BP66" s="71">
        <v>417.78412043245811</v>
      </c>
      <c r="BQ66" s="71">
        <v>443.86500844293346</v>
      </c>
      <c r="BR66" s="71">
        <v>469.94589645340875</v>
      </c>
      <c r="BS66" s="71">
        <v>496.0267844638841</v>
      </c>
      <c r="BT66" s="71">
        <v>522.10767247435911</v>
      </c>
      <c r="BU66" s="71">
        <v>548.18856048483451</v>
      </c>
      <c r="BV66" s="71">
        <v>574.2694484953098</v>
      </c>
      <c r="BW66" s="71">
        <v>600.35033650578509</v>
      </c>
      <c r="BX66" s="71">
        <v>626.43122451626039</v>
      </c>
      <c r="BY66" s="71">
        <v>652.51211252673556</v>
      </c>
      <c r="BZ66" s="71">
        <v>678.59300053721086</v>
      </c>
      <c r="CA66" s="71">
        <v>704.67388854768615</v>
      </c>
      <c r="CB66" s="71">
        <v>730.75477655816144</v>
      </c>
      <c r="CC66" s="71">
        <v>756.83566456863684</v>
      </c>
      <c r="CD66" s="71">
        <v>782.91655257911191</v>
      </c>
      <c r="CE66" s="71">
        <v>808.9974405895872</v>
      </c>
      <c r="CF66" s="71">
        <v>835.07832860006249</v>
      </c>
      <c r="CG66" s="71">
        <v>861.1592166105379</v>
      </c>
      <c r="CH66" s="71">
        <v>887.24010462101319</v>
      </c>
      <c r="CI66" s="71">
        <v>913.32099263148825</v>
      </c>
      <c r="CJ66" s="71">
        <v>939.40188064196354</v>
      </c>
      <c r="CK66" s="71">
        <v>965.48276865243884</v>
      </c>
      <c r="CL66" s="71">
        <v>991.56365666291424</v>
      </c>
      <c r="CM66" s="71">
        <v>1017.6445446733895</v>
      </c>
      <c r="CN66" s="71">
        <v>1043.7254326838647</v>
      </c>
      <c r="CO66" s="71">
        <v>1069.80632069434</v>
      </c>
      <c r="CP66" s="71">
        <v>1095.8872087048153</v>
      </c>
      <c r="CQ66" s="71">
        <v>1121.9680967152906</v>
      </c>
      <c r="CR66" s="71">
        <v>1148.0489847257659</v>
      </c>
      <c r="CS66" s="71">
        <v>1174.1298727362412</v>
      </c>
      <c r="CT66" s="71">
        <v>1200.2107607467165</v>
      </c>
      <c r="CU66" s="71">
        <v>1226.2916487571913</v>
      </c>
      <c r="CV66" s="71">
        <v>1252.3725367676666</v>
      </c>
      <c r="CW66" s="71">
        <v>1278.4534247781421</v>
      </c>
      <c r="CX66" s="71">
        <v>1304.5343127886174</v>
      </c>
      <c r="CY66" s="71">
        <v>1330.6152007990927</v>
      </c>
      <c r="CZ66" s="71">
        <v>1356.696088809568</v>
      </c>
      <c r="DA66" s="71">
        <v>1382.7769768200433</v>
      </c>
      <c r="DB66" s="71">
        <v>1408.8578648305186</v>
      </c>
      <c r="DC66" s="71">
        <v>1434.9387528409939</v>
      </c>
      <c r="DD66" s="71">
        <v>1461.0196408514691</v>
      </c>
      <c r="DE66" s="71">
        <v>1487.100528861944</v>
      </c>
      <c r="DF66" s="71">
        <v>1513.1814168724195</v>
      </c>
      <c r="DG66" s="71">
        <v>1539.2623048828948</v>
      </c>
      <c r="DH66" s="71">
        <v>1565.3431928933701</v>
      </c>
      <c r="DI66" s="71">
        <v>1591.4240809038454</v>
      </c>
      <c r="DJ66" s="71">
        <v>1617.5049689143207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911.52293878775538</v>
      </c>
      <c r="P67" s="71">
        <v>911.52293878775538</v>
      </c>
      <c r="Q67" s="71">
        <v>911.52385216729181</v>
      </c>
      <c r="R67" s="71">
        <v>911.54748747154315</v>
      </c>
      <c r="S67" s="71">
        <v>911.60310604061783</v>
      </c>
      <c r="T67" s="71">
        <v>911.69070787451574</v>
      </c>
      <c r="U67" s="71">
        <v>911.81029297323698</v>
      </c>
      <c r="V67" s="71">
        <v>911.96186133678168</v>
      </c>
      <c r="W67" s="71">
        <v>912.1454129651496</v>
      </c>
      <c r="X67" s="71">
        <v>912.36094785834075</v>
      </c>
      <c r="Y67" s="71">
        <v>912.60846601635546</v>
      </c>
      <c r="Z67" s="71">
        <v>912.88796743919329</v>
      </c>
      <c r="AA67" s="71">
        <v>913.19945212685445</v>
      </c>
      <c r="AB67" s="71">
        <v>913.54292007933896</v>
      </c>
      <c r="AC67" s="71">
        <v>913.9183712966468</v>
      </c>
      <c r="AD67" s="71">
        <v>914.32580577877798</v>
      </c>
      <c r="AE67" s="71">
        <v>914.76522352573227</v>
      </c>
      <c r="AF67" s="71">
        <v>915.23662453751012</v>
      </c>
      <c r="AG67" s="71">
        <v>915.74000881411109</v>
      </c>
      <c r="AH67" s="71">
        <v>916.27537635553563</v>
      </c>
      <c r="AI67" s="71">
        <v>916.84272716178327</v>
      </c>
      <c r="AJ67" s="71">
        <v>917.44206123285426</v>
      </c>
      <c r="AK67" s="71">
        <v>918.07337856874858</v>
      </c>
      <c r="AL67" s="71">
        <v>918.73667916946624</v>
      </c>
      <c r="AM67" s="71">
        <v>919.43196303500713</v>
      </c>
      <c r="AN67" s="71">
        <v>920.15923016537147</v>
      </c>
      <c r="AO67" s="71">
        <v>920.91848056055903</v>
      </c>
      <c r="AP67" s="71">
        <v>921.70971422056994</v>
      </c>
      <c r="AQ67" s="71">
        <v>922.53293114540406</v>
      </c>
      <c r="AR67" s="71">
        <v>923.38813133506176</v>
      </c>
      <c r="AS67" s="71">
        <v>924.27531478954256</v>
      </c>
      <c r="AT67" s="71">
        <v>925.19448150884671</v>
      </c>
      <c r="AU67" s="71">
        <v>926.14563149297419</v>
      </c>
      <c r="AV67" s="71">
        <v>927.1287647419249</v>
      </c>
      <c r="AW67" s="71">
        <v>928.14441888890462</v>
      </c>
      <c r="AX67" s="71">
        <v>929.2266993362357</v>
      </c>
      <c r="AY67" s="71">
        <v>930.39594627005124</v>
      </c>
      <c r="AZ67" s="71">
        <v>931.65215969035148</v>
      </c>
      <c r="BA67" s="71">
        <v>932.99533959713619</v>
      </c>
      <c r="BB67" s="71">
        <v>934.4254859904056</v>
      </c>
      <c r="BC67" s="71">
        <v>935.9425988701596</v>
      </c>
      <c r="BD67" s="71">
        <v>937.54667823639818</v>
      </c>
      <c r="BE67" s="71">
        <v>939.23772408912134</v>
      </c>
      <c r="BF67" s="71">
        <v>941.01573642832898</v>
      </c>
      <c r="BG67" s="71">
        <v>942.88071525402142</v>
      </c>
      <c r="BH67" s="71">
        <v>944.83266056619846</v>
      </c>
      <c r="BI67" s="71">
        <v>946.87157236485996</v>
      </c>
      <c r="BJ67" s="71">
        <v>948.99745065000604</v>
      </c>
      <c r="BK67" s="71">
        <v>951.21029542163683</v>
      </c>
      <c r="BL67" s="71">
        <v>953.51010667975208</v>
      </c>
      <c r="BM67" s="71">
        <v>955.89688442435204</v>
      </c>
      <c r="BN67" s="71">
        <v>958.37062865543669</v>
      </c>
      <c r="BO67" s="71">
        <v>960.93133937300581</v>
      </c>
      <c r="BP67" s="71">
        <v>963.57901657705952</v>
      </c>
      <c r="BQ67" s="71">
        <v>966.31366026759792</v>
      </c>
      <c r="BR67" s="71">
        <v>969.1352704446208</v>
      </c>
      <c r="BS67" s="71">
        <v>972.04384710812826</v>
      </c>
      <c r="BT67" s="71">
        <v>975.03939025812042</v>
      </c>
      <c r="BU67" s="71">
        <v>978.12189989459716</v>
      </c>
      <c r="BV67" s="71">
        <v>981.29137601755838</v>
      </c>
      <c r="BW67" s="71">
        <v>984.54781862700429</v>
      </c>
      <c r="BX67" s="71">
        <v>987.89122772293479</v>
      </c>
      <c r="BY67" s="71">
        <v>991.32160330534998</v>
      </c>
      <c r="BZ67" s="71">
        <v>994.83894537424965</v>
      </c>
      <c r="CA67" s="71">
        <v>998.4432539296339</v>
      </c>
      <c r="CB67" s="71">
        <v>1002.1345289715028</v>
      </c>
      <c r="CC67" s="71">
        <v>1005.9127704998564</v>
      </c>
      <c r="CD67" s="71">
        <v>1009.7779785146944</v>
      </c>
      <c r="CE67" s="71">
        <v>1013.7301530160171</v>
      </c>
      <c r="CF67" s="71">
        <v>1017.7692940038244</v>
      </c>
      <c r="CG67" s="71">
        <v>1021.8954014781162</v>
      </c>
      <c r="CH67" s="71">
        <v>1026.1084754388928</v>
      </c>
      <c r="CI67" s="71">
        <v>1030.4085158861537</v>
      </c>
      <c r="CJ67" s="71">
        <v>1034.7955228198996</v>
      </c>
      <c r="CK67" s="71">
        <v>1039.2694962401297</v>
      </c>
      <c r="CL67" s="71">
        <v>1043.8304361468447</v>
      </c>
      <c r="CM67" s="71">
        <v>1048.4783425400442</v>
      </c>
      <c r="CN67" s="71">
        <v>1053.2132154197282</v>
      </c>
      <c r="CO67" s="71">
        <v>1058.0350547858968</v>
      </c>
      <c r="CP67" s="71">
        <v>1062.9438606385499</v>
      </c>
      <c r="CQ67" s="71">
        <v>1067.9396329776878</v>
      </c>
      <c r="CR67" s="71">
        <v>1073.0223718033103</v>
      </c>
      <c r="CS67" s="71">
        <v>1078.1920771154175</v>
      </c>
      <c r="CT67" s="71">
        <v>1083.448748914009</v>
      </c>
      <c r="CU67" s="71">
        <v>1088.7923871990852</v>
      </c>
      <c r="CV67" s="71">
        <v>1094.222991970646</v>
      </c>
      <c r="CW67" s="71">
        <v>1099.7405632286914</v>
      </c>
      <c r="CX67" s="71">
        <v>1105.3451009732214</v>
      </c>
      <c r="CY67" s="71">
        <v>1111.0366052042359</v>
      </c>
      <c r="CZ67" s="71">
        <v>1116.8150759217353</v>
      </c>
      <c r="DA67" s="71">
        <v>1122.680513125719</v>
      </c>
      <c r="DB67" s="71">
        <v>1128.6329168161876</v>
      </c>
      <c r="DC67" s="71">
        <v>1134.6722869931407</v>
      </c>
      <c r="DD67" s="71">
        <v>1140.7986236565782</v>
      </c>
      <c r="DE67" s="71">
        <v>1147.0119268065002</v>
      </c>
      <c r="DF67" s="71">
        <v>1153.312196442907</v>
      </c>
      <c r="DG67" s="71">
        <v>1159.6994325657986</v>
      </c>
      <c r="DH67" s="71">
        <v>1166.1736351751745</v>
      </c>
      <c r="DI67" s="71">
        <v>1172.734804271035</v>
      </c>
      <c r="DJ67" s="71">
        <v>1179.3829398533801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-61.124302461912279</v>
      </c>
      <c r="P68" s="71">
        <v>-61.124302461912279</v>
      </c>
      <c r="Q68" s="71">
        <v>-61.121420374394681</v>
      </c>
      <c r="R68" s="71">
        <v>-61.046841283618328</v>
      </c>
      <c r="S68" s="71">
        <v>-60.871341858362001</v>
      </c>
      <c r="T68" s="71">
        <v>-60.594922098625716</v>
      </c>
      <c r="U68" s="71">
        <v>-60.217582004409465</v>
      </c>
      <c r="V68" s="71">
        <v>-59.739321575713248</v>
      </c>
      <c r="W68" s="71">
        <v>-59.160140812537065</v>
      </c>
      <c r="X68" s="71">
        <v>-58.480039714880917</v>
      </c>
      <c r="Y68" s="71">
        <v>-57.699018282744809</v>
      </c>
      <c r="Z68" s="71">
        <v>-56.817076516128722</v>
      </c>
      <c r="AA68" s="71">
        <v>-55.834214415032676</v>
      </c>
      <c r="AB68" s="71">
        <v>-54.750431979456678</v>
      </c>
      <c r="AC68" s="71">
        <v>-53.5657292094007</v>
      </c>
      <c r="AD68" s="71">
        <v>-52.280106104864757</v>
      </c>
      <c r="AE68" s="71">
        <v>-50.893562665848847</v>
      </c>
      <c r="AF68" s="71">
        <v>-49.406098892352986</v>
      </c>
      <c r="AG68" s="71">
        <v>-47.817714784377152</v>
      </c>
      <c r="AH68" s="71">
        <v>-46.128410341921345</v>
      </c>
      <c r="AI68" s="71">
        <v>-44.338185564985579</v>
      </c>
      <c r="AJ68" s="71">
        <v>-42.447040453569855</v>
      </c>
      <c r="AK68" s="71">
        <v>-40.454975007674157</v>
      </c>
      <c r="AL68" s="71">
        <v>-38.361989227298487</v>
      </c>
      <c r="AM68" s="71">
        <v>-36.168083112442865</v>
      </c>
      <c r="AN68" s="71">
        <v>-33.87325666310727</v>
      </c>
      <c r="AO68" s="71">
        <v>-31.477509879291727</v>
      </c>
      <c r="AP68" s="71">
        <v>-28.980842760996197</v>
      </c>
      <c r="AQ68" s="71">
        <v>-26.383255308220704</v>
      </c>
      <c r="AR68" s="71">
        <v>-23.68474752096526</v>
      </c>
      <c r="AS68" s="71">
        <v>-20.885319399229832</v>
      </c>
      <c r="AT68" s="71">
        <v>-17.984970943014456</v>
      </c>
      <c r="AU68" s="71">
        <v>-14.983702152319104</v>
      </c>
      <c r="AV68" s="71">
        <v>-11.881513027143782</v>
      </c>
      <c r="AW68" s="71">
        <v>-8.6776141331511685</v>
      </c>
      <c r="AX68" s="71">
        <v>-5.3219267635193734</v>
      </c>
      <c r="AY68" s="71">
        <v>-1.784584382488287</v>
      </c>
      <c r="AZ68" s="71">
        <v>1.9344130099421215</v>
      </c>
      <c r="BA68" s="71">
        <v>5.8350654137718365</v>
      </c>
      <c r="BB68" s="71">
        <v>9.9173728290008398</v>
      </c>
      <c r="BC68" s="71">
        <v>14.181335255629167</v>
      </c>
      <c r="BD68" s="71">
        <v>18.626952693656804</v>
      </c>
      <c r="BE68" s="71">
        <v>23.254225143083701</v>
      </c>
      <c r="BF68" s="71">
        <v>28.063152603909948</v>
      </c>
      <c r="BG68" s="71">
        <v>33.053735076135496</v>
      </c>
      <c r="BH68" s="71">
        <v>38.225972559760358</v>
      </c>
      <c r="BI68" s="71">
        <v>43.579865054784527</v>
      </c>
      <c r="BJ68" s="71">
        <v>49.115412561207954</v>
      </c>
      <c r="BK68" s="71">
        <v>54.832615079030731</v>
      </c>
      <c r="BL68" s="71">
        <v>60.731472608252815</v>
      </c>
      <c r="BM68" s="71">
        <v>66.8119851488742</v>
      </c>
      <c r="BN68" s="71">
        <v>73.074152700894899</v>
      </c>
      <c r="BO68" s="71">
        <v>79.517975264314856</v>
      </c>
      <c r="BP68" s="71">
        <v>86.143452839134156</v>
      </c>
      <c r="BQ68" s="71">
        <v>92.95058542535277</v>
      </c>
      <c r="BR68" s="71">
        <v>99.939373022970699</v>
      </c>
      <c r="BS68" s="71">
        <v>107.10981563198793</v>
      </c>
      <c r="BT68" s="71">
        <v>114.4619132524044</v>
      </c>
      <c r="BU68" s="71">
        <v>121.99566588422023</v>
      </c>
      <c r="BV68" s="71">
        <v>129.71107352743536</v>
      </c>
      <c r="BW68" s="71">
        <v>137.60813618204983</v>
      </c>
      <c r="BX68" s="71">
        <v>145.68685384806358</v>
      </c>
      <c r="BY68" s="71">
        <v>153.94722652547659</v>
      </c>
      <c r="BZ68" s="71">
        <v>162.38925421428897</v>
      </c>
      <c r="CA68" s="71">
        <v>171.01293691450064</v>
      </c>
      <c r="CB68" s="71">
        <v>179.81827462611162</v>
      </c>
      <c r="CC68" s="71">
        <v>188.80526734912192</v>
      </c>
      <c r="CD68" s="71">
        <v>197.97391508353141</v>
      </c>
      <c r="CE68" s="71">
        <v>207.32421782934037</v>
      </c>
      <c r="CF68" s="71">
        <v>216.85617558654852</v>
      </c>
      <c r="CG68" s="71">
        <v>226.56978835515608</v>
      </c>
      <c r="CH68" s="71">
        <v>236.46505613516291</v>
      </c>
      <c r="CI68" s="71">
        <v>246.54197892656893</v>
      </c>
      <c r="CJ68" s="71">
        <v>256.80055672937436</v>
      </c>
      <c r="CK68" s="71">
        <v>267.24078954357913</v>
      </c>
      <c r="CL68" s="71">
        <v>277.86267736918313</v>
      </c>
      <c r="CM68" s="71">
        <v>288.66622020618655</v>
      </c>
      <c r="CN68" s="71">
        <v>299.6514180545891</v>
      </c>
      <c r="CO68" s="71">
        <v>310.81827091439106</v>
      </c>
      <c r="CP68" s="71">
        <v>322.16677878559233</v>
      </c>
      <c r="CQ68" s="71">
        <v>333.69694166819289</v>
      </c>
      <c r="CR68" s="71">
        <v>345.40875956219281</v>
      </c>
      <c r="CS68" s="71">
        <v>357.30223246759198</v>
      </c>
      <c r="CT68" s="71">
        <v>369.3773603843905</v>
      </c>
      <c r="CU68" s="71">
        <v>381.63414331258809</v>
      </c>
      <c r="CV68" s="71">
        <v>394.07258125218522</v>
      </c>
      <c r="CW68" s="71">
        <v>406.69267420318158</v>
      </c>
      <c r="CX68" s="71">
        <v>419.49442216557742</v>
      </c>
      <c r="CY68" s="71">
        <v>432.47782513937233</v>
      </c>
      <c r="CZ68" s="71">
        <v>445.64288312456677</v>
      </c>
      <c r="DA68" s="71">
        <v>458.98959612116033</v>
      </c>
      <c r="DB68" s="71">
        <v>472.51796412915337</v>
      </c>
      <c r="DC68" s="71">
        <v>486.22798714854554</v>
      </c>
      <c r="DD68" s="71">
        <v>500.11966517933718</v>
      </c>
      <c r="DE68" s="71">
        <v>514.19299822152789</v>
      </c>
      <c r="DF68" s="71">
        <v>528.44798627511796</v>
      </c>
      <c r="DG68" s="71">
        <v>542.88462934010749</v>
      </c>
      <c r="DH68" s="71">
        <v>557.50292741649616</v>
      </c>
      <c r="DI68" s="71">
        <v>572.30288050428442</v>
      </c>
      <c r="DJ68" s="71">
        <v>587.2844886034718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1540.4809227755436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120.51030603749113</v>
      </c>
      <c r="K85" s="79">
        <v>938.5540183059685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-918.57423249783926</v>
      </c>
      <c r="K86" s="79">
        <v>911.52293878775538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931627.76108960225</v>
      </c>
      <c r="J89" s="80">
        <v>4.9770661757395418E-2</v>
      </c>
      <c r="K89" s="80">
        <v>6.3925948458738191E-8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931359.96498920582</v>
      </c>
      <c r="J90" s="80">
        <v>4.3190904990897665E-2</v>
      </c>
      <c r="K90" s="80">
        <v>2.3509752104329389E-8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911522.93878775532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-9.1324080142130342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1540.4809227755436</v>
      </c>
      <c r="K114" s="79">
        <v>543.56361723450095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120.51030603749113</v>
      </c>
      <c r="K115" s="79">
        <v>21.390122492815127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-918.57423249783926</v>
      </c>
      <c r="K116" s="79">
        <v>-61.124302461912279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1.8628800127736</v>
      </c>
      <c r="J119" s="80">
        <v>1.4594643507251555E-4</v>
      </c>
      <c r="K119" s="80">
        <v>1.3352809070929055E-10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1.4696613000005003</v>
      </c>
      <c r="J120" s="80">
        <v>1.3628504163828704E-4</v>
      </c>
      <c r="K120" s="80">
        <v>7.4182922194373462E-11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-61.124302461912279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2307.8784491005872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16.780534071968088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5114.2497629796226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131532.7535591429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1.0388819485990615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1833.7107597259278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-486.28924027407209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-350.8849922237672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-837.17423249783928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5.2270825165352551E-2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59.999999999999993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3.9363517348312838E-2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0.12420806190504305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201.57068349663211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-35.328346391219618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-9.1324080142130342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2.5315612486511928E-3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-35.284945474277087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-9.1204012884076366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59" activePane="bottomLeft" state="frozen"/>
      <selection pane="bottomLeft" activeCell="K170" sqref="K170:DE17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0" t="s">
        <v>17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</row>
    <row r="4" spans="1:15" s="46" customFormat="1" ht="20.100000000000001" hidden="1" customHeight="1" outlineLevel="1">
      <c r="A4" s="47" t="s">
        <v>16</v>
      </c>
      <c r="B4" s="162" t="s">
        <v>15</v>
      </c>
      <c r="C4" s="162"/>
      <c r="D4" s="162"/>
      <c r="E4" s="162"/>
      <c r="F4" s="162"/>
      <c r="G4" s="16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3"/>
      <c r="C5" s="164"/>
      <c r="D5" s="164"/>
      <c r="E5" s="164"/>
      <c r="F5" s="164"/>
      <c r="G5" s="16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3"/>
      <c r="C6" s="164"/>
      <c r="D6" s="164"/>
      <c r="E6" s="164"/>
      <c r="F6" s="164"/>
      <c r="G6" s="16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3"/>
      <c r="C7" s="164"/>
      <c r="D7" s="164"/>
      <c r="E7" s="164"/>
      <c r="F7" s="164"/>
      <c r="G7" s="16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3"/>
      <c r="C8" s="164"/>
      <c r="D8" s="164"/>
      <c r="E8" s="164"/>
      <c r="F8" s="164"/>
      <c r="G8" s="16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3"/>
      <c r="C9" s="164"/>
      <c r="D9" s="164"/>
      <c r="E9" s="164"/>
      <c r="F9" s="164"/>
      <c r="G9" s="16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6" t="s">
        <v>101</v>
      </c>
      <c r="C13" s="166"/>
      <c r="D13" s="168" t="str">
        <f>Gap30deg!D13</f>
        <v>SP2200052</v>
      </c>
      <c r="E13" s="168"/>
      <c r="F13" s="168"/>
      <c r="G13" s="168"/>
      <c r="H13" s="168"/>
      <c r="I13" s="168"/>
      <c r="J13" s="168"/>
      <c r="K13" s="168"/>
      <c r="L13" s="86"/>
    </row>
    <row r="14" spans="1:15" s="85" customFormat="1" ht="20.100000000000001" customHeight="1" outlineLevel="1">
      <c r="A14" s="87"/>
      <c r="B14" s="166" t="s">
        <v>100</v>
      </c>
      <c r="C14" s="166"/>
      <c r="D14" s="168" t="str">
        <f>Gap30deg!D14</f>
        <v>Stichting GROW</v>
      </c>
      <c r="E14" s="168"/>
      <c r="F14" s="168"/>
      <c r="G14" s="168"/>
      <c r="H14" s="168"/>
      <c r="I14" s="168"/>
      <c r="J14" s="168"/>
      <c r="K14" s="168"/>
      <c r="L14" s="86"/>
    </row>
    <row r="15" spans="1:15" s="85" customFormat="1" ht="20.100000000000001" customHeight="1" outlineLevel="1">
      <c r="A15" s="87"/>
      <c r="B15" s="166" t="s">
        <v>99</v>
      </c>
      <c r="C15" s="166"/>
      <c r="D15" s="168" t="str">
        <f>Gap30deg!D15</f>
        <v>Bolt and Beautiful</v>
      </c>
      <c r="E15" s="168"/>
      <c r="F15" s="168"/>
      <c r="G15" s="168"/>
      <c r="H15" s="168"/>
      <c r="I15" s="168"/>
      <c r="J15" s="168"/>
      <c r="K15" s="168"/>
      <c r="L15" s="86"/>
    </row>
    <row r="16" spans="1:15" s="85" customFormat="1" ht="20.100000000000001" customHeight="1" outlineLevel="1">
      <c r="A16" s="87"/>
      <c r="B16" s="166" t="s">
        <v>98</v>
      </c>
      <c r="C16" s="166"/>
      <c r="D16" s="168" t="str">
        <f>Title</f>
        <v>Flange Segment Analytical Model for 90° gap size</v>
      </c>
      <c r="E16" s="168"/>
      <c r="F16" s="168"/>
      <c r="G16" s="168"/>
      <c r="H16" s="168"/>
      <c r="I16" s="168"/>
      <c r="J16" s="168"/>
      <c r="K16" s="168"/>
      <c r="L16" s="86"/>
      <c r="M16" s="88"/>
    </row>
    <row r="17" spans="1:22" s="85" customFormat="1" ht="20.100000000000001" customHeight="1" outlineLevel="1">
      <c r="A17" s="87"/>
      <c r="B17" s="166" t="s">
        <v>97</v>
      </c>
      <c r="C17" s="166"/>
      <c r="D17" s="168" t="str">
        <f>Gap30deg!D17</f>
        <v>0.10</v>
      </c>
      <c r="E17" s="168"/>
      <c r="F17" s="168"/>
      <c r="G17" s="168"/>
      <c r="H17" s="168"/>
      <c r="I17" s="168"/>
      <c r="J17" s="168"/>
      <c r="K17" s="168"/>
      <c r="L17" s="86"/>
    </row>
    <row r="18" spans="1:22" s="85" customFormat="1" ht="20.100000000000001" customHeight="1" outlineLevel="1">
      <c r="A18" s="87"/>
      <c r="B18" s="166" t="s">
        <v>96</v>
      </c>
      <c r="C18" s="166"/>
      <c r="D18" s="167">
        <f>Gap30deg!D18</f>
        <v>45432</v>
      </c>
      <c r="E18" s="167"/>
      <c r="F18" s="167"/>
      <c r="G18" s="167"/>
      <c r="H18" s="167"/>
      <c r="I18" s="167"/>
      <c r="J18" s="167"/>
      <c r="K18" s="16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7"/>
      <c r="C28" s="158"/>
      <c r="D28" s="158"/>
      <c r="E28" s="158"/>
      <c r="F28" s="158"/>
      <c r="G28" s="158"/>
      <c r="H28" s="158"/>
      <c r="I28" s="158"/>
      <c r="J28" s="158"/>
      <c r="K28" s="15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-922.59772145908391</v>
      </c>
      <c r="P66" s="71">
        <v>-896.78615387427533</v>
      </c>
      <c r="Q66" s="71">
        <v>-870.97458628946663</v>
      </c>
      <c r="R66" s="71">
        <v>-845.16301870465804</v>
      </c>
      <c r="S66" s="71">
        <v>-819.35145111984934</v>
      </c>
      <c r="T66" s="71">
        <v>-793.53988353504064</v>
      </c>
      <c r="U66" s="71">
        <v>-767.72831595023206</v>
      </c>
      <c r="V66" s="71">
        <v>-741.91674836542336</v>
      </c>
      <c r="W66" s="71">
        <v>-716.10518078061477</v>
      </c>
      <c r="X66" s="71">
        <v>-690.29361319580607</v>
      </c>
      <c r="Y66" s="71">
        <v>-664.48204561099737</v>
      </c>
      <c r="Z66" s="71">
        <v>-638.67047802618879</v>
      </c>
      <c r="AA66" s="71">
        <v>-612.85891044138009</v>
      </c>
      <c r="AB66" s="71">
        <v>-587.04734285657139</v>
      </c>
      <c r="AC66" s="71">
        <v>-561.2357752717628</v>
      </c>
      <c r="AD66" s="71">
        <v>-535.42420768695422</v>
      </c>
      <c r="AE66" s="71">
        <v>-509.61264010214552</v>
      </c>
      <c r="AF66" s="71">
        <v>-483.80107251733682</v>
      </c>
      <c r="AG66" s="71">
        <v>-457.98950493252818</v>
      </c>
      <c r="AH66" s="71">
        <v>-432.17793734771953</v>
      </c>
      <c r="AI66" s="71">
        <v>-406.36636976291089</v>
      </c>
      <c r="AJ66" s="71">
        <v>-380.55480217810219</v>
      </c>
      <c r="AK66" s="71">
        <v>-354.74323459329361</v>
      </c>
      <c r="AL66" s="71">
        <v>-328.93166700848496</v>
      </c>
      <c r="AM66" s="71">
        <v>-303.12009942367627</v>
      </c>
      <c r="AN66" s="71">
        <v>-277.30853183886757</v>
      </c>
      <c r="AO66" s="71">
        <v>-251.49696425405889</v>
      </c>
      <c r="AP66" s="71">
        <v>-225.68539666925034</v>
      </c>
      <c r="AQ66" s="71">
        <v>-199.87382908444164</v>
      </c>
      <c r="AR66" s="71">
        <v>-174.06226149963297</v>
      </c>
      <c r="AS66" s="71">
        <v>-148.25069391482441</v>
      </c>
      <c r="AT66" s="71">
        <v>-122.43912633001571</v>
      </c>
      <c r="AU66" s="71">
        <v>-96.627558745207025</v>
      </c>
      <c r="AV66" s="71">
        <v>-70.815991160398355</v>
      </c>
      <c r="AW66" s="71">
        <v>-45.004423575589669</v>
      </c>
      <c r="AX66" s="71">
        <v>-19.192855990781098</v>
      </c>
      <c r="AY66" s="71">
        <v>6.6187115940275838</v>
      </c>
      <c r="AZ66" s="71">
        <v>32.430279178836265</v>
      </c>
      <c r="BA66" s="71">
        <v>58.24184676364483</v>
      </c>
      <c r="BB66" s="71">
        <v>84.053414348453515</v>
      </c>
      <c r="BC66" s="71">
        <v>109.8649819332622</v>
      </c>
      <c r="BD66" s="71">
        <v>135.67654951807089</v>
      </c>
      <c r="BE66" s="71">
        <v>161.48811710287956</v>
      </c>
      <c r="BF66" s="71">
        <v>187.29968468768826</v>
      </c>
      <c r="BG66" s="71">
        <v>213.1112522724967</v>
      </c>
      <c r="BH66" s="71">
        <v>238.92281985730537</v>
      </c>
      <c r="BI66" s="71">
        <v>264.73438744211404</v>
      </c>
      <c r="BJ66" s="71">
        <v>290.54595502692274</v>
      </c>
      <c r="BK66" s="71">
        <v>316.35752261173144</v>
      </c>
      <c r="BL66" s="71">
        <v>342.16909019654014</v>
      </c>
      <c r="BM66" s="71">
        <v>367.98065778134878</v>
      </c>
      <c r="BN66" s="71">
        <v>393.79222536615748</v>
      </c>
      <c r="BO66" s="71">
        <v>419.60379295096618</v>
      </c>
      <c r="BP66" s="71">
        <v>445.4153605357746</v>
      </c>
      <c r="BQ66" s="71">
        <v>471.2269281205833</v>
      </c>
      <c r="BR66" s="71">
        <v>497.03849570539199</v>
      </c>
      <c r="BS66" s="71">
        <v>522.85006329020064</v>
      </c>
      <c r="BT66" s="71">
        <v>548.66163087500934</v>
      </c>
      <c r="BU66" s="71">
        <v>574.47319845981804</v>
      </c>
      <c r="BV66" s="71">
        <v>600.28476604462674</v>
      </c>
      <c r="BW66" s="71">
        <v>626.09633362943521</v>
      </c>
      <c r="BX66" s="71">
        <v>651.90790121424379</v>
      </c>
      <c r="BY66" s="71">
        <v>677.71946879905249</v>
      </c>
      <c r="BZ66" s="71">
        <v>703.53103638386119</v>
      </c>
      <c r="CA66" s="71">
        <v>729.34260396866989</v>
      </c>
      <c r="CB66" s="71">
        <v>755.15417155347859</v>
      </c>
      <c r="CC66" s="71">
        <v>780.96573913828729</v>
      </c>
      <c r="CD66" s="71">
        <v>806.77730672309599</v>
      </c>
      <c r="CE66" s="71">
        <v>832.58887430790458</v>
      </c>
      <c r="CF66" s="71">
        <v>858.40044189271305</v>
      </c>
      <c r="CG66" s="71">
        <v>884.21200947752175</v>
      </c>
      <c r="CH66" s="71">
        <v>910.02357706233045</v>
      </c>
      <c r="CI66" s="71">
        <v>935.83514464713915</v>
      </c>
      <c r="CJ66" s="71">
        <v>961.64671223194784</v>
      </c>
      <c r="CK66" s="71">
        <v>987.45827981675654</v>
      </c>
      <c r="CL66" s="71">
        <v>1013.2698474015651</v>
      </c>
      <c r="CM66" s="71">
        <v>1039.0814149863736</v>
      </c>
      <c r="CN66" s="71">
        <v>1064.8929825711823</v>
      </c>
      <c r="CO66" s="71">
        <v>1090.704550155991</v>
      </c>
      <c r="CP66" s="71">
        <v>1116.5161177407997</v>
      </c>
      <c r="CQ66" s="71">
        <v>1142.3276853256084</v>
      </c>
      <c r="CR66" s="71">
        <v>1168.1392529104171</v>
      </c>
      <c r="CS66" s="71">
        <v>1193.9508204952258</v>
      </c>
      <c r="CT66" s="71">
        <v>1219.7623880800343</v>
      </c>
      <c r="CU66" s="71">
        <v>1245.5739556648432</v>
      </c>
      <c r="CV66" s="71">
        <v>1271.3855232496514</v>
      </c>
      <c r="CW66" s="71">
        <v>1297.1970908344604</v>
      </c>
      <c r="CX66" s="71">
        <v>1323.0086584192688</v>
      </c>
      <c r="CY66" s="71">
        <v>1348.8202260040773</v>
      </c>
      <c r="CZ66" s="71">
        <v>1374.6317935888862</v>
      </c>
      <c r="DA66" s="71">
        <v>1400.4433611736947</v>
      </c>
      <c r="DB66" s="71">
        <v>1426.2549287585036</v>
      </c>
      <c r="DC66" s="71">
        <v>1452.0664963433121</v>
      </c>
      <c r="DD66" s="71">
        <v>1477.878063928121</v>
      </c>
      <c r="DE66" s="71">
        <v>1503.6896315129295</v>
      </c>
      <c r="DF66" s="71">
        <v>1529.5011990977384</v>
      </c>
      <c r="DG66" s="71">
        <v>1555.3127666825469</v>
      </c>
      <c r="DH66" s="71">
        <v>1581.1243342673554</v>
      </c>
      <c r="DI66" s="71">
        <v>1606.9359018521641</v>
      </c>
      <c r="DJ66" s="71">
        <v>1632.7474694369728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913.25853655548099</v>
      </c>
      <c r="P67" s="71">
        <v>913.25853655548099</v>
      </c>
      <c r="Q67" s="71">
        <v>913.25990800018758</v>
      </c>
      <c r="R67" s="71">
        <v>913.28456592706186</v>
      </c>
      <c r="S67" s="71">
        <v>913.34012641745153</v>
      </c>
      <c r="T67" s="71">
        <v>913.42658947135669</v>
      </c>
      <c r="U67" s="71">
        <v>913.54395508877735</v>
      </c>
      <c r="V67" s="71">
        <v>913.69222326971339</v>
      </c>
      <c r="W67" s="71">
        <v>913.87139401416482</v>
      </c>
      <c r="X67" s="71">
        <v>914.08146732213174</v>
      </c>
      <c r="Y67" s="71">
        <v>914.32244319361416</v>
      </c>
      <c r="Z67" s="71">
        <v>914.59432162861185</v>
      </c>
      <c r="AA67" s="71">
        <v>914.89710262712515</v>
      </c>
      <c r="AB67" s="71">
        <v>915.23078618915383</v>
      </c>
      <c r="AC67" s="71">
        <v>915.5953723146979</v>
      </c>
      <c r="AD67" s="71">
        <v>915.99086100375757</v>
      </c>
      <c r="AE67" s="71">
        <v>916.41725225633252</v>
      </c>
      <c r="AF67" s="71">
        <v>916.87454607242296</v>
      </c>
      <c r="AG67" s="71">
        <v>917.3627424520289</v>
      </c>
      <c r="AH67" s="71">
        <v>917.88184139515022</v>
      </c>
      <c r="AI67" s="71">
        <v>918.43184290178692</v>
      </c>
      <c r="AJ67" s="71">
        <v>919.01274697193924</v>
      </c>
      <c r="AK67" s="71">
        <v>919.62455360560682</v>
      </c>
      <c r="AL67" s="71">
        <v>920.2672628027899</v>
      </c>
      <c r="AM67" s="71">
        <v>920.94087456348836</v>
      </c>
      <c r="AN67" s="71">
        <v>921.64538888770232</v>
      </c>
      <c r="AO67" s="71">
        <v>922.38080577543178</v>
      </c>
      <c r="AP67" s="71">
        <v>923.14712522667674</v>
      </c>
      <c r="AQ67" s="71">
        <v>923.94434724143696</v>
      </c>
      <c r="AR67" s="71">
        <v>924.77247181971268</v>
      </c>
      <c r="AS67" s="71">
        <v>925.63149896150389</v>
      </c>
      <c r="AT67" s="71">
        <v>926.52142866681049</v>
      </c>
      <c r="AU67" s="71">
        <v>927.44226093563248</v>
      </c>
      <c r="AV67" s="71">
        <v>928.3985716145171</v>
      </c>
      <c r="AW67" s="71">
        <v>929.43074200937053</v>
      </c>
      <c r="AX67" s="71">
        <v>930.54824390082592</v>
      </c>
      <c r="AY67" s="71">
        <v>931.75107728888304</v>
      </c>
      <c r="AZ67" s="71">
        <v>933.03924217354188</v>
      </c>
      <c r="BA67" s="71">
        <v>934.41273855480256</v>
      </c>
      <c r="BB67" s="71">
        <v>935.87156643266519</v>
      </c>
      <c r="BC67" s="71">
        <v>937.41572580712955</v>
      </c>
      <c r="BD67" s="71">
        <v>939.04521667819574</v>
      </c>
      <c r="BE67" s="71">
        <v>940.76003904586366</v>
      </c>
      <c r="BF67" s="71">
        <v>942.56019291013354</v>
      </c>
      <c r="BG67" s="71">
        <v>944.44567827100514</v>
      </c>
      <c r="BH67" s="71">
        <v>946.41649512847857</v>
      </c>
      <c r="BI67" s="71">
        <v>948.47264348255374</v>
      </c>
      <c r="BJ67" s="71">
        <v>950.61412333323085</v>
      </c>
      <c r="BK67" s="71">
        <v>952.84093468050969</v>
      </c>
      <c r="BL67" s="71">
        <v>955.15307752439048</v>
      </c>
      <c r="BM67" s="71">
        <v>957.550551864873</v>
      </c>
      <c r="BN67" s="71">
        <v>960.03335770195736</v>
      </c>
      <c r="BO67" s="71">
        <v>962.60149503564344</v>
      </c>
      <c r="BP67" s="71">
        <v>965.25496386593136</v>
      </c>
      <c r="BQ67" s="71">
        <v>967.99376419282123</v>
      </c>
      <c r="BR67" s="71">
        <v>970.81789601631272</v>
      </c>
      <c r="BS67" s="71">
        <v>973.72735933640627</v>
      </c>
      <c r="BT67" s="71">
        <v>976.72215415310154</v>
      </c>
      <c r="BU67" s="71">
        <v>979.80228046639843</v>
      </c>
      <c r="BV67" s="71">
        <v>982.96773827629738</v>
      </c>
      <c r="BW67" s="71">
        <v>986.21852758279806</v>
      </c>
      <c r="BX67" s="71">
        <v>989.55464838590058</v>
      </c>
      <c r="BY67" s="71">
        <v>992.97610068560482</v>
      </c>
      <c r="BZ67" s="71">
        <v>996.48288448191101</v>
      </c>
      <c r="CA67" s="71">
        <v>1000.0749997748189</v>
      </c>
      <c r="CB67" s="71">
        <v>1003.7524465643286</v>
      </c>
      <c r="CC67" s="71">
        <v>1007.5152248504402</v>
      </c>
      <c r="CD67" s="71">
        <v>1011.3633346331536</v>
      </c>
      <c r="CE67" s="71">
        <v>1015.2967759124688</v>
      </c>
      <c r="CF67" s="71">
        <v>1019.3155486883858</v>
      </c>
      <c r="CG67" s="71">
        <v>1023.4196529609046</v>
      </c>
      <c r="CH67" s="71">
        <v>1027.6090887300254</v>
      </c>
      <c r="CI67" s="71">
        <v>1031.8838559957478</v>
      </c>
      <c r="CJ67" s="71">
        <v>1036.2439547580721</v>
      </c>
      <c r="CK67" s="71">
        <v>1040.6893850169981</v>
      </c>
      <c r="CL67" s="71">
        <v>1045.220146772526</v>
      </c>
      <c r="CM67" s="71">
        <v>1049.8362400246558</v>
      </c>
      <c r="CN67" s="71">
        <v>1054.5376647733874</v>
      </c>
      <c r="CO67" s="71">
        <v>1059.3244210187206</v>
      </c>
      <c r="CP67" s="71">
        <v>1064.1965087606557</v>
      </c>
      <c r="CQ67" s="71">
        <v>1069.1539279991928</v>
      </c>
      <c r="CR67" s="71">
        <v>1074.1966787343317</v>
      </c>
      <c r="CS67" s="71">
        <v>1079.3247609660723</v>
      </c>
      <c r="CT67" s="71">
        <v>1084.5381746944147</v>
      </c>
      <c r="CU67" s="71">
        <v>1089.8369199193589</v>
      </c>
      <c r="CV67" s="71">
        <v>1095.220996640905</v>
      </c>
      <c r="CW67" s="71">
        <v>1100.6904048590529</v>
      </c>
      <c r="CX67" s="71">
        <v>1106.2451445738027</v>
      </c>
      <c r="CY67" s="71">
        <v>1111.8852157851541</v>
      </c>
      <c r="CZ67" s="71">
        <v>1117.6106184931073</v>
      </c>
      <c r="DA67" s="71">
        <v>1123.4213526976625</v>
      </c>
      <c r="DB67" s="71">
        <v>1129.3174183988197</v>
      </c>
      <c r="DC67" s="71">
        <v>1135.2988155965784</v>
      </c>
      <c r="DD67" s="71">
        <v>1141.3655442909389</v>
      </c>
      <c r="DE67" s="71">
        <v>1147.5176044819013</v>
      </c>
      <c r="DF67" s="71">
        <v>1153.7549961694656</v>
      </c>
      <c r="DG67" s="71">
        <v>1160.0777193536317</v>
      </c>
      <c r="DH67" s="71">
        <v>1166.4857740343996</v>
      </c>
      <c r="DI67" s="71">
        <v>1172.9791602117691</v>
      </c>
      <c r="DJ67" s="71">
        <v>1179.5578778857407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-56.688139680272293</v>
      </c>
      <c r="P68" s="71">
        <v>-56.688139680272293</v>
      </c>
      <c r="Q68" s="71">
        <v>-56.683691356277883</v>
      </c>
      <c r="R68" s="71">
        <v>-56.603712595744732</v>
      </c>
      <c r="S68" s="71">
        <v>-56.423500399535328</v>
      </c>
      <c r="T68" s="71">
        <v>-56.143054767649673</v>
      </c>
      <c r="U68" s="71">
        <v>-55.762375700087787</v>
      </c>
      <c r="V68" s="71">
        <v>-55.28146319684965</v>
      </c>
      <c r="W68" s="71">
        <v>-54.700317257935261</v>
      </c>
      <c r="X68" s="71">
        <v>-54.018937883344641</v>
      </c>
      <c r="Y68" s="71">
        <v>-53.237325073077756</v>
      </c>
      <c r="Z68" s="71">
        <v>-52.35547882713464</v>
      </c>
      <c r="AA68" s="71">
        <v>-51.373399145515272</v>
      </c>
      <c r="AB68" s="71">
        <v>-50.291086028219652</v>
      </c>
      <c r="AC68" s="71">
        <v>-49.108539475247802</v>
      </c>
      <c r="AD68" s="71">
        <v>-47.825759486599694</v>
      </c>
      <c r="AE68" s="71">
        <v>-46.44274606227534</v>
      </c>
      <c r="AF68" s="71">
        <v>-44.959499202274749</v>
      </c>
      <c r="AG68" s="71">
        <v>-43.376018906597913</v>
      </c>
      <c r="AH68" s="71">
        <v>-41.692305175244826</v>
      </c>
      <c r="AI68" s="71">
        <v>-39.908358008215494</v>
      </c>
      <c r="AJ68" s="71">
        <v>-38.024177405509917</v>
      </c>
      <c r="AK68" s="71">
        <v>-36.039763367128103</v>
      </c>
      <c r="AL68" s="71">
        <v>-33.95511589307003</v>
      </c>
      <c r="AM68" s="71">
        <v>-31.770234983335712</v>
      </c>
      <c r="AN68" s="71">
        <v>-29.485120637925149</v>
      </c>
      <c r="AO68" s="71">
        <v>-27.099772856838342</v>
      </c>
      <c r="AP68" s="71">
        <v>-24.614191640075301</v>
      </c>
      <c r="AQ68" s="71">
        <v>-22.028376987636001</v>
      </c>
      <c r="AR68" s="71">
        <v>-19.342328899520457</v>
      </c>
      <c r="AS68" s="71">
        <v>-16.556047375728674</v>
      </c>
      <c r="AT68" s="71">
        <v>-13.669532416260639</v>
      </c>
      <c r="AU68" s="71">
        <v>-10.682784021116356</v>
      </c>
      <c r="AV68" s="71">
        <v>-7.5889293479408426</v>
      </c>
      <c r="AW68" s="71">
        <v>-4.3273163738291753</v>
      </c>
      <c r="AX68" s="71">
        <v>-0.88371864812543799</v>
      </c>
      <c r="AY68" s="71">
        <v>2.7418638291703994</v>
      </c>
      <c r="AZ68" s="71">
        <v>6.5494310580583219</v>
      </c>
      <c r="BA68" s="71">
        <v>10.53898303853831</v>
      </c>
      <c r="BB68" s="71">
        <v>14.710519770610402</v>
      </c>
      <c r="BC68" s="71">
        <v>19.064041254274578</v>
      </c>
      <c r="BD68" s="71">
        <v>23.599547489530838</v>
      </c>
      <c r="BE68" s="71">
        <v>28.317038476379182</v>
      </c>
      <c r="BF68" s="71">
        <v>33.216514214819618</v>
      </c>
      <c r="BG68" s="71">
        <v>38.297974704852081</v>
      </c>
      <c r="BH68" s="71">
        <v>43.561419946476683</v>
      </c>
      <c r="BI68" s="71">
        <v>49.006849939693367</v>
      </c>
      <c r="BJ68" s="71">
        <v>54.634264684502135</v>
      </c>
      <c r="BK68" s="71">
        <v>60.443664180902992</v>
      </c>
      <c r="BL68" s="71">
        <v>66.435048428895939</v>
      </c>
      <c r="BM68" s="71">
        <v>72.608417428480962</v>
      </c>
      <c r="BN68" s="71">
        <v>78.963771179658067</v>
      </c>
      <c r="BO68" s="71">
        <v>85.50110968242727</v>
      </c>
      <c r="BP68" s="71">
        <v>92.220432936788484</v>
      </c>
      <c r="BQ68" s="71">
        <v>99.121740942741852</v>
      </c>
      <c r="BR68" s="71">
        <v>106.20503370028729</v>
      </c>
      <c r="BS68" s="71">
        <v>113.47031120942482</v>
      </c>
      <c r="BT68" s="71">
        <v>120.91757347015444</v>
      </c>
      <c r="BU68" s="71">
        <v>128.54682048247614</v>
      </c>
      <c r="BV68" s="71">
        <v>136.35805224638992</v>
      </c>
      <c r="BW68" s="71">
        <v>144.35126876189571</v>
      </c>
      <c r="BX68" s="71">
        <v>152.52647002899366</v>
      </c>
      <c r="BY68" s="71">
        <v>160.8836560476837</v>
      </c>
      <c r="BZ68" s="71">
        <v>169.42282681796584</v>
      </c>
      <c r="CA68" s="71">
        <v>178.14398233984005</v>
      </c>
      <c r="CB68" s="71">
        <v>187.04712261330633</v>
      </c>
      <c r="CC68" s="71">
        <v>196.13224763836473</v>
      </c>
      <c r="CD68" s="71">
        <v>205.3993574150152</v>
      </c>
      <c r="CE68" s="71">
        <v>214.84845194325777</v>
      </c>
      <c r="CF68" s="71">
        <v>224.47953122309229</v>
      </c>
      <c r="CG68" s="71">
        <v>234.29259525451897</v>
      </c>
      <c r="CH68" s="71">
        <v>244.2876440375378</v>
      </c>
      <c r="CI68" s="71">
        <v>254.4646775721487</v>
      </c>
      <c r="CJ68" s="71">
        <v>264.82369585835164</v>
      </c>
      <c r="CK68" s="71">
        <v>275.36469889614676</v>
      </c>
      <c r="CL68" s="71">
        <v>286.08768668553387</v>
      </c>
      <c r="CM68" s="71">
        <v>296.99265922651301</v>
      </c>
      <c r="CN68" s="71">
        <v>308.07961651908437</v>
      </c>
      <c r="CO68" s="71">
        <v>319.34855856324776</v>
      </c>
      <c r="CP68" s="71">
        <v>330.7994853590032</v>
      </c>
      <c r="CQ68" s="71">
        <v>342.43239690635079</v>
      </c>
      <c r="CR68" s="71">
        <v>354.24729320529042</v>
      </c>
      <c r="CS68" s="71">
        <v>366.24417425582214</v>
      </c>
      <c r="CT68" s="71">
        <v>378.42304005794585</v>
      </c>
      <c r="CU68" s="71">
        <v>390.78389061166189</v>
      </c>
      <c r="CV68" s="71">
        <v>403.32672591696974</v>
      </c>
      <c r="CW68" s="71">
        <v>416.05154597387002</v>
      </c>
      <c r="CX68" s="71">
        <v>428.958350782362</v>
      </c>
      <c r="CY68" s="71">
        <v>442.04714034244614</v>
      </c>
      <c r="CZ68" s="71">
        <v>455.31791465412255</v>
      </c>
      <c r="DA68" s="71">
        <v>468.77067371739088</v>
      </c>
      <c r="DB68" s="71">
        <v>482.40541753225142</v>
      </c>
      <c r="DC68" s="71">
        <v>496.22214609870389</v>
      </c>
      <c r="DD68" s="71">
        <v>510.22085941674874</v>
      </c>
      <c r="DE68" s="71">
        <v>524.40155748638529</v>
      </c>
      <c r="DF68" s="71">
        <v>538.76424030761427</v>
      </c>
      <c r="DG68" s="71">
        <v>553.30890788043507</v>
      </c>
      <c r="DH68" s="71">
        <v>568.03556020484791</v>
      </c>
      <c r="DI68" s="71">
        <v>582.94419728085313</v>
      </c>
      <c r="DJ68" s="71">
        <v>598.03481910845039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1554.997589939974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118.45768357903395</v>
      </c>
      <c r="K85" s="79">
        <v>937.94871013874558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-878.66449662769901</v>
      </c>
      <c r="K86" s="79">
        <v>913.25853655548099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931434.50653738342</v>
      </c>
      <c r="J89" s="80">
        <v>4.7405802386736924E-2</v>
      </c>
      <c r="K89" s="80">
        <v>6.403989412808575E-8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931163.84915719798</v>
      </c>
      <c r="J90" s="80">
        <v>4.0755743905523077E-2</v>
      </c>
      <c r="K90" s="80">
        <v>2.3191869059204623E-8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913258.53655548103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-8.8737398424849196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1554.997589939974</v>
      </c>
      <c r="K114" s="79">
        <v>553.13021011530645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118.45768357903395</v>
      </c>
      <c r="K115" s="79">
        <v>20.553709287672973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-878.66449662769901</v>
      </c>
      <c r="K116" s="79">
        <v>-56.688139680272293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1.7948270053258655</v>
      </c>
      <c r="J119" s="80">
        <v>1.4218080864191189E-4</v>
      </c>
      <c r="K119" s="80">
        <v>1.3657658296169017E-10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1.3883043024579478</v>
      </c>
      <c r="J120" s="80">
        <v>1.3219253584417431E-4</v>
      </c>
      <c r="K120" s="80">
        <v>7.5223555948560156E-11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-56.688139680272293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1294.7690648871569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3.3324795353728107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2855.8233977295658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134791.76772904457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1.021186927405465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1879.1449895108371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-440.85501048916279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-356.40948613853618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-797.26449662769903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4.9778972519769739E-2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90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3.6980107622684562E-2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0.11994614093574872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190.13344785683199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-7.4857300389025105E-14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-35.601882068657829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-8.8737398424849765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2.3783041326541706E-3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-35.558145112799529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-8.862164658736237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59" activePane="bottomLeft" state="frozen"/>
      <selection pane="bottomLeft" activeCell="J170" sqref="J17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0" t="s">
        <v>17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</row>
    <row r="4" spans="1:15" s="46" customFormat="1" ht="20.100000000000001" hidden="1" customHeight="1" outlineLevel="1">
      <c r="A4" s="47" t="s">
        <v>16</v>
      </c>
      <c r="B4" s="162" t="s">
        <v>15</v>
      </c>
      <c r="C4" s="162"/>
      <c r="D4" s="162"/>
      <c r="E4" s="162"/>
      <c r="F4" s="162"/>
      <c r="G4" s="16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3"/>
      <c r="C5" s="164"/>
      <c r="D5" s="164"/>
      <c r="E5" s="164"/>
      <c r="F5" s="164"/>
      <c r="G5" s="16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3"/>
      <c r="C6" s="164"/>
      <c r="D6" s="164"/>
      <c r="E6" s="164"/>
      <c r="F6" s="164"/>
      <c r="G6" s="16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3"/>
      <c r="C7" s="164"/>
      <c r="D7" s="164"/>
      <c r="E7" s="164"/>
      <c r="F7" s="164"/>
      <c r="G7" s="16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3"/>
      <c r="C8" s="164"/>
      <c r="D8" s="164"/>
      <c r="E8" s="164"/>
      <c r="F8" s="164"/>
      <c r="G8" s="16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3"/>
      <c r="C9" s="164"/>
      <c r="D9" s="164"/>
      <c r="E9" s="164"/>
      <c r="F9" s="164"/>
      <c r="G9" s="16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6" t="s">
        <v>101</v>
      </c>
      <c r="C13" s="166"/>
      <c r="D13" s="168" t="str">
        <f>Gap30deg!D13</f>
        <v>SP2200052</v>
      </c>
      <c r="E13" s="168"/>
      <c r="F13" s="168"/>
      <c r="G13" s="168"/>
      <c r="H13" s="168"/>
      <c r="I13" s="168"/>
      <c r="J13" s="168"/>
      <c r="K13" s="168"/>
      <c r="L13" s="86"/>
    </row>
    <row r="14" spans="1:15" s="85" customFormat="1" ht="20.100000000000001" customHeight="1" outlineLevel="1">
      <c r="A14" s="87"/>
      <c r="B14" s="166" t="s">
        <v>100</v>
      </c>
      <c r="C14" s="166"/>
      <c r="D14" s="168" t="str">
        <f>Gap30deg!D14</f>
        <v>Stichting GROW</v>
      </c>
      <c r="E14" s="168"/>
      <c r="F14" s="168"/>
      <c r="G14" s="168"/>
      <c r="H14" s="168"/>
      <c r="I14" s="168"/>
      <c r="J14" s="168"/>
      <c r="K14" s="168"/>
      <c r="L14" s="86"/>
    </row>
    <row r="15" spans="1:15" s="85" customFormat="1" ht="20.100000000000001" customHeight="1" outlineLevel="1">
      <c r="A15" s="87"/>
      <c r="B15" s="166" t="s">
        <v>99</v>
      </c>
      <c r="C15" s="166"/>
      <c r="D15" s="168" t="str">
        <f>Gap30deg!D15</f>
        <v>Bolt and Beautiful</v>
      </c>
      <c r="E15" s="168"/>
      <c r="F15" s="168"/>
      <c r="G15" s="168"/>
      <c r="H15" s="168"/>
      <c r="I15" s="168"/>
      <c r="J15" s="168"/>
      <c r="K15" s="168"/>
      <c r="L15" s="86"/>
    </row>
    <row r="16" spans="1:15" s="85" customFormat="1" ht="20.100000000000001" customHeight="1" outlineLevel="1">
      <c r="A16" s="87"/>
      <c r="B16" s="166" t="s">
        <v>98</v>
      </c>
      <c r="C16" s="166"/>
      <c r="D16" s="168" t="str">
        <f>Title</f>
        <v>Flange Segment Analytical Model for 120° gap size</v>
      </c>
      <c r="E16" s="168"/>
      <c r="F16" s="168"/>
      <c r="G16" s="168"/>
      <c r="H16" s="168"/>
      <c r="I16" s="168"/>
      <c r="J16" s="168"/>
      <c r="K16" s="168"/>
      <c r="L16" s="86"/>
      <c r="M16" s="88"/>
    </row>
    <row r="17" spans="1:22" s="85" customFormat="1" ht="20.100000000000001" customHeight="1" outlineLevel="1">
      <c r="A17" s="87"/>
      <c r="B17" s="166" t="s">
        <v>97</v>
      </c>
      <c r="C17" s="166"/>
      <c r="D17" s="168" t="str">
        <f>Gap30deg!D17</f>
        <v>0.10</v>
      </c>
      <c r="E17" s="168"/>
      <c r="F17" s="168"/>
      <c r="G17" s="168"/>
      <c r="H17" s="168"/>
      <c r="I17" s="168"/>
      <c r="J17" s="168"/>
      <c r="K17" s="168"/>
      <c r="L17" s="86"/>
    </row>
    <row r="18" spans="1:22" s="85" customFormat="1" ht="20.100000000000001" customHeight="1" outlineLevel="1">
      <c r="A18" s="87"/>
      <c r="B18" s="166" t="s">
        <v>96</v>
      </c>
      <c r="C18" s="166"/>
      <c r="D18" s="167">
        <f>Gap30deg!D18</f>
        <v>45432</v>
      </c>
      <c r="E18" s="167"/>
      <c r="F18" s="167"/>
      <c r="G18" s="167"/>
      <c r="H18" s="167"/>
      <c r="I18" s="167"/>
      <c r="J18" s="167"/>
      <c r="K18" s="16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7"/>
      <c r="C28" s="158"/>
      <c r="D28" s="158"/>
      <c r="E28" s="158"/>
      <c r="F28" s="158"/>
      <c r="G28" s="158"/>
      <c r="H28" s="158"/>
      <c r="I28" s="158"/>
      <c r="J28" s="158"/>
      <c r="K28" s="15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-907.73286886640528</v>
      </c>
      <c r="P66" s="71">
        <v>-882.04204716416371</v>
      </c>
      <c r="Q66" s="71">
        <v>-856.35122546192213</v>
      </c>
      <c r="R66" s="71">
        <v>-830.66040375968043</v>
      </c>
      <c r="S66" s="71">
        <v>-804.96958205743874</v>
      </c>
      <c r="T66" s="71">
        <v>-779.27876035519716</v>
      </c>
      <c r="U66" s="71">
        <v>-753.58793865295547</v>
      </c>
      <c r="V66" s="71">
        <v>-727.89711695071389</v>
      </c>
      <c r="W66" s="71">
        <v>-702.2062952484722</v>
      </c>
      <c r="X66" s="71">
        <v>-676.51547354623062</v>
      </c>
      <c r="Y66" s="71">
        <v>-650.82465184398905</v>
      </c>
      <c r="Z66" s="71">
        <v>-625.13383014174735</v>
      </c>
      <c r="AA66" s="71">
        <v>-599.44300843950566</v>
      </c>
      <c r="AB66" s="71">
        <v>-573.75218673726408</v>
      </c>
      <c r="AC66" s="71">
        <v>-548.06136503502239</v>
      </c>
      <c r="AD66" s="71">
        <v>-522.37054333278081</v>
      </c>
      <c r="AE66" s="71">
        <v>-496.67972163053918</v>
      </c>
      <c r="AF66" s="71">
        <v>-470.98889992829749</v>
      </c>
      <c r="AG66" s="71">
        <v>-445.29807822605591</v>
      </c>
      <c r="AH66" s="71">
        <v>-419.60725652381427</v>
      </c>
      <c r="AI66" s="71">
        <v>-393.91643482157264</v>
      </c>
      <c r="AJ66" s="71">
        <v>-368.22561311933094</v>
      </c>
      <c r="AK66" s="71">
        <v>-342.53479141708942</v>
      </c>
      <c r="AL66" s="71">
        <v>-316.84396971484773</v>
      </c>
      <c r="AM66" s="71">
        <v>-291.1531480126061</v>
      </c>
      <c r="AN66" s="71">
        <v>-265.4623263103644</v>
      </c>
      <c r="AO66" s="71">
        <v>-239.77150460812274</v>
      </c>
      <c r="AP66" s="71">
        <v>-214.08068290588119</v>
      </c>
      <c r="AQ66" s="71">
        <v>-188.38986120363953</v>
      </c>
      <c r="AR66" s="71">
        <v>-162.69903950139786</v>
      </c>
      <c r="AS66" s="71">
        <v>-137.00821779915631</v>
      </c>
      <c r="AT66" s="71">
        <v>-111.31739609691466</v>
      </c>
      <c r="AU66" s="71">
        <v>-85.626574394672986</v>
      </c>
      <c r="AV66" s="71">
        <v>-59.935752692431329</v>
      </c>
      <c r="AW66" s="71">
        <v>-34.244930990189665</v>
      </c>
      <c r="AX66" s="71">
        <v>-8.5541092879481155</v>
      </c>
      <c r="AY66" s="71">
        <v>17.136712414293552</v>
      </c>
      <c r="AZ66" s="71">
        <v>42.827534116535212</v>
      </c>
      <c r="BA66" s="71">
        <v>68.518355818776769</v>
      </c>
      <c r="BB66" s="71">
        <v>94.209177521018432</v>
      </c>
      <c r="BC66" s="71">
        <v>119.8999992232601</v>
      </c>
      <c r="BD66" s="71">
        <v>145.59082092550176</v>
      </c>
      <c r="BE66" s="71">
        <v>171.28164262774342</v>
      </c>
      <c r="BF66" s="71">
        <v>196.97246432998509</v>
      </c>
      <c r="BG66" s="71">
        <v>222.66328603222652</v>
      </c>
      <c r="BH66" s="71">
        <v>248.35410773446819</v>
      </c>
      <c r="BI66" s="71">
        <v>274.04492943670982</v>
      </c>
      <c r="BJ66" s="71">
        <v>299.73575113895151</v>
      </c>
      <c r="BK66" s="71">
        <v>325.42657284119321</v>
      </c>
      <c r="BL66" s="71">
        <v>351.11739454343484</v>
      </c>
      <c r="BM66" s="71">
        <v>376.80821624567653</v>
      </c>
      <c r="BN66" s="71">
        <v>402.49903794791817</v>
      </c>
      <c r="BO66" s="71">
        <v>428.18985965015986</v>
      </c>
      <c r="BP66" s="71">
        <v>453.88068135240127</v>
      </c>
      <c r="BQ66" s="71">
        <v>479.57150305464296</v>
      </c>
      <c r="BR66" s="71">
        <v>505.2623247568846</v>
      </c>
      <c r="BS66" s="71">
        <v>530.95314645912629</v>
      </c>
      <c r="BT66" s="71">
        <v>556.64396816136798</v>
      </c>
      <c r="BU66" s="71">
        <v>582.33478986360956</v>
      </c>
      <c r="BV66" s="71">
        <v>608.02561156585125</v>
      </c>
      <c r="BW66" s="71">
        <v>633.71643326809271</v>
      </c>
      <c r="BX66" s="71">
        <v>659.40725497033441</v>
      </c>
      <c r="BY66" s="71">
        <v>685.09807667257598</v>
      </c>
      <c r="BZ66" s="71">
        <v>710.78889837481768</v>
      </c>
      <c r="CA66" s="71">
        <v>736.47972007705937</v>
      </c>
      <c r="CB66" s="71">
        <v>762.17054177930106</v>
      </c>
      <c r="CC66" s="71">
        <v>787.86136348154264</v>
      </c>
      <c r="CD66" s="71">
        <v>813.55218518378433</v>
      </c>
      <c r="CE66" s="71">
        <v>839.24300688602602</v>
      </c>
      <c r="CF66" s="71">
        <v>864.93382858826749</v>
      </c>
      <c r="CG66" s="71">
        <v>890.62465029050907</v>
      </c>
      <c r="CH66" s="71">
        <v>916.31547199275076</v>
      </c>
      <c r="CI66" s="71">
        <v>942.00629369499245</v>
      </c>
      <c r="CJ66" s="71">
        <v>967.69711539723414</v>
      </c>
      <c r="CK66" s="71">
        <v>993.38793709947572</v>
      </c>
      <c r="CL66" s="71">
        <v>1019.0787588017174</v>
      </c>
      <c r="CM66" s="71">
        <v>1044.7695805039589</v>
      </c>
      <c r="CN66" s="71">
        <v>1070.4604022062006</v>
      </c>
      <c r="CO66" s="71">
        <v>1096.151223908442</v>
      </c>
      <c r="CP66" s="71">
        <v>1121.842045610684</v>
      </c>
      <c r="CQ66" s="71">
        <v>1147.5328673129254</v>
      </c>
      <c r="CR66" s="71">
        <v>1173.2236890151673</v>
      </c>
      <c r="CS66" s="71">
        <v>1198.9145107174088</v>
      </c>
      <c r="CT66" s="71">
        <v>1224.6053324196503</v>
      </c>
      <c r="CU66" s="71">
        <v>1250.296154121892</v>
      </c>
      <c r="CV66" s="71">
        <v>1275.9869758241334</v>
      </c>
      <c r="CW66" s="71">
        <v>1301.6777975263753</v>
      </c>
      <c r="CX66" s="71">
        <v>1327.3686192286168</v>
      </c>
      <c r="CY66" s="71">
        <v>1353.0594409308583</v>
      </c>
      <c r="CZ66" s="71">
        <v>1378.7502626331002</v>
      </c>
      <c r="DA66" s="71">
        <v>1404.4410843353417</v>
      </c>
      <c r="DB66" s="71">
        <v>1430.1319060375836</v>
      </c>
      <c r="DC66" s="71">
        <v>1455.8227277398248</v>
      </c>
      <c r="DD66" s="71">
        <v>1481.5135494420667</v>
      </c>
      <c r="DE66" s="71">
        <v>1507.2043711443082</v>
      </c>
      <c r="DF66" s="71">
        <v>1532.8951928465501</v>
      </c>
      <c r="DG66" s="71">
        <v>1558.5860145487916</v>
      </c>
      <c r="DH66" s="71">
        <v>1584.276836251033</v>
      </c>
      <c r="DI66" s="71">
        <v>1609.967657953275</v>
      </c>
      <c r="DJ66" s="71">
        <v>1635.6584796555164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913.86647564604982</v>
      </c>
      <c r="P67" s="71">
        <v>913.86647564604982</v>
      </c>
      <c r="Q67" s="71">
        <v>913.86800881763077</v>
      </c>
      <c r="R67" s="71">
        <v>913.89287847085984</v>
      </c>
      <c r="S67" s="71">
        <v>913.94817053985128</v>
      </c>
      <c r="T67" s="71">
        <v>914.03388502460496</v>
      </c>
      <c r="U67" s="71">
        <v>914.15002192512088</v>
      </c>
      <c r="V67" s="71">
        <v>914.29658124139917</v>
      </c>
      <c r="W67" s="71">
        <v>914.4735629734397</v>
      </c>
      <c r="X67" s="71">
        <v>914.68096712124247</v>
      </c>
      <c r="Y67" s="71">
        <v>914.9187936848075</v>
      </c>
      <c r="Z67" s="71">
        <v>915.18704266413488</v>
      </c>
      <c r="AA67" s="71">
        <v>915.48571405922462</v>
      </c>
      <c r="AB67" s="71">
        <v>915.81480787007649</v>
      </c>
      <c r="AC67" s="71">
        <v>916.17432409669061</v>
      </c>
      <c r="AD67" s="71">
        <v>916.56426273906709</v>
      </c>
      <c r="AE67" s="71">
        <v>916.98462379720581</v>
      </c>
      <c r="AF67" s="71">
        <v>917.43540727110701</v>
      </c>
      <c r="AG67" s="71">
        <v>917.91661316077023</v>
      </c>
      <c r="AH67" s="71">
        <v>918.42824146619591</v>
      </c>
      <c r="AI67" s="71">
        <v>918.97029218738373</v>
      </c>
      <c r="AJ67" s="71">
        <v>919.54276532433391</v>
      </c>
      <c r="AK67" s="71">
        <v>920.14566087704645</v>
      </c>
      <c r="AL67" s="71">
        <v>920.77897884552112</v>
      </c>
      <c r="AM67" s="71">
        <v>921.44271922975815</v>
      </c>
      <c r="AN67" s="71">
        <v>922.13688202975732</v>
      </c>
      <c r="AO67" s="71">
        <v>922.86146724551895</v>
      </c>
      <c r="AP67" s="71">
        <v>923.61647487704283</v>
      </c>
      <c r="AQ67" s="71">
        <v>924.40190492432896</v>
      </c>
      <c r="AR67" s="71">
        <v>925.21775738737733</v>
      </c>
      <c r="AS67" s="71">
        <v>926.06403226618806</v>
      </c>
      <c r="AT67" s="71">
        <v>926.94072956076104</v>
      </c>
      <c r="AU67" s="71">
        <v>927.84784927109627</v>
      </c>
      <c r="AV67" s="71">
        <v>928.80440875142835</v>
      </c>
      <c r="AW67" s="71">
        <v>929.84514174771448</v>
      </c>
      <c r="AX67" s="71">
        <v>930.97078564751075</v>
      </c>
      <c r="AY67" s="71">
        <v>932.18134045081729</v>
      </c>
      <c r="AZ67" s="71">
        <v>933.47680615763386</v>
      </c>
      <c r="BA67" s="71">
        <v>934.85718276796069</v>
      </c>
      <c r="BB67" s="71">
        <v>936.32247028179768</v>
      </c>
      <c r="BC67" s="71">
        <v>937.87266869914481</v>
      </c>
      <c r="BD67" s="71">
        <v>939.50777802000221</v>
      </c>
      <c r="BE67" s="71">
        <v>941.22779824436964</v>
      </c>
      <c r="BF67" s="71">
        <v>943.03272937224733</v>
      </c>
      <c r="BG67" s="71">
        <v>944.92257140363517</v>
      </c>
      <c r="BH67" s="71">
        <v>946.89732433853328</v>
      </c>
      <c r="BI67" s="71">
        <v>948.95698817694154</v>
      </c>
      <c r="BJ67" s="71">
        <v>951.10156291885983</v>
      </c>
      <c r="BK67" s="71">
        <v>953.33104856428838</v>
      </c>
      <c r="BL67" s="71">
        <v>955.64544511322708</v>
      </c>
      <c r="BM67" s="71">
        <v>958.04475256567605</v>
      </c>
      <c r="BN67" s="71">
        <v>960.52897092163516</v>
      </c>
      <c r="BO67" s="71">
        <v>963.09810018110443</v>
      </c>
      <c r="BP67" s="71">
        <v>965.75214034408373</v>
      </c>
      <c r="BQ67" s="71">
        <v>968.49109141057329</v>
      </c>
      <c r="BR67" s="71">
        <v>971.31495338057312</v>
      </c>
      <c r="BS67" s="71">
        <v>974.22372625408298</v>
      </c>
      <c r="BT67" s="71">
        <v>977.21741003110321</v>
      </c>
      <c r="BU67" s="71">
        <v>980.29600471163349</v>
      </c>
      <c r="BV67" s="71">
        <v>983.45951029567391</v>
      </c>
      <c r="BW67" s="71">
        <v>986.70792678322448</v>
      </c>
      <c r="BX67" s="71">
        <v>990.0412541742852</v>
      </c>
      <c r="BY67" s="71">
        <v>993.4594924688563</v>
      </c>
      <c r="BZ67" s="71">
        <v>996.96264166693743</v>
      </c>
      <c r="CA67" s="71">
        <v>1000.5507017685287</v>
      </c>
      <c r="CB67" s="71">
        <v>1004.2236727736303</v>
      </c>
      <c r="CC67" s="71">
        <v>1007.9815546822418</v>
      </c>
      <c r="CD67" s="71">
        <v>1011.8243474943637</v>
      </c>
      <c r="CE67" s="71">
        <v>1015.7520512099958</v>
      </c>
      <c r="CF67" s="71">
        <v>1019.7646658291379</v>
      </c>
      <c r="CG67" s="71">
        <v>1023.8621913517902</v>
      </c>
      <c r="CH67" s="71">
        <v>1028.0446277779527</v>
      </c>
      <c r="CI67" s="71">
        <v>1032.3119751076256</v>
      </c>
      <c r="CJ67" s="71">
        <v>1036.6642333408083</v>
      </c>
      <c r="CK67" s="71">
        <v>1041.1014024775013</v>
      </c>
      <c r="CL67" s="71">
        <v>1045.6234825177046</v>
      </c>
      <c r="CM67" s="71">
        <v>1050.2304734614179</v>
      </c>
      <c r="CN67" s="71">
        <v>1054.9223753086414</v>
      </c>
      <c r="CO67" s="71">
        <v>1059.699188059375</v>
      </c>
      <c r="CP67" s="71">
        <v>1064.5609117136194</v>
      </c>
      <c r="CQ67" s="71">
        <v>1069.5075462713733</v>
      </c>
      <c r="CR67" s="71">
        <v>1074.5390917326374</v>
      </c>
      <c r="CS67" s="71">
        <v>1079.6555480974118</v>
      </c>
      <c r="CT67" s="71">
        <v>1084.8569153656965</v>
      </c>
      <c r="CU67" s="71">
        <v>1090.1431935374915</v>
      </c>
      <c r="CV67" s="71">
        <v>1095.5143826127962</v>
      </c>
      <c r="CW67" s="71">
        <v>1100.9704825916112</v>
      </c>
      <c r="CX67" s="71">
        <v>1106.5114934739365</v>
      </c>
      <c r="CY67" s="71">
        <v>1112.1374152597721</v>
      </c>
      <c r="CZ67" s="71">
        <v>1117.8482479491179</v>
      </c>
      <c r="DA67" s="71">
        <v>1123.6439915419735</v>
      </c>
      <c r="DB67" s="71">
        <v>1129.5246460383394</v>
      </c>
      <c r="DC67" s="71">
        <v>1135.4902114382157</v>
      </c>
      <c r="DD67" s="71">
        <v>1141.5406877416021</v>
      </c>
      <c r="DE67" s="71">
        <v>1147.6760749484986</v>
      </c>
      <c r="DF67" s="71">
        <v>1153.8963730589051</v>
      </c>
      <c r="DG67" s="71">
        <v>1160.201582072822</v>
      </c>
      <c r="DH67" s="71">
        <v>1166.591701990249</v>
      </c>
      <c r="DI67" s="71">
        <v>1173.0667328111863</v>
      </c>
      <c r="DJ67" s="71">
        <v>1179.6266745356336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-55.160016034719611</v>
      </c>
      <c r="P68" s="71">
        <v>-55.160016034719611</v>
      </c>
      <c r="Q68" s="71">
        <v>-55.154985331797434</v>
      </c>
      <c r="R68" s="71">
        <v>-55.073382046992506</v>
      </c>
      <c r="S68" s="71">
        <v>-54.89195553445569</v>
      </c>
      <c r="T68" s="71">
        <v>-54.61070579418697</v>
      </c>
      <c r="U68" s="71">
        <v>-54.229632826186347</v>
      </c>
      <c r="V68" s="71">
        <v>-53.748736630453827</v>
      </c>
      <c r="W68" s="71">
        <v>-53.168017206989404</v>
      </c>
      <c r="X68" s="71">
        <v>-52.487474555793085</v>
      </c>
      <c r="Y68" s="71">
        <v>-51.707108676864863</v>
      </c>
      <c r="Z68" s="71">
        <v>-50.826919570204737</v>
      </c>
      <c r="AA68" s="71">
        <v>-49.846907235812715</v>
      </c>
      <c r="AB68" s="71">
        <v>-48.76707167368879</v>
      </c>
      <c r="AC68" s="71">
        <v>-47.587412883832961</v>
      </c>
      <c r="AD68" s="71">
        <v>-46.307930866245243</v>
      </c>
      <c r="AE68" s="71">
        <v>-44.928625620925615</v>
      </c>
      <c r="AF68" s="71">
        <v>-43.449497147874091</v>
      </c>
      <c r="AG68" s="71">
        <v>-41.870545447090663</v>
      </c>
      <c r="AH68" s="71">
        <v>-40.191770518575339</v>
      </c>
      <c r="AI68" s="71">
        <v>-38.413172362328112</v>
      </c>
      <c r="AJ68" s="71">
        <v>-36.534750978348981</v>
      </c>
      <c r="AK68" s="71">
        <v>-34.556506366637961</v>
      </c>
      <c r="AL68" s="71">
        <v>-32.478438527195031</v>
      </c>
      <c r="AM68" s="71">
        <v>-30.300547460020201</v>
      </c>
      <c r="AN68" s="71">
        <v>-28.022833165113472</v>
      </c>
      <c r="AO68" s="71">
        <v>-25.645295642474839</v>
      </c>
      <c r="AP68" s="71">
        <v>-23.167934892104316</v>
      </c>
      <c r="AQ68" s="71">
        <v>-20.590750914001887</v>
      </c>
      <c r="AR68" s="71">
        <v>-17.913743708167551</v>
      </c>
      <c r="AS68" s="71">
        <v>-15.136913274601328</v>
      </c>
      <c r="AT68" s="71">
        <v>-12.260259613303196</v>
      </c>
      <c r="AU68" s="71">
        <v>-9.283782724273161</v>
      </c>
      <c r="AV68" s="71">
        <v>-6.1788200529832578</v>
      </c>
      <c r="AW68" s="71">
        <v>-2.8930216313371089</v>
      </c>
      <c r="AX68" s="71">
        <v>0.57472391561132596</v>
      </c>
      <c r="AY68" s="71">
        <v>4.2244165878620779</v>
      </c>
      <c r="AZ68" s="71">
        <v>8.0560563854151326</v>
      </c>
      <c r="BA68" s="71">
        <v>12.069643308270468</v>
      </c>
      <c r="BB68" s="71">
        <v>16.265177356428122</v>
      </c>
      <c r="BC68" s="71">
        <v>20.642658529888077</v>
      </c>
      <c r="BD68" s="71">
        <v>25.202086828650337</v>
      </c>
      <c r="BE68" s="71">
        <v>29.943462252714895</v>
      </c>
      <c r="BF68" s="71">
        <v>34.86678480208176</v>
      </c>
      <c r="BG68" s="71">
        <v>39.972054476750877</v>
      </c>
      <c r="BH68" s="71">
        <v>45.259271276722338</v>
      </c>
      <c r="BI68" s="71">
        <v>50.728435201996106</v>
      </c>
      <c r="BJ68" s="71">
        <v>56.379546252572169</v>
      </c>
      <c r="BK68" s="71">
        <v>62.212604428450533</v>
      </c>
      <c r="BL68" s="71">
        <v>68.227609729631197</v>
      </c>
      <c r="BM68" s="71">
        <v>74.424562156114163</v>
      </c>
      <c r="BN68" s="71">
        <v>80.803461707899444</v>
      </c>
      <c r="BO68" s="71">
        <v>87.364308384987012</v>
      </c>
      <c r="BP68" s="71">
        <v>94.107102187376825</v>
      </c>
      <c r="BQ68" s="71">
        <v>101.03184311506899</v>
      </c>
      <c r="BR68" s="71">
        <v>108.13853116806348</v>
      </c>
      <c r="BS68" s="71">
        <v>115.42716634636025</v>
      </c>
      <c r="BT68" s="71">
        <v>122.89774864995933</v>
      </c>
      <c r="BU68" s="71">
        <v>130.55027807886071</v>
      </c>
      <c r="BV68" s="71">
        <v>138.3847546330644</v>
      </c>
      <c r="BW68" s="71">
        <v>146.40117831257032</v>
      </c>
      <c r="BX68" s="71">
        <v>154.59954911737861</v>
      </c>
      <c r="BY68" s="71">
        <v>162.97986704748919</v>
      </c>
      <c r="BZ68" s="71">
        <v>171.54213210290209</v>
      </c>
      <c r="CA68" s="71">
        <v>180.28634428361727</v>
      </c>
      <c r="CB68" s="71">
        <v>189.21250358963476</v>
      </c>
      <c r="CC68" s="71">
        <v>198.32061002095452</v>
      </c>
      <c r="CD68" s="71">
        <v>207.61066357757664</v>
      </c>
      <c r="CE68" s="71">
        <v>217.08266425950106</v>
      </c>
      <c r="CF68" s="71">
        <v>226.73661206672767</v>
      </c>
      <c r="CG68" s="71">
        <v>236.57250699925663</v>
      </c>
      <c r="CH68" s="71">
        <v>246.59034905708791</v>
      </c>
      <c r="CI68" s="71">
        <v>256.79013824022149</v>
      </c>
      <c r="CJ68" s="71">
        <v>267.1718745486574</v>
      </c>
      <c r="CK68" s="71">
        <v>277.73555798239562</v>
      </c>
      <c r="CL68" s="71">
        <v>288.4811885414361</v>
      </c>
      <c r="CM68" s="71">
        <v>299.40876622577878</v>
      </c>
      <c r="CN68" s="71">
        <v>310.518291035424</v>
      </c>
      <c r="CO68" s="71">
        <v>321.80976297037131</v>
      </c>
      <c r="CP68" s="71">
        <v>333.28318203062105</v>
      </c>
      <c r="CQ68" s="71">
        <v>344.93854821617299</v>
      </c>
      <c r="CR68" s="71">
        <v>356.77586152702742</v>
      </c>
      <c r="CS68" s="71">
        <v>368.79512196318393</v>
      </c>
      <c r="CT68" s="71">
        <v>380.9963295246427</v>
      </c>
      <c r="CU68" s="71">
        <v>393.37948421140402</v>
      </c>
      <c r="CV68" s="71">
        <v>405.94458602346742</v>
      </c>
      <c r="CW68" s="71">
        <v>418.69163496083343</v>
      </c>
      <c r="CX68" s="71">
        <v>431.6206310235014</v>
      </c>
      <c r="CY68" s="71">
        <v>444.73157421147164</v>
      </c>
      <c r="CZ68" s="71">
        <v>458.02446452474447</v>
      </c>
      <c r="DA68" s="71">
        <v>471.4993019633194</v>
      </c>
      <c r="DB68" s="71">
        <v>485.15608652719692</v>
      </c>
      <c r="DC68" s="71">
        <v>498.99481821637642</v>
      </c>
      <c r="DD68" s="71">
        <v>513.01549703085834</v>
      </c>
      <c r="DE68" s="71">
        <v>527.21812297064253</v>
      </c>
      <c r="DF68" s="71">
        <v>541.6026960357292</v>
      </c>
      <c r="DG68" s="71">
        <v>556.1692162261179</v>
      </c>
      <c r="DH68" s="71">
        <v>570.91768354180886</v>
      </c>
      <c r="DI68" s="71">
        <v>585.84809798280241</v>
      </c>
      <c r="DJ68" s="71">
        <v>600.960459549098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1557.7699806243011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117.57576867972085</v>
      </c>
      <c r="K85" s="79">
        <v>937.72892991028391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-864.50749415848122</v>
      </c>
      <c r="K86" s="79">
        <v>913.86647564604982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931364.42706376582</v>
      </c>
      <c r="J89" s="80">
        <v>4.6568054856192406E-2</v>
      </c>
      <c r="K89" s="80">
        <v>6.4324656582326931E-8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931090.92060986755</v>
      </c>
      <c r="J90" s="80">
        <v>3.9847994563850776E-2</v>
      </c>
      <c r="K90" s="80">
        <v>2.3046644958606834E-8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913866.47564604983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-8.7845397654096988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1557.7699806243011</v>
      </c>
      <c r="K114" s="79">
        <v>555.70373270691812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117.57576867972085</v>
      </c>
      <c r="K115" s="79">
        <v>20.239145168083283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-864.50749415848122</v>
      </c>
      <c r="K116" s="79">
        <v>-55.160016034719611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1.7697337175153693</v>
      </c>
      <c r="J119" s="80">
        <v>1.4087914069519649E-4</v>
      </c>
      <c r="K119" s="146">
        <v>1.378349053818506E-10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1.3575105684951096</v>
      </c>
      <c r="J120" s="80">
        <v>1.3075080779543583E-4</v>
      </c>
      <c r="K120" s="80">
        <v>7.5621558331723751E-11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-55.160016034719611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838.24223860426605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1.056403570963949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1846.4570127855063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135926.68533116262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1.0135842127562142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1894.9669848853239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-425.03301511467629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-358.07447904380501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-783.10749415848124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4.8895048753117197E-2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119.99999999999999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3.6096000764589582E-2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0.11843961809903121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186.68645045038258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-35.722340705909588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-8.7845397654096988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2.3214561852176949E-3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-35.678455766467437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-8.7731178132913623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topLeftCell="A102" zoomScale="130" zoomScaleNormal="130" workbookViewId="0">
      <selection activeCell="H120" sqref="H120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215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60</v>
      </c>
    </row>
    <row r="22" spans="2:18">
      <c r="G22" s="136">
        <f>MATCH(gap_angle,N48:Q48,0)</f>
        <v>2</v>
      </c>
    </row>
    <row r="23" spans="2:18">
      <c r="G23" s="136" t="str">
        <f>"Gap"&amp;gap_angle&amp;"deg"</f>
        <v>Gap60deg</v>
      </c>
    </row>
    <row r="26" spans="2:18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348</v>
      </c>
      <c r="G26" s="116" t="s">
        <v>220</v>
      </c>
      <c r="H26" s="116" t="s">
        <v>211</v>
      </c>
      <c r="I26" s="115"/>
      <c r="J26" s="115"/>
      <c r="K26" s="116" t="s">
        <v>214</v>
      </c>
      <c r="L26" s="116" t="s">
        <v>213</v>
      </c>
      <c r="M26" s="116" t="s">
        <v>212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38"/>
      <c r="K27" s="106">
        <v>1</v>
      </c>
      <c r="L27" s="103" t="s">
        <v>198</v>
      </c>
      <c r="N27" s="104"/>
      <c r="O27" s="104"/>
      <c r="P27" s="104"/>
      <c r="Q27" s="104"/>
      <c r="R27" t="s">
        <v>210</v>
      </c>
    </row>
    <row r="28" spans="2:18" ht="15.6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208</v>
      </c>
      <c r="I28" s="139"/>
      <c r="K28" s="106">
        <v>2</v>
      </c>
      <c r="L28" s="105" t="s">
        <v>209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">
        <v>208</v>
      </c>
    </row>
    <row r="29" spans="2:18" ht="15.6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39"/>
      <c r="K29" s="106"/>
      <c r="L29" s="105" t="s">
        <v>207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">
        <v>205</v>
      </c>
    </row>
    <row r="30" spans="2:18" ht="15.6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204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">
        <v>353</v>
      </c>
    </row>
    <row r="31" spans="2:18" ht="15.6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203</v>
      </c>
      <c r="I31" s="138"/>
      <c r="K31" s="106">
        <v>3</v>
      </c>
      <c r="L31" s="103" t="s">
        <v>198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">
        <v>203</v>
      </c>
    </row>
    <row r="32" spans="2:18" ht="15.6">
      <c r="B32" s="106"/>
      <c r="C32" s="103" t="s">
        <v>202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202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">
        <v>353</v>
      </c>
    </row>
    <row r="33" spans="2:18" ht="15.6">
      <c r="B33" s="106"/>
      <c r="C33" s="103" t="s">
        <v>201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201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">
        <v>353</v>
      </c>
    </row>
    <row r="34" spans="2:18" ht="15.6">
      <c r="B34" s="106"/>
      <c r="C34" s="103" t="s">
        <v>200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199</v>
      </c>
      <c r="I34" s="138"/>
      <c r="K34" s="106"/>
      <c r="L34" s="103" t="s">
        <v>200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">
        <v>199</v>
      </c>
    </row>
    <row r="35" spans="2:18" ht="15.6">
      <c r="B35" s="131">
        <f>B31+1</f>
        <v>4</v>
      </c>
      <c r="C35" s="130" t="s">
        <v>276</v>
      </c>
      <c r="D35" s="130" t="s">
        <v>128</v>
      </c>
      <c r="E35" s="129" cm="1">
        <f t="array" ref="E35">INDEX(N35:Q35,case_number)</f>
        <v>837</v>
      </c>
      <c r="F35" s="129" t="s">
        <v>86</v>
      </c>
      <c r="G35" s="129"/>
      <c r="H35" s="132" t="s">
        <v>197</v>
      </c>
      <c r="I35" s="140"/>
      <c r="J35" s="132"/>
      <c r="K35" s="131">
        <v>4</v>
      </c>
      <c r="L35" s="130" t="s">
        <v>276</v>
      </c>
      <c r="M35" s="130" t="s">
        <v>128</v>
      </c>
      <c r="N35" s="129">
        <v>837</v>
      </c>
      <c r="O35" s="129">
        <v>837</v>
      </c>
      <c r="P35" s="129">
        <v>837</v>
      </c>
      <c r="Q35" s="129">
        <v>837</v>
      </c>
      <c r="R35" t="s">
        <v>197</v>
      </c>
    </row>
    <row r="36" spans="2:18" ht="15.6">
      <c r="B36" s="106"/>
      <c r="C36" s="105" t="s">
        <v>196</v>
      </c>
      <c r="D36" s="103" t="s">
        <v>275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196</v>
      </c>
      <c r="M36" s="103" t="s">
        <v>275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">
        <v>353</v>
      </c>
    </row>
    <row r="37" spans="2:18" ht="15.6">
      <c r="B37" s="106"/>
      <c r="C37" s="105" t="s">
        <v>195</v>
      </c>
      <c r="D37" s="103" t="s">
        <v>275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195</v>
      </c>
      <c r="M37" s="103" t="s">
        <v>275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">
        <v>353</v>
      </c>
    </row>
    <row r="38" spans="2:18">
      <c r="B38" s="106"/>
      <c r="C38" s="105" t="s">
        <v>194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194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">
        <v>353</v>
      </c>
    </row>
    <row r="39" spans="2:18" ht="15.6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v>5</v>
      </c>
      <c r="L39" s="105" t="s">
        <v>193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">
        <v>353</v>
      </c>
    </row>
    <row r="40" spans="2:18" ht="15.6">
      <c r="B40" s="106"/>
      <c r="C40" s="105" t="s">
        <v>192</v>
      </c>
      <c r="D40" s="103" t="s">
        <v>274</v>
      </c>
      <c r="E40" s="107" cm="1">
        <f t="array" ref="E40">INDEX(N40:Q40,case_number)</f>
        <v>200</v>
      </c>
      <c r="F40" s="107" t="s">
        <v>86</v>
      </c>
      <c r="G40" s="107"/>
      <c r="I40" s="141"/>
      <c r="J40" s="142"/>
      <c r="K40" s="106"/>
      <c r="L40" s="105" t="s">
        <v>192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">
        <v>353</v>
      </c>
    </row>
    <row r="41" spans="2:18" ht="15.6">
      <c r="B41" s="106">
        <f>B39+1</f>
        <v>6</v>
      </c>
      <c r="C41" s="103" t="s">
        <v>191</v>
      </c>
      <c r="D41" s="103" t="s">
        <v>274</v>
      </c>
      <c r="E41" s="107" cm="1">
        <f t="array" ref="E41">INDEX(N41:Q41,case_number)</f>
        <v>33.30212829607494</v>
      </c>
      <c r="F41" s="107" t="s">
        <v>86</v>
      </c>
      <c r="G41" s="107"/>
      <c r="H41" t="s">
        <v>190</v>
      </c>
      <c r="I41" s="143"/>
      <c r="J41" s="142"/>
      <c r="K41" s="106">
        <v>6</v>
      </c>
      <c r="L41" s="103" t="s">
        <v>191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">
        <v>190</v>
      </c>
    </row>
    <row r="42" spans="2:18" ht="15.6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v>7</v>
      </c>
      <c r="L42" s="103" t="s">
        <v>189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">
        <v>353</v>
      </c>
    </row>
    <row r="43" spans="2:18" ht="15.6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694.92799350000007</v>
      </c>
      <c r="F43" s="107" t="s">
        <v>86</v>
      </c>
      <c r="G43" s="107"/>
      <c r="H43" t="s">
        <v>187</v>
      </c>
      <c r="I43" s="143"/>
      <c r="J43" s="142"/>
      <c r="K43" s="106">
        <v>8</v>
      </c>
      <c r="L43" s="103" t="s">
        <v>188</v>
      </c>
      <c r="M43" s="103" t="s">
        <v>184</v>
      </c>
      <c r="N43" s="107">
        <v>694.92799350000007</v>
      </c>
      <c r="O43" s="107">
        <v>694.92799350000007</v>
      </c>
      <c r="P43" s="107">
        <v>694.92799350000007</v>
      </c>
      <c r="Q43" s="107">
        <v>694.92799350000007</v>
      </c>
      <c r="R43" t="s">
        <v>187</v>
      </c>
    </row>
    <row r="44" spans="2:18" ht="15.6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686.46410949999995</v>
      </c>
      <c r="F44" s="107" t="s">
        <v>86</v>
      </c>
      <c r="G44" s="107"/>
      <c r="I44" s="143"/>
      <c r="J44" s="142"/>
      <c r="K44" s="106">
        <v>9</v>
      </c>
      <c r="L44" s="103" t="s">
        <v>186</v>
      </c>
      <c r="M44" s="103" t="s">
        <v>184</v>
      </c>
      <c r="N44" s="107">
        <v>686.46410949999995</v>
      </c>
      <c r="O44" s="107">
        <v>686.46410949999995</v>
      </c>
      <c r="P44" s="107">
        <v>686.46410949999995</v>
      </c>
      <c r="Q44" s="107">
        <v>686.46410949999995</v>
      </c>
      <c r="R44" t="s">
        <v>353</v>
      </c>
    </row>
    <row r="45" spans="2:18" ht="15.6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-694.92799350000007</v>
      </c>
      <c r="F45" s="107" t="s">
        <v>86</v>
      </c>
      <c r="G45" s="107"/>
      <c r="I45" s="143"/>
      <c r="J45" s="142"/>
      <c r="K45" s="106">
        <v>10</v>
      </c>
      <c r="L45" s="103" t="s">
        <v>185</v>
      </c>
      <c r="M45" s="103" t="s">
        <v>184</v>
      </c>
      <c r="N45" s="107">
        <v>-694.92799350000007</v>
      </c>
      <c r="O45" s="107">
        <v>-694.92799350000007</v>
      </c>
      <c r="P45" s="107">
        <v>-694.92799350000007</v>
      </c>
      <c r="Q45" s="107">
        <v>-694.92799350000007</v>
      </c>
      <c r="R45" t="s">
        <v>353</v>
      </c>
    </row>
    <row r="46" spans="2:18" ht="15.6">
      <c r="B46" s="106"/>
      <c r="C46" s="103" t="s">
        <v>183</v>
      </c>
      <c r="D46" s="103" t="s">
        <v>128</v>
      </c>
      <c r="E46" s="111" cm="1">
        <f t="array" ref="E46">INDEX(N46:Q46,case_number)</f>
        <v>1771.4046140350874</v>
      </c>
      <c r="F46" s="111" t="s">
        <v>86</v>
      </c>
      <c r="G46" s="111"/>
      <c r="I46" s="143"/>
      <c r="J46" s="142"/>
      <c r="K46" s="106"/>
      <c r="L46" s="103" t="s">
        <v>183</v>
      </c>
      <c r="M46" s="103" t="s">
        <v>128</v>
      </c>
      <c r="N46" s="111">
        <v>1771.4046140350874</v>
      </c>
      <c r="O46" s="111">
        <v>1771.4046140350874</v>
      </c>
      <c r="P46" s="111">
        <v>1771.4046140350874</v>
      </c>
      <c r="Q46" s="111">
        <v>1771.4046140350874</v>
      </c>
      <c r="R46" t="s">
        <v>353</v>
      </c>
    </row>
    <row r="47" spans="2:18" ht="15.6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308</v>
      </c>
      <c r="I47" s="143"/>
      <c r="J47" s="142"/>
      <c r="K47" s="106">
        <v>11</v>
      </c>
      <c r="L47" s="103" t="s">
        <v>182</v>
      </c>
      <c r="M47" s="103" t="s">
        <v>123</v>
      </c>
      <c r="N47" s="104"/>
      <c r="O47" s="104"/>
      <c r="P47" s="104"/>
      <c r="Q47" s="104"/>
      <c r="R47" t="s">
        <v>308</v>
      </c>
    </row>
    <row r="48" spans="2:18" ht="15.6">
      <c r="B48" s="106"/>
      <c r="C48" s="105" t="s">
        <v>181</v>
      </c>
      <c r="D48" s="103" t="s">
        <v>180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0">(F48-E48)/E48</f>
        <v>-1.1842378929335003E-16</v>
      </c>
      <c r="I48" s="141"/>
      <c r="J48" s="142"/>
      <c r="K48" s="106"/>
      <c r="L48" s="105" t="s">
        <v>181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">
        <v>353</v>
      </c>
    </row>
    <row r="49" spans="2:18" ht="15.6">
      <c r="B49" s="106"/>
      <c r="C49" s="103" t="s">
        <v>179</v>
      </c>
      <c r="D49" s="103" t="s">
        <v>173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0"/>
        <v>-1.1308638867425837E-16</v>
      </c>
      <c r="H49" t="s">
        <v>321</v>
      </c>
      <c r="I49" s="143"/>
      <c r="J49" s="142"/>
      <c r="K49" s="106"/>
      <c r="L49" s="103" t="s">
        <v>179</v>
      </c>
      <c r="M49" s="103" t="s">
        <v>173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">
        <v>321</v>
      </c>
    </row>
    <row r="50" spans="2:18">
      <c r="B50" s="106"/>
      <c r="C50" s="103" t="s">
        <v>93</v>
      </c>
      <c r="D50" s="103" t="s">
        <v>173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0"/>
        <v>0</v>
      </c>
      <c r="I50" s="143"/>
      <c r="J50" s="142"/>
      <c r="K50" s="106"/>
      <c r="L50" s="103" t="s">
        <v>93</v>
      </c>
      <c r="M50" s="103" t="s">
        <v>173</v>
      </c>
      <c r="N50" s="109">
        <v>7.5</v>
      </c>
      <c r="O50" s="109">
        <v>7.5</v>
      </c>
      <c r="P50" s="109">
        <v>7.5</v>
      </c>
      <c r="Q50" s="109">
        <v>7.5</v>
      </c>
      <c r="R50" t="s">
        <v>353</v>
      </c>
    </row>
    <row r="51" spans="2:18" ht="15.6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I51" s="143"/>
      <c r="J51" s="142"/>
      <c r="K51" s="106"/>
      <c r="L51" s="103" t="s">
        <v>178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">
        <v>353</v>
      </c>
    </row>
    <row r="52" spans="2:18" ht="15.6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0.74253427729521959</v>
      </c>
      <c r="G52" s="118">
        <f t="shared" ca="1" si="0"/>
        <v>5.9807233609163099E-16</v>
      </c>
      <c r="I52" s="143"/>
      <c r="J52" s="142"/>
      <c r="K52" s="106">
        <v>12</v>
      </c>
      <c r="L52" s="103" t="s">
        <v>176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">
        <v>353</v>
      </c>
    </row>
    <row r="53" spans="2:18" ht="15.6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0.63575115537527982</v>
      </c>
      <c r="G53" s="118">
        <f t="shared" ca="1" si="0"/>
        <v>-1.7463169594553058E-16</v>
      </c>
      <c r="I53" s="143"/>
      <c r="J53" s="142"/>
      <c r="K53" s="106">
        <v>13</v>
      </c>
      <c r="L53" s="103" t="s">
        <v>175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">
        <v>353</v>
      </c>
    </row>
    <row r="54" spans="2:18" ht="15.6">
      <c r="B54" s="106"/>
      <c r="C54" s="103" t="s">
        <v>174</v>
      </c>
      <c r="D54" s="103" t="s">
        <v>173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174</v>
      </c>
      <c r="M54" s="103" t="s">
        <v>173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">
        <v>353</v>
      </c>
    </row>
    <row r="55" spans="2:18" ht="15.6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v>14</v>
      </c>
      <c r="L55" s="103" t="s">
        <v>172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">
        <v>353</v>
      </c>
    </row>
    <row r="56" spans="2:18" ht="15.6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v>15</v>
      </c>
      <c r="L56" s="103" t="s">
        <v>171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">
        <v>353</v>
      </c>
    </row>
    <row r="57" spans="2:18" ht="15.6">
      <c r="B57" s="106">
        <f>B56+1</f>
        <v>16</v>
      </c>
      <c r="C57" s="105" t="s">
        <v>170</v>
      </c>
      <c r="D57" s="103"/>
      <c r="E57" s="109" cm="1">
        <f t="array" ref="E57">INDEX(N57:Q57,case_number)</f>
        <v>0.58262609700472079</v>
      </c>
      <c r="F57" s="109" t="s">
        <v>86</v>
      </c>
      <c r="G57" s="109"/>
      <c r="I57" s="141"/>
      <c r="J57" s="142"/>
      <c r="K57" s="106">
        <v>16</v>
      </c>
      <c r="L57" s="105" t="s">
        <v>170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">
        <v>353</v>
      </c>
    </row>
    <row r="58" spans="2:18" ht="15.6">
      <c r="B58" s="106">
        <f>B57+1</f>
        <v>17</v>
      </c>
      <c r="C58" s="105" t="s">
        <v>169</v>
      </c>
      <c r="D58" s="103"/>
      <c r="E58" s="109" cm="1">
        <f t="array" ref="E58">INDEX(N58:Q58,case_number)</f>
        <v>-0.46741282911895099</v>
      </c>
      <c r="F58" s="109" t="s">
        <v>86</v>
      </c>
      <c r="G58" s="109"/>
      <c r="I58" s="141"/>
      <c r="J58" s="142"/>
      <c r="K58" s="106">
        <v>17</v>
      </c>
      <c r="L58" s="105" t="s">
        <v>169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">
        <v>353</v>
      </c>
    </row>
    <row r="59" spans="2:18" ht="15.6">
      <c r="B59" s="106">
        <f>B58+1</f>
        <v>18</v>
      </c>
      <c r="C59" s="103" t="s">
        <v>168</v>
      </c>
      <c r="D59" s="103"/>
      <c r="E59" s="109" cm="1">
        <f t="array" ref="E59">INDEX(N59:Q59,case_number)</f>
        <v>0.49094883784411425</v>
      </c>
      <c r="F59" s="113" t="s">
        <v>86</v>
      </c>
      <c r="G59" s="109"/>
      <c r="I59" s="143"/>
      <c r="J59" s="142"/>
      <c r="K59" s="106">
        <v>18</v>
      </c>
      <c r="L59" s="103" t="s">
        <v>168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">
        <v>353</v>
      </c>
    </row>
    <row r="60" spans="2:18" ht="15.6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1">(F60-E60)/E60</f>
        <v>6.7952523976424013E-16</v>
      </c>
      <c r="I60" s="143"/>
      <c r="J60" s="142"/>
      <c r="K60" s="106">
        <v>19</v>
      </c>
      <c r="L60" s="103" t="s">
        <v>167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">
        <v>353</v>
      </c>
    </row>
    <row r="61" spans="2:18" ht="15.6">
      <c r="B61" s="106"/>
      <c r="C61" s="103" t="s">
        <v>166</v>
      </c>
      <c r="D61" s="103" t="s">
        <v>126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1"/>
        <v>6.7952523976424013E-16</v>
      </c>
      <c r="H61" t="s">
        <v>165</v>
      </c>
      <c r="I61" s="143"/>
      <c r="J61" s="142"/>
      <c r="K61" s="106"/>
      <c r="L61" s="103" t="s">
        <v>166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">
        <v>165</v>
      </c>
    </row>
    <row r="62" spans="2:18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3"/>
      <c r="J62" s="142"/>
      <c r="K62" s="106">
        <v>20</v>
      </c>
      <c r="L62" s="103" t="s">
        <v>164</v>
      </c>
      <c r="M62" s="103"/>
      <c r="N62" s="128"/>
      <c r="O62" s="128"/>
      <c r="P62" s="128"/>
      <c r="Q62" s="128"/>
      <c r="R62" t="s">
        <v>163</v>
      </c>
    </row>
    <row r="63" spans="2:18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4"/>
      <c r="J63" s="142"/>
      <c r="K63" s="106">
        <v>21</v>
      </c>
      <c r="L63" s="112" t="s">
        <v>162</v>
      </c>
      <c r="M63" s="103"/>
      <c r="N63" s="128"/>
      <c r="O63" s="128"/>
      <c r="P63" s="128"/>
      <c r="Q63" s="128"/>
      <c r="R63" t="s">
        <v>161</v>
      </c>
    </row>
    <row r="64" spans="2:18" ht="15.6">
      <c r="B64" s="106">
        <f>B63+1</f>
        <v>22</v>
      </c>
      <c r="C64" s="103" t="s">
        <v>160</v>
      </c>
      <c r="D64" s="103"/>
      <c r="E64" s="104"/>
      <c r="F64" s="104"/>
      <c r="G64" s="104"/>
      <c r="I64" s="143"/>
      <c r="J64" s="142"/>
      <c r="K64" s="106">
        <v>22</v>
      </c>
      <c r="L64" s="103" t="s">
        <v>160</v>
      </c>
      <c r="M64" s="103"/>
      <c r="N64" s="104"/>
      <c r="O64" s="104"/>
      <c r="P64" s="104"/>
      <c r="Q64" s="104"/>
      <c r="R64" t="s">
        <v>353</v>
      </c>
    </row>
    <row r="65" spans="2:18" ht="15.6">
      <c r="B65" s="106">
        <f>B64+1</f>
        <v>23</v>
      </c>
      <c r="C65" s="103" t="s">
        <v>159</v>
      </c>
      <c r="D65" s="103"/>
      <c r="E65" s="104"/>
      <c r="F65" s="104"/>
      <c r="G65" s="104"/>
      <c r="I65" s="143"/>
      <c r="J65" s="142"/>
      <c r="K65" s="106">
        <v>23</v>
      </c>
      <c r="L65" s="103" t="s">
        <v>159</v>
      </c>
      <c r="M65" s="103"/>
      <c r="N65" s="104"/>
      <c r="O65" s="104"/>
      <c r="P65" s="104"/>
      <c r="Q65" s="104"/>
      <c r="R65" t="s">
        <v>353</v>
      </c>
    </row>
    <row r="66" spans="2:18" ht="15.6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3"/>
      <c r="J66" s="142"/>
      <c r="K66" s="106">
        <v>24</v>
      </c>
      <c r="L66" s="103" t="s">
        <v>158</v>
      </c>
      <c r="M66" s="103"/>
      <c r="N66" s="128"/>
      <c r="O66" s="128"/>
      <c r="P66" s="128"/>
      <c r="Q66" s="128"/>
      <c r="R66" t="s">
        <v>157</v>
      </c>
    </row>
    <row r="67" spans="2:18" ht="15.6">
      <c r="B67" s="106"/>
      <c r="C67" s="103" t="s">
        <v>320</v>
      </c>
      <c r="D67" s="103" t="s">
        <v>128</v>
      </c>
      <c r="E67" s="109" cm="1">
        <f t="array" ref="E67">INDEX(N67:Q67,case_number)</f>
        <v>-81.400000000000006</v>
      </c>
      <c r="F67" s="109" cm="1">
        <f t="array" aca="1" ref="F67" ca="1">INDIRECT(sheet_name&amp;"!Point1.Z")</f>
        <v>-81.400000000000006</v>
      </c>
      <c r="G67" s="118">
        <f t="shared" ref="G67" ca="1" si="2">(F67-E67)/E67</f>
        <v>0</v>
      </c>
      <c r="K67" s="106"/>
      <c r="L67" s="103" t="s">
        <v>320</v>
      </c>
      <c r="M67" s="103" t="s">
        <v>128</v>
      </c>
      <c r="N67" s="109">
        <v>-81.400000000000006</v>
      </c>
      <c r="O67" s="109">
        <v>-81.400000000000006</v>
      </c>
      <c r="P67" s="109">
        <v>-81.400000000000006</v>
      </c>
      <c r="Q67" s="109">
        <v>-81.400000000000006</v>
      </c>
    </row>
    <row r="68" spans="2:18" ht="15.6">
      <c r="B68" s="106"/>
      <c r="C68" s="103" t="s">
        <v>319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3">(F68-E68)/E68</f>
        <v>0</v>
      </c>
      <c r="K68" s="106"/>
      <c r="L68" s="103" t="s">
        <v>319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</row>
    <row r="69" spans="2:18" ht="15.6">
      <c r="B69" s="106"/>
      <c r="C69" s="103" t="s">
        <v>318</v>
      </c>
      <c r="D69" s="103" t="s">
        <v>128</v>
      </c>
      <c r="E69" s="108" cm="1">
        <f t="array" ref="E69">INDEX(N69:Q69,case_number)</f>
        <v>1539.1736776266225</v>
      </c>
      <c r="F69" s="108" cm="1">
        <f t="array" aca="1" ref="F69" ca="1">INDIRECT(sheet_name&amp;"!Point2.Z")</f>
        <v>1540.4809227755436</v>
      </c>
      <c r="G69" s="118">
        <f t="shared" ca="1" si="3"/>
        <v>8.4931620643151297E-4</v>
      </c>
      <c r="K69" s="106"/>
      <c r="L69" s="103" t="s">
        <v>318</v>
      </c>
      <c r="M69" s="103" t="s">
        <v>128</v>
      </c>
      <c r="N69" s="109">
        <v>1486.6712501284221</v>
      </c>
      <c r="O69" s="109">
        <v>1539.1736776266225</v>
      </c>
      <c r="P69" s="109">
        <v>1554.6088737770824</v>
      </c>
      <c r="Q69" s="109">
        <v>1557.9528846053322</v>
      </c>
    </row>
    <row r="70" spans="2:18" ht="15.6">
      <c r="B70" s="106"/>
      <c r="C70" s="103" t="s">
        <v>317</v>
      </c>
      <c r="D70" s="103" t="s">
        <v>128</v>
      </c>
      <c r="E70" s="107" cm="1">
        <f t="array" ref="E70">INDEX(N70:Q70,case_number)</f>
        <v>1160</v>
      </c>
      <c r="F70" s="107" cm="1">
        <f t="array" aca="1" ref="F70" ca="1">INDIRECT(sheet_name&amp;"!Point2.Fs")</f>
        <v>1160</v>
      </c>
      <c r="G70" s="118">
        <f t="shared" ca="1" si="3"/>
        <v>0</v>
      </c>
      <c r="K70" s="106"/>
      <c r="L70" s="103" t="s">
        <v>317</v>
      </c>
      <c r="M70" s="103" t="s">
        <v>128</v>
      </c>
      <c r="N70" s="109">
        <v>1160</v>
      </c>
      <c r="O70" s="109">
        <v>1160</v>
      </c>
      <c r="P70" s="109">
        <v>1160</v>
      </c>
      <c r="Q70" s="109">
        <v>1160</v>
      </c>
    </row>
    <row r="71" spans="2:18" ht="15.6">
      <c r="B71" s="106"/>
      <c r="C71" s="103" t="s">
        <v>316</v>
      </c>
      <c r="D71" s="103" t="s">
        <v>128</v>
      </c>
      <c r="E71" s="107" cm="1">
        <f t="array" ref="E71">INDEX(N71:Q71,case_number)</f>
        <v>120.53065291787706</v>
      </c>
      <c r="F71" s="107" cm="1">
        <f t="array" aca="1" ref="F71" ca="1">INDIRECT(sheet_name&amp;"!Point3.Z")</f>
        <v>120.51030603749113</v>
      </c>
      <c r="G71" s="118">
        <f t="shared" ca="1" si="3"/>
        <v>-1.6881083685651904E-4</v>
      </c>
      <c r="K71" s="106"/>
      <c r="L71" s="103" t="s">
        <v>316</v>
      </c>
      <c r="M71" s="103" t="s">
        <v>128</v>
      </c>
      <c r="N71" s="109">
        <v>128.02560351230306</v>
      </c>
      <c r="O71" s="109">
        <v>120.53065291787706</v>
      </c>
      <c r="P71" s="109">
        <v>118.46085373121602</v>
      </c>
      <c r="Q71" s="109">
        <v>117.57444154365875</v>
      </c>
    </row>
    <row r="72" spans="2:18" ht="15.6">
      <c r="B72" s="106"/>
      <c r="C72" s="103" t="s">
        <v>315</v>
      </c>
      <c r="D72" s="103" t="s">
        <v>128</v>
      </c>
      <c r="E72" s="107" cm="1">
        <f t="array" ref="E72">INDEX(N72:Q72,case_number)</f>
        <v>939.70034988561406</v>
      </c>
      <c r="F72" s="107" cm="1">
        <f t="array" aca="1" ref="F72" ca="1">INDIRECT(sheet_name&amp;"!Point3.Fs")</f>
        <v>938.5540183059685</v>
      </c>
      <c r="G72" s="118">
        <f t="shared" ca="1" si="3"/>
        <v>-1.2198905531801707E-3</v>
      </c>
      <c r="K72" s="106"/>
      <c r="L72" s="103" t="s">
        <v>315</v>
      </c>
      <c r="M72" s="103" t="s">
        <v>128</v>
      </c>
      <c r="N72" s="109">
        <v>940.13462543052515</v>
      </c>
      <c r="O72" s="109">
        <v>939.70034988561406</v>
      </c>
      <c r="P72" s="109">
        <v>939.58042072019532</v>
      </c>
      <c r="Q72" s="109">
        <v>939.52905985651546</v>
      </c>
    </row>
    <row r="73" spans="2:18" ht="15.6">
      <c r="B73" s="106"/>
      <c r="C73" s="103" t="s">
        <v>314</v>
      </c>
      <c r="D73" s="103"/>
      <c r="E73" s="107" cm="1">
        <f t="array" ref="E73">INDEX(N73:Q73,case_number)</f>
        <v>464241709.82618743</v>
      </c>
      <c r="F73" s="110" t="s">
        <v>86</v>
      </c>
      <c r="G73" s="110"/>
      <c r="K73" s="106"/>
      <c r="L73" s="103" t="s">
        <v>314</v>
      </c>
      <c r="M73" s="103"/>
      <c r="N73" s="110">
        <v>446171442.46748453</v>
      </c>
      <c r="O73" s="110">
        <v>464241709.82618743</v>
      </c>
      <c r="P73" s="110">
        <v>469583249.72875667</v>
      </c>
      <c r="Q73" s="110">
        <v>469836071.66528565</v>
      </c>
    </row>
    <row r="74" spans="2:18" ht="15.6">
      <c r="B74" s="106"/>
      <c r="C74" s="103" t="s">
        <v>313</v>
      </c>
      <c r="D74" s="103"/>
      <c r="E74" s="107" cm="1">
        <f t="array" ref="E74">INDEX(N74:Q74,case_number)</f>
        <v>27886.632433299674</v>
      </c>
      <c r="F74" s="111" t="s">
        <v>86</v>
      </c>
      <c r="G74" s="111"/>
      <c r="K74" s="106"/>
      <c r="L74" s="103" t="s">
        <v>313</v>
      </c>
      <c r="M74" s="103"/>
      <c r="N74" s="111">
        <v>29558.782746170597</v>
      </c>
      <c r="O74" s="111">
        <v>27886.632433299674</v>
      </c>
      <c r="P74" s="111">
        <v>27422.047005330583</v>
      </c>
      <c r="Q74" s="111">
        <v>27261.872905562679</v>
      </c>
    </row>
    <row r="75" spans="2:18" ht="15.6">
      <c r="B75" s="106"/>
      <c r="C75" s="103" t="s">
        <v>312</v>
      </c>
      <c r="D75" s="103"/>
      <c r="E75" s="107" cm="1">
        <f t="array" ref="E75">INDEX(N75:Q75,case_number)</f>
        <v>25808064.120031215</v>
      </c>
      <c r="F75" s="111" t="s">
        <v>86</v>
      </c>
      <c r="G75" s="111"/>
      <c r="K75" s="106"/>
      <c r="L75" s="103" t="s">
        <v>312</v>
      </c>
      <c r="M75" s="103"/>
      <c r="N75" s="111">
        <v>24474055.222465403</v>
      </c>
      <c r="O75" s="111">
        <v>25808064.120031215</v>
      </c>
      <c r="P75" s="111">
        <v>26192503.508631594</v>
      </c>
      <c r="Q75" s="111">
        <v>26237254.067722794</v>
      </c>
    </row>
    <row r="76" spans="2:18" ht="15.6">
      <c r="B76" s="106"/>
      <c r="C76" s="105" t="s">
        <v>311</v>
      </c>
      <c r="D76" s="103"/>
      <c r="E76" s="145" cm="1">
        <f t="array" ref="E76">INDEX(N76:Q76,case_number)</f>
        <v>6.0069209299915029E-5</v>
      </c>
      <c r="F76" s="145" cm="1">
        <f t="array" aca="1" ref="F76" ca="1">INDIRECT(sheet_name&amp;"!Fs_coeff.tens.2")*1000</f>
        <v>6.3925948458738193E-5</v>
      </c>
      <c r="G76" s="118">
        <f t="shared" ref="G76:G78" ca="1" si="4">(F76-E76)/E76</f>
        <v>6.4204926346993194E-2</v>
      </c>
      <c r="K76" s="106"/>
      <c r="L76" s="105" t="s">
        <v>311</v>
      </c>
      <c r="M76" s="103"/>
      <c r="N76" s="156">
        <v>6.6249831192019288E-5</v>
      </c>
      <c r="O76" s="156">
        <v>6.0069209299915029E-5</v>
      </c>
      <c r="P76" s="156">
        <v>5.8396561251216395E-5</v>
      </c>
      <c r="Q76" s="156">
        <v>5.8024222808044034E-5</v>
      </c>
    </row>
    <row r="77" spans="2:18" ht="15.6">
      <c r="B77" s="106"/>
      <c r="C77" s="105" t="s">
        <v>310</v>
      </c>
      <c r="D77" s="103"/>
      <c r="E77" s="145" cm="1">
        <f t="array" ref="E77">INDEX(N77:Q77,case_number)</f>
        <v>5.5591868575733491E-2</v>
      </c>
      <c r="F77" s="145" cm="1">
        <f t="array" aca="1" ref="F77" ca="1">INDIRECT(sheet_name&amp;"!Fs_coeff.tens.1")</f>
        <v>4.9770661757395418E-2</v>
      </c>
      <c r="G77" s="118">
        <f t="shared" ca="1" si="4"/>
        <v>-0.10471327853295255</v>
      </c>
      <c r="K77" s="106"/>
      <c r="L77" s="105" t="s">
        <v>310</v>
      </c>
      <c r="M77" s="103"/>
      <c r="N77" s="156">
        <v>5.4853477593983367E-2</v>
      </c>
      <c r="O77" s="156">
        <v>5.5591868575733491E-2</v>
      </c>
      <c r="P77" s="156">
        <v>5.5778189540962239E-2</v>
      </c>
      <c r="Q77" s="156">
        <v>5.5843422099813543E-2</v>
      </c>
    </row>
    <row r="78" spans="2:18" ht="14.4">
      <c r="B78" s="106"/>
      <c r="C78" s="112" t="s">
        <v>309</v>
      </c>
      <c r="D78" s="103"/>
      <c r="E78" s="108" cm="1">
        <f t="array" ref="E78">INDEX(N78:Q78,case_number)</f>
        <v>932.12716192401183</v>
      </c>
      <c r="F78" s="107" cm="1">
        <f t="array" aca="1" ref="F78" ca="1">INDIRECT(sheet_name&amp;"!Fs_coeff.tens.0")/1000</f>
        <v>931.62776108960225</v>
      </c>
      <c r="G78" s="118">
        <f t="shared" ca="1" si="4"/>
        <v>-5.3576470551374876E-4</v>
      </c>
      <c r="K78" s="106"/>
      <c r="L78" s="112" t="s">
        <v>309</v>
      </c>
      <c r="M78" s="103"/>
      <c r="N78" s="108">
        <v>932.02610434466521</v>
      </c>
      <c r="O78" s="108">
        <v>932.12716192401183</v>
      </c>
      <c r="P78" s="108">
        <v>932.15341134964626</v>
      </c>
      <c r="Q78" s="108">
        <v>932.16118837956765</v>
      </c>
    </row>
    <row r="79" spans="2:18" ht="15.6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488.0266618822701</v>
      </c>
      <c r="F79" s="107" cm="1">
        <f t="array" aca="1" ref="F79" ca="1">-INDIRECT(sheet_name&amp;"!DZ_gap")</f>
        <v>486.28924027407209</v>
      </c>
      <c r="G79" s="118">
        <f ca="1">(F79-E79)/E79</f>
        <v>-3.5600956748898876E-3</v>
      </c>
      <c r="I79" s="139"/>
      <c r="K79" s="106">
        <v>25</v>
      </c>
      <c r="L79" s="105" t="s">
        <v>156</v>
      </c>
      <c r="M79" s="103" t="s">
        <v>128</v>
      </c>
      <c r="N79" s="107">
        <v>637.77041836917033</v>
      </c>
      <c r="O79" s="107">
        <v>488.0266618822701</v>
      </c>
      <c r="P79" s="107">
        <v>441.32026102778207</v>
      </c>
      <c r="Q79" s="107">
        <v>424.7452088545611</v>
      </c>
      <c r="R79" t="s">
        <v>353</v>
      </c>
    </row>
    <row r="80" spans="2:18" ht="15.6">
      <c r="B80" s="106"/>
      <c r="C80" s="103" t="s">
        <v>145</v>
      </c>
      <c r="D80" s="103" t="s">
        <v>144</v>
      </c>
      <c r="E80" s="111" cm="1">
        <f t="array" ref="E80">INDEX(N80:Q80,case_number)</f>
        <v>13549.060796402058</v>
      </c>
      <c r="F80" s="111" t="s">
        <v>86</v>
      </c>
      <c r="G80" s="111"/>
      <c r="I80" s="138"/>
      <c r="K80" s="106"/>
      <c r="L80" s="103" t="s">
        <v>145</v>
      </c>
      <c r="M80" s="103" t="s">
        <v>144</v>
      </c>
      <c r="N80" s="111">
        <v>13549.060796402058</v>
      </c>
      <c r="O80" s="111">
        <v>13549.060796402058</v>
      </c>
      <c r="P80" s="111">
        <v>13549.060796402058</v>
      </c>
      <c r="Q80" s="111">
        <v>13549.060796402058</v>
      </c>
      <c r="R80" t="s">
        <v>353</v>
      </c>
    </row>
    <row r="81" spans="2:18" ht="16.8">
      <c r="B81" s="106"/>
      <c r="C81" s="103" t="s">
        <v>143</v>
      </c>
      <c r="D81" s="103" t="s">
        <v>273</v>
      </c>
      <c r="E81" s="114" cm="1">
        <f t="array" ref="E81">INDEX(N81:Q81,case_number)</f>
        <v>16258872.955682471</v>
      </c>
      <c r="F81" s="114" cm="1">
        <f t="array" aca="1" ref="F81" ca="1">INDIRECT(sheet_name&amp;"!I_tg")</f>
        <v>16761025.12543226</v>
      </c>
      <c r="G81" s="118">
        <f t="shared" ref="G81:G83" ca="1" si="5">(F81-E81)/E81</f>
        <v>3.0884808013355372E-2</v>
      </c>
      <c r="I81" s="138"/>
      <c r="K81" s="106"/>
      <c r="L81" s="103" t="s">
        <v>143</v>
      </c>
      <c r="M81" s="103" t="s">
        <v>273</v>
      </c>
      <c r="N81" s="155">
        <v>16258872.955682471</v>
      </c>
      <c r="O81" s="155">
        <v>16258872.955682471</v>
      </c>
      <c r="P81" s="155">
        <v>16258872.955682471</v>
      </c>
      <c r="Q81" s="155">
        <v>16258872.955682471</v>
      </c>
      <c r="R81" t="s">
        <v>353</v>
      </c>
    </row>
    <row r="82" spans="2:18" ht="15.6">
      <c r="B82" s="106"/>
      <c r="C82" s="103" t="s">
        <v>149</v>
      </c>
      <c r="D82" s="103" t="s">
        <v>144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5"/>
        <v>0</v>
      </c>
      <c r="I82" s="138"/>
      <c r="K82" s="106"/>
      <c r="L82" s="103" t="s">
        <v>149</v>
      </c>
      <c r="M82" s="103" t="s">
        <v>144</v>
      </c>
      <c r="N82" s="111">
        <v>41640</v>
      </c>
      <c r="O82" s="111">
        <v>41640</v>
      </c>
      <c r="P82" s="111">
        <v>41640</v>
      </c>
      <c r="Q82" s="111">
        <v>41640</v>
      </c>
      <c r="R82" t="s">
        <v>353</v>
      </c>
    </row>
    <row r="83" spans="2:18" ht="16.8">
      <c r="B83" s="106"/>
      <c r="C83" s="103" t="s">
        <v>148</v>
      </c>
      <c r="D83" s="103" t="s">
        <v>273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5"/>
        <v>-4.4732112133308286E-16</v>
      </c>
      <c r="I83" s="138"/>
      <c r="K83" s="106"/>
      <c r="L83" s="103" t="s">
        <v>148</v>
      </c>
      <c r="M83" s="103" t="s">
        <v>273</v>
      </c>
      <c r="N83" s="155">
        <v>49968000</v>
      </c>
      <c r="O83" s="155">
        <v>49968000</v>
      </c>
      <c r="P83" s="155">
        <v>49968000</v>
      </c>
      <c r="Q83" s="155">
        <v>49968000</v>
      </c>
      <c r="R83" t="s">
        <v>353</v>
      </c>
    </row>
    <row r="84" spans="2:18" ht="15.6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5132.5220324686952</v>
      </c>
      <c r="F84" s="111" cm="1">
        <f t="array" aca="1" ref="F84" ca="1">INDIRECT(sheet_name&amp;"!gap.stiffness")</f>
        <v>5114.2497629796226</v>
      </c>
      <c r="G84" s="118">
        <f ca="1">(F84-E84)/E84</f>
        <v>-3.5600956748906248E-3</v>
      </c>
      <c r="I84" s="138"/>
      <c r="K84" s="106">
        <v>26</v>
      </c>
      <c r="L84" s="103" t="s">
        <v>155</v>
      </c>
      <c r="M84" s="103" t="s">
        <v>135</v>
      </c>
      <c r="N84" s="111">
        <v>12509.588586573547</v>
      </c>
      <c r="O84" s="111">
        <v>5132.5220324686952</v>
      </c>
      <c r="P84" s="111">
        <v>2858.837253401799</v>
      </c>
      <c r="Q84" s="111">
        <v>1845.2067054719205</v>
      </c>
      <c r="R84" t="s">
        <v>353</v>
      </c>
    </row>
    <row r="85" spans="2:18" ht="15.6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2109.6947260088054</v>
      </c>
      <c r="F85" s="111" t="s">
        <v>86</v>
      </c>
      <c r="G85" s="111"/>
      <c r="H85" t="s">
        <v>154</v>
      </c>
      <c r="I85" s="138"/>
      <c r="K85" s="106">
        <v>27</v>
      </c>
      <c r="L85" s="103" t="s">
        <v>152</v>
      </c>
      <c r="M85" s="103" t="s">
        <v>135</v>
      </c>
      <c r="N85" s="111">
        <v>5024.4378496855643</v>
      </c>
      <c r="O85" s="111">
        <v>2109.6947260088054</v>
      </c>
      <c r="P85" s="111">
        <v>1109.7616916909765</v>
      </c>
      <c r="Q85" s="111">
        <v>621.90082075927228</v>
      </c>
      <c r="R85" t="s">
        <v>154</v>
      </c>
    </row>
    <row r="86" spans="2:18" ht="15.6">
      <c r="B86" s="106"/>
      <c r="C86" s="103" t="s">
        <v>152</v>
      </c>
      <c r="D86" s="103" t="s">
        <v>135</v>
      </c>
      <c r="E86" s="111" cm="1">
        <f t="array" ref="E86">INDEX(N86:Q86,case_number)</f>
        <v>2315.3579447505413</v>
      </c>
      <c r="F86" s="111" cm="1">
        <f t="array" aca="1" ref="F86" ca="1">INDIRECT(sheet_name&amp;"!gap.k_shell")</f>
        <v>2307.8784491005872</v>
      </c>
      <c r="G86" s="118">
        <f ca="1">(F86-E86)/E86</f>
        <v>-3.2303841688546813E-3</v>
      </c>
      <c r="H86" t="s">
        <v>153</v>
      </c>
      <c r="I86" s="138"/>
      <c r="K86" s="106"/>
      <c r="L86" s="103" t="s">
        <v>152</v>
      </c>
      <c r="M86" s="103" t="s">
        <v>135</v>
      </c>
      <c r="N86" s="111">
        <v>5412.5567691170891</v>
      </c>
      <c r="O86" s="111">
        <v>2315.3579447505413</v>
      </c>
      <c r="P86" s="111">
        <v>1295.9744913292504</v>
      </c>
      <c r="Q86" s="111">
        <v>837.62171686599117</v>
      </c>
      <c r="R86" t="s">
        <v>153</v>
      </c>
    </row>
    <row r="87" spans="2:18" ht="15.6">
      <c r="B87" s="106"/>
      <c r="C87" s="103" t="s">
        <v>152</v>
      </c>
      <c r="D87" s="103" t="s">
        <v>135</v>
      </c>
      <c r="E87" s="111" cm="1">
        <f t="array" ref="E87">INDEX(N87:Q87,case_number)</f>
        <v>2315.3579447505413</v>
      </c>
      <c r="F87" s="111" cm="1">
        <f t="array" aca="1" ref="F87" ca="1">INDIRECT(sheet_name&amp;"!gap.k_shell")</f>
        <v>2307.8784491005872</v>
      </c>
      <c r="G87" s="118">
        <f ca="1">(F87-E87)/E87</f>
        <v>-3.2303841688546813E-3</v>
      </c>
      <c r="H87" t="s">
        <v>151</v>
      </c>
      <c r="I87" s="138"/>
      <c r="K87" s="106"/>
      <c r="L87" s="103" t="s">
        <v>152</v>
      </c>
      <c r="M87" s="103" t="s">
        <v>135</v>
      </c>
      <c r="N87" s="111">
        <v>5412.5567691170891</v>
      </c>
      <c r="O87" s="111">
        <v>2315.3579447505413</v>
      </c>
      <c r="P87" s="111">
        <v>1295.9744913292504</v>
      </c>
      <c r="Q87" s="111">
        <v>837.62171686599117</v>
      </c>
      <c r="R87" t="s">
        <v>151</v>
      </c>
    </row>
    <row r="88" spans="2:18" ht="15.6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2.1039084273123994</v>
      </c>
      <c r="F88" s="109" cm="1">
        <f t="array" aca="1" ref="F88" ca="1">INDIRECT(sheet_name&amp;"!gap.k_fac")</f>
        <v>2.0853981633974481</v>
      </c>
      <c r="G88" s="118">
        <f ca="1">(F88-E88)/E88</f>
        <v>-8.7980368701678063E-3</v>
      </c>
      <c r="I88" s="138"/>
      <c r="K88" s="106">
        <v>28</v>
      </c>
      <c r="L88" s="103" t="s">
        <v>150</v>
      </c>
      <c r="M88" s="103" t="s">
        <v>123</v>
      </c>
      <c r="N88" s="109">
        <v>1.8</v>
      </c>
      <c r="O88" s="109">
        <v>2.1039084273123994</v>
      </c>
      <c r="P88" s="109">
        <v>2.5058626409685996</v>
      </c>
      <c r="Q88" s="109">
        <v>2.9078168546247989</v>
      </c>
      <c r="R88" t="s">
        <v>353</v>
      </c>
    </row>
    <row r="89" spans="2:18" ht="15.6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17.606615462501903</v>
      </c>
      <c r="F89" s="107" cm="1">
        <f t="array" aca="1" ref="F89" ca="1">INDIRECT(sheet_name&amp;"!gap.k_fl")</f>
        <v>16.780534071968088</v>
      </c>
      <c r="G89" s="118">
        <f ca="1">(F89-E89)/E89</f>
        <v>-4.691880687081406E-2</v>
      </c>
      <c r="I89" s="138"/>
      <c r="K89" s="106">
        <v>29</v>
      </c>
      <c r="L89" s="103" t="s">
        <v>147</v>
      </c>
      <c r="M89" s="103" t="s">
        <v>135</v>
      </c>
      <c r="N89" s="107">
        <v>273.61986114361406</v>
      </c>
      <c r="O89" s="107">
        <v>17.606615462501903</v>
      </c>
      <c r="P89" s="107">
        <v>3.496987489749126</v>
      </c>
      <c r="Q89" s="107">
        <v>1.108603803063507</v>
      </c>
      <c r="R89" t="s">
        <v>353</v>
      </c>
    </row>
    <row r="90" spans="2:18" ht="15.6">
      <c r="B90" s="106">
        <f>B89+1</f>
        <v>30</v>
      </c>
      <c r="C90" s="105" t="s">
        <v>146</v>
      </c>
      <c r="D90" s="103" t="s">
        <v>128</v>
      </c>
      <c r="E90" s="108" cm="1">
        <f t="array" ref="E90">INDEX(N90:Q90,case_number)</f>
        <v>350.65599450109528</v>
      </c>
      <c r="F90" s="108" cm="1">
        <f t="array" aca="1" ref="F90" ca="1">-INDIRECT(sheet_name&amp;"!DZ_gap_c")</f>
        <v>350.8849922237672</v>
      </c>
      <c r="G90" s="118">
        <f ca="1">(F90-E90)/E90</f>
        <v>6.5305520585134307E-4</v>
      </c>
      <c r="H90" t="s">
        <v>307</v>
      </c>
      <c r="I90" s="139"/>
      <c r="K90" s="106">
        <v>30</v>
      </c>
      <c r="L90" s="105" t="s">
        <v>146</v>
      </c>
      <c r="M90" s="103" t="s">
        <v>128</v>
      </c>
      <c r="N90" s="107">
        <v>335.20320343981064</v>
      </c>
      <c r="O90" s="107">
        <v>350.65599450109528</v>
      </c>
      <c r="P90" s="107">
        <v>356.36562694230469</v>
      </c>
      <c r="Q90" s="107">
        <v>358.16448272912311</v>
      </c>
      <c r="R90" t="s">
        <v>307</v>
      </c>
    </row>
    <row r="91" spans="2:18" ht="15.6">
      <c r="B91" s="106">
        <f>B90+1</f>
        <v>31</v>
      </c>
      <c r="C91" s="103" t="s">
        <v>142</v>
      </c>
      <c r="D91" s="103" t="s">
        <v>128</v>
      </c>
      <c r="E91" s="108" cm="1">
        <f t="array" ref="E91">INDEX(N91:Q91,case_number)</f>
        <v>202.04477233727212</v>
      </c>
      <c r="F91" s="108" cm="1">
        <f t="array" aca="1" ref="F91" ca="1">INDIRECT(sheet_name&amp;"!F_V_c")</f>
        <v>201.57068349663211</v>
      </c>
      <c r="G91" s="118">
        <f t="shared" ref="G91" ca="1" si="6">(F91-E91)/E91</f>
        <v>-2.3464543781841272E-3</v>
      </c>
      <c r="H91" t="s">
        <v>307</v>
      </c>
      <c r="I91" s="138"/>
      <c r="K91" s="106">
        <v>31</v>
      </c>
      <c r="L91" s="103" t="s">
        <v>142</v>
      </c>
      <c r="M91" s="103" t="s">
        <v>128</v>
      </c>
      <c r="N91" s="107">
        <v>234.03633851277746</v>
      </c>
      <c r="O91" s="107">
        <v>202.04477233727212</v>
      </c>
      <c r="P91" s="107">
        <v>190.22424856545982</v>
      </c>
      <c r="Q91" s="107">
        <v>186.50011784266937</v>
      </c>
      <c r="R91" t="s">
        <v>307</v>
      </c>
    </row>
    <row r="92" spans="2:18" ht="15.6">
      <c r="B92" s="106"/>
      <c r="C92" s="105" t="s">
        <v>141</v>
      </c>
      <c r="D92" s="103" t="s">
        <v>128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141</v>
      </c>
      <c r="M92" s="103" t="s">
        <v>128</v>
      </c>
      <c r="N92" s="108">
        <v>0</v>
      </c>
      <c r="O92" s="108">
        <v>0</v>
      </c>
      <c r="P92" s="108">
        <v>0</v>
      </c>
      <c r="Q92" s="108">
        <v>0</v>
      </c>
      <c r="R92" t="s">
        <v>354</v>
      </c>
    </row>
    <row r="93" spans="2:18" ht="15.6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838.68265638336538</v>
      </c>
      <c r="F93" s="107" cm="1">
        <f t="array" aca="1" ref="F93" ca="1">-INDIRECT(sheet_name&amp;"!DZ_gap_tot")</f>
        <v>837.17423249783928</v>
      </c>
      <c r="G93" s="107"/>
      <c r="I93" s="139"/>
      <c r="K93" s="106">
        <v>32</v>
      </c>
      <c r="L93" s="105" t="s">
        <v>140</v>
      </c>
      <c r="M93" s="103" t="s">
        <v>128</v>
      </c>
      <c r="N93" s="107">
        <v>972.97362180898097</v>
      </c>
      <c r="O93" s="107">
        <v>838.68265638336538</v>
      </c>
      <c r="P93" s="107">
        <v>797.6858879700867</v>
      </c>
      <c r="Q93" s="107">
        <v>782.90969158368421</v>
      </c>
      <c r="R93" t="s">
        <v>353</v>
      </c>
    </row>
    <row r="94" spans="2:18" ht="15.6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1160</v>
      </c>
      <c r="F94" s="107" t="s">
        <v>86</v>
      </c>
      <c r="G94" s="118"/>
      <c r="I94" s="138"/>
      <c r="K94" s="106">
        <v>33</v>
      </c>
      <c r="L94" s="103" t="s">
        <v>139</v>
      </c>
      <c r="M94" s="103" t="s">
        <v>128</v>
      </c>
      <c r="N94" s="107">
        <v>1160</v>
      </c>
      <c r="O94" s="107">
        <v>1160</v>
      </c>
      <c r="P94" s="107">
        <v>1160</v>
      </c>
      <c r="Q94" s="107">
        <v>1160</v>
      </c>
      <c r="R94" t="s">
        <v>353</v>
      </c>
    </row>
    <row r="95" spans="2:18" ht="15.6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2320</v>
      </c>
      <c r="F95" s="108" cm="1">
        <f t="array" aca="1" ref="F95" ca="1">INDIRECT(sheet_name&amp;"!Z0")</f>
        <v>2320</v>
      </c>
      <c r="G95" s="118">
        <f ca="1">(F95-E95)/E95</f>
        <v>0</v>
      </c>
      <c r="H95" t="s">
        <v>308</v>
      </c>
      <c r="I95" s="138"/>
      <c r="K95" s="106">
        <v>34</v>
      </c>
      <c r="L95" s="103" t="s">
        <v>138</v>
      </c>
      <c r="M95" s="103" t="s">
        <v>128</v>
      </c>
      <c r="N95" s="107">
        <v>2320</v>
      </c>
      <c r="O95" s="107">
        <v>2320</v>
      </c>
      <c r="P95" s="107">
        <v>2320</v>
      </c>
      <c r="Q95" s="107">
        <v>2320</v>
      </c>
      <c r="R95" t="s">
        <v>308</v>
      </c>
    </row>
    <row r="96" spans="2:18" ht="15.6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2320</v>
      </c>
      <c r="F96" s="110" t="s">
        <v>86</v>
      </c>
      <c r="G96" s="104"/>
      <c r="H96" t="s">
        <v>307</v>
      </c>
      <c r="I96" s="138"/>
      <c r="K96" s="106">
        <v>35</v>
      </c>
      <c r="L96" s="103" t="s">
        <v>138</v>
      </c>
      <c r="M96" s="103" t="s">
        <v>128</v>
      </c>
      <c r="N96" s="108">
        <v>2320</v>
      </c>
      <c r="O96" s="108">
        <v>2320</v>
      </c>
      <c r="P96" s="108">
        <v>2320</v>
      </c>
      <c r="Q96" s="108">
        <v>2320</v>
      </c>
      <c r="R96" t="s">
        <v>307</v>
      </c>
    </row>
    <row r="97" spans="2:18" ht="15.6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1.0390573527403195</v>
      </c>
      <c r="F97" s="109" cm="1">
        <f t="array" aca="1" ref="F97" ca="1">INDIRECT(sheet_name&amp;"!stiffness_correction_factor")</f>
        <v>1.0388819485990615</v>
      </c>
      <c r="G97" s="118">
        <f ca="1">(F97-E97)/E97</f>
        <v>-1.688108368565559E-4</v>
      </c>
      <c r="I97" s="139"/>
      <c r="K97" s="106">
        <v>36</v>
      </c>
      <c r="L97" s="105" t="s">
        <v>137</v>
      </c>
      <c r="M97" s="103" t="s">
        <v>123</v>
      </c>
      <c r="N97" s="109">
        <v>1.103668995795716</v>
      </c>
      <c r="O97" s="109">
        <v>1.0390573527403195</v>
      </c>
      <c r="P97" s="109">
        <v>1.0212142563035864</v>
      </c>
      <c r="Q97" s="109">
        <v>1.0135727719280927</v>
      </c>
      <c r="R97" t="s">
        <v>353</v>
      </c>
    </row>
    <row r="98" spans="2:18">
      <c r="B98" s="106"/>
      <c r="C98" s="105" t="s">
        <v>272</v>
      </c>
      <c r="D98" s="103" t="s">
        <v>126</v>
      </c>
      <c r="E98" s="107" cm="1">
        <f t="array" ref="E98">INDEX(N98:Q98,case_number)</f>
        <v>116.39600781550183</v>
      </c>
      <c r="F98" s="107" t="s">
        <v>86</v>
      </c>
      <c r="G98" s="118"/>
      <c r="I98" s="139"/>
      <c r="K98" s="106"/>
      <c r="L98" s="105" t="s">
        <v>272</v>
      </c>
      <c r="M98" s="103" t="s">
        <v>126</v>
      </c>
      <c r="N98" s="107">
        <v>116.39600781550183</v>
      </c>
      <c r="O98" s="107">
        <v>116.39600781550183</v>
      </c>
      <c r="P98" s="107">
        <v>116.39600781550183</v>
      </c>
      <c r="Q98" s="107">
        <v>116.39600781550183</v>
      </c>
      <c r="R98" t="s">
        <v>353</v>
      </c>
    </row>
    <row r="99" spans="2:18" ht="15.6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131409.87989107383</v>
      </c>
      <c r="F99" s="107" cm="1">
        <f t="array" aca="1" ref="F99" ca="1">INDIRECT(sheet_name&amp;"!k_seg")</f>
        <v>131532.7535591429</v>
      </c>
      <c r="G99" s="118">
        <f ca="1">(F99-E99)/E99</f>
        <v>9.3504132391665376E-4</v>
      </c>
      <c r="I99" s="138"/>
      <c r="K99" s="106">
        <v>37</v>
      </c>
      <c r="L99" s="103" t="s">
        <v>136</v>
      </c>
      <c r="M99" s="103" t="s">
        <v>135</v>
      </c>
      <c r="N99" s="107">
        <v>120668.56142046778</v>
      </c>
      <c r="O99" s="107">
        <v>131409.87989107383</v>
      </c>
      <c r="P99" s="107">
        <v>134760.19203739511</v>
      </c>
      <c r="Q99" s="107">
        <v>135949.14253681077</v>
      </c>
      <c r="R99" t="s">
        <v>353</v>
      </c>
    </row>
    <row r="100" spans="2:18" ht="15.6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1831.9733381177298</v>
      </c>
      <c r="F100" s="111" cm="1">
        <f t="array" aca="1" ref="F100" ca="1">ROUND(INDIRECT(sheet_name&amp;"!Z_2_td"),0)</f>
        <v>1834</v>
      </c>
      <c r="G100" s="118">
        <f ca="1">(F100-E100)/E100</f>
        <v>1.1062725860151014E-3</v>
      </c>
      <c r="I100" s="138"/>
      <c r="K100" s="106">
        <v>38</v>
      </c>
      <c r="L100" s="103" t="s">
        <v>134</v>
      </c>
      <c r="M100" s="103" t="s">
        <v>128</v>
      </c>
      <c r="N100" s="111">
        <v>1682.2295816308297</v>
      </c>
      <c r="O100" s="111">
        <v>1831.9733381177298</v>
      </c>
      <c r="P100" s="111">
        <v>1878.6797389722178</v>
      </c>
      <c r="Q100" s="111">
        <v>1895.254791145439</v>
      </c>
      <c r="R100" t="s">
        <v>353</v>
      </c>
    </row>
    <row r="101" spans="2:18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0.11977137777930504</v>
      </c>
      <c r="F101" s="109" cm="1">
        <f t="array" aca="1" ref="F101" ca="1">INDIRECT(sheet_name&amp;"!u")</f>
        <v>0.11977297484086973</v>
      </c>
      <c r="G101" s="118">
        <f ca="1">(F101-E101)/E101</f>
        <v>1.3334250588923367E-5</v>
      </c>
      <c r="H101" t="s">
        <v>308</v>
      </c>
      <c r="I101" s="138"/>
      <c r="K101" s="106">
        <v>39</v>
      </c>
      <c r="L101" s="103" t="s">
        <v>1</v>
      </c>
      <c r="M101" s="103" t="s">
        <v>126</v>
      </c>
      <c r="N101" s="109">
        <v>0.11977137777930504</v>
      </c>
      <c r="O101" s="109">
        <v>0.11977137777930504</v>
      </c>
      <c r="P101" s="109">
        <v>0.11977137777930504</v>
      </c>
      <c r="Q101" s="109">
        <v>0.11977137777930504</v>
      </c>
      <c r="R101" t="s">
        <v>353</v>
      </c>
    </row>
    <row r="102" spans="2:18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0.11977137777930504</v>
      </c>
      <c r="F102" s="104"/>
      <c r="G102" s="104"/>
      <c r="H102" t="s">
        <v>307</v>
      </c>
      <c r="I102" s="138"/>
      <c r="K102" s="106">
        <v>40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">
        <v>307</v>
      </c>
    </row>
    <row r="103" spans="2:18" ht="15.6">
      <c r="B103" s="106"/>
      <c r="C103" s="103" t="s">
        <v>133</v>
      </c>
      <c r="D103" s="103" t="s">
        <v>128</v>
      </c>
      <c r="E103" s="110" cm="1">
        <f t="array" ref="E103">INDEX(N103:Q103,case_number)</f>
        <v>16280</v>
      </c>
      <c r="F103" s="110" t="s">
        <v>86</v>
      </c>
      <c r="G103" s="110"/>
      <c r="I103" s="138"/>
      <c r="K103" s="106"/>
      <c r="L103" s="103" t="s">
        <v>133</v>
      </c>
      <c r="M103" s="103" t="s">
        <v>128</v>
      </c>
      <c r="N103" s="110">
        <v>16280</v>
      </c>
      <c r="O103" s="110">
        <v>16280</v>
      </c>
      <c r="P103" s="110">
        <v>16280</v>
      </c>
      <c r="Q103" s="110">
        <v>16280</v>
      </c>
      <c r="R103" t="s">
        <v>353</v>
      </c>
    </row>
    <row r="104" spans="2:18" ht="15.6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-81.400000000000006</v>
      </c>
      <c r="F104" s="107" cm="1">
        <f t="array" aca="1" ref="F104" ca="1">INDIRECT(sheet_name&amp;"!Z_dw")</f>
        <v>-81.400000000000006</v>
      </c>
      <c r="G104" s="118">
        <f ca="1">(F104-E104)/E104</f>
        <v>0</v>
      </c>
      <c r="I104" s="139"/>
      <c r="K104" s="106">
        <v>41</v>
      </c>
      <c r="L104" s="105" t="s">
        <v>132</v>
      </c>
      <c r="M104" s="103" t="s">
        <v>128</v>
      </c>
      <c r="N104" s="107">
        <v>-81.400000000000006</v>
      </c>
      <c r="O104" s="107">
        <v>-81.400000000000006</v>
      </c>
      <c r="P104" s="107">
        <v>-81.400000000000006</v>
      </c>
      <c r="Q104" s="107">
        <v>-81.400000000000006</v>
      </c>
      <c r="R104" t="s">
        <v>353</v>
      </c>
    </row>
    <row r="105" spans="2:18">
      <c r="B105" s="106">
        <f t="shared" ref="B105:B112" si="7">B104+1</f>
        <v>42</v>
      </c>
      <c r="D105" s="103"/>
      <c r="E105" s="110"/>
      <c r="F105" s="104"/>
      <c r="G105" s="104"/>
      <c r="K105" s="106">
        <v>42</v>
      </c>
      <c r="M105" s="103"/>
      <c r="N105" s="104"/>
      <c r="O105" s="104"/>
      <c r="P105" s="104"/>
      <c r="Q105" s="104"/>
      <c r="R105" t="s">
        <v>353</v>
      </c>
    </row>
    <row r="106" spans="2:18" ht="15.6">
      <c r="B106" s="106">
        <f t="shared" si="7"/>
        <v>43</v>
      </c>
      <c r="C106" s="103" t="s">
        <v>131</v>
      </c>
      <c r="D106" s="103" t="s">
        <v>128</v>
      </c>
      <c r="E106" s="107" cm="1">
        <f t="array" ref="E106">INDEX(N106:Q106,case_number)</f>
        <v>-920.08265638336536</v>
      </c>
      <c r="F106" s="107" cm="1">
        <f t="array" aca="1" ref="F106" ca="1">INDIRECT(sheet_name&amp;"!point4.Z")</f>
        <v>-918.57423249783926</v>
      </c>
      <c r="G106" s="118">
        <f ca="1">(F106-E106)/E106</f>
        <v>-1.639443885895392E-3</v>
      </c>
      <c r="I106" s="103"/>
      <c r="K106" s="106">
        <v>43</v>
      </c>
      <c r="L106" s="103" t="s">
        <v>131</v>
      </c>
      <c r="M106" s="103" t="s">
        <v>128</v>
      </c>
      <c r="N106" s="107">
        <v>-1054.3736218089809</v>
      </c>
      <c r="O106" s="107">
        <v>-920.08265638336536</v>
      </c>
      <c r="P106" s="107">
        <v>-879.08588797008667</v>
      </c>
      <c r="Q106" s="107">
        <v>-864.30969158368418</v>
      </c>
      <c r="R106" t="s">
        <v>353</v>
      </c>
    </row>
    <row r="107" spans="2:18" ht="15.6">
      <c r="B107" s="106">
        <f t="shared" si="7"/>
        <v>44</v>
      </c>
      <c r="C107" s="105" t="s">
        <v>130</v>
      </c>
      <c r="D107" s="103" t="s">
        <v>123</v>
      </c>
      <c r="E107" s="113" cm="1">
        <f t="array" ref="E107">INDEX(N107:Q107,case_number)</f>
        <v>4.5818608222137173E-2</v>
      </c>
      <c r="F107" s="113" cm="1">
        <f t="array" aca="1" ref="F107" ca="1">INDIRECT(sheet_name&amp;"!true_force_initial_slope")</f>
        <v>3.9363517348312838E-2</v>
      </c>
      <c r="G107" s="118">
        <f ca="1">(F107-E107)/E107</f>
        <v>-0.14088360874099121</v>
      </c>
      <c r="H107" t="s">
        <v>362</v>
      </c>
      <c r="I107" s="105"/>
      <c r="K107" s="106">
        <v>44</v>
      </c>
      <c r="L107" s="105" t="s">
        <v>130</v>
      </c>
      <c r="M107" s="103" t="s">
        <v>123</v>
      </c>
      <c r="N107" s="109">
        <v>4.4074630059187943E-2</v>
      </c>
      <c r="O107" s="109">
        <v>4.5818608222137173E-2</v>
      </c>
      <c r="P107" s="109">
        <v>4.6277069025111715E-2</v>
      </c>
      <c r="Q107" s="109">
        <v>4.6402881048382277E-2</v>
      </c>
      <c r="R107" t="s">
        <v>353</v>
      </c>
    </row>
    <row r="108" spans="2:18" ht="15.6">
      <c r="B108" s="106">
        <f t="shared" si="7"/>
        <v>45</v>
      </c>
      <c r="C108" s="103" t="s">
        <v>129</v>
      </c>
      <c r="D108" s="103" t="s">
        <v>128</v>
      </c>
      <c r="E108" s="108" cm="1">
        <f t="array" ref="E108">INDEX(N108:Q108,case_number)</f>
        <v>908.78636397223465</v>
      </c>
      <c r="F108" s="108" cm="1">
        <f t="array" aca="1" ref="F108" ca="1">INDIRECT(sheet_name&amp;"!point4.Fs")</f>
        <v>911.52293878775538</v>
      </c>
      <c r="G108" s="118">
        <f ca="1">(F108-E108)/E108</f>
        <v>3.0112410617159457E-3</v>
      </c>
      <c r="I108" s="103"/>
      <c r="K108" s="106">
        <v>45</v>
      </c>
      <c r="L108" s="103" t="s">
        <v>129</v>
      </c>
      <c r="M108" s="103" t="s">
        <v>128</v>
      </c>
      <c r="N108" s="108">
        <v>906.55827378071046</v>
      </c>
      <c r="O108" s="108">
        <v>908.78636397223465</v>
      </c>
      <c r="P108" s="108">
        <v>909.54271755102536</v>
      </c>
      <c r="Q108" s="108">
        <v>909.83536735490839</v>
      </c>
      <c r="R108" t="s">
        <v>353</v>
      </c>
    </row>
    <row r="109" spans="2:18" ht="15.6">
      <c r="B109" s="106">
        <f t="shared" si="7"/>
        <v>46</v>
      </c>
      <c r="C109" s="105" t="s">
        <v>127</v>
      </c>
      <c r="D109" s="103" t="s">
        <v>123</v>
      </c>
      <c r="E109" s="110" cm="1">
        <f t="array" ref="E109">INDEX(N109:Q109,case_number)</f>
        <v>5.7942415955899607E-2</v>
      </c>
      <c r="F109" s="104"/>
      <c r="G109" s="104"/>
      <c r="H109" t="s">
        <v>308</v>
      </c>
      <c r="I109" s="105"/>
      <c r="K109" s="106">
        <v>46</v>
      </c>
      <c r="L109" s="105" t="s">
        <v>127</v>
      </c>
      <c r="M109" s="103" t="s">
        <v>123</v>
      </c>
      <c r="N109" s="113">
        <v>5.7942415955899607E-2</v>
      </c>
      <c r="O109" s="113">
        <v>5.7942415955899607E-2</v>
      </c>
      <c r="P109" s="113">
        <v>5.7942415955899607E-2</v>
      </c>
      <c r="Q109" s="113">
        <v>5.7942415955899607E-2</v>
      </c>
      <c r="R109" t="s">
        <v>308</v>
      </c>
    </row>
    <row r="110" spans="2:18" ht="15.6">
      <c r="B110" s="106">
        <f t="shared" si="7"/>
        <v>47</v>
      </c>
      <c r="C110" s="105" t="s">
        <v>127</v>
      </c>
      <c r="D110" s="103" t="s">
        <v>123</v>
      </c>
      <c r="E110" s="110" cm="1">
        <f t="array" ref="E110">INDEX(N110:Q110,case_number)</f>
        <v>5.7942415955899607E-2</v>
      </c>
      <c r="F110" s="104" cm="1">
        <f t="array" aca="1" ref="F110" ca="1">INDIRECT(sheet_name&amp;"!polynomial_initial_slope")</f>
        <v>5.2270825165352551E-2</v>
      </c>
      <c r="G110" s="118">
        <f ca="1">(F110-E110)/E110</f>
        <v>-9.7883229357639226E-2</v>
      </c>
      <c r="H110" t="s">
        <v>307</v>
      </c>
      <c r="I110" s="105"/>
      <c r="K110" s="106">
        <v>47</v>
      </c>
      <c r="L110" s="105" t="s">
        <v>127</v>
      </c>
      <c r="M110" s="103" t="s">
        <v>123</v>
      </c>
      <c r="N110" s="113">
        <v>5.7942415955899607E-2</v>
      </c>
      <c r="O110" s="113">
        <v>5.7942415955899607E-2</v>
      </c>
      <c r="P110" s="113">
        <v>5.7942415955899607E-2</v>
      </c>
      <c r="Q110" s="113">
        <v>5.7942415955899607E-2</v>
      </c>
      <c r="R110" t="s">
        <v>307</v>
      </c>
    </row>
    <row r="111" spans="2:18" ht="15.6">
      <c r="B111" s="106">
        <f t="shared" si="7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271</v>
      </c>
      <c r="I111" s="105"/>
      <c r="K111" s="106">
        <v>48</v>
      </c>
      <c r="L111" s="105" t="s">
        <v>125</v>
      </c>
      <c r="M111" s="103" t="s">
        <v>121</v>
      </c>
      <c r="N111" s="128"/>
      <c r="O111" s="128"/>
      <c r="P111" s="128"/>
      <c r="Q111" s="128"/>
      <c r="R111" t="s">
        <v>271</v>
      </c>
    </row>
    <row r="112" spans="2:18">
      <c r="B112" s="106">
        <f t="shared" si="7"/>
        <v>49</v>
      </c>
      <c r="C112" s="105" t="s">
        <v>2</v>
      </c>
      <c r="D112" s="103" t="s">
        <v>126</v>
      </c>
      <c r="E112" s="107" cm="1">
        <f t="array" ref="E112">INDEX(N112:Q112,case_number)</f>
        <v>31.25</v>
      </c>
      <c r="F112" s="107" cm="1">
        <f t="array" aca="1" ref="F112" ca="1">INDIRECT(sheet_name&amp;"!a_star")</f>
        <v>31.250000000000007</v>
      </c>
      <c r="G112" s="118">
        <f ca="1">(F112-E112)/E112</f>
        <v>2.2737367544323206E-16</v>
      </c>
      <c r="I112" s="105"/>
      <c r="K112" s="106">
        <v>49</v>
      </c>
      <c r="L112" s="105" t="s">
        <v>2</v>
      </c>
      <c r="M112" s="103" t="s">
        <v>126</v>
      </c>
      <c r="N112" s="107">
        <v>31.25</v>
      </c>
      <c r="O112" s="107">
        <v>31.25</v>
      </c>
      <c r="P112" s="107">
        <v>31.25</v>
      </c>
      <c r="Q112" s="107">
        <v>31.25</v>
      </c>
      <c r="R112" t="s">
        <v>353</v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8.6870984986007647E-9</v>
      </c>
      <c r="F113" s="114" cm="1">
        <f t="array" aca="1" ref="F113" ca="1">1/(INDIRECT(sheet_name&amp;"!bolt.bending_stiffness")*1000000)</f>
        <v>8.6873267314791757E-9</v>
      </c>
      <c r="G113" s="118">
        <f ca="1">(F113-E113)/E113</f>
        <v>2.6272624679890713E-5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8.6870984986007647E-9</v>
      </c>
      <c r="O113" s="114">
        <v>8.6870984986007647E-9</v>
      </c>
      <c r="P113" s="114">
        <v>8.6870984986007647E-9</v>
      </c>
      <c r="Q113" s="114">
        <v>8.6870984986007647E-9</v>
      </c>
      <c r="R113" t="s">
        <v>270</v>
      </c>
    </row>
    <row r="114" spans="2:18" ht="15.6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267</v>
      </c>
      <c r="I114" s="105"/>
      <c r="K114" s="106">
        <v>50</v>
      </c>
      <c r="L114" s="105" t="s">
        <v>125</v>
      </c>
      <c r="M114" s="103" t="s">
        <v>121</v>
      </c>
      <c r="N114" s="128"/>
      <c r="O114" s="128"/>
      <c r="P114" s="128"/>
      <c r="Q114" s="128"/>
      <c r="R114" t="s">
        <v>267</v>
      </c>
    </row>
    <row r="115" spans="2:18" ht="15.6">
      <c r="B115" s="106">
        <f>B114+1</f>
        <v>51</v>
      </c>
      <c r="C115" s="105" t="s">
        <v>266</v>
      </c>
      <c r="D115" s="103" t="s">
        <v>123</v>
      </c>
      <c r="E115" s="128"/>
      <c r="F115" s="128"/>
      <c r="G115" s="128"/>
      <c r="H115" t="s">
        <v>265</v>
      </c>
      <c r="I115" s="105"/>
      <c r="K115" s="106">
        <v>51</v>
      </c>
      <c r="L115" s="105" t="s">
        <v>266</v>
      </c>
      <c r="M115" s="103" t="s">
        <v>123</v>
      </c>
      <c r="N115" s="128"/>
      <c r="O115" s="128"/>
      <c r="P115" s="128"/>
      <c r="Q115" s="128"/>
      <c r="R115" t="s">
        <v>265</v>
      </c>
    </row>
    <row r="116" spans="2:18" ht="15.6">
      <c r="B116" s="106">
        <f>B115+1</f>
        <v>52</v>
      </c>
      <c r="C116" s="105" t="s">
        <v>264</v>
      </c>
      <c r="D116" s="103" t="s">
        <v>123</v>
      </c>
      <c r="E116" s="128"/>
      <c r="F116" s="128"/>
      <c r="G116" s="128"/>
      <c r="H116" t="s">
        <v>265</v>
      </c>
      <c r="I116" s="105"/>
      <c r="K116" s="106">
        <v>52</v>
      </c>
      <c r="L116" s="105" t="s">
        <v>264</v>
      </c>
      <c r="M116" s="103" t="s">
        <v>123</v>
      </c>
      <c r="N116" s="128"/>
      <c r="O116" s="128"/>
      <c r="P116" s="128"/>
      <c r="Q116" s="128"/>
      <c r="R116" t="s">
        <v>265</v>
      </c>
    </row>
    <row r="117" spans="2:18" ht="15.6">
      <c r="B117" s="106">
        <f>B116+1</f>
        <v>53</v>
      </c>
      <c r="C117" s="105" t="s">
        <v>124</v>
      </c>
      <c r="D117" s="103" t="s">
        <v>123</v>
      </c>
      <c r="E117" s="152" cm="1">
        <f t="array" ref="E117">INDEX(N117:Q117,case_number)</f>
        <v>0.44285505552774068</v>
      </c>
      <c r="F117" s="113" t="s">
        <v>86</v>
      </c>
      <c r="G117" s="118" t="s">
        <v>86</v>
      </c>
      <c r="H117" t="s">
        <v>308</v>
      </c>
      <c r="I117" s="105"/>
      <c r="K117" s="106">
        <v>53</v>
      </c>
      <c r="L117" s="105" t="s">
        <v>124</v>
      </c>
      <c r="M117" s="103" t="s">
        <v>123</v>
      </c>
      <c r="N117" s="109">
        <v>0.41692917296503634</v>
      </c>
      <c r="O117" s="109">
        <v>0.44285505552774068</v>
      </c>
      <c r="P117" s="109">
        <v>0.45059281027849069</v>
      </c>
      <c r="Q117" s="109">
        <v>0.45398990027041203</v>
      </c>
      <c r="R117" t="s">
        <v>308</v>
      </c>
    </row>
    <row r="118" spans="2:18" ht="15.6">
      <c r="C118" s="105" t="s">
        <v>124</v>
      </c>
      <c r="D118" s="103" t="s">
        <v>123</v>
      </c>
      <c r="E118" s="152" cm="1">
        <f t="array" ref="E118">INDEX(N118:Q118,case_number)</f>
        <v>7.9266209552788722E-3</v>
      </c>
      <c r="F118" s="109" cm="1">
        <f t="array" aca="1" ref="F118" ca="1">INDIRECT(sheet_name&amp;"!true_moment_initial_slope")</f>
        <v>0.12420806190504305</v>
      </c>
      <c r="G118" s="118">
        <f ca="1">(F118-E118)/E118</f>
        <v>14.669736525287551</v>
      </c>
      <c r="H118" t="s">
        <v>307</v>
      </c>
      <c r="L118" s="105" t="s">
        <v>124</v>
      </c>
      <c r="M118" s="103" t="s">
        <v>123</v>
      </c>
      <c r="N118" s="114">
        <v>6.6257755945029473E-3</v>
      </c>
      <c r="O118" s="114">
        <v>7.9266209552788722E-3</v>
      </c>
      <c r="P118" s="114">
        <v>8.2687307541548793E-3</v>
      </c>
      <c r="Q118" s="114">
        <v>8.3217932943518372E-3</v>
      </c>
      <c r="R118" t="s">
        <v>307</v>
      </c>
    </row>
    <row r="119" spans="2:18" ht="15.6">
      <c r="B119" s="106">
        <f>B117+1</f>
        <v>54</v>
      </c>
      <c r="C119" s="105" t="s">
        <v>122</v>
      </c>
      <c r="D119" s="103" t="s">
        <v>121</v>
      </c>
      <c r="E119" s="153" cm="1">
        <f t="array" ref="E119">INDEX(N119:Q119,case_number)</f>
        <v>-221.75582870137032</v>
      </c>
      <c r="F119" s="108" t="s">
        <v>86</v>
      </c>
      <c r="G119" s="118" t="s">
        <v>86</v>
      </c>
      <c r="H119" t="s">
        <v>308</v>
      </c>
      <c r="I119" s="105"/>
      <c r="K119" s="106">
        <v>54</v>
      </c>
      <c r="L119" s="105" t="s">
        <v>122</v>
      </c>
      <c r="M119" s="103" t="s">
        <v>121</v>
      </c>
      <c r="N119" s="108">
        <v>-236.76857840817331</v>
      </c>
      <c r="O119" s="108">
        <v>-221.75582870137032</v>
      </c>
      <c r="P119" s="108">
        <v>-216.39401774664699</v>
      </c>
      <c r="Q119" s="108">
        <v>-214.67132428341827</v>
      </c>
      <c r="R119" t="s">
        <v>308</v>
      </c>
    </row>
    <row r="120" spans="2:18" ht="15.6">
      <c r="C120" s="105" t="s">
        <v>122</v>
      </c>
      <c r="D120" s="103" t="s">
        <v>121</v>
      </c>
      <c r="E120" s="153" cm="1">
        <f t="array" ref="E120">INDEX(N120:Q120,case_number)</f>
        <v>-3.323959759458667</v>
      </c>
      <c r="F120" s="109" cm="1">
        <f t="array" aca="1" ref="F120" ca="1">INDIRECT(sheet_name&amp;"!point4.Ms")</f>
        <v>-61.124302461912279</v>
      </c>
      <c r="G120" s="118">
        <f ca="1">(F120-E120)/E120</f>
        <v>17.389001939020723</v>
      </c>
      <c r="H120" t="s">
        <v>307</v>
      </c>
      <c r="L120" s="105" t="s">
        <v>122</v>
      </c>
      <c r="M120" s="103" t="s">
        <v>121</v>
      </c>
      <c r="N120" s="108">
        <v>-3.2233524387385439</v>
      </c>
      <c r="O120" s="108">
        <v>-3.323959759458667</v>
      </c>
      <c r="P120" s="108">
        <v>-3.2979249170067999</v>
      </c>
      <c r="Q120" s="108">
        <v>-3.2576063107520841</v>
      </c>
      <c r="R120" t="s">
        <v>307</v>
      </c>
    </row>
    <row r="121" spans="2:18" ht="15.6">
      <c r="C121" s="105" t="s">
        <v>337</v>
      </c>
      <c r="D121" s="103" t="s">
        <v>128</v>
      </c>
      <c r="E121" s="153" cm="1">
        <f t="array" ref="E121">INDEX(N121:Q121,case_number)</f>
        <v>-81.300000000000011</v>
      </c>
      <c r="F121" s="109" cm="1">
        <f t="array" aca="1" ref="F121" ca="1">-INDIRECT(sheet_name&amp;"!DZdwDZ")</f>
        <v>81.3</v>
      </c>
      <c r="G121" s="118">
        <f t="shared" ref="G121:G127" ca="1" si="8">(F121-E121)/E121</f>
        <v>-2</v>
      </c>
      <c r="H121" s="150" t="s">
        <v>332</v>
      </c>
      <c r="L121" s="105" t="s">
        <v>337</v>
      </c>
      <c r="M121" s="103" t="s">
        <v>128</v>
      </c>
      <c r="N121" s="109">
        <v>-81.300000000000011</v>
      </c>
      <c r="O121" s="109">
        <v>-81.300000000000011</v>
      </c>
      <c r="P121" s="109">
        <v>-81.300000000000011</v>
      </c>
      <c r="Q121" s="109">
        <v>-81.300000000000011</v>
      </c>
    </row>
    <row r="122" spans="2:18" ht="16.2">
      <c r="C122" s="151" t="s">
        <v>338</v>
      </c>
      <c r="D122" s="103" t="s">
        <v>121</v>
      </c>
      <c r="E122" s="153" cm="1">
        <f t="array" ref="E122">INDEX(N122:Q122,case_number)</f>
        <v>0</v>
      </c>
      <c r="F122" s="109" cm="1">
        <f t="array" aca="1" ref="F122" ca="1">INDIRECT(sheet_name&amp;"!MZTlow1")</f>
        <v>0</v>
      </c>
      <c r="G122" s="118" t="e">
        <f t="shared" ca="1" si="8"/>
        <v>#DIV/0!</v>
      </c>
      <c r="H122" s="150" t="s">
        <v>332</v>
      </c>
      <c r="L122" s="154" t="s">
        <v>338</v>
      </c>
      <c r="M122" s="103" t="s">
        <v>121</v>
      </c>
      <c r="N122" s="113">
        <v>0</v>
      </c>
      <c r="O122" s="113">
        <v>0</v>
      </c>
      <c r="P122" s="113">
        <v>0</v>
      </c>
      <c r="Q122" s="113">
        <v>0</v>
      </c>
      <c r="R122" s="150" t="s">
        <v>332</v>
      </c>
    </row>
    <row r="123" spans="2:18" ht="16.2">
      <c r="C123" s="151" t="s">
        <v>339</v>
      </c>
      <c r="D123" s="103" t="s">
        <v>121</v>
      </c>
      <c r="E123" s="153" cm="1">
        <f t="array" ref="E123">INDEX(N123:Q123,case_number)</f>
        <v>-36.417914657944856</v>
      </c>
      <c r="F123" s="109" cm="1">
        <f t="array" aca="1" ref="F123" ca="1">INDIRECT(sheet_name&amp;"!MZThigh1")</f>
        <v>-35.328346391219618</v>
      </c>
      <c r="G123" s="118">
        <f t="shared" ca="1" si="8"/>
        <v>-2.9918469438983634E-2</v>
      </c>
      <c r="H123" s="150" t="s">
        <v>332</v>
      </c>
      <c r="L123" s="154" t="s">
        <v>339</v>
      </c>
      <c r="M123" s="103" t="s">
        <v>121</v>
      </c>
      <c r="N123" s="109">
        <v>-35.465363495377048</v>
      </c>
      <c r="O123" s="109">
        <v>-36.417914657944856</v>
      </c>
      <c r="P123" s="109">
        <v>-36.702209985816857</v>
      </c>
      <c r="Q123" s="109">
        <v>-36.827023558245642</v>
      </c>
      <c r="R123" s="150" t="s">
        <v>332</v>
      </c>
    </row>
    <row r="124" spans="2:18" ht="16.2">
      <c r="C124" s="151" t="s">
        <v>340</v>
      </c>
      <c r="D124" s="103" t="s">
        <v>121</v>
      </c>
      <c r="E124" s="153" cm="1">
        <f t="array" ref="E124">INDEX(N124:Q124,case_number)</f>
        <v>0</v>
      </c>
      <c r="F124" s="109" cm="1">
        <f t="array" aca="1" ref="F124" ca="1">INDIRECT(sheet_name&amp;"!MZT1_")</f>
        <v>-9.1324080142130342</v>
      </c>
      <c r="G124" s="118" t="e">
        <f t="shared" ca="1" si="8"/>
        <v>#DIV/0!</v>
      </c>
      <c r="H124" s="150" t="s">
        <v>333</v>
      </c>
      <c r="L124" s="154" t="s">
        <v>340</v>
      </c>
      <c r="M124" s="103" t="s">
        <v>121</v>
      </c>
      <c r="N124" s="113">
        <v>0</v>
      </c>
      <c r="O124" s="113">
        <v>0</v>
      </c>
      <c r="P124" s="113">
        <v>0</v>
      </c>
      <c r="Q124" s="113">
        <v>0</v>
      </c>
      <c r="R124" s="150" t="s">
        <v>332</v>
      </c>
    </row>
    <row r="125" spans="2:18" ht="16.2">
      <c r="C125" s="151" t="s">
        <v>338</v>
      </c>
      <c r="D125" s="103" t="s">
        <v>121</v>
      </c>
      <c r="E125" s="153" cm="1">
        <f t="array" ref="E125">INDEX(N125:Q125,case_number)</f>
        <v>3.0373124326080227E-3</v>
      </c>
      <c r="F125" s="109" cm="1">
        <f t="array" aca="1" ref="F125" ca="1">INDIRECT(sheet_name&amp;"!MZTlow2")</f>
        <v>2.5315612486511928E-3</v>
      </c>
      <c r="G125" s="118">
        <f t="shared" ca="1" si="8"/>
        <v>-0.16651272965111491</v>
      </c>
      <c r="H125" s="150" t="s">
        <v>333</v>
      </c>
      <c r="L125" s="154" t="s">
        <v>338</v>
      </c>
      <c r="M125" s="103" t="s">
        <v>121</v>
      </c>
      <c r="N125" s="113">
        <v>2.9217042384253942E-3</v>
      </c>
      <c r="O125" s="113">
        <v>3.0373124326080227E-3</v>
      </c>
      <c r="P125" s="113">
        <v>3.0677037681542045E-3</v>
      </c>
      <c r="Q125" s="113">
        <v>3.0760438386469319E-3</v>
      </c>
      <c r="R125" s="150" t="s">
        <v>333</v>
      </c>
    </row>
    <row r="126" spans="2:18" ht="16.2">
      <c r="C126" s="151" t="s">
        <v>339</v>
      </c>
      <c r="D126" s="103" t="s">
        <v>121</v>
      </c>
      <c r="E126" s="153" cm="1">
        <f t="array" ref="E126">INDEX(N126:Q126,case_number)</f>
        <v>-36.373175205048121</v>
      </c>
      <c r="F126" s="109" cm="1">
        <f t="array" aca="1" ref="F126" ca="1">INDIRECT(sheet_name&amp;"!MZThigh2")</f>
        <v>-35.284945474277087</v>
      </c>
      <c r="G126" s="118">
        <f t="shared" ca="1" si="8"/>
        <v>-2.9918469438983734E-2</v>
      </c>
      <c r="H126" s="150" t="s">
        <v>333</v>
      </c>
      <c r="L126" s="154" t="s">
        <v>339</v>
      </c>
      <c r="M126" s="103" t="s">
        <v>121</v>
      </c>
      <c r="N126" s="109">
        <v>-35.421794252753735</v>
      </c>
      <c r="O126" s="109">
        <v>-36.373175205048121</v>
      </c>
      <c r="P126" s="109">
        <v>-36.657121275760574</v>
      </c>
      <c r="Q126" s="109">
        <v>-36.781781514562297</v>
      </c>
      <c r="R126" s="150" t="s">
        <v>333</v>
      </c>
    </row>
    <row r="127" spans="2:18" ht="16.2">
      <c r="C127" s="151" t="s">
        <v>340</v>
      </c>
      <c r="D127" s="103" t="s">
        <v>121</v>
      </c>
      <c r="E127" s="153" cm="1">
        <f t="array" ref="E127">INDEX(N127:Q127,case_number)</f>
        <v>7.9266209552784211E-4</v>
      </c>
      <c r="F127" s="109" cm="1">
        <f t="array" aca="1" ref="F127" ca="1">INDIRECT(sheet_name&amp;"!MZT2_")</f>
        <v>-9.1204012884076366</v>
      </c>
      <c r="G127" s="118">
        <f t="shared" ca="1" si="8"/>
        <v>-11507.039382814519</v>
      </c>
      <c r="L127" s="154" t="s">
        <v>340</v>
      </c>
      <c r="M127" s="103" t="s">
        <v>121</v>
      </c>
      <c r="N127" s="113">
        <v>6.6257755945025709E-4</v>
      </c>
      <c r="O127" s="113">
        <v>7.9266209552784211E-4</v>
      </c>
      <c r="P127" s="113">
        <v>8.2687307541544092E-4</v>
      </c>
      <c r="Q127" s="113">
        <v>8.3217932943513645E-4</v>
      </c>
      <c r="R127" s="150" t="s">
        <v>333</v>
      </c>
    </row>
    <row r="128" spans="2:18" ht="16.2">
      <c r="C128" s="151" t="s">
        <v>341</v>
      </c>
      <c r="D128" s="103" t="s">
        <v>121</v>
      </c>
      <c r="E128" s="153" cm="1">
        <f t="array" ref="E128">INDEX(N128:Q128,case_number)</f>
        <v>0</v>
      </c>
      <c r="F128" s="109" cm="1">
        <f t="array" aca="1" ref="F128" ca="1">INDIRECT(sheet_name&amp;"!point1.Ms")</f>
        <v>-9.1324080142130342</v>
      </c>
      <c r="G128" s="118" t="e">
        <f ca="1">(F128-E128)/E128</f>
        <v>#DIV/0!</v>
      </c>
      <c r="L128" s="154" t="s">
        <v>341</v>
      </c>
      <c r="M128" s="103" t="s">
        <v>121</v>
      </c>
      <c r="N128" s="108">
        <v>0</v>
      </c>
      <c r="O128" s="108">
        <v>0</v>
      </c>
      <c r="P128" s="108">
        <v>0</v>
      </c>
      <c r="Q128" s="108">
        <v>0</v>
      </c>
    </row>
    <row r="129" spans="3:18" ht="16.2">
      <c r="C129" s="151" t="s">
        <v>342</v>
      </c>
      <c r="D129" s="103" t="s">
        <v>121</v>
      </c>
      <c r="E129" s="108" cm="1">
        <f t="array" ref="E129">INDEX(N129:Q129,case_number)</f>
        <v>688.61788250075517</v>
      </c>
      <c r="F129" s="109" cm="1">
        <f t="array" aca="1" ref="F129" ca="1">INDIRECT(sheet_name&amp;"!point2.Ms")</f>
        <v>543.56361723450095</v>
      </c>
      <c r="G129" s="118">
        <f ca="1">(F129-E129)/E129</f>
        <v>-0.21064551030751827</v>
      </c>
      <c r="L129" s="154" t="s">
        <v>342</v>
      </c>
      <c r="M129" s="103" t="s">
        <v>121</v>
      </c>
      <c r="N129" s="108">
        <v>647.73140397949749</v>
      </c>
      <c r="O129" s="108">
        <v>688.61788250075517</v>
      </c>
      <c r="P129" s="108">
        <v>700.95308760664295</v>
      </c>
      <c r="Q129" s="108">
        <v>704.84972461913173</v>
      </c>
    </row>
    <row r="130" spans="3:18" ht="16.2">
      <c r="C130" s="151" t="s">
        <v>343</v>
      </c>
      <c r="D130" s="103" t="s">
        <v>121</v>
      </c>
      <c r="E130" s="108" cm="1">
        <f t="array" ref="E130">INDEX(N130:Q130,case_number)</f>
        <v>13.508965994437597</v>
      </c>
      <c r="F130" s="109" cm="1">
        <f t="array" aca="1" ref="F130" ca="1">INDIRECT(sheet_name&amp;"!point3.Ms")</f>
        <v>21.390122492815127</v>
      </c>
      <c r="G130" s="118">
        <f ca="1">(F130-E130)/E130</f>
        <v>0.58340190519560464</v>
      </c>
      <c r="H130" t="s">
        <v>334</v>
      </c>
      <c r="L130" s="154" t="s">
        <v>343</v>
      </c>
      <c r="M130" s="103" t="s">
        <v>121</v>
      </c>
      <c r="N130" s="108">
        <v>14.419439423031839</v>
      </c>
      <c r="O130" s="108">
        <v>13.508965994437597</v>
      </c>
      <c r="P130" s="108">
        <v>13.263908555389126</v>
      </c>
      <c r="Q130" s="108">
        <v>13.171238790163068</v>
      </c>
    </row>
    <row r="131" spans="3:18" ht="15.6">
      <c r="C131" s="112" t="s">
        <v>344</v>
      </c>
      <c r="E131" s="108" cm="1">
        <f t="array" ref="E131">INDEX(N131:Q131,case_number)</f>
        <v>2.523702231874636E-4</v>
      </c>
      <c r="F131" s="109" cm="1">
        <f t="array" aca="1" ref="F131" ca="1">INDIRECT(sheet_name&amp;"!Ms_coeff.tens.2")*1000^2</f>
        <v>1.3352809070929056E-4</v>
      </c>
      <c r="G131" s="118">
        <f t="shared" ref="G131:G133" ca="1" si="9">(F131-E131)/E131</f>
        <v>-0.47090394016054615</v>
      </c>
      <c r="H131" t="s">
        <v>335</v>
      </c>
      <c r="L131" s="112" t="s">
        <v>344</v>
      </c>
      <c r="N131" s="155">
        <v>2.5335738917958901E-4</v>
      </c>
      <c r="O131" s="155">
        <v>2.523702231874636E-4</v>
      </c>
      <c r="P131" s="155">
        <v>2.5212400673447783E-4</v>
      </c>
      <c r="Q131" s="155">
        <v>2.5254504534582504E-4</v>
      </c>
      <c r="R131" t="s">
        <v>334</v>
      </c>
    </row>
    <row r="132" spans="3:18" ht="15.6">
      <c r="C132" s="112" t="s">
        <v>345</v>
      </c>
      <c r="E132" s="108" cm="1">
        <f t="array" ref="E132">INDEX(N132:Q132,case_number)</f>
        <v>5.7023624267726572E-2</v>
      </c>
      <c r="F132" s="109" cm="1">
        <f t="array" aca="1" ref="F132" ca="1">INDIRECT(sheet_name&amp;"!Ms_coeff.tens.1")*1000</f>
        <v>0.14594643507251553</v>
      </c>
      <c r="G132" s="118">
        <f t="shared" ca="1" si="9"/>
        <v>1.5594030008912683</v>
      </c>
      <c r="H132" t="s">
        <v>336</v>
      </c>
      <c r="L132" s="112" t="s">
        <v>345</v>
      </c>
      <c r="N132" s="155">
        <v>5.7039382424615058E-2</v>
      </c>
      <c r="O132" s="155">
        <v>5.7023624267726572E-2</v>
      </c>
      <c r="P132" s="155">
        <v>5.7021784549656222E-2</v>
      </c>
      <c r="Q132" s="155">
        <v>5.7059955418580645E-2</v>
      </c>
      <c r="R132" t="s">
        <v>335</v>
      </c>
    </row>
    <row r="133" spans="3:18" ht="15.6">
      <c r="C133" s="112" t="s">
        <v>346</v>
      </c>
      <c r="E133" s="108" cm="1">
        <f t="array" ref="E133">INDEX(N133:Q133,case_number)</f>
        <v>2.9695280113617173</v>
      </c>
      <c r="F133" s="109" cm="1">
        <f t="array" aca="1" ref="F133" ca="1">INDIRECT(sheet_name&amp;"!Ms_coeff.tens.0")</f>
        <v>1.8628800127736</v>
      </c>
      <c r="G133" s="118">
        <f t="shared" ca="1" si="9"/>
        <v>-0.37266797765637133</v>
      </c>
      <c r="L133" s="112" t="s">
        <v>346</v>
      </c>
      <c r="N133" s="155">
        <v>2.964269802955215</v>
      </c>
      <c r="O133" s="155">
        <v>2.9695280113617173</v>
      </c>
      <c r="P133" s="155">
        <v>2.971009678679593</v>
      </c>
      <c r="Q133" s="155">
        <v>2.9713270024128633</v>
      </c>
      <c r="R133" t="s">
        <v>336</v>
      </c>
    </row>
  </sheetData>
  <conditionalFormatting sqref="G29:G31">
    <cfRule type="cellIs" dxfId="14" priority="22" operator="notBetween">
      <formula>-0.001</formula>
      <formula>0.001</formula>
    </cfRule>
  </conditionalFormatting>
  <conditionalFormatting sqref="G36:G38">
    <cfRule type="cellIs" dxfId="13" priority="21" operator="notBetween">
      <formula>-0.001</formula>
      <formula>0.001</formula>
    </cfRule>
  </conditionalFormatting>
  <conditionalFormatting sqref="G48:G53">
    <cfRule type="cellIs" dxfId="12" priority="20" operator="notBetween">
      <formula>-0.001</formula>
      <formula>0.001</formula>
    </cfRule>
  </conditionalFormatting>
  <conditionalFormatting sqref="G60:G61">
    <cfRule type="cellIs" dxfId="11" priority="19" operator="notBetween">
      <formula>-0.001</formula>
      <formula>0.001</formula>
    </cfRule>
  </conditionalFormatting>
  <conditionalFormatting sqref="G67:G72">
    <cfRule type="cellIs" dxfId="10" priority="8" operator="notBetween">
      <formula>-0.001</formula>
      <formula>0.001</formula>
    </cfRule>
  </conditionalFormatting>
  <conditionalFormatting sqref="G76:G79">
    <cfRule type="cellIs" dxfId="9" priority="7" operator="notBetween">
      <formula>-0.001</formula>
      <formula>0.001</formula>
    </cfRule>
  </conditionalFormatting>
  <conditionalFormatting sqref="G81:G84">
    <cfRule type="cellIs" dxfId="8" priority="17" operator="notBetween">
      <formula>-0.001</formula>
      <formula>0.001</formula>
    </cfRule>
  </conditionalFormatting>
  <conditionalFormatting sqref="G86:G92">
    <cfRule type="cellIs" dxfId="7" priority="5" operator="notBetween">
      <formula>-0.001</formula>
      <formula>0.001</formula>
    </cfRule>
  </conditionalFormatting>
  <conditionalFormatting sqref="G94:G95">
    <cfRule type="cellIs" dxfId="6" priority="15" operator="notBetween">
      <formula>-0.001</formula>
      <formula>0.001</formula>
    </cfRule>
  </conditionalFormatting>
  <conditionalFormatting sqref="G97:G101">
    <cfRule type="cellIs" dxfId="5" priority="14" operator="notBetween">
      <formula>-0.001</formula>
      <formula>0.001</formula>
    </cfRule>
  </conditionalFormatting>
  <conditionalFormatting sqref="G104">
    <cfRule type="cellIs" dxfId="4" priority="13" operator="notBetween">
      <formula>-0.001</formula>
      <formula>0.001</formula>
    </cfRule>
  </conditionalFormatting>
  <conditionalFormatting sqref="G106:G108">
    <cfRule type="cellIs" dxfId="3" priority="12" operator="notBetween">
      <formula>-0.001</formula>
      <formula>0.001</formula>
    </cfRule>
  </conditionalFormatting>
  <conditionalFormatting sqref="G110">
    <cfRule type="cellIs" dxfId="2" priority="1" operator="notBetween">
      <formula>-0.001</formula>
      <formula>0.001</formula>
    </cfRule>
  </conditionalFormatting>
  <conditionalFormatting sqref="G112:G113">
    <cfRule type="cellIs" dxfId="1" priority="11" operator="notBetween">
      <formula>-0.001</formula>
      <formula>0.001</formula>
    </cfRule>
  </conditionalFormatting>
  <conditionalFormatting sqref="G117:G133">
    <cfRule type="cellIs" dxfId="0" priority="2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371</vt:i4>
      </vt:variant>
    </vt:vector>
  </HeadingPairs>
  <TitlesOfParts>
    <vt:vector size="37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2024-08-08T10:33:04Z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