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TFlangeSegment\"/>
    </mc:Choice>
  </mc:AlternateContent>
  <xr:revisionPtr revIDLastSave="0" documentId="13_ncr:1_{DE8B44B1-2AB8-49F9-A845-42C2E5A6E1CB}" xr6:coauthVersionLast="47" xr6:coauthVersionMax="47" xr10:uidLastSave="{00000000-0000-0000-0000-000000000000}"/>
  <bookViews>
    <workbookView xWindow="-22245" yWindow="5970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_xlnm.Print_Area" localSheetId="3">Gap120deg!$A$11:$K$177</definedName>
    <definedName name="_xlnm.Print_Area" localSheetId="0">Gap30deg!$A$11:$K$177</definedName>
    <definedName name="_xlnm.Print_Area" localSheetId="1">Gap60deg!$A$11:$K$177</definedName>
    <definedName name="_xlnm.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0" i="16" l="1"/>
  <c r="R119" i="16"/>
  <c r="R118" i="16"/>
  <c r="R117" i="16"/>
  <c r="R116" i="16"/>
  <c r="R115" i="16"/>
  <c r="R114" i="16"/>
  <c r="R113" i="16"/>
  <c r="R112" i="16"/>
  <c r="R111" i="16"/>
  <c r="R110" i="16"/>
  <c r="R109" i="16"/>
  <c r="R108" i="16"/>
  <c r="R107" i="16"/>
  <c r="R106" i="16"/>
  <c r="R105" i="16"/>
  <c r="R104" i="16"/>
  <c r="R103" i="16"/>
  <c r="R102" i="16"/>
  <c r="R101" i="16"/>
  <c r="R100" i="16"/>
  <c r="R99" i="16"/>
  <c r="R98" i="16"/>
  <c r="R97" i="16"/>
  <c r="R96" i="16"/>
  <c r="R95" i="16"/>
  <c r="R94" i="16"/>
  <c r="R93" i="16"/>
  <c r="R91" i="16"/>
  <c r="R90" i="16"/>
  <c r="R89" i="16"/>
  <c r="R88" i="16"/>
  <c r="R87" i="16"/>
  <c r="R86" i="16"/>
  <c r="R85" i="16"/>
  <c r="R84" i="16"/>
  <c r="R83" i="16"/>
  <c r="R82" i="16"/>
  <c r="R81" i="16"/>
  <c r="R80" i="16"/>
  <c r="R79" i="16"/>
  <c r="R66" i="16"/>
  <c r="R65" i="16"/>
  <c r="R64" i="16"/>
  <c r="R63" i="16"/>
  <c r="R62" i="16"/>
  <c r="R61" i="16"/>
  <c r="R60" i="16"/>
  <c r="R59" i="16"/>
  <c r="R58" i="16"/>
  <c r="R57" i="16"/>
  <c r="R56" i="16"/>
  <c r="R55" i="16"/>
  <c r="R54" i="16"/>
  <c r="R53" i="16"/>
  <c r="R52" i="16"/>
  <c r="R51" i="16"/>
  <c r="R50" i="16"/>
  <c r="R49" i="16"/>
  <c r="R48" i="16"/>
  <c r="R47" i="16"/>
  <c r="R46" i="16"/>
  <c r="R45" i="16"/>
  <c r="R44" i="16"/>
  <c r="R43" i="16"/>
  <c r="R42" i="16"/>
  <c r="R41" i="16"/>
  <c r="R40" i="16"/>
  <c r="R39" i="16"/>
  <c r="R38" i="16"/>
  <c r="R37" i="16"/>
  <c r="R36" i="16"/>
  <c r="R35" i="16"/>
  <c r="R34" i="16"/>
  <c r="R33" i="16"/>
  <c r="R32" i="16"/>
  <c r="R31" i="16"/>
  <c r="R30" i="16"/>
  <c r="R29" i="16"/>
  <c r="R28" i="16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7" i="16"/>
  <c r="AC1" i="16"/>
  <c r="AD1" i="16" s="1"/>
  <c r="AB1" i="16"/>
  <c r="G23" i="16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52" i="16" a="1"/>
  <c r="F133" i="16" a="1"/>
  <c r="F100" i="16" a="1"/>
  <c r="F67" i="16" a="1"/>
  <c r="F108" i="16" a="1"/>
  <c r="F126" i="16" a="1"/>
  <c r="F53" i="16" a="1"/>
  <c r="F93" i="16" a="1"/>
  <c r="F29" i="16" a="1"/>
  <c r="F106" i="16" a="1"/>
  <c r="F91" i="16" a="1"/>
  <c r="F92" i="16" a="1"/>
  <c r="F87" i="16" a="1"/>
  <c r="F51" i="16" a="1"/>
  <c r="F135" i="16" a="1"/>
  <c r="F60" i="16" a="1"/>
  <c r="F70" i="16" a="1"/>
  <c r="F38" i="16" a="1"/>
  <c r="F110" i="16" a="1"/>
  <c r="F120" i="16" a="1"/>
  <c r="F81" i="16" a="1"/>
  <c r="F48" i="16" a="1"/>
  <c r="F124" i="16" a="1"/>
  <c r="F104" i="16" a="1"/>
  <c r="F122" i="16" a="1"/>
  <c r="F97" i="16" a="1"/>
  <c r="F118" i="16" a="1"/>
  <c r="F128" i="16" a="1"/>
  <c r="F101" i="16" a="1"/>
  <c r="F37" i="16" a="1"/>
  <c r="F121" i="16" a="1"/>
  <c r="F30" i="16" a="1"/>
  <c r="F123" i="16" a="1"/>
  <c r="F77" i="16" a="1"/>
  <c r="F99" i="16" a="1"/>
  <c r="F68" i="16" a="1"/>
  <c r="F86" i="16" a="1"/>
  <c r="F90" i="16" a="1"/>
  <c r="F95" i="16" a="1"/>
  <c r="F82" i="16" a="1"/>
  <c r="F83" i="16" a="1"/>
  <c r="F61" i="16" a="1"/>
  <c r="F79" i="16" a="1"/>
  <c r="F125" i="16" a="1"/>
  <c r="F113" i="16" a="1"/>
  <c r="F69" i="16" a="1"/>
  <c r="F84" i="16" a="1"/>
  <c r="F131" i="16" a="1"/>
  <c r="F71" i="16" a="1"/>
  <c r="F76" i="16" a="1"/>
  <c r="F31" i="16" a="1"/>
  <c r="F88" i="16" a="1"/>
  <c r="F72" i="16" a="1"/>
  <c r="F50" i="16" a="1"/>
  <c r="F36" i="16" a="1"/>
  <c r="F132" i="16" a="1"/>
  <c r="F129" i="16" a="1"/>
  <c r="F89" i="16" a="1"/>
  <c r="F49" i="16" a="1"/>
  <c r="F130" i="16" a="1"/>
  <c r="F107" i="16" a="1"/>
  <c r="F112" i="16" a="1"/>
  <c r="F127" i="16" a="1"/>
  <c r="F78" i="16" a="1"/>
  <c r="E135" i="16" l="1" a="1"/>
  <c r="E135" i="16" s="1"/>
  <c r="F135" i="16"/>
  <c r="F133" i="16"/>
  <c r="F121" i="16"/>
  <c r="F131" i="16"/>
  <c r="F132" i="16"/>
  <c r="F130" i="16"/>
  <c r="F126" i="16"/>
  <c r="F123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5" i="16" l="1"/>
  <c r="G121" i="16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<sst xmlns="http://schemas.openxmlformats.org/spreadsheetml/2006/main" count="1761" uniqueCount="404">
  <si>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</si>
  <si>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</si>
  <si>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</si>
  <si>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</si>
  <si>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</si>
  <si>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</si>
  <si>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</si>
  <si>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</si>
  <si>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</si>
  <si>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</si>
  <si>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</si>
  <si>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</si>
  <si>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</si>
  <si>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</si>
  <si>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</si>
  <si>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</si>
  <si>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</si>
  <si>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</si>
  <si>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</si>
  <si>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</si>
  <si>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</si>
  <si>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</si>
  <si>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</si>
  <si>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</si>
  <si>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</si>
  <si>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</si>
  <si>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</si>
  <si>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</si>
  <si>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</si>
  <si>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</si>
  <si>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</si>
  <si>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</si>
  <si>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</si>
  <si>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</si>
  <si>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</si>
  <si>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</si>
  <si>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</si>
  <si>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</si>
  <si>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</si>
  <si>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</si>
  <si>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</si>
  <si>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</si>
  <si>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</si>
  <si>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</si>
  <si>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</si>
  <si>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</si>
  <si>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</si>
  <si>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</si>
  <si>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</si>
  <si>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</si>
  <si>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</si>
  <si>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</si>
  <si>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</si>
  <si>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</si>
  <si>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</si>
  <si>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</si>
  <si>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</si>
  <si>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</si>
  <si>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</si>
  <si>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</si>
  <si>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</si>
  <si>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</si>
  <si>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</si>
  <si>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</si>
  <si>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</si>
  <si>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</si>
  <si>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</si>
  <si>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</si>
  <si>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</si>
  <si>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</si>
  <si>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</si>
  <si>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</si>
  <si>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</si>
  <si>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</si>
  <si>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</si>
  <si>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</si>
  <si>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</si>
  <si>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</si>
  <si>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</si>
  <si>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</si>
  <si>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</si>
  <si>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</si>
  <si>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</si>
  <si>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</si>
  <si>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</si>
  <si>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</si>
  <si>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</si>
  <si>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</si>
  <si>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</si>
  <si>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</si>
  <si>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</si>
  <si>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</si>
  <si>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</si>
  <si>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</si>
  <si>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</si>
  <si>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</si>
  <si>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</si>
  <si>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</si>
  <si>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</si>
  <si>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</si>
  <si>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</si>
  <si>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</si>
  <si>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</si>
  <si>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</si>
  <si>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</si>
  <si>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</si>
  <si>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</si>
  <si>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</si>
  <si>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</si>
  <si>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</si>
  <si>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</si>
  <si>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</si>
  <si>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</si>
  <si>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</si>
  <si>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</si>
  <si>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</si>
  <si>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</si>
  <si>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</si>
  <si>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</si>
  <si>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</si>
  <si>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</si>
  <si>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</si>
  <si>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</si>
  <si>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</si>
  <si>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</si>
  <si>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</si>
  <si>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</si>
  <si>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</si>
  <si>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</si>
  <si>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</si>
  <si>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</si>
  <si>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</si>
  <si>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</si>
  <si>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</si>
  <si>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</si>
  <si>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</si>
  <si>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</si>
  <si>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</si>
  <si>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</si>
  <si>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</si>
  <si>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</si>
  <si>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</si>
  <si>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</si>
  <si>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</si>
  <si>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</si>
  <si>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</si>
  <si>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</si>
  <si>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</si>
  <si>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</si>
  <si>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</si>
  <si>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</si>
  <si>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</si>
  <si>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</si>
  <si>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</si>
  <si>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</si>
  <si>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</si>
  <si>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</si>
  <si>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</si>
  <si>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</si>
  <si>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</si>
  <si>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</si>
  <si>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</si>
  <si>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</si>
  <si>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</si>
  <si>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</si>
  <si>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</si>
  <si>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</si>
  <si>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</si>
  <si>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</si>
  <si>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</si>
  <si>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</si>
  <si>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</si>
  <si>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</si>
  <si>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</si>
  <si>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</si>
  <si>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</si>
  <si>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</si>
  <si>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</si>
  <si>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</si>
  <si>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</si>
  <si>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</si>
  <si>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</si>
  <si>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</si>
  <si>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</si>
  <si>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</si>
  <si>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</si>
  <si>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</si>
  <si>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</si>
  <si>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</si>
  <si>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</si>
  <si>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</si>
  <si>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</si>
  <si>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</si>
  <si>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</si>
  <si>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</si>
  <si>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</si>
  <si>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</si>
  <si>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</si>
  <si>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</si>
  <si>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</si>
  <si>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</si>
  <si>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</si>
  <si>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</si>
  <si>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</si>
  <si>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</si>
  <si>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</si>
  <si>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</si>
  <si>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</si>
  <si>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</si>
  <si>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</si>
  <si>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</si>
  <si>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</si>
  <si>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</si>
  <si>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</si>
  <si>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</si>
  <si>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</si>
  <si>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</si>
  <si>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</si>
  <si>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</si>
  <si>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</si>
  <si>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</si>
  <si>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</si>
  <si>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</si>
  <si>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</si>
  <si>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</si>
  <si>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</si>
  <si>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</si>
  <si>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</si>
  <si>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</si>
  <si>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</si>
  <si>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</si>
  <si>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</si>
  <si>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</si>
  <si>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</si>
  <si>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</si>
  <si>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</si>
  <si>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</si>
  <si>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</si>
  <si>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</si>
  <si>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</si>
  <si>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</si>
  <si>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</si>
  <si>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</si>
  <si>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</si>
  <si>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</si>
  <si>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</si>
  <si>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</si>
  <si>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</si>
  <si>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</si>
  <si>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</si>
  <si>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</si>
  <si>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</si>
  <si>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</si>
  <si>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</si>
  <si>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</si>
  <si>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</si>
  <si>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</si>
  <si>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</si>
  <si>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</si>
  <si>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</si>
  <si>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</si>
  <si>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</si>
  <si>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</si>
  <si>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</si>
  <si>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</si>
  <si>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</si>
  <si>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</si>
  <si>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</si>
  <si>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</si>
  <si>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</si>
  <si>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</si>
  <si>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</si>
  <si>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</si>
  <si>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</si>
  <si>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</si>
  <si>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</si>
  <si>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</si>
  <si>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</si>
  <si>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</si>
  <si>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</si>
  <si>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</si>
  <si>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</si>
  <si>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</si>
  <si>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</si>
  <si>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</si>
  <si>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</si>
  <si>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</si>
  <si>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</si>
  <si>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</si>
  <si>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</si>
  <si>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</si>
  <si>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</si>
  <si>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</si>
  <si>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</si>
  <si>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</si>
  <si>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</si>
  <si>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</si>
  <si>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</si>
  <si>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</si>
  <si>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</si>
  <si>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</si>
  <si>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</si>
  <si>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</si>
  <si>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</si>
  <si>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</si>
  <si>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</si>
  <si>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</si>
  <si>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</si>
  <si>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</si>
  <si>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</si>
  <si>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</si>
  <si>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</si>
  <si>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</si>
  <si>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</si>
  <si>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</si>
  <si>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</si>
  <si>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</si>
  <si>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</si>
  <si>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</si>
  <si>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</si>
  <si>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</si>
  <si>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</si>
  <si>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</si>
  <si>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</si>
  <si>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</si>
  <si>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</si>
  <si>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</si>
  <si>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</si>
  <si>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</si>
  <si>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</si>
  <si>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</si>
  <si>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</si>
  <si>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</si>
  <si>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</si>
  <si>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</si>
  <si>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</si>
  <si>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</si>
  <si>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</si>
  <si>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</si>
  <si>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</si>
  <si>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</si>
  <si>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</si>
  <si>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</si>
  <si>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</si>
  <si>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</si>
  <si>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</si>
  <si>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</si>
  <si>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</si>
  <si>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</si>
  <si>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</si>
  <si>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</si>
  <si>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</si>
  <si>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</si>
  <si>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</si>
  <si>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</si>
  <si>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</si>
  <si>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</si>
  <si>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</si>
  <si>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</si>
  <si>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</si>
  <si>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</si>
  <si>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</si>
  <si>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</si>
  <si>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</si>
  <si>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</si>
  <si>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</si>
  <si>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</si>
  <si>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</si>
  <si>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</si>
  <si>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</si>
  <si>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</si>
  <si>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</si>
  <si>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r>
      <t>l</t>
    </r>
    <r>
      <rPr>
        <vertAlign val="subscript"/>
        <sz val="9"/>
        <color theme="1"/>
        <rFont val="Arial"/>
        <family val="2"/>
      </rPr>
      <t>sh</t>
    </r>
  </si>
  <si>
    <t>m1</t>
  </si>
  <si>
    <t>Length of free loaded thread</t>
  </si>
  <si>
    <r>
      <t>l</t>
    </r>
    <r>
      <rPr>
        <vertAlign val="subscript"/>
        <sz val="9"/>
        <color theme="1"/>
        <rFont val="Arial"/>
        <family val="2"/>
      </rPr>
      <t>Gew</t>
    </r>
  </si>
  <si>
    <t>m2</t>
  </si>
  <si>
    <t>N_d</t>
  </si>
  <si>
    <t>Shank diameter</t>
  </si>
  <si>
    <r>
      <t>d</t>
    </r>
    <r>
      <rPr>
        <vertAlign val="subscript"/>
        <sz val="9"/>
        <color theme="1"/>
        <rFont val="Arial"/>
        <family val="2"/>
      </rPr>
      <t>sh</t>
    </r>
  </si>
  <si>
    <t>Delta_sigma_d</t>
  </si>
  <si>
    <t>Pitch diameter</t>
  </si>
  <si>
    <r>
      <t>d</t>
    </r>
    <r>
      <rPr>
        <vertAlign val="subscript"/>
        <sz val="9"/>
        <color theme="1"/>
        <rFont val="Arial"/>
        <family val="2"/>
      </rPr>
      <t>2</t>
    </r>
  </si>
  <si>
    <t>safety factor loads</t>
  </si>
  <si>
    <t>Minor diameter</t>
  </si>
  <si>
    <r>
      <t>d</t>
    </r>
    <r>
      <rPr>
        <vertAlign val="subscript"/>
        <sz val="9"/>
        <color theme="1"/>
        <rFont val="Arial"/>
        <family val="2"/>
      </rPr>
      <t>3</t>
    </r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</si>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</sst>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8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9" fillId="0" borderId="0" xfId="4" applyFont="1" applyAlignment="1">
      <alignment horizontal="center" vertical="top" wrapText="1"/>
    </xf>
    <xf numFmtId="0" fontId="69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" xfId="0" builtinId="0"/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" xfId="3" builtinId="5"/>
    <cellStyle name="Percent 2" xfId="16" xr:uid="{239069C0-748A-4C21-A885-90201691E9E0}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-75.788593259186214</c:v>
                </c:pt>
                <c:pt idx="1">
                  <c:v>-75.788593259186214</c:v>
                </c:pt>
                <c:pt idx="2">
                  <c:v>-75.78842831104069</c:v>
                </c:pt>
                <c:pt idx="3">
                  <c:v>-75.731302605109491</c:v>
                </c:pt>
                <c:pt idx="4">
                  <c:v>-75.571562027290014</c:v>
                </c:pt>
                <c:pt idx="5">
                  <c:v>-75.309206577582287</c:v>
                </c:pt>
                <c:pt idx="6">
                  <c:v>-74.944236255986283</c:v>
                </c:pt>
                <c:pt idx="7">
                  <c:v>-74.476651062502015</c:v>
                </c:pt>
                <c:pt idx="8">
                  <c:v>-73.906450997129483</c:v>
                </c:pt>
                <c:pt idx="9">
                  <c:v>-73.233636059868687</c:v>
                </c:pt>
                <c:pt idx="10">
                  <c:v>-72.458206250719627</c:v>
                </c:pt>
                <c:pt idx="11">
                  <c:v>-71.580161569682289</c:v>
                </c:pt>
                <c:pt idx="12">
                  <c:v>-70.599502016756702</c:v>
                </c:pt>
                <c:pt idx="13">
                  <c:v>-69.516227591942837</c:v>
                </c:pt>
                <c:pt idx="14">
                  <c:v>-68.330338295240736</c:v>
                </c:pt>
                <c:pt idx="15">
                  <c:v>-67.041834126650343</c:v>
                </c:pt>
                <c:pt idx="16">
                  <c:v>-65.650715086171687</c:v>
                </c:pt>
                <c:pt idx="17">
                  <c:v>-64.156981173804766</c:v>
                </c:pt>
                <c:pt idx="18">
                  <c:v>-62.560632389549582</c:v>
                </c:pt>
                <c:pt idx="19">
                  <c:v>-60.861668733406127</c:v>
                </c:pt>
                <c:pt idx="20">
                  <c:v>-59.060090205374415</c:v>
                </c:pt>
                <c:pt idx="21">
                  <c:v>-57.155896805454432</c:v>
                </c:pt>
                <c:pt idx="22">
                  <c:v>-55.149088533646186</c:v>
                </c:pt>
                <c:pt idx="23">
                  <c:v>-53.039665389949668</c:v>
                </c:pt>
                <c:pt idx="24">
                  <c:v>-50.827627374364894</c:v>
                </c:pt>
                <c:pt idx="25">
                  <c:v>-48.512974486891849</c:v>
                </c:pt>
                <c:pt idx="26">
                  <c:v>-46.095706727530541</c:v>
                </c:pt>
                <c:pt idx="27">
                  <c:v>-43.575824096280968</c:v>
                </c:pt>
                <c:pt idx="28">
                  <c:v>-40.953326593143125</c:v>
                </c:pt>
                <c:pt idx="29">
                  <c:v>-38.228214218117024</c:v>
                </c:pt>
                <c:pt idx="30">
                  <c:v>-35.400486971202653</c:v>
                </c:pt>
                <c:pt idx="31">
                  <c:v>-32.470144852400018</c:v>
                </c:pt>
                <c:pt idx="32">
                  <c:v>-29.437187861709113</c:v>
                </c:pt>
                <c:pt idx="33">
                  <c:v>-26.301615999129947</c:v>
                </c:pt>
                <c:pt idx="34">
                  <c:v>-23.063429264662513</c:v>
                </c:pt>
                <c:pt idx="35">
                  <c:v>-19.722627658306816</c:v>
                </c:pt>
                <c:pt idx="36">
                  <c:v>-16.279211180062852</c:v>
                </c:pt>
                <c:pt idx="37">
                  <c:v>-12.733179829930624</c:v>
                </c:pt>
                <c:pt idx="38">
                  <c:v>-9.0827704436473109</c:v>
                </c:pt>
                <c:pt idx="39">
                  <c:v>-5.2761955096619921</c:v>
                </c:pt>
                <c:pt idx="40">
                  <c:v>-1.2894523917477345</c:v>
                </c:pt>
                <c:pt idx="41">
                  <c:v>2.8774589100954624</c:v>
                </c:pt>
                <c:pt idx="42">
                  <c:v>7.2245383958675973</c:v>
                </c:pt>
                <c:pt idx="43">
                  <c:v>11.751786065568673</c:v>
                </c:pt>
                <c:pt idx="44">
                  <c:v>16.459201919198687</c:v>
                </c:pt>
                <c:pt idx="45">
                  <c:v>21.346785956757643</c:v>
                </c:pt>
                <c:pt idx="46">
                  <c:v>26.414538178245536</c:v>
                </c:pt>
                <c:pt idx="47">
                  <c:v>31.662458583662367</c:v>
                </c:pt>
                <c:pt idx="48">
                  <c:v>37.09054717300814</c:v>
                </c:pt>
                <c:pt idx="49">
                  <c:v>42.698803946282851</c:v>
                </c:pt>
                <c:pt idx="50">
                  <c:v>48.487228903486496</c:v>
                </c:pt>
                <c:pt idx="51">
                  <c:v>54.45582204461909</c:v>
                </c:pt>
                <c:pt idx="52">
                  <c:v>60.604583369680611</c:v>
                </c:pt>
                <c:pt idx="53">
                  <c:v>66.933512878671095</c:v>
                </c:pt>
                <c:pt idx="54">
                  <c:v>73.442610571590436</c:v>
                </c:pt>
                <c:pt idx="55">
                  <c:v>80.131876448438774</c:v>
                </c:pt>
                <c:pt idx="56">
                  <c:v>87.001310509216069</c:v>
                </c:pt>
                <c:pt idx="57">
                  <c:v>94.05091275392229</c:v>
                </c:pt>
                <c:pt idx="58">
                  <c:v>101.28068318255744</c:v>
                </c:pt>
                <c:pt idx="59">
                  <c:v>108.69062179512154</c:v>
                </c:pt>
                <c:pt idx="60">
                  <c:v>116.28072859161459</c:v>
                </c:pt>
                <c:pt idx="61">
                  <c:v>124.05100357203656</c:v>
                </c:pt>
                <c:pt idx="62">
                  <c:v>132.00144673638746</c:v>
                </c:pt>
                <c:pt idx="63">
                  <c:v>140.13205808466731</c:v>
                </c:pt>
                <c:pt idx="64">
                  <c:v>148.44283761687615</c:v>
                </c:pt>
                <c:pt idx="65">
                  <c:v>156.93378533301384</c:v>
                </c:pt>
                <c:pt idx="66">
                  <c:v>165.60490123308054</c:v>
                </c:pt>
                <c:pt idx="67">
                  <c:v>174.45618531707615</c:v>
                </c:pt>
                <c:pt idx="68">
                  <c:v>183.4876375850007</c:v>
                </c:pt>
                <c:pt idx="69">
                  <c:v>192.69925803685422</c:v>
                </c:pt>
                <c:pt idx="70">
                  <c:v>202.09104667263662</c:v>
                </c:pt>
                <c:pt idx="71">
                  <c:v>211.66300349234797</c:v>
                </c:pt>
                <c:pt idx="72">
                  <c:v>221.41512849598831</c:v>
                </c:pt>
                <c:pt idx="73">
                  <c:v>231.3474216835576</c:v>
                </c:pt>
                <c:pt idx="74">
                  <c:v>241.45988305505577</c:v>
                </c:pt>
                <c:pt idx="75">
                  <c:v>251.7525126104828</c:v>
                </c:pt>
                <c:pt idx="76">
                  <c:v>262.22531034983888</c:v>
                </c:pt>
                <c:pt idx="77">
                  <c:v>272.87827627312384</c:v>
                </c:pt>
                <c:pt idx="78">
                  <c:v>283.71141038033778</c:v>
                </c:pt>
                <c:pt idx="79">
                  <c:v>294.72471267148075</c:v>
                </c:pt>
                <c:pt idx="80">
                  <c:v>305.91818314655251</c:v>
                </c:pt>
                <c:pt idx="81">
                  <c:v>317.29182180555324</c:v>
                </c:pt>
                <c:pt idx="82">
                  <c:v>328.845628648483</c:v>
                </c:pt>
                <c:pt idx="83">
                  <c:v>340.57960367534162</c:v>
                </c:pt>
                <c:pt idx="84">
                  <c:v>352.49374688612914</c:v>
                </c:pt>
                <c:pt idx="85">
                  <c:v>364.5880582808457</c:v>
                </c:pt>
                <c:pt idx="86">
                  <c:v>376.86253785949123</c:v>
                </c:pt>
                <c:pt idx="87">
                  <c:v>389.31718562206555</c:v>
                </c:pt>
                <c:pt idx="88">
                  <c:v>401.9520015685689</c:v>
                </c:pt>
                <c:pt idx="89">
                  <c:v>414.76698569900122</c:v>
                </c:pt>
                <c:pt idx="90">
                  <c:v>427.7621380133624</c:v>
                </c:pt>
                <c:pt idx="91">
                  <c:v>440.93745851165255</c:v>
                </c:pt>
                <c:pt idx="92">
                  <c:v>454.29294719387167</c:v>
                </c:pt>
                <c:pt idx="93">
                  <c:v>467.82860406001964</c:v>
                </c:pt>
                <c:pt idx="94">
                  <c:v>481.54442911009659</c:v>
                </c:pt>
                <c:pt idx="95">
                  <c:v>495.44042234410256</c:v>
                </c:pt>
                <c:pt idx="96">
                  <c:v>509.51658376203744</c:v>
                </c:pt>
                <c:pt idx="97">
                  <c:v>523.77291336390124</c:v>
                </c:pt>
                <c:pt idx="98">
                  <c:v>538.20941114969389</c:v>
                </c:pt>
                <c:pt idx="99">
                  <c:v>552.82607711941569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905.35697439379805</c:v>
                </c:pt>
                <c:pt idx="1">
                  <c:v>905.35697439379805</c:v>
                </c:pt>
                <c:pt idx="2">
                  <c:v>905.35703105445964</c:v>
                </c:pt>
                <c:pt idx="3">
                  <c:v>905.3766540716324</c:v>
                </c:pt>
                <c:pt idx="4">
                  <c:v>905.43152590298473</c:v>
                </c:pt>
                <c:pt idx="5">
                  <c:v>905.52164654851674</c:v>
                </c:pt>
                <c:pt idx="6">
                  <c:v>905.64701600822832</c:v>
                </c:pt>
                <c:pt idx="7">
                  <c:v>905.80763428211935</c:v>
                </c:pt>
                <c:pt idx="8">
                  <c:v>906.00350137018995</c:v>
                </c:pt>
                <c:pt idx="9">
                  <c:v>906.23461727244023</c:v>
                </c:pt>
                <c:pt idx="10">
                  <c:v>906.50098198887008</c:v>
                </c:pt>
                <c:pt idx="11">
                  <c:v>906.8025955194795</c:v>
                </c:pt>
                <c:pt idx="12">
                  <c:v>907.13945786426848</c:v>
                </c:pt>
                <c:pt idx="13">
                  <c:v>907.51156902323703</c:v>
                </c:pt>
                <c:pt idx="14">
                  <c:v>907.91892899638503</c:v>
                </c:pt>
                <c:pt idx="15">
                  <c:v>908.36153778371283</c:v>
                </c:pt>
                <c:pt idx="16">
                  <c:v>908.8393953852202</c:v>
                </c:pt>
                <c:pt idx="17">
                  <c:v>909.35250180090691</c:v>
                </c:pt>
                <c:pt idx="18">
                  <c:v>909.90085703077341</c:v>
                </c:pt>
                <c:pt idx="19">
                  <c:v>910.48446107481948</c:v>
                </c:pt>
                <c:pt idx="20">
                  <c:v>911.103313933045</c:v>
                </c:pt>
                <c:pt idx="21">
                  <c:v>911.75741560545032</c:v>
                </c:pt>
                <c:pt idx="22">
                  <c:v>912.44676609203498</c:v>
                </c:pt>
                <c:pt idx="23">
                  <c:v>913.1713653927992</c:v>
                </c:pt>
                <c:pt idx="24">
                  <c:v>913.93121350774322</c:v>
                </c:pt>
                <c:pt idx="25">
                  <c:v>914.7263104368667</c:v>
                </c:pt>
                <c:pt idx="26">
                  <c:v>915.55665618016974</c:v>
                </c:pt>
                <c:pt idx="27">
                  <c:v>916.42225073765246</c:v>
                </c:pt>
                <c:pt idx="28">
                  <c:v>917.32309410931464</c:v>
                </c:pt>
                <c:pt idx="29">
                  <c:v>918.25918629515638</c:v>
                </c:pt>
                <c:pt idx="30">
                  <c:v>919.23052729517781</c:v>
                </c:pt>
                <c:pt idx="31">
                  <c:v>920.23711710937869</c:v>
                </c:pt>
                <c:pt idx="32">
                  <c:v>921.27895573775925</c:v>
                </c:pt>
                <c:pt idx="33">
                  <c:v>922.35604318031938</c:v>
                </c:pt>
                <c:pt idx="34">
                  <c:v>923.46837943705907</c:v>
                </c:pt>
                <c:pt idx="35">
                  <c:v>924.61596450797833</c:v>
                </c:pt>
                <c:pt idx="36">
                  <c:v>925.79879839307705</c:v>
                </c:pt>
                <c:pt idx="37">
                  <c:v>927.01688109235556</c:v>
                </c:pt>
                <c:pt idx="38">
                  <c:v>928.27151680027589</c:v>
                </c:pt>
                <c:pt idx="39">
                  <c:v>929.60101220624597</c:v>
                </c:pt>
                <c:pt idx="40">
                  <c:v>931.02312181329853</c:v>
                </c:pt>
                <c:pt idx="41">
                  <c:v>932.5378456214338</c:v>
                </c:pt>
                <c:pt idx="42">
                  <c:v>934.14518363065167</c:v>
                </c:pt>
                <c:pt idx="43">
                  <c:v>935.84513584095214</c:v>
                </c:pt>
                <c:pt idx="44">
                  <c:v>937.63770225233532</c:v>
                </c:pt>
                <c:pt idx="45">
                  <c:v>939.52288286480086</c:v>
                </c:pt>
                <c:pt idx="46">
                  <c:v>941.50067767834923</c:v>
                </c:pt>
                <c:pt idx="47">
                  <c:v>943.57108669298009</c:v>
                </c:pt>
                <c:pt idx="48">
                  <c:v>945.73410990869365</c:v>
                </c:pt>
                <c:pt idx="49">
                  <c:v>947.98974732548993</c:v>
                </c:pt>
                <c:pt idx="50">
                  <c:v>950.33799894336869</c:v>
                </c:pt>
                <c:pt idx="51">
                  <c:v>952.77886476233004</c:v>
                </c:pt>
                <c:pt idx="52">
                  <c:v>955.312344782374</c:v>
                </c:pt>
                <c:pt idx="53">
                  <c:v>957.93843900350066</c:v>
                </c:pt>
                <c:pt idx="54">
                  <c:v>960.65714742570992</c:v>
                </c:pt>
                <c:pt idx="55">
                  <c:v>963.46847004900178</c:v>
                </c:pt>
                <c:pt idx="56">
                  <c:v>966.37240687337612</c:v>
                </c:pt>
                <c:pt idx="57">
                  <c:v>969.36895789883317</c:v>
                </c:pt>
                <c:pt idx="58">
                  <c:v>972.45812312537294</c:v>
                </c:pt>
                <c:pt idx="59">
                  <c:v>975.6399025529953</c:v>
                </c:pt>
                <c:pt idx="60">
                  <c:v>978.91429618170014</c:v>
                </c:pt>
                <c:pt idx="61">
                  <c:v>982.28130401148769</c:v>
                </c:pt>
                <c:pt idx="62">
                  <c:v>985.74092604235784</c:v>
                </c:pt>
                <c:pt idx="63">
                  <c:v>989.29316227431059</c:v>
                </c:pt>
                <c:pt idx="64">
                  <c:v>992.93801270734605</c:v>
                </c:pt>
                <c:pt idx="65">
                  <c:v>996.67547734146399</c:v>
                </c:pt>
                <c:pt idx="66">
                  <c:v>1000.5055561766646</c:v>
                </c:pt>
                <c:pt idx="67">
                  <c:v>1004.4282492129478</c:v>
                </c:pt>
                <c:pt idx="68">
                  <c:v>1008.4435564503136</c:v>
                </c:pt>
                <c:pt idx="69">
                  <c:v>1012.5514778887622</c:v>
                </c:pt>
                <c:pt idx="70">
                  <c:v>1016.7520135282932</c:v>
                </c:pt>
                <c:pt idx="71">
                  <c:v>1021.045163368907</c:v>
                </c:pt>
                <c:pt idx="72">
                  <c:v>1025.4309274106031</c:v>
                </c:pt>
                <c:pt idx="73">
                  <c:v>1029.909305653382</c:v>
                </c:pt>
                <c:pt idx="74">
                  <c:v>1034.4802980972436</c:v>
                </c:pt>
                <c:pt idx="75">
                  <c:v>1039.1439047421877</c:v>
                </c:pt>
                <c:pt idx="76">
                  <c:v>1043.9001255882145</c:v>
                </c:pt>
                <c:pt idx="77">
                  <c:v>1048.7489606353238</c:v>
                </c:pt>
                <c:pt idx="78">
                  <c:v>1053.6904098835159</c:v>
                </c:pt>
                <c:pt idx="79">
                  <c:v>1058.7244733327905</c:v>
                </c:pt>
                <c:pt idx="80">
                  <c:v>1063.8511509831478</c:v>
                </c:pt>
                <c:pt idx="81">
                  <c:v>1069.0704428345875</c:v>
                </c:pt>
                <c:pt idx="82">
                  <c:v>1074.3823488871099</c:v>
                </c:pt>
                <c:pt idx="83">
                  <c:v>1079.786869140715</c:v>
                </c:pt>
                <c:pt idx="84">
                  <c:v>1085.2840035954027</c:v>
                </c:pt>
                <c:pt idx="85">
                  <c:v>1090.8737522511728</c:v>
                </c:pt>
                <c:pt idx="86">
                  <c:v>1096.556115108026</c:v>
                </c:pt>
                <c:pt idx="87">
                  <c:v>1102.3310921659613</c:v>
                </c:pt>
                <c:pt idx="88">
                  <c:v>1108.1986834249794</c:v>
                </c:pt>
                <c:pt idx="89">
                  <c:v>1114.1588888850804</c:v>
                </c:pt>
                <c:pt idx="90">
                  <c:v>1120.2117085462637</c:v>
                </c:pt>
                <c:pt idx="91">
                  <c:v>1126.3571424085299</c:v>
                </c:pt>
                <c:pt idx="92">
                  <c:v>1132.5951904718784</c:v>
                </c:pt>
                <c:pt idx="93">
                  <c:v>1138.9258527363095</c:v>
                </c:pt>
                <c:pt idx="94">
                  <c:v>1145.3491292018234</c:v>
                </c:pt>
                <c:pt idx="95">
                  <c:v>1151.8650198684197</c:v>
                </c:pt>
                <c:pt idx="96">
                  <c:v>1158.4735247360989</c:v>
                </c:pt>
                <c:pt idx="97">
                  <c:v>1165.1746438048606</c:v>
                </c:pt>
                <c:pt idx="98">
                  <c:v>1171.9683770747047</c:v>
                </c:pt>
                <c:pt idx="99">
                  <c:v>1178.8547245456318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-61.124302461912279</c:v>
                </c:pt>
                <c:pt idx="1">
                  <c:v>-61.124302461912279</c:v>
                </c:pt>
                <c:pt idx="2">
                  <c:v>-61.121420374394681</c:v>
                </c:pt>
                <c:pt idx="3">
                  <c:v>-61.046841283618328</c:v>
                </c:pt>
                <c:pt idx="4">
                  <c:v>-60.871341858362001</c:v>
                </c:pt>
                <c:pt idx="5">
                  <c:v>-60.594922098625716</c:v>
                </c:pt>
                <c:pt idx="6">
                  <c:v>-60.217582004409465</c:v>
                </c:pt>
                <c:pt idx="7">
                  <c:v>-59.739321575713248</c:v>
                </c:pt>
                <c:pt idx="8">
                  <c:v>-59.160140812537065</c:v>
                </c:pt>
                <c:pt idx="9">
                  <c:v>-58.480039714880917</c:v>
                </c:pt>
                <c:pt idx="10">
                  <c:v>-57.699018282744809</c:v>
                </c:pt>
                <c:pt idx="11">
                  <c:v>-56.817076516128722</c:v>
                </c:pt>
                <c:pt idx="12">
                  <c:v>-55.834214415032676</c:v>
                </c:pt>
                <c:pt idx="13">
                  <c:v>-54.750431979456678</c:v>
                </c:pt>
                <c:pt idx="14">
                  <c:v>-53.5657292094007</c:v>
                </c:pt>
                <c:pt idx="15">
                  <c:v>-52.280106104864757</c:v>
                </c:pt>
                <c:pt idx="16">
                  <c:v>-50.893562665848847</c:v>
                </c:pt>
                <c:pt idx="17">
                  <c:v>-49.406098892352986</c:v>
                </c:pt>
                <c:pt idx="18">
                  <c:v>-47.817714784377152</c:v>
                </c:pt>
                <c:pt idx="19">
                  <c:v>-46.128410341921345</c:v>
                </c:pt>
                <c:pt idx="20">
                  <c:v>-44.338185564985579</c:v>
                </c:pt>
                <c:pt idx="21">
                  <c:v>-42.447040453569855</c:v>
                </c:pt>
                <c:pt idx="22">
                  <c:v>-40.454975007674157</c:v>
                </c:pt>
                <c:pt idx="23">
                  <c:v>-38.361989227298487</c:v>
                </c:pt>
                <c:pt idx="24">
                  <c:v>-36.168083112442865</c:v>
                </c:pt>
                <c:pt idx="25">
                  <c:v>-33.87325666310727</c:v>
                </c:pt>
                <c:pt idx="26">
                  <c:v>-31.477509879291727</c:v>
                </c:pt>
                <c:pt idx="27">
                  <c:v>-28.980842760996197</c:v>
                </c:pt>
                <c:pt idx="28">
                  <c:v>-26.383255308220704</c:v>
                </c:pt>
                <c:pt idx="29">
                  <c:v>-23.68474752096526</c:v>
                </c:pt>
                <c:pt idx="30">
                  <c:v>-20.885319399229832</c:v>
                </c:pt>
                <c:pt idx="31">
                  <c:v>-17.984970943014456</c:v>
                </c:pt>
                <c:pt idx="32">
                  <c:v>-14.983702152319104</c:v>
                </c:pt>
                <c:pt idx="33">
                  <c:v>-11.881513027143782</c:v>
                </c:pt>
                <c:pt idx="34">
                  <c:v>-8.6776141331511685</c:v>
                </c:pt>
                <c:pt idx="35">
                  <c:v>-5.3219267635193734</c:v>
                </c:pt>
                <c:pt idx="36">
                  <c:v>-1.784584382488287</c:v>
                </c:pt>
                <c:pt idx="37">
                  <c:v>1.9344130099421215</c:v>
                </c:pt>
                <c:pt idx="38">
                  <c:v>5.8350654137718365</c:v>
                </c:pt>
                <c:pt idx="39">
                  <c:v>9.9173728290008398</c:v>
                </c:pt>
                <c:pt idx="40">
                  <c:v>14.181335255629167</c:v>
                </c:pt>
                <c:pt idx="41">
                  <c:v>18.626952693656804</c:v>
                </c:pt>
                <c:pt idx="42">
                  <c:v>23.254225143083701</c:v>
                </c:pt>
                <c:pt idx="43">
                  <c:v>28.063152603909948</c:v>
                </c:pt>
                <c:pt idx="44">
                  <c:v>33.053735076135496</c:v>
                </c:pt>
                <c:pt idx="45">
                  <c:v>38.225972559760358</c:v>
                </c:pt>
                <c:pt idx="46">
                  <c:v>43.579865054784527</c:v>
                </c:pt>
                <c:pt idx="47">
                  <c:v>49.115412561207954</c:v>
                </c:pt>
                <c:pt idx="48">
                  <c:v>54.832615079030731</c:v>
                </c:pt>
                <c:pt idx="49">
                  <c:v>60.731472608252815</c:v>
                </c:pt>
                <c:pt idx="50">
                  <c:v>66.8119851488742</c:v>
                </c:pt>
                <c:pt idx="51">
                  <c:v>73.074152700894899</c:v>
                </c:pt>
                <c:pt idx="52">
                  <c:v>79.517975264314856</c:v>
                </c:pt>
                <c:pt idx="53">
                  <c:v>86.143452839134156</c:v>
                </c:pt>
                <c:pt idx="54">
                  <c:v>92.95058542535277</c:v>
                </c:pt>
                <c:pt idx="55">
                  <c:v>99.939373022970699</c:v>
                </c:pt>
                <c:pt idx="56">
                  <c:v>107.10981563198793</c:v>
                </c:pt>
                <c:pt idx="57">
                  <c:v>114.4619132524044</c:v>
                </c:pt>
                <c:pt idx="58">
                  <c:v>121.99566588422023</c:v>
                </c:pt>
                <c:pt idx="59">
                  <c:v>129.71107352743536</c:v>
                </c:pt>
                <c:pt idx="60">
                  <c:v>137.60813618204983</c:v>
                </c:pt>
                <c:pt idx="61">
                  <c:v>145.68685384806358</c:v>
                </c:pt>
                <c:pt idx="62">
                  <c:v>153.94722652547659</c:v>
                </c:pt>
                <c:pt idx="63">
                  <c:v>162.38925421428897</c:v>
                </c:pt>
                <c:pt idx="64">
                  <c:v>171.01293691450064</c:v>
                </c:pt>
                <c:pt idx="65">
                  <c:v>179.81827462611162</c:v>
                </c:pt>
                <c:pt idx="66">
                  <c:v>188.80526734912192</c:v>
                </c:pt>
                <c:pt idx="67">
                  <c:v>197.97391508353141</c:v>
                </c:pt>
                <c:pt idx="68">
                  <c:v>207.32421782934037</c:v>
                </c:pt>
                <c:pt idx="69">
                  <c:v>216.85617558654852</c:v>
                </c:pt>
                <c:pt idx="70">
                  <c:v>226.56978835515608</c:v>
                </c:pt>
                <c:pt idx="71">
                  <c:v>236.46505613516291</c:v>
                </c:pt>
                <c:pt idx="72">
                  <c:v>246.54197892656893</c:v>
                </c:pt>
                <c:pt idx="73">
                  <c:v>256.80055672937436</c:v>
                </c:pt>
                <c:pt idx="74">
                  <c:v>267.24078954357913</c:v>
                </c:pt>
                <c:pt idx="75">
                  <c:v>277.86267736918313</c:v>
                </c:pt>
                <c:pt idx="76">
                  <c:v>288.66622020618655</c:v>
                </c:pt>
                <c:pt idx="77">
                  <c:v>299.6514180545891</c:v>
                </c:pt>
                <c:pt idx="78">
                  <c:v>310.81827091439106</c:v>
                </c:pt>
                <c:pt idx="79">
                  <c:v>322.16677878559233</c:v>
                </c:pt>
                <c:pt idx="80">
                  <c:v>333.69694166819289</c:v>
                </c:pt>
                <c:pt idx="81">
                  <c:v>345.40875956219281</c:v>
                </c:pt>
                <c:pt idx="82">
                  <c:v>357.30223246759198</c:v>
                </c:pt>
                <c:pt idx="83">
                  <c:v>369.3773603843905</c:v>
                </c:pt>
                <c:pt idx="84">
                  <c:v>381.63414331258809</c:v>
                </c:pt>
                <c:pt idx="85">
                  <c:v>394.07258125218522</c:v>
                </c:pt>
                <c:pt idx="86">
                  <c:v>406.69267420318158</c:v>
                </c:pt>
                <c:pt idx="87">
                  <c:v>419.49442216557742</c:v>
                </c:pt>
                <c:pt idx="88">
                  <c:v>432.47782513937233</c:v>
                </c:pt>
                <c:pt idx="89">
                  <c:v>445.64288312456677</c:v>
                </c:pt>
                <c:pt idx="90">
                  <c:v>458.98959612116033</c:v>
                </c:pt>
                <c:pt idx="91">
                  <c:v>472.51796412915337</c:v>
                </c:pt>
                <c:pt idx="92">
                  <c:v>486.22798714854554</c:v>
                </c:pt>
                <c:pt idx="93">
                  <c:v>500.11966517933718</c:v>
                </c:pt>
                <c:pt idx="94">
                  <c:v>514.19299822152789</c:v>
                </c:pt>
                <c:pt idx="95">
                  <c:v>528.44798627511796</c:v>
                </c:pt>
                <c:pt idx="96">
                  <c:v>542.88462934010749</c:v>
                </c:pt>
                <c:pt idx="97">
                  <c:v>557.50292741649616</c:v>
                </c:pt>
                <c:pt idx="98">
                  <c:v>572.30288050428442</c:v>
                </c:pt>
                <c:pt idx="99">
                  <c:v>587.2844886034718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911.52293878775538</c:v>
                </c:pt>
                <c:pt idx="1">
                  <c:v>911.52293878775538</c:v>
                </c:pt>
                <c:pt idx="2">
                  <c:v>911.52385216729181</c:v>
                </c:pt>
                <c:pt idx="3">
                  <c:v>911.54748747154315</c:v>
                </c:pt>
                <c:pt idx="4">
                  <c:v>911.60310604061783</c:v>
                </c:pt>
                <c:pt idx="5">
                  <c:v>911.69070787451574</c:v>
                </c:pt>
                <c:pt idx="6">
                  <c:v>911.81029297323698</c:v>
                </c:pt>
                <c:pt idx="7">
                  <c:v>911.96186133678168</c:v>
                </c:pt>
                <c:pt idx="8">
                  <c:v>912.1454129651496</c:v>
                </c:pt>
                <c:pt idx="9">
                  <c:v>912.36094785834075</c:v>
                </c:pt>
                <c:pt idx="10">
                  <c:v>912.60846601635546</c:v>
                </c:pt>
                <c:pt idx="11">
                  <c:v>912.88796743919329</c:v>
                </c:pt>
                <c:pt idx="12">
                  <c:v>913.19945212685445</c:v>
                </c:pt>
                <c:pt idx="13">
                  <c:v>913.54292007933896</c:v>
                </c:pt>
                <c:pt idx="14">
                  <c:v>913.9183712966468</c:v>
                </c:pt>
                <c:pt idx="15">
                  <c:v>914.32580577877798</c:v>
                </c:pt>
                <c:pt idx="16">
                  <c:v>914.76522352573227</c:v>
                </c:pt>
                <c:pt idx="17">
                  <c:v>915.23662453751012</c:v>
                </c:pt>
                <c:pt idx="18">
                  <c:v>915.74000881411109</c:v>
                </c:pt>
                <c:pt idx="19">
                  <c:v>916.27537635553563</c:v>
                </c:pt>
                <c:pt idx="20">
                  <c:v>916.84272716178327</c:v>
                </c:pt>
                <c:pt idx="21">
                  <c:v>917.44206123285426</c:v>
                </c:pt>
                <c:pt idx="22">
                  <c:v>918.07337856874858</c:v>
                </c:pt>
                <c:pt idx="23">
                  <c:v>918.73667916946624</c:v>
                </c:pt>
                <c:pt idx="24">
                  <c:v>919.43196303500713</c:v>
                </c:pt>
                <c:pt idx="25">
                  <c:v>920.15923016537147</c:v>
                </c:pt>
                <c:pt idx="26">
                  <c:v>920.91848056055903</c:v>
                </c:pt>
                <c:pt idx="27">
                  <c:v>921.70971422056994</c:v>
                </c:pt>
                <c:pt idx="28">
                  <c:v>922.53293114540406</c:v>
                </c:pt>
                <c:pt idx="29">
                  <c:v>923.38813133506176</c:v>
                </c:pt>
                <c:pt idx="30">
                  <c:v>924.27531478954256</c:v>
                </c:pt>
                <c:pt idx="31">
                  <c:v>925.19448150884671</c:v>
                </c:pt>
                <c:pt idx="32">
                  <c:v>926.14563149297419</c:v>
                </c:pt>
                <c:pt idx="33">
                  <c:v>927.1287647419249</c:v>
                </c:pt>
                <c:pt idx="34">
                  <c:v>928.14441888890462</c:v>
                </c:pt>
                <c:pt idx="35">
                  <c:v>929.2266993362357</c:v>
                </c:pt>
                <c:pt idx="36">
                  <c:v>930.39594627005124</c:v>
                </c:pt>
                <c:pt idx="37">
                  <c:v>931.65215969035148</c:v>
                </c:pt>
                <c:pt idx="38">
                  <c:v>932.99533959713619</c:v>
                </c:pt>
                <c:pt idx="39">
                  <c:v>934.4254859904056</c:v>
                </c:pt>
                <c:pt idx="40">
                  <c:v>935.9425988701596</c:v>
                </c:pt>
                <c:pt idx="41">
                  <c:v>937.54667823639818</c:v>
                </c:pt>
                <c:pt idx="42">
                  <c:v>939.23772408912134</c:v>
                </c:pt>
                <c:pt idx="43">
                  <c:v>941.01573642832898</c:v>
                </c:pt>
                <c:pt idx="44">
                  <c:v>942.88071525402142</c:v>
                </c:pt>
                <c:pt idx="45">
                  <c:v>944.83266056619846</c:v>
                </c:pt>
                <c:pt idx="46">
                  <c:v>946.87157236485996</c:v>
                </c:pt>
                <c:pt idx="47">
                  <c:v>948.99745065000604</c:v>
                </c:pt>
                <c:pt idx="48">
                  <c:v>951.21029542163683</c:v>
                </c:pt>
                <c:pt idx="49">
                  <c:v>953.51010667975208</c:v>
                </c:pt>
                <c:pt idx="50">
                  <c:v>955.89688442435204</c:v>
                </c:pt>
                <c:pt idx="51">
                  <c:v>958.37062865543669</c:v>
                </c:pt>
                <c:pt idx="52">
                  <c:v>960.93133937300581</c:v>
                </c:pt>
                <c:pt idx="53">
                  <c:v>963.57901657705952</c:v>
                </c:pt>
                <c:pt idx="54">
                  <c:v>966.31366026759792</c:v>
                </c:pt>
                <c:pt idx="55">
                  <c:v>969.1352704446208</c:v>
                </c:pt>
                <c:pt idx="56">
                  <c:v>972.04384710812826</c:v>
                </c:pt>
                <c:pt idx="57">
                  <c:v>975.03939025812042</c:v>
                </c:pt>
                <c:pt idx="58">
                  <c:v>978.12189989459716</c:v>
                </c:pt>
                <c:pt idx="59">
                  <c:v>981.29137601755838</c:v>
                </c:pt>
                <c:pt idx="60">
                  <c:v>984.54781862700429</c:v>
                </c:pt>
                <c:pt idx="61">
                  <c:v>987.89122772293479</c:v>
                </c:pt>
                <c:pt idx="62">
                  <c:v>991.32160330534998</c:v>
                </c:pt>
                <c:pt idx="63">
                  <c:v>994.83894537424965</c:v>
                </c:pt>
                <c:pt idx="64">
                  <c:v>998.4432539296339</c:v>
                </c:pt>
                <c:pt idx="65">
                  <c:v>1002.1345289715028</c:v>
                </c:pt>
                <c:pt idx="66">
                  <c:v>1005.9127704998564</c:v>
                </c:pt>
                <c:pt idx="67">
                  <c:v>1009.7779785146944</c:v>
                </c:pt>
                <c:pt idx="68">
                  <c:v>1013.7301530160171</c:v>
                </c:pt>
                <c:pt idx="69">
                  <c:v>1017.7692940038244</c:v>
                </c:pt>
                <c:pt idx="70">
                  <c:v>1021.8954014781162</c:v>
                </c:pt>
                <c:pt idx="71">
                  <c:v>1026.1084754388928</c:v>
                </c:pt>
                <c:pt idx="72">
                  <c:v>1030.4085158861537</c:v>
                </c:pt>
                <c:pt idx="73">
                  <c:v>1034.7955228198996</c:v>
                </c:pt>
                <c:pt idx="74">
                  <c:v>1039.2694962401297</c:v>
                </c:pt>
                <c:pt idx="75">
                  <c:v>1043.8304361468447</c:v>
                </c:pt>
                <c:pt idx="76">
                  <c:v>1048.4783425400442</c:v>
                </c:pt>
                <c:pt idx="77">
                  <c:v>1053.2132154197282</c:v>
                </c:pt>
                <c:pt idx="78">
                  <c:v>1058.0350547858968</c:v>
                </c:pt>
                <c:pt idx="79">
                  <c:v>1062.9438606385499</c:v>
                </c:pt>
                <c:pt idx="80">
                  <c:v>1067.9396329776878</c:v>
                </c:pt>
                <c:pt idx="81">
                  <c:v>1073.0223718033103</c:v>
                </c:pt>
                <c:pt idx="82">
                  <c:v>1078.1920771154175</c:v>
                </c:pt>
                <c:pt idx="83">
                  <c:v>1083.448748914009</c:v>
                </c:pt>
                <c:pt idx="84">
                  <c:v>1088.7923871990852</c:v>
                </c:pt>
                <c:pt idx="85">
                  <c:v>1094.222991970646</c:v>
                </c:pt>
                <c:pt idx="86">
                  <c:v>1099.7405632286914</c:v>
                </c:pt>
                <c:pt idx="87">
                  <c:v>1105.3451009732214</c:v>
                </c:pt>
                <c:pt idx="88">
                  <c:v>1111.0366052042359</c:v>
                </c:pt>
                <c:pt idx="89">
                  <c:v>1116.8150759217353</c:v>
                </c:pt>
                <c:pt idx="90">
                  <c:v>1122.680513125719</c:v>
                </c:pt>
                <c:pt idx="91">
                  <c:v>1128.6329168161876</c:v>
                </c:pt>
                <c:pt idx="92">
                  <c:v>1134.6722869931407</c:v>
                </c:pt>
                <c:pt idx="93">
                  <c:v>1140.7986236565782</c:v>
                </c:pt>
                <c:pt idx="94">
                  <c:v>1147.0119268065002</c:v>
                </c:pt>
                <c:pt idx="95">
                  <c:v>1153.312196442907</c:v>
                </c:pt>
                <c:pt idx="96">
                  <c:v>1159.6994325657986</c:v>
                </c:pt>
                <c:pt idx="97">
                  <c:v>1166.1736351751745</c:v>
                </c:pt>
                <c:pt idx="98">
                  <c:v>1172.734804271035</c:v>
                </c:pt>
                <c:pt idx="99">
                  <c:v>1179.3829398533801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-56.688139680272293</c:v>
                </c:pt>
                <c:pt idx="1">
                  <c:v>-56.688139680272293</c:v>
                </c:pt>
                <c:pt idx="2">
                  <c:v>-56.683691356277883</c:v>
                </c:pt>
                <c:pt idx="3">
                  <c:v>-56.603712595744732</c:v>
                </c:pt>
                <c:pt idx="4">
                  <c:v>-56.423500399535328</c:v>
                </c:pt>
                <c:pt idx="5">
                  <c:v>-56.143054767649673</c:v>
                </c:pt>
                <c:pt idx="6">
                  <c:v>-55.762375700087787</c:v>
                </c:pt>
                <c:pt idx="7">
                  <c:v>-55.28146319684965</c:v>
                </c:pt>
                <c:pt idx="8">
                  <c:v>-54.700317257935261</c:v>
                </c:pt>
                <c:pt idx="9">
                  <c:v>-54.018937883344641</c:v>
                </c:pt>
                <c:pt idx="10">
                  <c:v>-53.237325073077756</c:v>
                </c:pt>
                <c:pt idx="11">
                  <c:v>-52.35547882713464</c:v>
                </c:pt>
                <c:pt idx="12">
                  <c:v>-51.373399145515272</c:v>
                </c:pt>
                <c:pt idx="13">
                  <c:v>-50.291086028219652</c:v>
                </c:pt>
                <c:pt idx="14">
                  <c:v>-49.108539475247802</c:v>
                </c:pt>
                <c:pt idx="15">
                  <c:v>-47.825759486599694</c:v>
                </c:pt>
                <c:pt idx="16">
                  <c:v>-46.44274606227534</c:v>
                </c:pt>
                <c:pt idx="17">
                  <c:v>-44.959499202274749</c:v>
                </c:pt>
                <c:pt idx="18">
                  <c:v>-43.376018906597913</c:v>
                </c:pt>
                <c:pt idx="19">
                  <c:v>-41.692305175244826</c:v>
                </c:pt>
                <c:pt idx="20">
                  <c:v>-39.908358008215494</c:v>
                </c:pt>
                <c:pt idx="21">
                  <c:v>-38.024177405509917</c:v>
                </c:pt>
                <c:pt idx="22">
                  <c:v>-36.039763367128103</c:v>
                </c:pt>
                <c:pt idx="23">
                  <c:v>-33.95511589307003</c:v>
                </c:pt>
                <c:pt idx="24">
                  <c:v>-31.770234983335712</c:v>
                </c:pt>
                <c:pt idx="25">
                  <c:v>-29.485120637925149</c:v>
                </c:pt>
                <c:pt idx="26">
                  <c:v>-27.099772856838342</c:v>
                </c:pt>
                <c:pt idx="27">
                  <c:v>-24.614191640075301</c:v>
                </c:pt>
                <c:pt idx="28">
                  <c:v>-22.028376987636001</c:v>
                </c:pt>
                <c:pt idx="29">
                  <c:v>-19.342328899520457</c:v>
                </c:pt>
                <c:pt idx="30">
                  <c:v>-16.556047375728674</c:v>
                </c:pt>
                <c:pt idx="31">
                  <c:v>-13.669532416260639</c:v>
                </c:pt>
                <c:pt idx="32">
                  <c:v>-10.682784021116356</c:v>
                </c:pt>
                <c:pt idx="33">
                  <c:v>-7.5889293479408426</c:v>
                </c:pt>
                <c:pt idx="34">
                  <c:v>-4.3273163738291753</c:v>
                </c:pt>
                <c:pt idx="35">
                  <c:v>-0.88371864812543799</c:v>
                </c:pt>
                <c:pt idx="36">
                  <c:v>2.7418638291703994</c:v>
                </c:pt>
                <c:pt idx="37">
                  <c:v>6.5494310580583219</c:v>
                </c:pt>
                <c:pt idx="38">
                  <c:v>10.53898303853831</c:v>
                </c:pt>
                <c:pt idx="39">
                  <c:v>14.710519770610402</c:v>
                </c:pt>
                <c:pt idx="40">
                  <c:v>19.064041254274578</c:v>
                </c:pt>
                <c:pt idx="41">
                  <c:v>23.599547489530838</c:v>
                </c:pt>
                <c:pt idx="42">
                  <c:v>28.317038476379182</c:v>
                </c:pt>
                <c:pt idx="43">
                  <c:v>33.216514214819618</c:v>
                </c:pt>
                <c:pt idx="44">
                  <c:v>38.297974704852081</c:v>
                </c:pt>
                <c:pt idx="45">
                  <c:v>43.561419946476683</c:v>
                </c:pt>
                <c:pt idx="46">
                  <c:v>49.006849939693367</c:v>
                </c:pt>
                <c:pt idx="47">
                  <c:v>54.634264684502135</c:v>
                </c:pt>
                <c:pt idx="48">
                  <c:v>60.443664180902992</c:v>
                </c:pt>
                <c:pt idx="49">
                  <c:v>66.435048428895939</c:v>
                </c:pt>
                <c:pt idx="50">
                  <c:v>72.608417428480962</c:v>
                </c:pt>
                <c:pt idx="51">
                  <c:v>78.963771179658067</c:v>
                </c:pt>
                <c:pt idx="52">
                  <c:v>85.50110968242727</c:v>
                </c:pt>
                <c:pt idx="53">
                  <c:v>92.220432936788484</c:v>
                </c:pt>
                <c:pt idx="54">
                  <c:v>99.121740942741852</c:v>
                </c:pt>
                <c:pt idx="55">
                  <c:v>106.20503370028729</c:v>
                </c:pt>
                <c:pt idx="56">
                  <c:v>113.47031120942482</c:v>
                </c:pt>
                <c:pt idx="57">
                  <c:v>120.91757347015444</c:v>
                </c:pt>
                <c:pt idx="58">
                  <c:v>128.54682048247614</c:v>
                </c:pt>
                <c:pt idx="59">
                  <c:v>136.35805224638992</c:v>
                </c:pt>
                <c:pt idx="60">
                  <c:v>144.35126876189571</c:v>
                </c:pt>
                <c:pt idx="61">
                  <c:v>152.52647002899366</c:v>
                </c:pt>
                <c:pt idx="62">
                  <c:v>160.8836560476837</c:v>
                </c:pt>
                <c:pt idx="63">
                  <c:v>169.42282681796584</c:v>
                </c:pt>
                <c:pt idx="64">
                  <c:v>178.14398233984005</c:v>
                </c:pt>
                <c:pt idx="65">
                  <c:v>187.04712261330633</c:v>
                </c:pt>
                <c:pt idx="66">
                  <c:v>196.13224763836473</c:v>
                </c:pt>
                <c:pt idx="67">
                  <c:v>205.3993574150152</c:v>
                </c:pt>
                <c:pt idx="68">
                  <c:v>214.84845194325777</c:v>
                </c:pt>
                <c:pt idx="69">
                  <c:v>224.47953122309229</c:v>
                </c:pt>
                <c:pt idx="70">
                  <c:v>234.29259525451897</c:v>
                </c:pt>
                <c:pt idx="71">
                  <c:v>244.2876440375378</c:v>
                </c:pt>
                <c:pt idx="72">
                  <c:v>254.4646775721487</c:v>
                </c:pt>
                <c:pt idx="73">
                  <c:v>264.82369585835164</c:v>
                </c:pt>
                <c:pt idx="74">
                  <c:v>275.36469889614676</c:v>
                </c:pt>
                <c:pt idx="75">
                  <c:v>286.08768668553387</c:v>
                </c:pt>
                <c:pt idx="76">
                  <c:v>296.99265922651301</c:v>
                </c:pt>
                <c:pt idx="77">
                  <c:v>308.07961651908437</c:v>
                </c:pt>
                <c:pt idx="78">
                  <c:v>319.34855856324776</c:v>
                </c:pt>
                <c:pt idx="79">
                  <c:v>330.7994853590032</c:v>
                </c:pt>
                <c:pt idx="80">
                  <c:v>342.43239690635079</c:v>
                </c:pt>
                <c:pt idx="81">
                  <c:v>354.24729320529042</c:v>
                </c:pt>
                <c:pt idx="82">
                  <c:v>366.24417425582214</c:v>
                </c:pt>
                <c:pt idx="83">
                  <c:v>378.42304005794585</c:v>
                </c:pt>
                <c:pt idx="84">
                  <c:v>390.78389061166189</c:v>
                </c:pt>
                <c:pt idx="85">
                  <c:v>403.32672591696974</c:v>
                </c:pt>
                <c:pt idx="86">
                  <c:v>416.05154597387002</c:v>
                </c:pt>
                <c:pt idx="87">
                  <c:v>428.958350782362</c:v>
                </c:pt>
                <c:pt idx="88">
                  <c:v>442.04714034244614</c:v>
                </c:pt>
                <c:pt idx="89">
                  <c:v>455.31791465412255</c:v>
                </c:pt>
                <c:pt idx="90">
                  <c:v>468.77067371739088</c:v>
                </c:pt>
                <c:pt idx="91">
                  <c:v>482.40541753225142</c:v>
                </c:pt>
                <c:pt idx="92">
                  <c:v>496.22214609870389</c:v>
                </c:pt>
                <c:pt idx="93">
                  <c:v>510.22085941674874</c:v>
                </c:pt>
                <c:pt idx="94">
                  <c:v>524.40155748638529</c:v>
                </c:pt>
                <c:pt idx="95">
                  <c:v>538.76424030761427</c:v>
                </c:pt>
                <c:pt idx="96">
                  <c:v>553.30890788043507</c:v>
                </c:pt>
                <c:pt idx="97">
                  <c:v>568.03556020484791</c:v>
                </c:pt>
                <c:pt idx="98">
                  <c:v>582.94419728085313</c:v>
                </c:pt>
                <c:pt idx="99">
                  <c:v>598.03481910845039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913.25853655548099</c:v>
                </c:pt>
                <c:pt idx="1">
                  <c:v>913.25853655548099</c:v>
                </c:pt>
                <c:pt idx="2">
                  <c:v>913.25990800018758</c:v>
                </c:pt>
                <c:pt idx="3">
                  <c:v>913.28456592706186</c:v>
                </c:pt>
                <c:pt idx="4">
                  <c:v>913.34012641745153</c:v>
                </c:pt>
                <c:pt idx="5">
                  <c:v>913.42658947135669</c:v>
                </c:pt>
                <c:pt idx="6">
                  <c:v>913.54395508877735</c:v>
                </c:pt>
                <c:pt idx="7">
                  <c:v>913.69222326971339</c:v>
                </c:pt>
                <c:pt idx="8">
                  <c:v>913.87139401416482</c:v>
                </c:pt>
                <c:pt idx="9">
                  <c:v>914.08146732213174</c:v>
                </c:pt>
                <c:pt idx="10">
                  <c:v>914.32244319361416</c:v>
                </c:pt>
                <c:pt idx="11">
                  <c:v>914.59432162861185</c:v>
                </c:pt>
                <c:pt idx="12">
                  <c:v>914.89710262712515</c:v>
                </c:pt>
                <c:pt idx="13">
                  <c:v>915.23078618915383</c:v>
                </c:pt>
                <c:pt idx="14">
                  <c:v>915.5953723146979</c:v>
                </c:pt>
                <c:pt idx="15">
                  <c:v>915.99086100375757</c:v>
                </c:pt>
                <c:pt idx="16">
                  <c:v>916.41725225633252</c:v>
                </c:pt>
                <c:pt idx="17">
                  <c:v>916.87454607242296</c:v>
                </c:pt>
                <c:pt idx="18">
                  <c:v>917.3627424520289</c:v>
                </c:pt>
                <c:pt idx="19">
                  <c:v>917.88184139515022</c:v>
                </c:pt>
                <c:pt idx="20">
                  <c:v>918.43184290178692</c:v>
                </c:pt>
                <c:pt idx="21">
                  <c:v>919.01274697193924</c:v>
                </c:pt>
                <c:pt idx="22">
                  <c:v>919.62455360560682</c:v>
                </c:pt>
                <c:pt idx="23">
                  <c:v>920.2672628027899</c:v>
                </c:pt>
                <c:pt idx="24">
                  <c:v>920.94087456348836</c:v>
                </c:pt>
                <c:pt idx="25">
                  <c:v>921.64538888770232</c:v>
                </c:pt>
                <c:pt idx="26">
                  <c:v>922.38080577543178</c:v>
                </c:pt>
                <c:pt idx="27">
                  <c:v>923.14712522667674</c:v>
                </c:pt>
                <c:pt idx="28">
                  <c:v>923.94434724143696</c:v>
                </c:pt>
                <c:pt idx="29">
                  <c:v>924.77247181971268</c:v>
                </c:pt>
                <c:pt idx="30">
                  <c:v>925.63149896150389</c:v>
                </c:pt>
                <c:pt idx="31">
                  <c:v>926.52142866681049</c:v>
                </c:pt>
                <c:pt idx="32">
                  <c:v>927.44226093563248</c:v>
                </c:pt>
                <c:pt idx="33">
                  <c:v>928.3985716145171</c:v>
                </c:pt>
                <c:pt idx="34">
                  <c:v>929.43074200937053</c:v>
                </c:pt>
                <c:pt idx="35">
                  <c:v>930.54824390082592</c:v>
                </c:pt>
                <c:pt idx="36">
                  <c:v>931.75107728888304</c:v>
                </c:pt>
                <c:pt idx="37">
                  <c:v>933.03924217354188</c:v>
                </c:pt>
                <c:pt idx="38">
                  <c:v>934.41273855480256</c:v>
                </c:pt>
                <c:pt idx="39">
                  <c:v>935.87156643266519</c:v>
                </c:pt>
                <c:pt idx="40">
                  <c:v>937.41572580712955</c:v>
                </c:pt>
                <c:pt idx="41">
                  <c:v>939.04521667819574</c:v>
                </c:pt>
                <c:pt idx="42">
                  <c:v>940.76003904586366</c:v>
                </c:pt>
                <c:pt idx="43">
                  <c:v>942.56019291013354</c:v>
                </c:pt>
                <c:pt idx="44">
                  <c:v>944.44567827100514</c:v>
                </c:pt>
                <c:pt idx="45">
                  <c:v>946.41649512847857</c:v>
                </c:pt>
                <c:pt idx="46">
                  <c:v>948.47264348255374</c:v>
                </c:pt>
                <c:pt idx="47">
                  <c:v>950.61412333323085</c:v>
                </c:pt>
                <c:pt idx="48">
                  <c:v>952.84093468050969</c:v>
                </c:pt>
                <c:pt idx="49">
                  <c:v>955.15307752439048</c:v>
                </c:pt>
                <c:pt idx="50">
                  <c:v>957.550551864873</c:v>
                </c:pt>
                <c:pt idx="51">
                  <c:v>960.03335770195736</c:v>
                </c:pt>
                <c:pt idx="52">
                  <c:v>962.60149503564344</c:v>
                </c:pt>
                <c:pt idx="53">
                  <c:v>965.25496386593136</c:v>
                </c:pt>
                <c:pt idx="54">
                  <c:v>967.99376419282123</c:v>
                </c:pt>
                <c:pt idx="55">
                  <c:v>970.81789601631272</c:v>
                </c:pt>
                <c:pt idx="56">
                  <c:v>973.72735933640627</c:v>
                </c:pt>
                <c:pt idx="57">
                  <c:v>976.72215415310154</c:v>
                </c:pt>
                <c:pt idx="58">
                  <c:v>979.80228046639843</c:v>
                </c:pt>
                <c:pt idx="59">
                  <c:v>982.96773827629738</c:v>
                </c:pt>
                <c:pt idx="60">
                  <c:v>986.21852758279806</c:v>
                </c:pt>
                <c:pt idx="61">
                  <c:v>989.55464838590058</c:v>
                </c:pt>
                <c:pt idx="62">
                  <c:v>992.97610068560482</c:v>
                </c:pt>
                <c:pt idx="63">
                  <c:v>996.48288448191101</c:v>
                </c:pt>
                <c:pt idx="64">
                  <c:v>1000.0749997748189</c:v>
                </c:pt>
                <c:pt idx="65">
                  <c:v>1003.7524465643286</c:v>
                </c:pt>
                <c:pt idx="66">
                  <c:v>1007.5152248504402</c:v>
                </c:pt>
                <c:pt idx="67">
                  <c:v>1011.3633346331536</c:v>
                </c:pt>
                <c:pt idx="68">
                  <c:v>1015.2967759124688</c:v>
                </c:pt>
                <c:pt idx="69">
                  <c:v>1019.3155486883858</c:v>
                </c:pt>
                <c:pt idx="70">
                  <c:v>1023.4196529609046</c:v>
                </c:pt>
                <c:pt idx="71">
                  <c:v>1027.6090887300254</c:v>
                </c:pt>
                <c:pt idx="72">
                  <c:v>1031.8838559957478</c:v>
                </c:pt>
                <c:pt idx="73">
                  <c:v>1036.2439547580721</c:v>
                </c:pt>
                <c:pt idx="74">
                  <c:v>1040.6893850169981</c:v>
                </c:pt>
                <c:pt idx="75">
                  <c:v>1045.220146772526</c:v>
                </c:pt>
                <c:pt idx="76">
                  <c:v>1049.8362400246558</c:v>
                </c:pt>
                <c:pt idx="77">
                  <c:v>1054.5376647733874</c:v>
                </c:pt>
                <c:pt idx="78">
                  <c:v>1059.3244210187206</c:v>
                </c:pt>
                <c:pt idx="79">
                  <c:v>1064.1965087606557</c:v>
                </c:pt>
                <c:pt idx="80">
                  <c:v>1069.1539279991928</c:v>
                </c:pt>
                <c:pt idx="81">
                  <c:v>1074.1966787343317</c:v>
                </c:pt>
                <c:pt idx="82">
                  <c:v>1079.3247609660723</c:v>
                </c:pt>
                <c:pt idx="83">
                  <c:v>1084.5381746944147</c:v>
                </c:pt>
                <c:pt idx="84">
                  <c:v>1089.8369199193589</c:v>
                </c:pt>
                <c:pt idx="85">
                  <c:v>1095.220996640905</c:v>
                </c:pt>
                <c:pt idx="86">
                  <c:v>1100.6904048590529</c:v>
                </c:pt>
                <c:pt idx="87">
                  <c:v>1106.2451445738027</c:v>
                </c:pt>
                <c:pt idx="88">
                  <c:v>1111.8852157851541</c:v>
                </c:pt>
                <c:pt idx="89">
                  <c:v>1117.6106184931073</c:v>
                </c:pt>
                <c:pt idx="90">
                  <c:v>1123.4213526976625</c:v>
                </c:pt>
                <c:pt idx="91">
                  <c:v>1129.3174183988197</c:v>
                </c:pt>
                <c:pt idx="92">
                  <c:v>1135.2988155965784</c:v>
                </c:pt>
                <c:pt idx="93">
                  <c:v>1141.3655442909389</c:v>
                </c:pt>
                <c:pt idx="94">
                  <c:v>1147.5176044819013</c:v>
                </c:pt>
                <c:pt idx="95">
                  <c:v>1153.7549961694656</c:v>
                </c:pt>
                <c:pt idx="96">
                  <c:v>1160.0777193536317</c:v>
                </c:pt>
                <c:pt idx="97">
                  <c:v>1166.4857740343996</c:v>
                </c:pt>
                <c:pt idx="98">
                  <c:v>1172.9791602117691</c:v>
                </c:pt>
                <c:pt idx="99">
                  <c:v>1179.5578778857407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-55.160016034719611</c:v>
                </c:pt>
                <c:pt idx="1">
                  <c:v>-55.160016034719611</c:v>
                </c:pt>
                <c:pt idx="2">
                  <c:v>-55.154985331797434</c:v>
                </c:pt>
                <c:pt idx="3">
                  <c:v>-55.073382046992506</c:v>
                </c:pt>
                <c:pt idx="4">
                  <c:v>-54.89195553445569</c:v>
                </c:pt>
                <c:pt idx="5">
                  <c:v>-54.61070579418697</c:v>
                </c:pt>
                <c:pt idx="6">
                  <c:v>-54.229632826186347</c:v>
                </c:pt>
                <c:pt idx="7">
                  <c:v>-53.748736630453827</c:v>
                </c:pt>
                <c:pt idx="8">
                  <c:v>-53.168017206989404</c:v>
                </c:pt>
                <c:pt idx="9">
                  <c:v>-52.487474555793085</c:v>
                </c:pt>
                <c:pt idx="10">
                  <c:v>-51.707108676864863</c:v>
                </c:pt>
                <c:pt idx="11">
                  <c:v>-50.826919570204737</c:v>
                </c:pt>
                <c:pt idx="12">
                  <c:v>-49.846907235812715</c:v>
                </c:pt>
                <c:pt idx="13">
                  <c:v>-48.76707167368879</c:v>
                </c:pt>
                <c:pt idx="14">
                  <c:v>-47.587412883832961</c:v>
                </c:pt>
                <c:pt idx="15">
                  <c:v>-46.307930866245243</c:v>
                </c:pt>
                <c:pt idx="16">
                  <c:v>-44.928625620925615</c:v>
                </c:pt>
                <c:pt idx="17">
                  <c:v>-43.449497147874091</c:v>
                </c:pt>
                <c:pt idx="18">
                  <c:v>-41.870545447090663</c:v>
                </c:pt>
                <c:pt idx="19">
                  <c:v>-40.191770518575339</c:v>
                </c:pt>
                <c:pt idx="20">
                  <c:v>-38.413172362328112</c:v>
                </c:pt>
                <c:pt idx="21">
                  <c:v>-36.534750978348981</c:v>
                </c:pt>
                <c:pt idx="22">
                  <c:v>-34.556506366637961</c:v>
                </c:pt>
                <c:pt idx="23">
                  <c:v>-32.478438527195031</c:v>
                </c:pt>
                <c:pt idx="24">
                  <c:v>-30.300547460020201</c:v>
                </c:pt>
                <c:pt idx="25">
                  <c:v>-28.022833165113472</c:v>
                </c:pt>
                <c:pt idx="26">
                  <c:v>-25.645295642474839</c:v>
                </c:pt>
                <c:pt idx="27">
                  <c:v>-23.167934892104316</c:v>
                </c:pt>
                <c:pt idx="28">
                  <c:v>-20.590750914001887</c:v>
                </c:pt>
                <c:pt idx="29">
                  <c:v>-17.913743708167551</c:v>
                </c:pt>
                <c:pt idx="30">
                  <c:v>-15.136913274601328</c:v>
                </c:pt>
                <c:pt idx="31">
                  <c:v>-12.260259613303196</c:v>
                </c:pt>
                <c:pt idx="32">
                  <c:v>-9.283782724273161</c:v>
                </c:pt>
                <c:pt idx="33">
                  <c:v>-6.1788200529832578</c:v>
                </c:pt>
                <c:pt idx="34">
                  <c:v>-2.8930216313371089</c:v>
                </c:pt>
                <c:pt idx="35">
                  <c:v>0.57472391561132596</c:v>
                </c:pt>
                <c:pt idx="36">
                  <c:v>4.2244165878620779</c:v>
                </c:pt>
                <c:pt idx="37">
                  <c:v>8.0560563854151326</c:v>
                </c:pt>
                <c:pt idx="38">
                  <c:v>12.069643308270468</c:v>
                </c:pt>
                <c:pt idx="39">
                  <c:v>16.265177356428122</c:v>
                </c:pt>
                <c:pt idx="40">
                  <c:v>20.642658529888077</c:v>
                </c:pt>
                <c:pt idx="41">
                  <c:v>25.202086828650337</c:v>
                </c:pt>
                <c:pt idx="42">
                  <c:v>29.943462252714895</c:v>
                </c:pt>
                <c:pt idx="43">
                  <c:v>34.86678480208176</c:v>
                </c:pt>
                <c:pt idx="44">
                  <c:v>39.972054476750877</c:v>
                </c:pt>
                <c:pt idx="45">
                  <c:v>45.259271276722338</c:v>
                </c:pt>
                <c:pt idx="46">
                  <c:v>50.728435201996106</c:v>
                </c:pt>
                <c:pt idx="47">
                  <c:v>56.379546252572169</c:v>
                </c:pt>
                <c:pt idx="48">
                  <c:v>62.212604428450533</c:v>
                </c:pt>
                <c:pt idx="49">
                  <c:v>68.227609729631197</c:v>
                </c:pt>
                <c:pt idx="50">
                  <c:v>74.424562156114163</c:v>
                </c:pt>
                <c:pt idx="51">
                  <c:v>80.803461707899444</c:v>
                </c:pt>
                <c:pt idx="52">
                  <c:v>87.364308384987012</c:v>
                </c:pt>
                <c:pt idx="53">
                  <c:v>94.107102187376825</c:v>
                </c:pt>
                <c:pt idx="54">
                  <c:v>101.03184311506899</c:v>
                </c:pt>
                <c:pt idx="55">
                  <c:v>108.13853116806348</c:v>
                </c:pt>
                <c:pt idx="56">
                  <c:v>115.42716634636025</c:v>
                </c:pt>
                <c:pt idx="57">
                  <c:v>122.89774864995933</c:v>
                </c:pt>
                <c:pt idx="58">
                  <c:v>130.55027807886071</c:v>
                </c:pt>
                <c:pt idx="59">
                  <c:v>138.3847546330644</c:v>
                </c:pt>
                <c:pt idx="60">
                  <c:v>146.40117831257032</c:v>
                </c:pt>
                <c:pt idx="61">
                  <c:v>154.59954911737861</c:v>
                </c:pt>
                <c:pt idx="62">
                  <c:v>162.97986704748919</c:v>
                </c:pt>
                <c:pt idx="63">
                  <c:v>171.54213210290209</c:v>
                </c:pt>
                <c:pt idx="64">
                  <c:v>180.28634428361727</c:v>
                </c:pt>
                <c:pt idx="65">
                  <c:v>189.21250358963476</c:v>
                </c:pt>
                <c:pt idx="66">
                  <c:v>198.32061002095452</c:v>
                </c:pt>
                <c:pt idx="67">
                  <c:v>207.61066357757664</c:v>
                </c:pt>
                <c:pt idx="68">
                  <c:v>217.08266425950106</c:v>
                </c:pt>
                <c:pt idx="69">
                  <c:v>226.73661206672767</c:v>
                </c:pt>
                <c:pt idx="70">
                  <c:v>236.57250699925663</c:v>
                </c:pt>
                <c:pt idx="71">
                  <c:v>246.59034905708791</c:v>
                </c:pt>
                <c:pt idx="72">
                  <c:v>256.79013824022149</c:v>
                </c:pt>
                <c:pt idx="73">
                  <c:v>267.1718745486574</c:v>
                </c:pt>
                <c:pt idx="74">
                  <c:v>277.73555798239562</c:v>
                </c:pt>
                <c:pt idx="75">
                  <c:v>288.4811885414361</c:v>
                </c:pt>
                <c:pt idx="76">
                  <c:v>299.40876622577878</c:v>
                </c:pt>
                <c:pt idx="77">
                  <c:v>310.518291035424</c:v>
                </c:pt>
                <c:pt idx="78">
                  <c:v>321.80976297037131</c:v>
                </c:pt>
                <c:pt idx="79">
                  <c:v>333.28318203062105</c:v>
                </c:pt>
                <c:pt idx="80">
                  <c:v>344.93854821617299</c:v>
                </c:pt>
                <c:pt idx="81">
                  <c:v>356.77586152702742</c:v>
                </c:pt>
                <c:pt idx="82">
                  <c:v>368.79512196318393</c:v>
                </c:pt>
                <c:pt idx="83">
                  <c:v>380.9963295246427</c:v>
                </c:pt>
                <c:pt idx="84">
                  <c:v>393.37948421140402</c:v>
                </c:pt>
                <c:pt idx="85">
                  <c:v>405.94458602346742</c:v>
                </c:pt>
                <c:pt idx="86">
                  <c:v>418.69163496083343</c:v>
                </c:pt>
                <c:pt idx="87">
                  <c:v>431.6206310235014</c:v>
                </c:pt>
                <c:pt idx="88">
                  <c:v>444.73157421147164</c:v>
                </c:pt>
                <c:pt idx="89">
                  <c:v>458.02446452474447</c:v>
                </c:pt>
                <c:pt idx="90">
                  <c:v>471.4993019633194</c:v>
                </c:pt>
                <c:pt idx="91">
                  <c:v>485.15608652719692</c:v>
                </c:pt>
                <c:pt idx="92">
                  <c:v>498.99481821637642</c:v>
                </c:pt>
                <c:pt idx="93">
                  <c:v>513.01549703085834</c:v>
                </c:pt>
                <c:pt idx="94">
                  <c:v>527.21812297064253</c:v>
                </c:pt>
                <c:pt idx="95">
                  <c:v>541.6026960357292</c:v>
                </c:pt>
                <c:pt idx="96">
                  <c:v>556.1692162261179</c:v>
                </c:pt>
                <c:pt idx="97">
                  <c:v>570.91768354180886</c:v>
                </c:pt>
                <c:pt idx="98">
                  <c:v>585.84809798280241</c:v>
                </c:pt>
                <c:pt idx="99">
                  <c:v>600.960459549098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913.86647564604982</c:v>
                </c:pt>
                <c:pt idx="1">
                  <c:v>913.86647564604982</c:v>
                </c:pt>
                <c:pt idx="2">
                  <c:v>913.86800881763077</c:v>
                </c:pt>
                <c:pt idx="3">
                  <c:v>913.89287847085984</c:v>
                </c:pt>
                <c:pt idx="4">
                  <c:v>913.94817053985128</c:v>
                </c:pt>
                <c:pt idx="5">
                  <c:v>914.03388502460496</c:v>
                </c:pt>
                <c:pt idx="6">
                  <c:v>914.15002192512088</c:v>
                </c:pt>
                <c:pt idx="7">
                  <c:v>914.29658124139917</c:v>
                </c:pt>
                <c:pt idx="8">
                  <c:v>914.4735629734397</c:v>
                </c:pt>
                <c:pt idx="9">
                  <c:v>914.68096712124247</c:v>
                </c:pt>
                <c:pt idx="10">
                  <c:v>914.9187936848075</c:v>
                </c:pt>
                <c:pt idx="11">
                  <c:v>915.18704266413488</c:v>
                </c:pt>
                <c:pt idx="12">
                  <c:v>915.48571405922462</c:v>
                </c:pt>
                <c:pt idx="13">
                  <c:v>915.81480787007649</c:v>
                </c:pt>
                <c:pt idx="14">
                  <c:v>916.17432409669061</c:v>
                </c:pt>
                <c:pt idx="15">
                  <c:v>916.56426273906709</c:v>
                </c:pt>
                <c:pt idx="16">
                  <c:v>916.98462379720581</c:v>
                </c:pt>
                <c:pt idx="17">
                  <c:v>917.43540727110701</c:v>
                </c:pt>
                <c:pt idx="18">
                  <c:v>917.91661316077023</c:v>
                </c:pt>
                <c:pt idx="19">
                  <c:v>918.42824146619591</c:v>
                </c:pt>
                <c:pt idx="20">
                  <c:v>918.97029218738373</c:v>
                </c:pt>
                <c:pt idx="21">
                  <c:v>919.54276532433391</c:v>
                </c:pt>
                <c:pt idx="22">
                  <c:v>920.14566087704645</c:v>
                </c:pt>
                <c:pt idx="23">
                  <c:v>920.77897884552112</c:v>
                </c:pt>
                <c:pt idx="24">
                  <c:v>921.44271922975815</c:v>
                </c:pt>
                <c:pt idx="25">
                  <c:v>922.13688202975732</c:v>
                </c:pt>
                <c:pt idx="26">
                  <c:v>922.86146724551895</c:v>
                </c:pt>
                <c:pt idx="27">
                  <c:v>923.61647487704283</c:v>
                </c:pt>
                <c:pt idx="28">
                  <c:v>924.40190492432896</c:v>
                </c:pt>
                <c:pt idx="29">
                  <c:v>925.21775738737733</c:v>
                </c:pt>
                <c:pt idx="30">
                  <c:v>926.06403226618806</c:v>
                </c:pt>
                <c:pt idx="31">
                  <c:v>926.94072956076104</c:v>
                </c:pt>
                <c:pt idx="32">
                  <c:v>927.84784927109627</c:v>
                </c:pt>
                <c:pt idx="33">
                  <c:v>928.80440875142835</c:v>
                </c:pt>
                <c:pt idx="34">
                  <c:v>929.84514174771448</c:v>
                </c:pt>
                <c:pt idx="35">
                  <c:v>930.97078564751075</c:v>
                </c:pt>
                <c:pt idx="36">
                  <c:v>932.18134045081729</c:v>
                </c:pt>
                <c:pt idx="37">
                  <c:v>933.47680615763386</c:v>
                </c:pt>
                <c:pt idx="38">
                  <c:v>934.85718276796069</c:v>
                </c:pt>
                <c:pt idx="39">
                  <c:v>936.32247028179768</c:v>
                </c:pt>
                <c:pt idx="40">
                  <c:v>937.87266869914481</c:v>
                </c:pt>
                <c:pt idx="41">
                  <c:v>939.50777802000221</c:v>
                </c:pt>
                <c:pt idx="42">
                  <c:v>941.22779824436964</c:v>
                </c:pt>
                <c:pt idx="43">
                  <c:v>943.03272937224733</c:v>
                </c:pt>
                <c:pt idx="44">
                  <c:v>944.92257140363517</c:v>
                </c:pt>
                <c:pt idx="45">
                  <c:v>946.89732433853328</c:v>
                </c:pt>
                <c:pt idx="46">
                  <c:v>948.95698817694154</c:v>
                </c:pt>
                <c:pt idx="47">
                  <c:v>951.10156291885983</c:v>
                </c:pt>
                <c:pt idx="48">
                  <c:v>953.33104856428838</c:v>
                </c:pt>
                <c:pt idx="49">
                  <c:v>955.64544511322708</c:v>
                </c:pt>
                <c:pt idx="50">
                  <c:v>958.04475256567605</c:v>
                </c:pt>
                <c:pt idx="51">
                  <c:v>960.52897092163516</c:v>
                </c:pt>
                <c:pt idx="52">
                  <c:v>963.09810018110443</c:v>
                </c:pt>
                <c:pt idx="53">
                  <c:v>965.75214034408373</c:v>
                </c:pt>
                <c:pt idx="54">
                  <c:v>968.49109141057329</c:v>
                </c:pt>
                <c:pt idx="55">
                  <c:v>971.31495338057312</c:v>
                </c:pt>
                <c:pt idx="56">
                  <c:v>974.22372625408298</c:v>
                </c:pt>
                <c:pt idx="57">
                  <c:v>977.21741003110321</c:v>
                </c:pt>
                <c:pt idx="58">
                  <c:v>980.29600471163349</c:v>
                </c:pt>
                <c:pt idx="59">
                  <c:v>983.45951029567391</c:v>
                </c:pt>
                <c:pt idx="60">
                  <c:v>986.70792678322448</c:v>
                </c:pt>
                <c:pt idx="61">
                  <c:v>990.0412541742852</c:v>
                </c:pt>
                <c:pt idx="62">
                  <c:v>993.4594924688563</c:v>
                </c:pt>
                <c:pt idx="63">
                  <c:v>996.96264166693743</c:v>
                </c:pt>
                <c:pt idx="64">
                  <c:v>1000.5507017685287</c:v>
                </c:pt>
                <c:pt idx="65">
                  <c:v>1004.2236727736303</c:v>
                </c:pt>
                <c:pt idx="66">
                  <c:v>1007.9815546822418</c:v>
                </c:pt>
                <c:pt idx="67">
                  <c:v>1011.8243474943637</c:v>
                </c:pt>
                <c:pt idx="68">
                  <c:v>1015.7520512099958</c:v>
                </c:pt>
                <c:pt idx="69">
                  <c:v>1019.7646658291379</c:v>
                </c:pt>
                <c:pt idx="70">
                  <c:v>1023.8621913517902</c:v>
                </c:pt>
                <c:pt idx="71">
                  <c:v>1028.0446277779527</c:v>
                </c:pt>
                <c:pt idx="72">
                  <c:v>1032.3119751076256</c:v>
                </c:pt>
                <c:pt idx="73">
                  <c:v>1036.6642333408083</c:v>
                </c:pt>
                <c:pt idx="74">
                  <c:v>1041.1014024775013</c:v>
                </c:pt>
                <c:pt idx="75">
                  <c:v>1045.6234825177046</c:v>
                </c:pt>
                <c:pt idx="76">
                  <c:v>1050.2304734614179</c:v>
                </c:pt>
                <c:pt idx="77">
                  <c:v>1054.9223753086414</c:v>
                </c:pt>
                <c:pt idx="78">
                  <c:v>1059.699188059375</c:v>
                </c:pt>
                <c:pt idx="79">
                  <c:v>1064.5609117136194</c:v>
                </c:pt>
                <c:pt idx="80">
                  <c:v>1069.5075462713733</c:v>
                </c:pt>
                <c:pt idx="81">
                  <c:v>1074.5390917326374</c:v>
                </c:pt>
                <c:pt idx="82">
                  <c:v>1079.6555480974118</c:v>
                </c:pt>
                <c:pt idx="83">
                  <c:v>1084.8569153656965</c:v>
                </c:pt>
                <c:pt idx="84">
                  <c:v>1090.1431935374915</c:v>
                </c:pt>
                <c:pt idx="85">
                  <c:v>1095.5143826127962</c:v>
                </c:pt>
                <c:pt idx="86">
                  <c:v>1100.9704825916112</c:v>
                </c:pt>
                <c:pt idx="87">
                  <c:v>1106.5114934739365</c:v>
                </c:pt>
                <c:pt idx="88">
                  <c:v>1112.1374152597721</c:v>
                </c:pt>
                <c:pt idx="89">
                  <c:v>1117.8482479491179</c:v>
                </c:pt>
                <c:pt idx="90">
                  <c:v>1123.6439915419735</c:v>
                </c:pt>
                <c:pt idx="91">
                  <c:v>1129.5246460383394</c:v>
                </c:pt>
                <c:pt idx="92">
                  <c:v>1135.4902114382157</c:v>
                </c:pt>
                <c:pt idx="93">
                  <c:v>1141.5406877416021</c:v>
                </c:pt>
                <c:pt idx="94">
                  <c:v>1147.6760749484986</c:v>
                </c:pt>
                <c:pt idx="95">
                  <c:v>1153.8963730589051</c:v>
                </c:pt>
                <c:pt idx="96">
                  <c:v>1160.201582072822</c:v>
                </c:pt>
                <c:pt idx="97">
                  <c:v>1166.591701990249</c:v>
                </c:pt>
                <c:pt idx="98">
                  <c:v>1173.0667328111863</c:v>
                </c:pt>
                <c:pt idx="99">
                  <c:v>1179.6266745356336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22</xdr:row>
      <xdr:rowOff>152380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">
        <v>102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">
        <v>104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">
        <v>103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80" t="s">
        <v>326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905.35697439379805</v>
      </c>
      <c r="P67" s="71">
        <v>905.35697439379805</v>
      </c>
      <c r="Q67" s="71">
        <v>905.35703105445964</v>
      </c>
      <c r="R67" s="71">
        <v>905.3766540716324</v>
      </c>
      <c r="S67" s="71">
        <v>905.43152590298473</v>
      </c>
      <c r="T67" s="71">
        <v>905.52164654851674</v>
      </c>
      <c r="U67" s="71">
        <v>905.64701600822832</v>
      </c>
      <c r="V67" s="71">
        <v>905.80763428211935</v>
      </c>
      <c r="W67" s="71">
        <v>906.00350137018995</v>
      </c>
      <c r="X67" s="71">
        <v>906.23461727244023</v>
      </c>
      <c r="Y67" s="71">
        <v>906.50098198887008</v>
      </c>
      <c r="Z67" s="71">
        <v>906.8025955194795</v>
      </c>
      <c r="AA67" s="71">
        <v>907.13945786426848</v>
      </c>
      <c r="AB67" s="71">
        <v>907.51156902323703</v>
      </c>
      <c r="AC67" s="71">
        <v>907.91892899638503</v>
      </c>
      <c r="AD67" s="71">
        <v>908.36153778371283</v>
      </c>
      <c r="AE67" s="71">
        <v>908.8393953852202</v>
      </c>
      <c r="AF67" s="71">
        <v>909.35250180090691</v>
      </c>
      <c r="AG67" s="71">
        <v>909.90085703077341</v>
      </c>
      <c r="AH67" s="71">
        <v>910.48446107481948</v>
      </c>
      <c r="AI67" s="71">
        <v>911.103313933045</v>
      </c>
      <c r="AJ67" s="71">
        <v>911.75741560545032</v>
      </c>
      <c r="AK67" s="71">
        <v>912.44676609203498</v>
      </c>
      <c r="AL67" s="71">
        <v>913.1713653927992</v>
      </c>
      <c r="AM67" s="71">
        <v>913.93121350774322</v>
      </c>
      <c r="AN67" s="71">
        <v>914.7263104368667</v>
      </c>
      <c r="AO67" s="71">
        <v>915.55665618016974</v>
      </c>
      <c r="AP67" s="71">
        <v>916.42225073765246</v>
      </c>
      <c r="AQ67" s="71">
        <v>917.32309410931464</v>
      </c>
      <c r="AR67" s="71">
        <v>918.25918629515638</v>
      </c>
      <c r="AS67" s="71">
        <v>919.23052729517781</v>
      </c>
      <c r="AT67" s="71">
        <v>920.23711710937869</v>
      </c>
      <c r="AU67" s="71">
        <v>921.27895573775925</v>
      </c>
      <c r="AV67" s="71">
        <v>922.35604318031938</v>
      </c>
      <c r="AW67" s="71">
        <v>923.46837943705907</v>
      </c>
      <c r="AX67" s="71">
        <v>924.61596450797833</v>
      </c>
      <c r="AY67" s="71">
        <v>925.79879839307705</v>
      </c>
      <c r="AZ67" s="71">
        <v>927.01688109235556</v>
      </c>
      <c r="BA67" s="71">
        <v>928.27151680027589</v>
      </c>
      <c r="BB67" s="71">
        <v>929.60101220624597</v>
      </c>
      <c r="BC67" s="71">
        <v>931.02312181329853</v>
      </c>
      <c r="BD67" s="71">
        <v>932.5378456214338</v>
      </c>
      <c r="BE67" s="71">
        <v>934.14518363065167</v>
      </c>
      <c r="BF67" s="71">
        <v>935.84513584095214</v>
      </c>
      <c r="BG67" s="71">
        <v>937.63770225233532</v>
      </c>
      <c r="BH67" s="71">
        <v>939.52288286480086</v>
      </c>
      <c r="BI67" s="71">
        <v>941.50067767834923</v>
      </c>
      <c r="BJ67" s="71">
        <v>943.57108669298009</v>
      </c>
      <c r="BK67" s="71">
        <v>945.73410990869365</v>
      </c>
      <c r="BL67" s="71">
        <v>947.98974732548993</v>
      </c>
      <c r="BM67" s="71">
        <v>950.33799894336869</v>
      </c>
      <c r="BN67" s="71">
        <v>952.77886476233004</v>
      </c>
      <c r="BO67" s="71">
        <v>955.312344782374</v>
      </c>
      <c r="BP67" s="71">
        <v>957.93843900350066</v>
      </c>
      <c r="BQ67" s="71">
        <v>960.65714742570992</v>
      </c>
      <c r="BR67" s="71">
        <v>963.46847004900178</v>
      </c>
      <c r="BS67" s="71">
        <v>966.37240687337612</v>
      </c>
      <c r="BT67" s="71">
        <v>969.36895789883317</v>
      </c>
      <c r="BU67" s="71">
        <v>972.45812312537294</v>
      </c>
      <c r="BV67" s="71">
        <v>975.6399025529953</v>
      </c>
      <c r="BW67" s="71">
        <v>978.91429618170014</v>
      </c>
      <c r="BX67" s="71">
        <v>982.28130401148769</v>
      </c>
      <c r="BY67" s="71">
        <v>985.74092604235784</v>
      </c>
      <c r="BZ67" s="71">
        <v>989.29316227431059</v>
      </c>
      <c r="CA67" s="71">
        <v>992.93801270734605</v>
      </c>
      <c r="CB67" s="71">
        <v>996.67547734146399</v>
      </c>
      <c r="CC67" s="71">
        <v>1000.5055561766646</v>
      </c>
      <c r="CD67" s="71">
        <v>1004.4282492129478</v>
      </c>
      <c r="CE67" s="71">
        <v>1008.4435564503136</v>
      </c>
      <c r="CF67" s="71">
        <v>1012.5514778887622</v>
      </c>
      <c r="CG67" s="71">
        <v>1016.7520135282932</v>
      </c>
      <c r="CH67" s="71">
        <v>1021.045163368907</v>
      </c>
      <c r="CI67" s="71">
        <v>1025.4309274106031</v>
      </c>
      <c r="CJ67" s="71">
        <v>1029.909305653382</v>
      </c>
      <c r="CK67" s="71">
        <v>1034.4802980972436</v>
      </c>
      <c r="CL67" s="71">
        <v>1039.1439047421877</v>
      </c>
      <c r="CM67" s="71">
        <v>1043.9001255882145</v>
      </c>
      <c r="CN67" s="71">
        <v>1048.7489606353238</v>
      </c>
      <c r="CO67" s="71">
        <v>1053.6904098835159</v>
      </c>
      <c r="CP67" s="71">
        <v>1058.7244733327905</v>
      </c>
      <c r="CQ67" s="71">
        <v>1063.8511509831478</v>
      </c>
      <c r="CR67" s="71">
        <v>1069.0704428345875</v>
      </c>
      <c r="CS67" s="71">
        <v>1074.3823488871099</v>
      </c>
      <c r="CT67" s="71">
        <v>1079.786869140715</v>
      </c>
      <c r="CU67" s="71">
        <v>1085.2840035954027</v>
      </c>
      <c r="CV67" s="71">
        <v>1090.8737522511728</v>
      </c>
      <c r="CW67" s="71">
        <v>1096.556115108026</v>
      </c>
      <c r="CX67" s="71">
        <v>1102.3310921659613</v>
      </c>
      <c r="CY67" s="71">
        <v>1108.1986834249794</v>
      </c>
      <c r="CZ67" s="71">
        <v>1114.1588888850804</v>
      </c>
      <c r="DA67" s="71">
        <v>1120.2117085462637</v>
      </c>
      <c r="DB67" s="71">
        <v>1126.3571424085299</v>
      </c>
      <c r="DC67" s="71">
        <v>1132.5951904718784</v>
      </c>
      <c r="DD67" s="71">
        <v>1138.9258527363095</v>
      </c>
      <c r="DE67" s="71">
        <v>1145.3491292018234</v>
      </c>
      <c r="DF67" s="71">
        <v>1151.8650198684197</v>
      </c>
      <c r="DG67" s="71">
        <v>1158.4735247360989</v>
      </c>
      <c r="DH67" s="71">
        <v>1165.1746438048606</v>
      </c>
      <c r="DI67" s="71">
        <v>1171.9683770747047</v>
      </c>
      <c r="DJ67" s="71">
        <v>1178.8547245456318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-75.788593259186214</v>
      </c>
      <c r="P68" s="71">
        <v>-75.788593259186214</v>
      </c>
      <c r="Q68" s="71">
        <v>-75.78842831104069</v>
      </c>
      <c r="R68" s="71">
        <v>-75.731302605109491</v>
      </c>
      <c r="S68" s="71">
        <v>-75.571562027290014</v>
      </c>
      <c r="T68" s="71">
        <v>-75.309206577582287</v>
      </c>
      <c r="U68" s="71">
        <v>-74.944236255986283</v>
      </c>
      <c r="V68" s="71">
        <v>-74.476651062502015</v>
      </c>
      <c r="W68" s="71">
        <v>-73.906450997129483</v>
      </c>
      <c r="X68" s="71">
        <v>-73.233636059868687</v>
      </c>
      <c r="Y68" s="71">
        <v>-72.458206250719627</v>
      </c>
      <c r="Z68" s="71">
        <v>-71.580161569682289</v>
      </c>
      <c r="AA68" s="71">
        <v>-70.599502016756702</v>
      </c>
      <c r="AB68" s="71">
        <v>-69.516227591942837</v>
      </c>
      <c r="AC68" s="71">
        <v>-68.330338295240736</v>
      </c>
      <c r="AD68" s="71">
        <v>-67.041834126650343</v>
      </c>
      <c r="AE68" s="71">
        <v>-65.650715086171687</v>
      </c>
      <c r="AF68" s="71">
        <v>-64.156981173804766</v>
      </c>
      <c r="AG68" s="71">
        <v>-62.560632389549582</v>
      </c>
      <c r="AH68" s="71">
        <v>-60.861668733406127</v>
      </c>
      <c r="AI68" s="71">
        <v>-59.060090205374415</v>
      </c>
      <c r="AJ68" s="71">
        <v>-57.155896805454432</v>
      </c>
      <c r="AK68" s="71">
        <v>-55.149088533646186</v>
      </c>
      <c r="AL68" s="71">
        <v>-53.039665389949668</v>
      </c>
      <c r="AM68" s="71">
        <v>-50.827627374364894</v>
      </c>
      <c r="AN68" s="71">
        <v>-48.512974486891849</v>
      </c>
      <c r="AO68" s="71">
        <v>-46.095706727530541</v>
      </c>
      <c r="AP68" s="71">
        <v>-43.575824096280968</v>
      </c>
      <c r="AQ68" s="71">
        <v>-40.953326593143125</v>
      </c>
      <c r="AR68" s="71">
        <v>-38.228214218117024</v>
      </c>
      <c r="AS68" s="71">
        <v>-35.400486971202653</v>
      </c>
      <c r="AT68" s="71">
        <v>-32.470144852400018</v>
      </c>
      <c r="AU68" s="71">
        <v>-29.437187861709113</v>
      </c>
      <c r="AV68" s="71">
        <v>-26.301615999129947</v>
      </c>
      <c r="AW68" s="71">
        <v>-23.063429264662513</v>
      </c>
      <c r="AX68" s="71">
        <v>-19.722627658306816</v>
      </c>
      <c r="AY68" s="71">
        <v>-16.279211180062852</v>
      </c>
      <c r="AZ68" s="71">
        <v>-12.733179829930624</v>
      </c>
      <c r="BA68" s="71">
        <v>-9.0827704436473109</v>
      </c>
      <c r="BB68" s="71">
        <v>-5.2761955096619921</v>
      </c>
      <c r="BC68" s="71">
        <v>-1.2894523917477345</v>
      </c>
      <c r="BD68" s="71">
        <v>2.8774589100954624</v>
      </c>
      <c r="BE68" s="71">
        <v>7.2245383958675973</v>
      </c>
      <c r="BF68" s="71">
        <v>11.751786065568673</v>
      </c>
      <c r="BG68" s="71">
        <v>16.459201919198687</v>
      </c>
      <c r="BH68" s="71">
        <v>21.346785956757643</v>
      </c>
      <c r="BI68" s="71">
        <v>26.414538178245536</v>
      </c>
      <c r="BJ68" s="71">
        <v>31.662458583662367</v>
      </c>
      <c r="BK68" s="71">
        <v>37.09054717300814</v>
      </c>
      <c r="BL68" s="71">
        <v>42.698803946282851</v>
      </c>
      <c r="BM68" s="71">
        <v>48.487228903486496</v>
      </c>
      <c r="BN68" s="71">
        <v>54.45582204461909</v>
      </c>
      <c r="BO68" s="71">
        <v>60.604583369680611</v>
      </c>
      <c r="BP68" s="71">
        <v>66.933512878671095</v>
      </c>
      <c r="BQ68" s="71">
        <v>73.442610571590436</v>
      </c>
      <c r="BR68" s="71">
        <v>80.131876448438774</v>
      </c>
      <c r="BS68" s="71">
        <v>87.001310509216069</v>
      </c>
      <c r="BT68" s="71">
        <v>94.05091275392229</v>
      </c>
      <c r="BU68" s="71">
        <v>101.28068318255744</v>
      </c>
      <c r="BV68" s="71">
        <v>108.69062179512154</v>
      </c>
      <c r="BW68" s="71">
        <v>116.28072859161459</v>
      </c>
      <c r="BX68" s="71">
        <v>124.05100357203656</v>
      </c>
      <c r="BY68" s="71">
        <v>132.00144673638746</v>
      </c>
      <c r="BZ68" s="71">
        <v>140.13205808466731</v>
      </c>
      <c r="CA68" s="71">
        <v>148.44283761687615</v>
      </c>
      <c r="CB68" s="71">
        <v>156.93378533301384</v>
      </c>
      <c r="CC68" s="71">
        <v>165.60490123308054</v>
      </c>
      <c r="CD68" s="71">
        <v>174.45618531707615</v>
      </c>
      <c r="CE68" s="71">
        <v>183.4876375850007</v>
      </c>
      <c r="CF68" s="71">
        <v>192.69925803685422</v>
      </c>
      <c r="CG68" s="71">
        <v>202.09104667263662</v>
      </c>
      <c r="CH68" s="71">
        <v>211.66300349234797</v>
      </c>
      <c r="CI68" s="71">
        <v>221.41512849598831</v>
      </c>
      <c r="CJ68" s="71">
        <v>231.3474216835576</v>
      </c>
      <c r="CK68" s="71">
        <v>241.45988305505577</v>
      </c>
      <c r="CL68" s="71">
        <v>251.7525126104828</v>
      </c>
      <c r="CM68" s="71">
        <v>262.22531034983888</v>
      </c>
      <c r="CN68" s="71">
        <v>272.87827627312384</v>
      </c>
      <c r="CO68" s="71">
        <v>283.71141038033778</v>
      </c>
      <c r="CP68" s="71">
        <v>294.72471267148075</v>
      </c>
      <c r="CQ68" s="71">
        <v>305.91818314655251</v>
      </c>
      <c r="CR68" s="71">
        <v>317.29182180555324</v>
      </c>
      <c r="CS68" s="71">
        <v>328.845628648483</v>
      </c>
      <c r="CT68" s="71">
        <v>340.57960367534162</v>
      </c>
      <c r="CU68" s="71">
        <v>352.49374688612914</v>
      </c>
      <c r="CV68" s="71">
        <v>364.5880582808457</v>
      </c>
      <c r="CW68" s="71">
        <v>376.86253785949123</v>
      </c>
      <c r="CX68" s="71">
        <v>389.31718562206555</v>
      </c>
      <c r="CY68" s="71">
        <v>401.9520015685689</v>
      </c>
      <c r="CZ68" s="71">
        <v>414.76698569900122</v>
      </c>
      <c r="DA68" s="71">
        <v>427.7621380133624</v>
      </c>
      <c r="DB68" s="71">
        <v>440.93745851165255</v>
      </c>
      <c r="DC68" s="71">
        <v>454.29294719387167</v>
      </c>
      <c r="DD68" s="71">
        <v>467.82860406001964</v>
      </c>
      <c r="DE68" s="71">
        <v>481.54442911009659</v>
      </c>
      <c r="DF68" s="71">
        <v>495.44042234410256</v>
      </c>
      <c r="DG68" s="71">
        <v>509.51658376203744</v>
      </c>
      <c r="DH68" s="71">
        <v>523.77291336390124</v>
      </c>
      <c r="DI68" s="71">
        <v>538.20941114969389</v>
      </c>
      <c r="DJ68" s="71">
        <v>552.82607711941569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940.60867312429559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905.35697439379805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932241.83892156219</v>
      </c>
      <c r="J89" s="80">
        <v>5.7308200399562546E-2</v>
      </c>
      <c r="K89" s="80">
        <v>6.384713927675399E-8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931979.80193570431</v>
      </c>
      <c r="J90" s="80">
        <v>5.0869945218777267E-2</v>
      </c>
      <c r="K90" s="80">
        <v>2.4300117281758413E-8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905356.97439379804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512.7655801133244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24.135989722753113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-75.788593259186214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2.068920096794058</v>
      </c>
      <c r="J119" s="80">
        <v>1.5679444899219637E-4</v>
      </c>
      <c r="K119" s="80">
        <v>1.2420582370828379E-10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1.7146675199781916</v>
      </c>
      <c r="J120" s="80">
        <v>1.4809045447583606E-4</v>
      </c>
      <c r="K120" s="80">
        <v>7.0741483927200891E-11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-75.788593259186214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6.0270743286300436E-2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4.6913886125306996E-2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0.13657374089248778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-9.8711652315125349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3.0170640371431096E-3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-9.8579079146932926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0.98025218407128756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911.52293878775538</v>
      </c>
      <c r="P67" s="71">
        <v>911.52293878775538</v>
      </c>
      <c r="Q67" s="71">
        <v>911.52385216729181</v>
      </c>
      <c r="R67" s="71">
        <v>911.54748747154315</v>
      </c>
      <c r="S67" s="71">
        <v>911.60310604061783</v>
      </c>
      <c r="T67" s="71">
        <v>911.69070787451574</v>
      </c>
      <c r="U67" s="71">
        <v>911.81029297323698</v>
      </c>
      <c r="V67" s="71">
        <v>911.96186133678168</v>
      </c>
      <c r="W67" s="71">
        <v>912.1454129651496</v>
      </c>
      <c r="X67" s="71">
        <v>912.36094785834075</v>
      </c>
      <c r="Y67" s="71">
        <v>912.60846601635546</v>
      </c>
      <c r="Z67" s="71">
        <v>912.88796743919329</v>
      </c>
      <c r="AA67" s="71">
        <v>913.19945212685445</v>
      </c>
      <c r="AB67" s="71">
        <v>913.54292007933896</v>
      </c>
      <c r="AC67" s="71">
        <v>913.9183712966468</v>
      </c>
      <c r="AD67" s="71">
        <v>914.32580577877798</v>
      </c>
      <c r="AE67" s="71">
        <v>914.76522352573227</v>
      </c>
      <c r="AF67" s="71">
        <v>915.23662453751012</v>
      </c>
      <c r="AG67" s="71">
        <v>915.74000881411109</v>
      </c>
      <c r="AH67" s="71">
        <v>916.27537635553563</v>
      </c>
      <c r="AI67" s="71">
        <v>916.84272716178327</v>
      </c>
      <c r="AJ67" s="71">
        <v>917.44206123285426</v>
      </c>
      <c r="AK67" s="71">
        <v>918.07337856874858</v>
      </c>
      <c r="AL67" s="71">
        <v>918.73667916946624</v>
      </c>
      <c r="AM67" s="71">
        <v>919.43196303500713</v>
      </c>
      <c r="AN67" s="71">
        <v>920.15923016537147</v>
      </c>
      <c r="AO67" s="71">
        <v>920.91848056055903</v>
      </c>
      <c r="AP67" s="71">
        <v>921.70971422056994</v>
      </c>
      <c r="AQ67" s="71">
        <v>922.53293114540406</v>
      </c>
      <c r="AR67" s="71">
        <v>923.38813133506176</v>
      </c>
      <c r="AS67" s="71">
        <v>924.27531478954256</v>
      </c>
      <c r="AT67" s="71">
        <v>925.19448150884671</v>
      </c>
      <c r="AU67" s="71">
        <v>926.14563149297419</v>
      </c>
      <c r="AV67" s="71">
        <v>927.1287647419249</v>
      </c>
      <c r="AW67" s="71">
        <v>928.14441888890462</v>
      </c>
      <c r="AX67" s="71">
        <v>929.2266993362357</v>
      </c>
      <c r="AY67" s="71">
        <v>930.39594627005124</v>
      </c>
      <c r="AZ67" s="71">
        <v>931.65215969035148</v>
      </c>
      <c r="BA67" s="71">
        <v>932.99533959713619</v>
      </c>
      <c r="BB67" s="71">
        <v>934.4254859904056</v>
      </c>
      <c r="BC67" s="71">
        <v>935.9425988701596</v>
      </c>
      <c r="BD67" s="71">
        <v>937.54667823639818</v>
      </c>
      <c r="BE67" s="71">
        <v>939.23772408912134</v>
      </c>
      <c r="BF67" s="71">
        <v>941.01573642832898</v>
      </c>
      <c r="BG67" s="71">
        <v>942.88071525402142</v>
      </c>
      <c r="BH67" s="71">
        <v>944.83266056619846</v>
      </c>
      <c r="BI67" s="71">
        <v>946.87157236485996</v>
      </c>
      <c r="BJ67" s="71">
        <v>948.99745065000604</v>
      </c>
      <c r="BK67" s="71">
        <v>951.21029542163683</v>
      </c>
      <c r="BL67" s="71">
        <v>953.51010667975208</v>
      </c>
      <c r="BM67" s="71">
        <v>955.89688442435204</v>
      </c>
      <c r="BN67" s="71">
        <v>958.37062865543669</v>
      </c>
      <c r="BO67" s="71">
        <v>960.93133937300581</v>
      </c>
      <c r="BP67" s="71">
        <v>963.57901657705952</v>
      </c>
      <c r="BQ67" s="71">
        <v>966.31366026759792</v>
      </c>
      <c r="BR67" s="71">
        <v>969.1352704446208</v>
      </c>
      <c r="BS67" s="71">
        <v>972.04384710812826</v>
      </c>
      <c r="BT67" s="71">
        <v>975.03939025812042</v>
      </c>
      <c r="BU67" s="71">
        <v>978.12189989459716</v>
      </c>
      <c r="BV67" s="71">
        <v>981.29137601755838</v>
      </c>
      <c r="BW67" s="71">
        <v>984.54781862700429</v>
      </c>
      <c r="BX67" s="71">
        <v>987.89122772293479</v>
      </c>
      <c r="BY67" s="71">
        <v>991.32160330534998</v>
      </c>
      <c r="BZ67" s="71">
        <v>994.83894537424965</v>
      </c>
      <c r="CA67" s="71">
        <v>998.4432539296339</v>
      </c>
      <c r="CB67" s="71">
        <v>1002.1345289715028</v>
      </c>
      <c r="CC67" s="71">
        <v>1005.9127704998564</v>
      </c>
      <c r="CD67" s="71">
        <v>1009.7779785146944</v>
      </c>
      <c r="CE67" s="71">
        <v>1013.7301530160171</v>
      </c>
      <c r="CF67" s="71">
        <v>1017.7692940038244</v>
      </c>
      <c r="CG67" s="71">
        <v>1021.8954014781162</v>
      </c>
      <c r="CH67" s="71">
        <v>1026.1084754388928</v>
      </c>
      <c r="CI67" s="71">
        <v>1030.4085158861537</v>
      </c>
      <c r="CJ67" s="71">
        <v>1034.7955228198996</v>
      </c>
      <c r="CK67" s="71">
        <v>1039.2694962401297</v>
      </c>
      <c r="CL67" s="71">
        <v>1043.8304361468447</v>
      </c>
      <c r="CM67" s="71">
        <v>1048.4783425400442</v>
      </c>
      <c r="CN67" s="71">
        <v>1053.2132154197282</v>
      </c>
      <c r="CO67" s="71">
        <v>1058.0350547858968</v>
      </c>
      <c r="CP67" s="71">
        <v>1062.9438606385499</v>
      </c>
      <c r="CQ67" s="71">
        <v>1067.9396329776878</v>
      </c>
      <c r="CR67" s="71">
        <v>1073.0223718033103</v>
      </c>
      <c r="CS67" s="71">
        <v>1078.1920771154175</v>
      </c>
      <c r="CT67" s="71">
        <v>1083.448748914009</v>
      </c>
      <c r="CU67" s="71">
        <v>1088.7923871990852</v>
      </c>
      <c r="CV67" s="71">
        <v>1094.222991970646</v>
      </c>
      <c r="CW67" s="71">
        <v>1099.7405632286914</v>
      </c>
      <c r="CX67" s="71">
        <v>1105.3451009732214</v>
      </c>
      <c r="CY67" s="71">
        <v>1111.0366052042359</v>
      </c>
      <c r="CZ67" s="71">
        <v>1116.8150759217353</v>
      </c>
      <c r="DA67" s="71">
        <v>1122.680513125719</v>
      </c>
      <c r="DB67" s="71">
        <v>1128.6329168161876</v>
      </c>
      <c r="DC67" s="71">
        <v>1134.6722869931407</v>
      </c>
      <c r="DD67" s="71">
        <v>1140.7986236565782</v>
      </c>
      <c r="DE67" s="71">
        <v>1147.0119268065002</v>
      </c>
      <c r="DF67" s="71">
        <v>1153.312196442907</v>
      </c>
      <c r="DG67" s="71">
        <v>1159.6994325657986</v>
      </c>
      <c r="DH67" s="71">
        <v>1166.1736351751745</v>
      </c>
      <c r="DI67" s="71">
        <v>1172.734804271035</v>
      </c>
      <c r="DJ67" s="71">
        <v>1179.3829398533801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-61.124302461912279</v>
      </c>
      <c r="P68" s="71">
        <v>-61.124302461912279</v>
      </c>
      <c r="Q68" s="71">
        <v>-61.121420374394681</v>
      </c>
      <c r="R68" s="71">
        <v>-61.046841283618328</v>
      </c>
      <c r="S68" s="71">
        <v>-60.871341858362001</v>
      </c>
      <c r="T68" s="71">
        <v>-60.594922098625716</v>
      </c>
      <c r="U68" s="71">
        <v>-60.217582004409465</v>
      </c>
      <c r="V68" s="71">
        <v>-59.739321575713248</v>
      </c>
      <c r="W68" s="71">
        <v>-59.160140812537065</v>
      </c>
      <c r="X68" s="71">
        <v>-58.480039714880917</v>
      </c>
      <c r="Y68" s="71">
        <v>-57.699018282744809</v>
      </c>
      <c r="Z68" s="71">
        <v>-56.817076516128722</v>
      </c>
      <c r="AA68" s="71">
        <v>-55.834214415032676</v>
      </c>
      <c r="AB68" s="71">
        <v>-54.750431979456678</v>
      </c>
      <c r="AC68" s="71">
        <v>-53.5657292094007</v>
      </c>
      <c r="AD68" s="71">
        <v>-52.280106104864757</v>
      </c>
      <c r="AE68" s="71">
        <v>-50.893562665848847</v>
      </c>
      <c r="AF68" s="71">
        <v>-49.406098892352986</v>
      </c>
      <c r="AG68" s="71">
        <v>-47.817714784377152</v>
      </c>
      <c r="AH68" s="71">
        <v>-46.128410341921345</v>
      </c>
      <c r="AI68" s="71">
        <v>-44.338185564985579</v>
      </c>
      <c r="AJ68" s="71">
        <v>-42.447040453569855</v>
      </c>
      <c r="AK68" s="71">
        <v>-40.454975007674157</v>
      </c>
      <c r="AL68" s="71">
        <v>-38.361989227298487</v>
      </c>
      <c r="AM68" s="71">
        <v>-36.168083112442865</v>
      </c>
      <c r="AN68" s="71">
        <v>-33.87325666310727</v>
      </c>
      <c r="AO68" s="71">
        <v>-31.477509879291727</v>
      </c>
      <c r="AP68" s="71">
        <v>-28.980842760996197</v>
      </c>
      <c r="AQ68" s="71">
        <v>-26.383255308220704</v>
      </c>
      <c r="AR68" s="71">
        <v>-23.68474752096526</v>
      </c>
      <c r="AS68" s="71">
        <v>-20.885319399229832</v>
      </c>
      <c r="AT68" s="71">
        <v>-17.984970943014456</v>
      </c>
      <c r="AU68" s="71">
        <v>-14.983702152319104</v>
      </c>
      <c r="AV68" s="71">
        <v>-11.881513027143782</v>
      </c>
      <c r="AW68" s="71">
        <v>-8.6776141331511685</v>
      </c>
      <c r="AX68" s="71">
        <v>-5.3219267635193734</v>
      </c>
      <c r="AY68" s="71">
        <v>-1.784584382488287</v>
      </c>
      <c r="AZ68" s="71">
        <v>1.9344130099421215</v>
      </c>
      <c r="BA68" s="71">
        <v>5.8350654137718365</v>
      </c>
      <c r="BB68" s="71">
        <v>9.9173728290008398</v>
      </c>
      <c r="BC68" s="71">
        <v>14.181335255629167</v>
      </c>
      <c r="BD68" s="71">
        <v>18.626952693656804</v>
      </c>
      <c r="BE68" s="71">
        <v>23.254225143083701</v>
      </c>
      <c r="BF68" s="71">
        <v>28.063152603909948</v>
      </c>
      <c r="BG68" s="71">
        <v>33.053735076135496</v>
      </c>
      <c r="BH68" s="71">
        <v>38.225972559760358</v>
      </c>
      <c r="BI68" s="71">
        <v>43.579865054784527</v>
      </c>
      <c r="BJ68" s="71">
        <v>49.115412561207954</v>
      </c>
      <c r="BK68" s="71">
        <v>54.832615079030731</v>
      </c>
      <c r="BL68" s="71">
        <v>60.731472608252815</v>
      </c>
      <c r="BM68" s="71">
        <v>66.8119851488742</v>
      </c>
      <c r="BN68" s="71">
        <v>73.074152700894899</v>
      </c>
      <c r="BO68" s="71">
        <v>79.517975264314856</v>
      </c>
      <c r="BP68" s="71">
        <v>86.143452839134156</v>
      </c>
      <c r="BQ68" s="71">
        <v>92.95058542535277</v>
      </c>
      <c r="BR68" s="71">
        <v>99.939373022970699</v>
      </c>
      <c r="BS68" s="71">
        <v>107.10981563198793</v>
      </c>
      <c r="BT68" s="71">
        <v>114.4619132524044</v>
      </c>
      <c r="BU68" s="71">
        <v>121.99566588422023</v>
      </c>
      <c r="BV68" s="71">
        <v>129.71107352743536</v>
      </c>
      <c r="BW68" s="71">
        <v>137.60813618204983</v>
      </c>
      <c r="BX68" s="71">
        <v>145.68685384806358</v>
      </c>
      <c r="BY68" s="71">
        <v>153.94722652547659</v>
      </c>
      <c r="BZ68" s="71">
        <v>162.38925421428897</v>
      </c>
      <c r="CA68" s="71">
        <v>171.01293691450064</v>
      </c>
      <c r="CB68" s="71">
        <v>179.81827462611162</v>
      </c>
      <c r="CC68" s="71">
        <v>188.80526734912192</v>
      </c>
      <c r="CD68" s="71">
        <v>197.97391508353141</v>
      </c>
      <c r="CE68" s="71">
        <v>207.32421782934037</v>
      </c>
      <c r="CF68" s="71">
        <v>216.85617558654852</v>
      </c>
      <c r="CG68" s="71">
        <v>226.56978835515608</v>
      </c>
      <c r="CH68" s="71">
        <v>236.46505613516291</v>
      </c>
      <c r="CI68" s="71">
        <v>246.54197892656893</v>
      </c>
      <c r="CJ68" s="71">
        <v>256.80055672937436</v>
      </c>
      <c r="CK68" s="71">
        <v>267.24078954357913</v>
      </c>
      <c r="CL68" s="71">
        <v>277.86267736918313</v>
      </c>
      <c r="CM68" s="71">
        <v>288.66622020618655</v>
      </c>
      <c r="CN68" s="71">
        <v>299.6514180545891</v>
      </c>
      <c r="CO68" s="71">
        <v>310.81827091439106</v>
      </c>
      <c r="CP68" s="71">
        <v>322.16677878559233</v>
      </c>
      <c r="CQ68" s="71">
        <v>333.69694166819289</v>
      </c>
      <c r="CR68" s="71">
        <v>345.40875956219281</v>
      </c>
      <c r="CS68" s="71">
        <v>357.30223246759198</v>
      </c>
      <c r="CT68" s="71">
        <v>369.3773603843905</v>
      </c>
      <c r="CU68" s="71">
        <v>381.63414331258809</v>
      </c>
      <c r="CV68" s="71">
        <v>394.07258125218522</v>
      </c>
      <c r="CW68" s="71">
        <v>406.69267420318158</v>
      </c>
      <c r="CX68" s="71">
        <v>419.49442216557742</v>
      </c>
      <c r="CY68" s="71">
        <v>432.47782513937233</v>
      </c>
      <c r="CZ68" s="71">
        <v>445.64288312456677</v>
      </c>
      <c r="DA68" s="71">
        <v>458.98959612116033</v>
      </c>
      <c r="DB68" s="71">
        <v>472.51796412915337</v>
      </c>
      <c r="DC68" s="71">
        <v>486.22798714854554</v>
      </c>
      <c r="DD68" s="71">
        <v>500.11966517933718</v>
      </c>
      <c r="DE68" s="71">
        <v>514.19299822152789</v>
      </c>
      <c r="DF68" s="71">
        <v>528.44798627511796</v>
      </c>
      <c r="DG68" s="71">
        <v>542.88462934010749</v>
      </c>
      <c r="DH68" s="71">
        <v>557.50292741649616</v>
      </c>
      <c r="DI68" s="71">
        <v>572.30288050428442</v>
      </c>
      <c r="DJ68" s="71">
        <v>587.2844886034718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938.5540183059685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911.52293878775538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931627.76108960225</v>
      </c>
      <c r="J89" s="80">
        <v>4.9770661757395418E-2</v>
      </c>
      <c r="K89" s="80">
        <v>6.3925948458738191E-8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931359.96498920582</v>
      </c>
      <c r="J90" s="80">
        <v>4.3190904990897665E-2</v>
      </c>
      <c r="K90" s="80">
        <v>2.3509752104329389E-8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911522.93878775532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543.56361723450095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21.390122492815127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-61.124302461912279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1.8628800127736</v>
      </c>
      <c r="J119" s="80">
        <v>1.4594643507251555E-4</v>
      </c>
      <c r="K119" s="80">
        <v>1.3352809070929055E-10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1.4696613000005003</v>
      </c>
      <c r="J120" s="80">
        <v>1.3628504163828704E-4</v>
      </c>
      <c r="K120" s="80">
        <v>7.4182922194373462E-11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-61.124302461912279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5.2270825165352551E-2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3.9363517348312838E-2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0.12420806190504305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-9.1324080142130342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2.5315612486511928E-3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-9.1204012884076366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0.72677938617534554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913.25853655548099</v>
      </c>
      <c r="P67" s="71">
        <v>913.25853655548099</v>
      </c>
      <c r="Q67" s="71">
        <v>913.25990800018758</v>
      </c>
      <c r="R67" s="71">
        <v>913.28456592706186</v>
      </c>
      <c r="S67" s="71">
        <v>913.34012641745153</v>
      </c>
      <c r="T67" s="71">
        <v>913.42658947135669</v>
      </c>
      <c r="U67" s="71">
        <v>913.54395508877735</v>
      </c>
      <c r="V67" s="71">
        <v>913.69222326971339</v>
      </c>
      <c r="W67" s="71">
        <v>913.87139401416482</v>
      </c>
      <c r="X67" s="71">
        <v>914.08146732213174</v>
      </c>
      <c r="Y67" s="71">
        <v>914.32244319361416</v>
      </c>
      <c r="Z67" s="71">
        <v>914.59432162861185</v>
      </c>
      <c r="AA67" s="71">
        <v>914.89710262712515</v>
      </c>
      <c r="AB67" s="71">
        <v>915.23078618915383</v>
      </c>
      <c r="AC67" s="71">
        <v>915.5953723146979</v>
      </c>
      <c r="AD67" s="71">
        <v>915.99086100375757</v>
      </c>
      <c r="AE67" s="71">
        <v>916.41725225633252</v>
      </c>
      <c r="AF67" s="71">
        <v>916.87454607242296</v>
      </c>
      <c r="AG67" s="71">
        <v>917.3627424520289</v>
      </c>
      <c r="AH67" s="71">
        <v>917.88184139515022</v>
      </c>
      <c r="AI67" s="71">
        <v>918.43184290178692</v>
      </c>
      <c r="AJ67" s="71">
        <v>919.01274697193924</v>
      </c>
      <c r="AK67" s="71">
        <v>919.62455360560682</v>
      </c>
      <c r="AL67" s="71">
        <v>920.2672628027899</v>
      </c>
      <c r="AM67" s="71">
        <v>920.94087456348836</v>
      </c>
      <c r="AN67" s="71">
        <v>921.64538888770232</v>
      </c>
      <c r="AO67" s="71">
        <v>922.38080577543178</v>
      </c>
      <c r="AP67" s="71">
        <v>923.14712522667674</v>
      </c>
      <c r="AQ67" s="71">
        <v>923.94434724143696</v>
      </c>
      <c r="AR67" s="71">
        <v>924.77247181971268</v>
      </c>
      <c r="AS67" s="71">
        <v>925.63149896150389</v>
      </c>
      <c r="AT67" s="71">
        <v>926.52142866681049</v>
      </c>
      <c r="AU67" s="71">
        <v>927.44226093563248</v>
      </c>
      <c r="AV67" s="71">
        <v>928.3985716145171</v>
      </c>
      <c r="AW67" s="71">
        <v>929.43074200937053</v>
      </c>
      <c r="AX67" s="71">
        <v>930.54824390082592</v>
      </c>
      <c r="AY67" s="71">
        <v>931.75107728888304</v>
      </c>
      <c r="AZ67" s="71">
        <v>933.03924217354188</v>
      </c>
      <c r="BA67" s="71">
        <v>934.41273855480256</v>
      </c>
      <c r="BB67" s="71">
        <v>935.87156643266519</v>
      </c>
      <c r="BC67" s="71">
        <v>937.41572580712955</v>
      </c>
      <c r="BD67" s="71">
        <v>939.04521667819574</v>
      </c>
      <c r="BE67" s="71">
        <v>940.76003904586366</v>
      </c>
      <c r="BF67" s="71">
        <v>942.56019291013354</v>
      </c>
      <c r="BG67" s="71">
        <v>944.44567827100514</v>
      </c>
      <c r="BH67" s="71">
        <v>946.41649512847857</v>
      </c>
      <c r="BI67" s="71">
        <v>948.47264348255374</v>
      </c>
      <c r="BJ67" s="71">
        <v>950.61412333323085</v>
      </c>
      <c r="BK67" s="71">
        <v>952.84093468050969</v>
      </c>
      <c r="BL67" s="71">
        <v>955.15307752439048</v>
      </c>
      <c r="BM67" s="71">
        <v>957.550551864873</v>
      </c>
      <c r="BN67" s="71">
        <v>960.03335770195736</v>
      </c>
      <c r="BO67" s="71">
        <v>962.60149503564344</v>
      </c>
      <c r="BP67" s="71">
        <v>965.25496386593136</v>
      </c>
      <c r="BQ67" s="71">
        <v>967.99376419282123</v>
      </c>
      <c r="BR67" s="71">
        <v>970.81789601631272</v>
      </c>
      <c r="BS67" s="71">
        <v>973.72735933640627</v>
      </c>
      <c r="BT67" s="71">
        <v>976.72215415310154</v>
      </c>
      <c r="BU67" s="71">
        <v>979.80228046639843</v>
      </c>
      <c r="BV67" s="71">
        <v>982.96773827629738</v>
      </c>
      <c r="BW67" s="71">
        <v>986.21852758279806</v>
      </c>
      <c r="BX67" s="71">
        <v>989.55464838590058</v>
      </c>
      <c r="BY67" s="71">
        <v>992.97610068560482</v>
      </c>
      <c r="BZ67" s="71">
        <v>996.48288448191101</v>
      </c>
      <c r="CA67" s="71">
        <v>1000.0749997748189</v>
      </c>
      <c r="CB67" s="71">
        <v>1003.7524465643286</v>
      </c>
      <c r="CC67" s="71">
        <v>1007.5152248504402</v>
      </c>
      <c r="CD67" s="71">
        <v>1011.3633346331536</v>
      </c>
      <c r="CE67" s="71">
        <v>1015.2967759124688</v>
      </c>
      <c r="CF67" s="71">
        <v>1019.3155486883858</v>
      </c>
      <c r="CG67" s="71">
        <v>1023.4196529609046</v>
      </c>
      <c r="CH67" s="71">
        <v>1027.6090887300254</v>
      </c>
      <c r="CI67" s="71">
        <v>1031.8838559957478</v>
      </c>
      <c r="CJ67" s="71">
        <v>1036.2439547580721</v>
      </c>
      <c r="CK67" s="71">
        <v>1040.6893850169981</v>
      </c>
      <c r="CL67" s="71">
        <v>1045.220146772526</v>
      </c>
      <c r="CM67" s="71">
        <v>1049.8362400246558</v>
      </c>
      <c r="CN67" s="71">
        <v>1054.5376647733874</v>
      </c>
      <c r="CO67" s="71">
        <v>1059.3244210187206</v>
      </c>
      <c r="CP67" s="71">
        <v>1064.1965087606557</v>
      </c>
      <c r="CQ67" s="71">
        <v>1069.1539279991928</v>
      </c>
      <c r="CR67" s="71">
        <v>1074.1966787343317</v>
      </c>
      <c r="CS67" s="71">
        <v>1079.3247609660723</v>
      </c>
      <c r="CT67" s="71">
        <v>1084.5381746944147</v>
      </c>
      <c r="CU67" s="71">
        <v>1089.8369199193589</v>
      </c>
      <c r="CV67" s="71">
        <v>1095.220996640905</v>
      </c>
      <c r="CW67" s="71">
        <v>1100.6904048590529</v>
      </c>
      <c r="CX67" s="71">
        <v>1106.2451445738027</v>
      </c>
      <c r="CY67" s="71">
        <v>1111.8852157851541</v>
      </c>
      <c r="CZ67" s="71">
        <v>1117.6106184931073</v>
      </c>
      <c r="DA67" s="71">
        <v>1123.4213526976625</v>
      </c>
      <c r="DB67" s="71">
        <v>1129.3174183988197</v>
      </c>
      <c r="DC67" s="71">
        <v>1135.2988155965784</v>
      </c>
      <c r="DD67" s="71">
        <v>1141.3655442909389</v>
      </c>
      <c r="DE67" s="71">
        <v>1147.5176044819013</v>
      </c>
      <c r="DF67" s="71">
        <v>1153.7549961694656</v>
      </c>
      <c r="DG67" s="71">
        <v>1160.0777193536317</v>
      </c>
      <c r="DH67" s="71">
        <v>1166.4857740343996</v>
      </c>
      <c r="DI67" s="71">
        <v>1172.9791602117691</v>
      </c>
      <c r="DJ67" s="71">
        <v>1179.5578778857407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-56.688139680272293</v>
      </c>
      <c r="P68" s="71">
        <v>-56.688139680272293</v>
      </c>
      <c r="Q68" s="71">
        <v>-56.683691356277883</v>
      </c>
      <c r="R68" s="71">
        <v>-56.603712595744732</v>
      </c>
      <c r="S68" s="71">
        <v>-56.423500399535328</v>
      </c>
      <c r="T68" s="71">
        <v>-56.143054767649673</v>
      </c>
      <c r="U68" s="71">
        <v>-55.762375700087787</v>
      </c>
      <c r="V68" s="71">
        <v>-55.28146319684965</v>
      </c>
      <c r="W68" s="71">
        <v>-54.700317257935261</v>
      </c>
      <c r="X68" s="71">
        <v>-54.018937883344641</v>
      </c>
      <c r="Y68" s="71">
        <v>-53.237325073077756</v>
      </c>
      <c r="Z68" s="71">
        <v>-52.35547882713464</v>
      </c>
      <c r="AA68" s="71">
        <v>-51.373399145515272</v>
      </c>
      <c r="AB68" s="71">
        <v>-50.291086028219652</v>
      </c>
      <c r="AC68" s="71">
        <v>-49.108539475247802</v>
      </c>
      <c r="AD68" s="71">
        <v>-47.825759486599694</v>
      </c>
      <c r="AE68" s="71">
        <v>-46.44274606227534</v>
      </c>
      <c r="AF68" s="71">
        <v>-44.959499202274749</v>
      </c>
      <c r="AG68" s="71">
        <v>-43.376018906597913</v>
      </c>
      <c r="AH68" s="71">
        <v>-41.692305175244826</v>
      </c>
      <c r="AI68" s="71">
        <v>-39.908358008215494</v>
      </c>
      <c r="AJ68" s="71">
        <v>-38.024177405509917</v>
      </c>
      <c r="AK68" s="71">
        <v>-36.039763367128103</v>
      </c>
      <c r="AL68" s="71">
        <v>-33.95511589307003</v>
      </c>
      <c r="AM68" s="71">
        <v>-31.770234983335712</v>
      </c>
      <c r="AN68" s="71">
        <v>-29.485120637925149</v>
      </c>
      <c r="AO68" s="71">
        <v>-27.099772856838342</v>
      </c>
      <c r="AP68" s="71">
        <v>-24.614191640075301</v>
      </c>
      <c r="AQ68" s="71">
        <v>-22.028376987636001</v>
      </c>
      <c r="AR68" s="71">
        <v>-19.342328899520457</v>
      </c>
      <c r="AS68" s="71">
        <v>-16.556047375728674</v>
      </c>
      <c r="AT68" s="71">
        <v>-13.669532416260639</v>
      </c>
      <c r="AU68" s="71">
        <v>-10.682784021116356</v>
      </c>
      <c r="AV68" s="71">
        <v>-7.5889293479408426</v>
      </c>
      <c r="AW68" s="71">
        <v>-4.3273163738291753</v>
      </c>
      <c r="AX68" s="71">
        <v>-0.88371864812543799</v>
      </c>
      <c r="AY68" s="71">
        <v>2.7418638291703994</v>
      </c>
      <c r="AZ68" s="71">
        <v>6.5494310580583219</v>
      </c>
      <c r="BA68" s="71">
        <v>10.53898303853831</v>
      </c>
      <c r="BB68" s="71">
        <v>14.710519770610402</v>
      </c>
      <c r="BC68" s="71">
        <v>19.064041254274578</v>
      </c>
      <c r="BD68" s="71">
        <v>23.599547489530838</v>
      </c>
      <c r="BE68" s="71">
        <v>28.317038476379182</v>
      </c>
      <c r="BF68" s="71">
        <v>33.216514214819618</v>
      </c>
      <c r="BG68" s="71">
        <v>38.297974704852081</v>
      </c>
      <c r="BH68" s="71">
        <v>43.561419946476683</v>
      </c>
      <c r="BI68" s="71">
        <v>49.006849939693367</v>
      </c>
      <c r="BJ68" s="71">
        <v>54.634264684502135</v>
      </c>
      <c r="BK68" s="71">
        <v>60.443664180902992</v>
      </c>
      <c r="BL68" s="71">
        <v>66.435048428895939</v>
      </c>
      <c r="BM68" s="71">
        <v>72.608417428480962</v>
      </c>
      <c r="BN68" s="71">
        <v>78.963771179658067</v>
      </c>
      <c r="BO68" s="71">
        <v>85.50110968242727</v>
      </c>
      <c r="BP68" s="71">
        <v>92.220432936788484</v>
      </c>
      <c r="BQ68" s="71">
        <v>99.121740942741852</v>
      </c>
      <c r="BR68" s="71">
        <v>106.20503370028729</v>
      </c>
      <c r="BS68" s="71">
        <v>113.47031120942482</v>
      </c>
      <c r="BT68" s="71">
        <v>120.91757347015444</v>
      </c>
      <c r="BU68" s="71">
        <v>128.54682048247614</v>
      </c>
      <c r="BV68" s="71">
        <v>136.35805224638992</v>
      </c>
      <c r="BW68" s="71">
        <v>144.35126876189571</v>
      </c>
      <c r="BX68" s="71">
        <v>152.52647002899366</v>
      </c>
      <c r="BY68" s="71">
        <v>160.8836560476837</v>
      </c>
      <c r="BZ68" s="71">
        <v>169.42282681796584</v>
      </c>
      <c r="CA68" s="71">
        <v>178.14398233984005</v>
      </c>
      <c r="CB68" s="71">
        <v>187.04712261330633</v>
      </c>
      <c r="CC68" s="71">
        <v>196.13224763836473</v>
      </c>
      <c r="CD68" s="71">
        <v>205.3993574150152</v>
      </c>
      <c r="CE68" s="71">
        <v>214.84845194325777</v>
      </c>
      <c r="CF68" s="71">
        <v>224.47953122309229</v>
      </c>
      <c r="CG68" s="71">
        <v>234.29259525451897</v>
      </c>
      <c r="CH68" s="71">
        <v>244.2876440375378</v>
      </c>
      <c r="CI68" s="71">
        <v>254.4646775721487</v>
      </c>
      <c r="CJ68" s="71">
        <v>264.82369585835164</v>
      </c>
      <c r="CK68" s="71">
        <v>275.36469889614676</v>
      </c>
      <c r="CL68" s="71">
        <v>286.08768668553387</v>
      </c>
      <c r="CM68" s="71">
        <v>296.99265922651301</v>
      </c>
      <c r="CN68" s="71">
        <v>308.07961651908437</v>
      </c>
      <c r="CO68" s="71">
        <v>319.34855856324776</v>
      </c>
      <c r="CP68" s="71">
        <v>330.7994853590032</v>
      </c>
      <c r="CQ68" s="71">
        <v>342.43239690635079</v>
      </c>
      <c r="CR68" s="71">
        <v>354.24729320529042</v>
      </c>
      <c r="CS68" s="71">
        <v>366.24417425582214</v>
      </c>
      <c r="CT68" s="71">
        <v>378.42304005794585</v>
      </c>
      <c r="CU68" s="71">
        <v>390.78389061166189</v>
      </c>
      <c r="CV68" s="71">
        <v>403.32672591696974</v>
      </c>
      <c r="CW68" s="71">
        <v>416.05154597387002</v>
      </c>
      <c r="CX68" s="71">
        <v>428.958350782362</v>
      </c>
      <c r="CY68" s="71">
        <v>442.04714034244614</v>
      </c>
      <c r="CZ68" s="71">
        <v>455.31791465412255</v>
      </c>
      <c r="DA68" s="71">
        <v>468.77067371739088</v>
      </c>
      <c r="DB68" s="71">
        <v>482.40541753225142</v>
      </c>
      <c r="DC68" s="71">
        <v>496.22214609870389</v>
      </c>
      <c r="DD68" s="71">
        <v>510.22085941674874</v>
      </c>
      <c r="DE68" s="71">
        <v>524.40155748638529</v>
      </c>
      <c r="DF68" s="71">
        <v>538.76424030761427</v>
      </c>
      <c r="DG68" s="71">
        <v>553.30890788043507</v>
      </c>
      <c r="DH68" s="71">
        <v>568.03556020484791</v>
      </c>
      <c r="DI68" s="71">
        <v>582.94419728085313</v>
      </c>
      <c r="DJ68" s="71">
        <v>598.03481910845039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937.94871013874558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913.25853655548099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931434.50653738342</v>
      </c>
      <c r="J89" s="80">
        <v>4.7405802386736924E-2</v>
      </c>
      <c r="K89" s="80">
        <v>6.403989412808575E-8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931163.84915719798</v>
      </c>
      <c r="J90" s="80">
        <v>4.0755743905523077E-2</v>
      </c>
      <c r="K90" s="80">
        <v>2.3191869059204623E-8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913258.53655548103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553.13021011530645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20.553709287672973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-56.688139680272293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1.7948270053258655</v>
      </c>
      <c r="J119" s="80">
        <v>1.4218080864191189E-4</v>
      </c>
      <c r="K119" s="80">
        <v>1.3657658296169017E-10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1.3883043024579478</v>
      </c>
      <c r="J120" s="80">
        <v>1.3219253584417431E-4</v>
      </c>
      <c r="K120" s="80">
        <v>7.5223555948560156E-11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-56.688139680272293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4.9778972519769739E-2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3.6980107622684562E-2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0.11994614093574872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-7.4857300389025105E-14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-8.8737398424849765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2.3783041326541706E-3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-8.862164658736237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0.66000059414836709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913.86647564604982</v>
      </c>
      <c r="P67" s="71">
        <v>913.86647564604982</v>
      </c>
      <c r="Q67" s="71">
        <v>913.86800881763077</v>
      </c>
      <c r="R67" s="71">
        <v>913.89287847085984</v>
      </c>
      <c r="S67" s="71">
        <v>913.94817053985128</v>
      </c>
      <c r="T67" s="71">
        <v>914.03388502460496</v>
      </c>
      <c r="U67" s="71">
        <v>914.15002192512088</v>
      </c>
      <c r="V67" s="71">
        <v>914.29658124139917</v>
      </c>
      <c r="W67" s="71">
        <v>914.4735629734397</v>
      </c>
      <c r="X67" s="71">
        <v>914.68096712124247</v>
      </c>
      <c r="Y67" s="71">
        <v>914.9187936848075</v>
      </c>
      <c r="Z67" s="71">
        <v>915.18704266413488</v>
      </c>
      <c r="AA67" s="71">
        <v>915.48571405922462</v>
      </c>
      <c r="AB67" s="71">
        <v>915.81480787007649</v>
      </c>
      <c r="AC67" s="71">
        <v>916.17432409669061</v>
      </c>
      <c r="AD67" s="71">
        <v>916.56426273906709</v>
      </c>
      <c r="AE67" s="71">
        <v>916.98462379720581</v>
      </c>
      <c r="AF67" s="71">
        <v>917.43540727110701</v>
      </c>
      <c r="AG67" s="71">
        <v>917.91661316077023</v>
      </c>
      <c r="AH67" s="71">
        <v>918.42824146619591</v>
      </c>
      <c r="AI67" s="71">
        <v>918.97029218738373</v>
      </c>
      <c r="AJ67" s="71">
        <v>919.54276532433391</v>
      </c>
      <c r="AK67" s="71">
        <v>920.14566087704645</v>
      </c>
      <c r="AL67" s="71">
        <v>920.77897884552112</v>
      </c>
      <c r="AM67" s="71">
        <v>921.44271922975815</v>
      </c>
      <c r="AN67" s="71">
        <v>922.13688202975732</v>
      </c>
      <c r="AO67" s="71">
        <v>922.86146724551895</v>
      </c>
      <c r="AP67" s="71">
        <v>923.61647487704283</v>
      </c>
      <c r="AQ67" s="71">
        <v>924.40190492432896</v>
      </c>
      <c r="AR67" s="71">
        <v>925.21775738737733</v>
      </c>
      <c r="AS67" s="71">
        <v>926.06403226618806</v>
      </c>
      <c r="AT67" s="71">
        <v>926.94072956076104</v>
      </c>
      <c r="AU67" s="71">
        <v>927.84784927109627</v>
      </c>
      <c r="AV67" s="71">
        <v>928.80440875142835</v>
      </c>
      <c r="AW67" s="71">
        <v>929.84514174771448</v>
      </c>
      <c r="AX67" s="71">
        <v>930.97078564751075</v>
      </c>
      <c r="AY67" s="71">
        <v>932.18134045081729</v>
      </c>
      <c r="AZ67" s="71">
        <v>933.47680615763386</v>
      </c>
      <c r="BA67" s="71">
        <v>934.85718276796069</v>
      </c>
      <c r="BB67" s="71">
        <v>936.32247028179768</v>
      </c>
      <c r="BC67" s="71">
        <v>937.87266869914481</v>
      </c>
      <c r="BD67" s="71">
        <v>939.50777802000221</v>
      </c>
      <c r="BE67" s="71">
        <v>941.22779824436964</v>
      </c>
      <c r="BF67" s="71">
        <v>943.03272937224733</v>
      </c>
      <c r="BG67" s="71">
        <v>944.92257140363517</v>
      </c>
      <c r="BH67" s="71">
        <v>946.89732433853328</v>
      </c>
      <c r="BI67" s="71">
        <v>948.95698817694154</v>
      </c>
      <c r="BJ67" s="71">
        <v>951.10156291885983</v>
      </c>
      <c r="BK67" s="71">
        <v>953.33104856428838</v>
      </c>
      <c r="BL67" s="71">
        <v>955.64544511322708</v>
      </c>
      <c r="BM67" s="71">
        <v>958.04475256567605</v>
      </c>
      <c r="BN67" s="71">
        <v>960.52897092163516</v>
      </c>
      <c r="BO67" s="71">
        <v>963.09810018110443</v>
      </c>
      <c r="BP67" s="71">
        <v>965.75214034408373</v>
      </c>
      <c r="BQ67" s="71">
        <v>968.49109141057329</v>
      </c>
      <c r="BR67" s="71">
        <v>971.31495338057312</v>
      </c>
      <c r="BS67" s="71">
        <v>974.22372625408298</v>
      </c>
      <c r="BT67" s="71">
        <v>977.21741003110321</v>
      </c>
      <c r="BU67" s="71">
        <v>980.29600471163349</v>
      </c>
      <c r="BV67" s="71">
        <v>983.45951029567391</v>
      </c>
      <c r="BW67" s="71">
        <v>986.70792678322448</v>
      </c>
      <c r="BX67" s="71">
        <v>990.0412541742852</v>
      </c>
      <c r="BY67" s="71">
        <v>993.4594924688563</v>
      </c>
      <c r="BZ67" s="71">
        <v>996.96264166693743</v>
      </c>
      <c r="CA67" s="71">
        <v>1000.5507017685287</v>
      </c>
      <c r="CB67" s="71">
        <v>1004.2236727736303</v>
      </c>
      <c r="CC67" s="71">
        <v>1007.9815546822418</v>
      </c>
      <c r="CD67" s="71">
        <v>1011.8243474943637</v>
      </c>
      <c r="CE67" s="71">
        <v>1015.7520512099958</v>
      </c>
      <c r="CF67" s="71">
        <v>1019.7646658291379</v>
      </c>
      <c r="CG67" s="71">
        <v>1023.8621913517902</v>
      </c>
      <c r="CH67" s="71">
        <v>1028.0446277779527</v>
      </c>
      <c r="CI67" s="71">
        <v>1032.3119751076256</v>
      </c>
      <c r="CJ67" s="71">
        <v>1036.6642333408083</v>
      </c>
      <c r="CK67" s="71">
        <v>1041.1014024775013</v>
      </c>
      <c r="CL67" s="71">
        <v>1045.6234825177046</v>
      </c>
      <c r="CM67" s="71">
        <v>1050.2304734614179</v>
      </c>
      <c r="CN67" s="71">
        <v>1054.9223753086414</v>
      </c>
      <c r="CO67" s="71">
        <v>1059.699188059375</v>
      </c>
      <c r="CP67" s="71">
        <v>1064.5609117136194</v>
      </c>
      <c r="CQ67" s="71">
        <v>1069.5075462713733</v>
      </c>
      <c r="CR67" s="71">
        <v>1074.5390917326374</v>
      </c>
      <c r="CS67" s="71">
        <v>1079.6555480974118</v>
      </c>
      <c r="CT67" s="71">
        <v>1084.8569153656965</v>
      </c>
      <c r="CU67" s="71">
        <v>1090.1431935374915</v>
      </c>
      <c r="CV67" s="71">
        <v>1095.5143826127962</v>
      </c>
      <c r="CW67" s="71">
        <v>1100.9704825916112</v>
      </c>
      <c r="CX67" s="71">
        <v>1106.5114934739365</v>
      </c>
      <c r="CY67" s="71">
        <v>1112.1374152597721</v>
      </c>
      <c r="CZ67" s="71">
        <v>1117.8482479491179</v>
      </c>
      <c r="DA67" s="71">
        <v>1123.6439915419735</v>
      </c>
      <c r="DB67" s="71">
        <v>1129.5246460383394</v>
      </c>
      <c r="DC67" s="71">
        <v>1135.4902114382157</v>
      </c>
      <c r="DD67" s="71">
        <v>1141.5406877416021</v>
      </c>
      <c r="DE67" s="71">
        <v>1147.6760749484986</v>
      </c>
      <c r="DF67" s="71">
        <v>1153.8963730589051</v>
      </c>
      <c r="DG67" s="71">
        <v>1160.201582072822</v>
      </c>
      <c r="DH67" s="71">
        <v>1166.591701990249</v>
      </c>
      <c r="DI67" s="71">
        <v>1173.0667328111863</v>
      </c>
      <c r="DJ67" s="71">
        <v>1179.6266745356336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-55.160016034719611</v>
      </c>
      <c r="P68" s="71">
        <v>-55.160016034719611</v>
      </c>
      <c r="Q68" s="71">
        <v>-55.154985331797434</v>
      </c>
      <c r="R68" s="71">
        <v>-55.073382046992506</v>
      </c>
      <c r="S68" s="71">
        <v>-54.89195553445569</v>
      </c>
      <c r="T68" s="71">
        <v>-54.61070579418697</v>
      </c>
      <c r="U68" s="71">
        <v>-54.229632826186347</v>
      </c>
      <c r="V68" s="71">
        <v>-53.748736630453827</v>
      </c>
      <c r="W68" s="71">
        <v>-53.168017206989404</v>
      </c>
      <c r="X68" s="71">
        <v>-52.487474555793085</v>
      </c>
      <c r="Y68" s="71">
        <v>-51.707108676864863</v>
      </c>
      <c r="Z68" s="71">
        <v>-50.826919570204737</v>
      </c>
      <c r="AA68" s="71">
        <v>-49.846907235812715</v>
      </c>
      <c r="AB68" s="71">
        <v>-48.76707167368879</v>
      </c>
      <c r="AC68" s="71">
        <v>-47.587412883832961</v>
      </c>
      <c r="AD68" s="71">
        <v>-46.307930866245243</v>
      </c>
      <c r="AE68" s="71">
        <v>-44.928625620925615</v>
      </c>
      <c r="AF68" s="71">
        <v>-43.449497147874091</v>
      </c>
      <c r="AG68" s="71">
        <v>-41.870545447090663</v>
      </c>
      <c r="AH68" s="71">
        <v>-40.191770518575339</v>
      </c>
      <c r="AI68" s="71">
        <v>-38.413172362328112</v>
      </c>
      <c r="AJ68" s="71">
        <v>-36.534750978348981</v>
      </c>
      <c r="AK68" s="71">
        <v>-34.556506366637961</v>
      </c>
      <c r="AL68" s="71">
        <v>-32.478438527195031</v>
      </c>
      <c r="AM68" s="71">
        <v>-30.300547460020201</v>
      </c>
      <c r="AN68" s="71">
        <v>-28.022833165113472</v>
      </c>
      <c r="AO68" s="71">
        <v>-25.645295642474839</v>
      </c>
      <c r="AP68" s="71">
        <v>-23.167934892104316</v>
      </c>
      <c r="AQ68" s="71">
        <v>-20.590750914001887</v>
      </c>
      <c r="AR68" s="71">
        <v>-17.913743708167551</v>
      </c>
      <c r="AS68" s="71">
        <v>-15.136913274601328</v>
      </c>
      <c r="AT68" s="71">
        <v>-12.260259613303196</v>
      </c>
      <c r="AU68" s="71">
        <v>-9.283782724273161</v>
      </c>
      <c r="AV68" s="71">
        <v>-6.1788200529832578</v>
      </c>
      <c r="AW68" s="71">
        <v>-2.8930216313371089</v>
      </c>
      <c r="AX68" s="71">
        <v>0.57472391561132596</v>
      </c>
      <c r="AY68" s="71">
        <v>4.2244165878620779</v>
      </c>
      <c r="AZ68" s="71">
        <v>8.0560563854151326</v>
      </c>
      <c r="BA68" s="71">
        <v>12.069643308270468</v>
      </c>
      <c r="BB68" s="71">
        <v>16.265177356428122</v>
      </c>
      <c r="BC68" s="71">
        <v>20.642658529888077</v>
      </c>
      <c r="BD68" s="71">
        <v>25.202086828650337</v>
      </c>
      <c r="BE68" s="71">
        <v>29.943462252714895</v>
      </c>
      <c r="BF68" s="71">
        <v>34.86678480208176</v>
      </c>
      <c r="BG68" s="71">
        <v>39.972054476750877</v>
      </c>
      <c r="BH68" s="71">
        <v>45.259271276722338</v>
      </c>
      <c r="BI68" s="71">
        <v>50.728435201996106</v>
      </c>
      <c r="BJ68" s="71">
        <v>56.379546252572169</v>
      </c>
      <c r="BK68" s="71">
        <v>62.212604428450533</v>
      </c>
      <c r="BL68" s="71">
        <v>68.227609729631197</v>
      </c>
      <c r="BM68" s="71">
        <v>74.424562156114163</v>
      </c>
      <c r="BN68" s="71">
        <v>80.803461707899444</v>
      </c>
      <c r="BO68" s="71">
        <v>87.364308384987012</v>
      </c>
      <c r="BP68" s="71">
        <v>94.107102187376825</v>
      </c>
      <c r="BQ68" s="71">
        <v>101.03184311506899</v>
      </c>
      <c r="BR68" s="71">
        <v>108.13853116806348</v>
      </c>
      <c r="BS68" s="71">
        <v>115.42716634636025</v>
      </c>
      <c r="BT68" s="71">
        <v>122.89774864995933</v>
      </c>
      <c r="BU68" s="71">
        <v>130.55027807886071</v>
      </c>
      <c r="BV68" s="71">
        <v>138.3847546330644</v>
      </c>
      <c r="BW68" s="71">
        <v>146.40117831257032</v>
      </c>
      <c r="BX68" s="71">
        <v>154.59954911737861</v>
      </c>
      <c r="BY68" s="71">
        <v>162.97986704748919</v>
      </c>
      <c r="BZ68" s="71">
        <v>171.54213210290209</v>
      </c>
      <c r="CA68" s="71">
        <v>180.28634428361727</v>
      </c>
      <c r="CB68" s="71">
        <v>189.21250358963476</v>
      </c>
      <c r="CC68" s="71">
        <v>198.32061002095452</v>
      </c>
      <c r="CD68" s="71">
        <v>207.61066357757664</v>
      </c>
      <c r="CE68" s="71">
        <v>217.08266425950106</v>
      </c>
      <c r="CF68" s="71">
        <v>226.73661206672767</v>
      </c>
      <c r="CG68" s="71">
        <v>236.57250699925663</v>
      </c>
      <c r="CH68" s="71">
        <v>246.59034905708791</v>
      </c>
      <c r="CI68" s="71">
        <v>256.79013824022149</v>
      </c>
      <c r="CJ68" s="71">
        <v>267.1718745486574</v>
      </c>
      <c r="CK68" s="71">
        <v>277.73555798239562</v>
      </c>
      <c r="CL68" s="71">
        <v>288.4811885414361</v>
      </c>
      <c r="CM68" s="71">
        <v>299.40876622577878</v>
      </c>
      <c r="CN68" s="71">
        <v>310.518291035424</v>
      </c>
      <c r="CO68" s="71">
        <v>321.80976297037131</v>
      </c>
      <c r="CP68" s="71">
        <v>333.28318203062105</v>
      </c>
      <c r="CQ68" s="71">
        <v>344.93854821617299</v>
      </c>
      <c r="CR68" s="71">
        <v>356.77586152702742</v>
      </c>
      <c r="CS68" s="71">
        <v>368.79512196318393</v>
      </c>
      <c r="CT68" s="71">
        <v>380.9963295246427</v>
      </c>
      <c r="CU68" s="71">
        <v>393.37948421140402</v>
      </c>
      <c r="CV68" s="71">
        <v>405.94458602346742</v>
      </c>
      <c r="CW68" s="71">
        <v>418.69163496083343</v>
      </c>
      <c r="CX68" s="71">
        <v>431.6206310235014</v>
      </c>
      <c r="CY68" s="71">
        <v>444.73157421147164</v>
      </c>
      <c r="CZ68" s="71">
        <v>458.02446452474447</v>
      </c>
      <c r="DA68" s="71">
        <v>471.4993019633194</v>
      </c>
      <c r="DB68" s="71">
        <v>485.15608652719692</v>
      </c>
      <c r="DC68" s="71">
        <v>498.99481821637642</v>
      </c>
      <c r="DD68" s="71">
        <v>513.01549703085834</v>
      </c>
      <c r="DE68" s="71">
        <v>527.21812297064253</v>
      </c>
      <c r="DF68" s="71">
        <v>541.6026960357292</v>
      </c>
      <c r="DG68" s="71">
        <v>556.1692162261179</v>
      </c>
      <c r="DH68" s="71">
        <v>570.91768354180886</v>
      </c>
      <c r="DI68" s="71">
        <v>585.84809798280241</v>
      </c>
      <c r="DJ68" s="71">
        <v>600.960459549098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1160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937.72892991028391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913.86647564604982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931364.42706376582</v>
      </c>
      <c r="J89" s="80">
        <v>4.6568054856192406E-2</v>
      </c>
      <c r="K89" s="80">
        <v>6.4324656582326931E-8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931090.92060986755</v>
      </c>
      <c r="J90" s="80">
        <v>3.9847994563850776E-2</v>
      </c>
      <c r="K90" s="80">
        <v>2.3046644958606834E-8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913866.47564604983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555.70373270691812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20.239145168083283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-55.160016034719611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1.7697337175153693</v>
      </c>
      <c r="J119" s="80">
        <v>1.4087914069519649E-4</v>
      </c>
      <c r="K119" s="146">
        <v>1.378349053818506E-10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1.3575105684951096</v>
      </c>
      <c r="J120" s="80">
        <v>1.3075080779543583E-4</v>
      </c>
      <c r="K120" s="80">
        <v>7.5621558331723751E-11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-55.160016034719611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4.8895048753117197E-2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3.6096000764589582E-2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0.11843961809903121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-8.7845397654096988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2.3214561852176949E-3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-8.7731178132913623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403</v>
      </c>
      <c r="J176" s="4">
        <v>0.64160747887675829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13" zoomScale="77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f t="shared" ref="AB1:AD1" si="0">AA1+1</f>
        <v>1</v>
      </c>
      <c r="AC1" s="165">
        <f t="shared" si="0"/>
        <v>2</v>
      </c>
      <c r="AD1" s="165">
        <f t="shared" si="0"/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390</v>
      </c>
    </row>
    <row r="6" spans="2:30" ht="13.8">
      <c r="R6" t="s">
        <v>361</v>
      </c>
      <c r="S6" s="156">
        <v>0</v>
      </c>
      <c r="T6" t="s">
        <v>362</v>
      </c>
      <c r="X6" s="117" t="s">
        <v>363</v>
      </c>
      <c r="AB6" s="166" t="s">
        <v>391</v>
      </c>
      <c r="AC6" s="108">
        <v>1.3</v>
      </c>
      <c r="AD6" t="s">
        <v>392</v>
      </c>
    </row>
    <row r="7" spans="2:30" ht="13.8">
      <c r="R7" t="s">
        <v>364</v>
      </c>
      <c r="S7" s="157">
        <v>1</v>
      </c>
      <c r="X7" s="158" t="s">
        <v>365</v>
      </c>
      <c r="Y7" s="110">
        <v>50</v>
      </c>
      <c r="AB7" s="166" t="s">
        <v>393</v>
      </c>
      <c r="AC7" s="108">
        <v>1.5</v>
      </c>
      <c r="AD7" t="s">
        <v>394</v>
      </c>
    </row>
    <row r="8" spans="2:30" ht="13.8">
      <c r="X8" s="158" t="s">
        <v>366</v>
      </c>
      <c r="Y8" s="110">
        <v>0.1</v>
      </c>
      <c r="AB8" s="166" t="s">
        <v>395</v>
      </c>
      <c r="AC8" s="108">
        <v>1</v>
      </c>
      <c r="AD8" t="s">
        <v>396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 ht="15">
      <c r="R11" s="159" t="s">
        <v>371</v>
      </c>
      <c r="T11" s="160" t="s">
        <v>372</v>
      </c>
      <c r="U11" s="104">
        <v>150</v>
      </c>
      <c r="V11" s="160" t="s">
        <v>8</v>
      </c>
      <c r="X11" s="158" t="s">
        <v>373</v>
      </c>
      <c r="Y11" s="110">
        <v>3</v>
      </c>
    </row>
    <row r="12" spans="2:30" ht="15">
      <c r="R12" s="161" t="s">
        <v>374</v>
      </c>
      <c r="T12" s="162" t="s">
        <v>375</v>
      </c>
      <c r="U12" s="104">
        <v>90</v>
      </c>
      <c r="V12" s="162" t="s">
        <v>8</v>
      </c>
      <c r="X12" s="158" t="s">
        <v>376</v>
      </c>
      <c r="Y12" s="110">
        <v>5</v>
      </c>
      <c r="AB12" s="117" t="s">
        <v>397</v>
      </c>
    </row>
    <row r="13" spans="2:30">
      <c r="X13" s="158" t="s">
        <v>377</v>
      </c>
      <c r="Y13" s="110">
        <v>2000000</v>
      </c>
    </row>
    <row r="14" spans="2:30" ht="15">
      <c r="R14" s="159" t="s">
        <v>378</v>
      </c>
      <c r="T14" s="160" t="s">
        <v>379</v>
      </c>
      <c r="U14" s="163">
        <v>44.752499999999998</v>
      </c>
      <c r="V14" s="160" t="s">
        <v>8</v>
      </c>
      <c r="X14" s="158" t="s">
        <v>380</v>
      </c>
      <c r="Y14" s="109">
        <v>43.367593242212365</v>
      </c>
      <c r="AB14" s="167" t="s">
        <v>398</v>
      </c>
      <c r="AC14" s="167" t="s">
        <v>399</v>
      </c>
      <c r="AD14" s="167" t="s">
        <v>400</v>
      </c>
    </row>
    <row r="15" spans="2:30" ht="15">
      <c r="R15" s="159" t="s">
        <v>381</v>
      </c>
      <c r="T15" s="160" t="s">
        <v>382</v>
      </c>
      <c r="U15" s="163">
        <v>44.752499999999998</v>
      </c>
      <c r="V15" s="160" t="s">
        <v>8</v>
      </c>
      <c r="X15" s="158" t="s">
        <v>383</v>
      </c>
      <c r="Y15" s="109">
        <v>1</v>
      </c>
      <c r="AB15" s="168" t="s">
        <v>401</v>
      </c>
      <c r="AC15" s="168" t="s">
        <v>401</v>
      </c>
      <c r="AD15" s="168" t="s">
        <v>123</v>
      </c>
    </row>
    <row r="16" spans="2:30" ht="15">
      <c r="R16" s="159" t="s">
        <v>384</v>
      </c>
      <c r="T16" s="160" t="s">
        <v>385</v>
      </c>
      <c r="U16" s="163">
        <v>41.865812163333331</v>
      </c>
      <c r="V16" s="160" t="s">
        <v>8</v>
      </c>
      <c r="X16" s="158" t="s">
        <v>386</v>
      </c>
      <c r="Y16" s="109">
        <v>1.1000000000000001</v>
      </c>
      <c r="AB16" s="169">
        <v>0.12902715000000001</v>
      </c>
      <c r="AC16" s="169">
        <v>-451839.7</v>
      </c>
      <c r="AD16" s="170">
        <v>0.1</v>
      </c>
    </row>
    <row r="17" spans="2:30">
      <c r="X17" s="158" t="s">
        <v>387</v>
      </c>
      <c r="Y17" s="109">
        <v>0.60099999999999998</v>
      </c>
      <c r="AB17" s="169">
        <v>0.12902715000000001</v>
      </c>
      <c r="AC17" s="169">
        <v>-366581.8</v>
      </c>
      <c r="AD17" s="170">
        <v>3088.54</v>
      </c>
    </row>
    <row r="18" spans="2:30">
      <c r="R18" s="159" t="s">
        <v>388</v>
      </c>
      <c r="T18" s="160" t="s">
        <v>389</v>
      </c>
      <c r="U18" s="164">
        <v>1473.1579837133568</v>
      </c>
      <c r="V18" s="160" t="s">
        <v>218</v>
      </c>
      <c r="AB18" s="169">
        <v>53577.15</v>
      </c>
      <c r="AC18" s="169">
        <v>-366581.8</v>
      </c>
      <c r="AD18" s="170">
        <v>0.01</v>
      </c>
    </row>
    <row r="19" spans="2:30">
      <c r="AB19" s="169">
        <v>0.12902715000000001</v>
      </c>
      <c r="AC19" s="169">
        <v>-345267</v>
      </c>
      <c r="AD19" s="170">
        <v>151494</v>
      </c>
    </row>
    <row r="20" spans="2:30" ht="13.8">
      <c r="G20" s="134" t="s">
        <v>289</v>
      </c>
      <c r="AB20" s="169">
        <v>26788.65</v>
      </c>
      <c r="AC20" s="169">
        <v>-345267</v>
      </c>
      <c r="AD20" s="170">
        <v>465.63499999999999</v>
      </c>
    </row>
    <row r="21" spans="2:30" ht="18">
      <c r="G21" s="135">
        <v>120</v>
      </c>
      <c r="AB21" s="169">
        <v>80365.5</v>
      </c>
      <c r="AC21" s="169">
        <v>-345267</v>
      </c>
      <c r="AD21" s="170">
        <v>0.15</v>
      </c>
    </row>
    <row r="22" spans="2:30">
      <c r="G22" s="136">
        <f>MATCH(gap_angle,N48:Q48,0)</f>
        <v>4</v>
      </c>
      <c r="AB22" s="169">
        <v>0.12902715000000001</v>
      </c>
      <c r="AC22" s="169">
        <v>-323952.2</v>
      </c>
      <c r="AD22" s="170">
        <v>1061100</v>
      </c>
    </row>
    <row r="23" spans="2:30">
      <c r="G23" s="136" t="str">
        <f>"Gap"&amp;gap_angle&amp;"deg"</f>
        <v>Gap120deg</v>
      </c>
      <c r="AB23" s="169">
        <v>26788.65</v>
      </c>
      <c r="AC23" s="169">
        <v>-323952.2</v>
      </c>
      <c r="AD23" s="170">
        <v>18961.5</v>
      </c>
    </row>
    <row r="24" spans="2:30">
      <c r="AB24" s="169">
        <v>53577.15</v>
      </c>
      <c r="AC24" s="169">
        <v>-323952.2</v>
      </c>
      <c r="AD24" s="170">
        <v>13854.8</v>
      </c>
    </row>
    <row r="25" spans="2:30">
      <c r="AB25" s="169">
        <v>80365.5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107154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198</v>
      </c>
      <c r="N27" s="104"/>
      <c r="O27" s="104"/>
      <c r="P27" s="104"/>
      <c r="Q27" s="104"/>
      <c r="R27" t="str">
        <f>IF(H27&lt;&gt;"",H27,"")</f>
        <v>Simplified formula used, therefore not evaluated</v>
      </c>
      <c r="AB27" s="169">
        <v>133942.5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f>K27+1</f>
        <v>2</v>
      </c>
      <c r="L28" s="105" t="s">
        <v>209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tr">
        <f t="shared" ref="R28:R103" si="1">IF(H28&lt;&gt;"",H28,"")</f>
        <v>Simplified formula used, therefore not used directly (but reported here for info)</v>
      </c>
      <c r="AB28" s="169">
        <v>0.12902715000000001</v>
      </c>
      <c r="AC28" s="169">
        <v>-302637.40000000002</v>
      </c>
      <c r="AD28" s="170">
        <v>3348000</v>
      </c>
    </row>
    <row r="29" spans="2:30" ht="15.6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207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1"/>
        <v>Nominal yield strength (0.2% strain limit) for 10.9 bolts</v>
      </c>
      <c r="AB29" s="169">
        <v>26788.65</v>
      </c>
      <c r="AC29" s="169">
        <v>-302637.40000000002</v>
      </c>
      <c r="AD29" s="170">
        <v>232543</v>
      </c>
    </row>
    <row r="30" spans="2:30" ht="15.6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204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tr">
        <f t="shared" si="1"/>
        <v/>
      </c>
      <c r="AB30" s="169">
        <v>53577.15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f>K28+1</f>
        <v>3</v>
      </c>
      <c r="L31" s="103" t="s">
        <v>198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tr">
        <f t="shared" si="1"/>
        <v>Design value of preload, simplified formula</v>
      </c>
      <c r="AB31" s="169">
        <v>80365.5</v>
      </c>
      <c r="AC31" s="169">
        <v>-302637.40000000002</v>
      </c>
      <c r="AD31" s="170">
        <v>111586</v>
      </c>
    </row>
    <row r="32" spans="2:30" ht="15.6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202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tr">
        <f t="shared" si="1"/>
        <v/>
      </c>
      <c r="AB32" s="169">
        <v>107154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1"/>
        <v/>
      </c>
      <c r="AB33" s="169">
        <v>133942.5</v>
      </c>
      <c r="AC33" s="169">
        <v>-302637.40000000002</v>
      </c>
      <c r="AD33" s="170">
        <v>7179.93</v>
      </c>
    </row>
    <row r="34" spans="2:30" ht="15.6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200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tr">
        <f t="shared" si="1"/>
        <v>Design preload averaged over 5 bolts</v>
      </c>
      <c r="AB34" s="169">
        <v>160731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962.07623087841057</v>
      </c>
      <c r="F35" s="129" t="s">
        <v>86</v>
      </c>
      <c r="G35" s="129"/>
      <c r="H35" s="132" t="s">
        <v>197</v>
      </c>
      <c r="I35" s="140"/>
      <c r="J35" s="132"/>
      <c r="K35" s="131">
        <f>K31+1</f>
        <v>4</v>
      </c>
      <c r="L35" s="130" t="s">
        <v>276</v>
      </c>
      <c r="M35" s="130" t="s">
        <v>128</v>
      </c>
      <c r="N35" s="129">
        <v>962.07623087841057</v>
      </c>
      <c r="O35" s="129">
        <v>962.07623087841057</v>
      </c>
      <c r="P35" s="129">
        <v>962.07623087841057</v>
      </c>
      <c r="Q35" s="129">
        <v>962.07623087841057</v>
      </c>
      <c r="R35" t="str">
        <f t="shared" si="1"/>
        <v>Limit value for HV bolts</v>
      </c>
      <c r="AB35" s="169">
        <v>187519.5</v>
      </c>
      <c r="AC35" s="169">
        <v>-302637.40000000002</v>
      </c>
      <c r="AD35" s="170">
        <v>435.755</v>
      </c>
    </row>
    <row r="36" spans="2:30" ht="15.6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tr">
        <f t="shared" si="1"/>
        <v/>
      </c>
      <c r="AB36" s="169">
        <v>214308</v>
      </c>
      <c r="AC36" s="169">
        <v>-302637.40000000002</v>
      </c>
      <c r="AD36" s="170">
        <v>10.865</v>
      </c>
    </row>
    <row r="37" spans="2:30" ht="15.6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195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tr">
        <f t="shared" si="1"/>
        <v/>
      </c>
      <c r="AB37" s="169">
        <v>0.12902715000000001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tr">
        <f t="shared" si="1"/>
        <v/>
      </c>
      <c r="AB38" s="169">
        <v>26788.65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5</v>
      </c>
      <c r="L39" s="105" t="s">
        <v>193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tr">
        <f t="shared" si="1"/>
        <v/>
      </c>
      <c r="AB39" s="169">
        <v>53577.15</v>
      </c>
      <c r="AC39" s="169">
        <v>-281322.59999999998</v>
      </c>
      <c r="AD39" s="170">
        <v>234412</v>
      </c>
    </row>
    <row r="40" spans="2:30" ht="15.6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192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1"/>
        <v/>
      </c>
      <c r="AB40" s="169">
        <v>80365.5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f>K39+1</f>
        <v>6</v>
      </c>
      <c r="L41" s="103" t="s">
        <v>191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1"/>
        <v>Including 50% reduction where re-tightening is assumed</v>
      </c>
      <c r="AB41" s="169">
        <v>107154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5" si="2">K41+1</f>
        <v>7</v>
      </c>
      <c r="L42" s="103" t="s">
        <v>189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tr">
        <f t="shared" si="1"/>
        <v/>
      </c>
      <c r="AB42" s="169">
        <v>133942.5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673.94369199999994</v>
      </c>
      <c r="F43" s="107" t="s">
        <v>86</v>
      </c>
      <c r="G43" s="107"/>
      <c r="H43" t="s">
        <v>187</v>
      </c>
      <c r="I43" s="143"/>
      <c r="J43" s="142"/>
      <c r="K43" s="106">
        <f t="shared" si="2"/>
        <v>8</v>
      </c>
      <c r="L43" s="103" t="s">
        <v>188</v>
      </c>
      <c r="M43" s="103" t="s">
        <v>184</v>
      </c>
      <c r="N43" s="107">
        <v>673.94369199999994</v>
      </c>
      <c r="O43" s="107">
        <v>673.94369199999994</v>
      </c>
      <c r="P43" s="107">
        <v>673.94369199999994</v>
      </c>
      <c r="Q43" s="107">
        <v>673.94369199999994</v>
      </c>
      <c r="R43" t="str">
        <f t="shared" si="1"/>
        <v>Note: S1 loads not included here, only FLS loads</v>
      </c>
      <c r="AB43" s="169">
        <v>160731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665.47980800000005</v>
      </c>
      <c r="F44" s="107" t="s">
        <v>86</v>
      </c>
      <c r="G44" s="107"/>
      <c r="I44" s="143"/>
      <c r="J44" s="142"/>
      <c r="K44" s="106">
        <f t="shared" si="2"/>
        <v>9</v>
      </c>
      <c r="L44" s="103" t="s">
        <v>186</v>
      </c>
      <c r="M44" s="103" t="s">
        <v>184</v>
      </c>
      <c r="N44" s="107">
        <v>665.47980800000005</v>
      </c>
      <c r="O44" s="107">
        <v>665.47980800000005</v>
      </c>
      <c r="P44" s="107">
        <v>665.47980800000005</v>
      </c>
      <c r="Q44" s="107">
        <v>665.47980800000005</v>
      </c>
      <c r="R44" t="str">
        <f t="shared" si="1"/>
        <v/>
      </c>
      <c r="AB44" s="169">
        <v>187519.5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-673.94369199999994</v>
      </c>
      <c r="F45" s="107" t="s">
        <v>86</v>
      </c>
      <c r="G45" s="107"/>
      <c r="I45" s="143"/>
      <c r="J45" s="142"/>
      <c r="K45" s="106">
        <f t="shared" si="2"/>
        <v>10</v>
      </c>
      <c r="L45" s="103" t="s">
        <v>185</v>
      </c>
      <c r="M45" s="103" t="s">
        <v>184</v>
      </c>
      <c r="N45" s="107">
        <v>-673.94369199999994</v>
      </c>
      <c r="O45" s="107">
        <v>-673.94369199999994</v>
      </c>
      <c r="P45" s="107">
        <v>-673.94369199999994</v>
      </c>
      <c r="Q45" s="107">
        <v>-673.94369199999994</v>
      </c>
      <c r="R45" t="str">
        <f t="shared" si="1"/>
        <v/>
      </c>
      <c r="AB45" s="169">
        <v>214308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183</v>
      </c>
      <c r="D46" s="103" t="s">
        <v>128</v>
      </c>
      <c r="E46" s="111" cm="1">
        <f t="array" ref="E46">INDEX(N46:Q46,case_number)</f>
        <v>1714.5018931681363</v>
      </c>
      <c r="F46" s="111" t="s">
        <v>86</v>
      </c>
      <c r="G46" s="111"/>
      <c r="I46" s="143"/>
      <c r="J46" s="142"/>
      <c r="K46" s="106"/>
      <c r="L46" s="103" t="s">
        <v>183</v>
      </c>
      <c r="M46" s="103" t="s">
        <v>128</v>
      </c>
      <c r="N46" s="111">
        <v>1714.5018931681363</v>
      </c>
      <c r="O46" s="111">
        <v>1714.5018931681363</v>
      </c>
      <c r="P46" s="111">
        <v>1714.5018931681363</v>
      </c>
      <c r="Q46" s="111">
        <v>1714.5018931681363</v>
      </c>
      <c r="R46" t="str">
        <f t="shared" si="1"/>
        <v/>
      </c>
      <c r="AB46" s="169">
        <v>241096.5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f>K45+1</f>
        <v>11</v>
      </c>
      <c r="L47" s="103" t="s">
        <v>182</v>
      </c>
      <c r="M47" s="103" t="s">
        <v>123</v>
      </c>
      <c r="N47" s="104"/>
      <c r="O47" s="104"/>
      <c r="P47" s="104"/>
      <c r="Q47" s="104"/>
      <c r="R47" t="str">
        <f t="shared" si="1"/>
        <v>(valid in case L-Flange is calculated)</v>
      </c>
      <c r="AB47" s="169">
        <v>0.12902715000000001</v>
      </c>
      <c r="AC47" s="169">
        <v>-260007.8</v>
      </c>
      <c r="AD47" s="170">
        <v>9471380</v>
      </c>
    </row>
    <row r="48" spans="2:30" ht="15.6">
      <c r="B48" s="106"/>
      <c r="C48" s="105" t="s">
        <v>181</v>
      </c>
      <c r="D48" s="103" t="s">
        <v>180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3">(F48-E48)/E48</f>
        <v>-1.1842378929335003E-16</v>
      </c>
      <c r="I48" s="141"/>
      <c r="J48" s="142"/>
      <c r="K48" s="106"/>
      <c r="L48" s="105" t="s">
        <v>181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1"/>
        <v/>
      </c>
      <c r="AB48" s="169">
        <v>26788.65</v>
      </c>
      <c r="AC48" s="169">
        <v>-260007.8</v>
      </c>
      <c r="AD48" s="170">
        <v>675005</v>
      </c>
    </row>
    <row r="49" spans="2:30" ht="15.6">
      <c r="B49" s="106"/>
      <c r="C49" s="103" t="s">
        <v>179</v>
      </c>
      <c r="D49" s="103" t="s">
        <v>173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3"/>
        <v>-1.1308638867425837E-16</v>
      </c>
      <c r="H49" t="s">
        <v>321</v>
      </c>
      <c r="I49" s="143"/>
      <c r="J49" s="142"/>
      <c r="K49" s="106"/>
      <c r="L49" s="103" t="s">
        <v>179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1"/>
        <v>Gap length measured on outside diameter</v>
      </c>
      <c r="AB49" s="169">
        <v>53577.15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3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1"/>
        <v/>
      </c>
      <c r="AB50" s="169">
        <v>80365.5</v>
      </c>
      <c r="AC50" s="169">
        <v>-260007.8</v>
      </c>
      <c r="AD50" s="170">
        <v>198094</v>
      </c>
    </row>
    <row r="51" spans="2:30" ht="15.6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3"/>
        <v>0</v>
      </c>
      <c r="I51" s="143"/>
      <c r="J51" s="142"/>
      <c r="K51" s="106"/>
      <c r="L51" s="103" t="s">
        <v>178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1"/>
        <v/>
      </c>
      <c r="AB51" s="169">
        <v>107154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3"/>
        <v>-2.0623436701347657E-16</v>
      </c>
      <c r="I52" s="143"/>
      <c r="J52" s="142"/>
      <c r="K52" s="106">
        <f>K47+1</f>
        <v>12</v>
      </c>
      <c r="L52" s="103" t="s">
        <v>176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1"/>
        <v/>
      </c>
      <c r="AB52" s="169">
        <v>133942.5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3"/>
        <v>-3.7485353459219818E-16</v>
      </c>
      <c r="I53" s="143"/>
      <c r="J53" s="142"/>
      <c r="K53" s="106">
        <f t="shared" si="2"/>
        <v>13</v>
      </c>
      <c r="L53" s="103" t="s">
        <v>175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1"/>
        <v/>
      </c>
      <c r="AB53" s="169">
        <v>160731</v>
      </c>
      <c r="AC53" s="169">
        <v>-260007.8</v>
      </c>
      <c r="AD53" s="170">
        <v>11170.4</v>
      </c>
    </row>
    <row r="54" spans="2:30" ht="15.6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1"/>
        <v/>
      </c>
      <c r="AB54" s="169">
        <v>187519.5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14</v>
      </c>
      <c r="L55" s="103" t="s">
        <v>172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1"/>
        <v/>
      </c>
      <c r="AB55" s="169">
        <v>214308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2"/>
        <v>15</v>
      </c>
      <c r="L56" s="103" t="s">
        <v>171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1"/>
        <v/>
      </c>
      <c r="AB56" s="169">
        <v>241096.5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170</v>
      </c>
      <c r="D57" s="103"/>
      <c r="E57" s="109" cm="1">
        <f t="array" ref="E57">INDEX(N57:Q57,case_number)</f>
        <v>0.42441366570439232</v>
      </c>
      <c r="F57" s="109" t="s">
        <v>86</v>
      </c>
      <c r="G57" s="109"/>
      <c r="I57" s="141"/>
      <c r="J57" s="142"/>
      <c r="K57" s="106">
        <f t="shared" si="2"/>
        <v>16</v>
      </c>
      <c r="L57" s="105" t="s">
        <v>170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1"/>
        <v/>
      </c>
      <c r="AB57" s="169">
        <v>267885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169</v>
      </c>
      <c r="D58" s="103"/>
      <c r="E58" s="109" cm="1">
        <f t="array" ref="E58">INDEX(N58:Q58,case_number)</f>
        <v>0.67694875947348121</v>
      </c>
      <c r="F58" s="109" t="s">
        <v>86</v>
      </c>
      <c r="G58" s="109"/>
      <c r="I58" s="141"/>
      <c r="J58" s="142"/>
      <c r="K58" s="106">
        <f t="shared" si="2"/>
        <v>17</v>
      </c>
      <c r="L58" s="105" t="s">
        <v>169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1"/>
        <v/>
      </c>
      <c r="AB58" s="169">
        <v>0.12902715000000001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168</v>
      </c>
      <c r="D59" s="103"/>
      <c r="E59" s="109" cm="1">
        <f t="array" ref="E59">INDEX(N59:Q59,case_number)</f>
        <v>1.3750667981906362</v>
      </c>
      <c r="F59" s="113" t="s">
        <v>86</v>
      </c>
      <c r="G59" s="109"/>
      <c r="I59" s="143"/>
      <c r="J59" s="142"/>
      <c r="K59" s="106">
        <f t="shared" si="2"/>
        <v>18</v>
      </c>
      <c r="L59" s="103" t="s">
        <v>168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1"/>
        <v/>
      </c>
      <c r="AB59" s="169">
        <v>26788.65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4">(F60-E60)/E60</f>
        <v>-3.3683413802678182E-16</v>
      </c>
      <c r="I60" s="143"/>
      <c r="J60" s="142"/>
      <c r="K60" s="106">
        <f t="shared" si="2"/>
        <v>19</v>
      </c>
      <c r="L60" s="103" t="s">
        <v>167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1"/>
        <v/>
      </c>
      <c r="AB60" s="169">
        <v>53577.15</v>
      </c>
      <c r="AC60" s="169">
        <v>-238693</v>
      </c>
      <c r="AD60" s="170">
        <v>627169</v>
      </c>
    </row>
    <row r="61" spans="2:30" ht="15.6">
      <c r="B61" s="106"/>
      <c r="C61" s="103" t="s">
        <v>166</v>
      </c>
      <c r="D61" s="103" t="s">
        <v>126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4"/>
        <v>-3.3683413802678182E-16</v>
      </c>
      <c r="H61" t="s">
        <v>165</v>
      </c>
      <c r="I61" s="143"/>
      <c r="J61" s="142"/>
      <c r="K61" s="106"/>
      <c r="L61" s="103" t="s">
        <v>166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1"/>
        <v>Gap value used for calculation</v>
      </c>
      <c r="AB61" s="169">
        <v>80365.5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f>K60+1</f>
        <v>20</v>
      </c>
      <c r="L62" s="103" t="s">
        <v>164</v>
      </c>
      <c r="M62" s="103"/>
      <c r="N62" s="128"/>
      <c r="O62" s="128"/>
      <c r="P62" s="128"/>
      <c r="Q62" s="128"/>
      <c r="R62" t="str">
        <f t="shared" si="1"/>
        <v>Gap shape formula</v>
      </c>
      <c r="AB62" s="169">
        <v>107154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f t="shared" si="2"/>
        <v>21</v>
      </c>
      <c r="L63" s="112" t="s">
        <v>162</v>
      </c>
      <c r="M63" s="103"/>
      <c r="N63" s="128"/>
      <c r="O63" s="128"/>
      <c r="P63" s="128"/>
      <c r="Q63" s="128"/>
      <c r="R63" t="str">
        <f t="shared" si="1"/>
        <v>Stress range formula</v>
      </c>
      <c r="AB63" s="169">
        <v>133942.5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f t="shared" si="2"/>
        <v>22</v>
      </c>
      <c r="L64" s="103" t="s">
        <v>160</v>
      </c>
      <c r="M64" s="103"/>
      <c r="N64" s="104"/>
      <c r="O64" s="104"/>
      <c r="P64" s="104"/>
      <c r="Q64" s="104"/>
      <c r="R64" t="str">
        <f t="shared" si="1"/>
        <v/>
      </c>
      <c r="AB64" s="169">
        <v>160731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f t="shared" si="2"/>
        <v>23</v>
      </c>
      <c r="L65" s="103" t="s">
        <v>159</v>
      </c>
      <c r="M65" s="103"/>
      <c r="N65" s="104"/>
      <c r="O65" s="104"/>
      <c r="P65" s="104"/>
      <c r="Q65" s="104"/>
      <c r="R65" t="str">
        <f t="shared" si="1"/>
        <v/>
      </c>
      <c r="AB65" s="169">
        <v>187519.5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f t="shared" si="2"/>
        <v>24</v>
      </c>
      <c r="L66" s="103" t="s">
        <v>158</v>
      </c>
      <c r="M66" s="103"/>
      <c r="N66" s="128"/>
      <c r="O66" s="128"/>
      <c r="P66" s="128"/>
      <c r="Q66" s="128"/>
      <c r="R66" t="str">
        <f t="shared" si="1"/>
        <v>Summarized formula for bolt force curve</v>
      </c>
      <c r="AB66" s="169">
        <v>214308</v>
      </c>
      <c r="AC66" s="169">
        <v>-238693</v>
      </c>
      <c r="AD66" s="170">
        <v>1930.07</v>
      </c>
    </row>
    <row r="67" spans="2:30" ht="15.6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5">(F67-E67)/E67</f>
        <v>0</v>
      </c>
      <c r="K67" s="106"/>
      <c r="L67" s="103" t="s">
        <v>320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  <c r="AB67" s="169">
        <v>241096.5</v>
      </c>
      <c r="AC67" s="169">
        <v>-238693</v>
      </c>
      <c r="AD67" s="170">
        <v>362.6</v>
      </c>
    </row>
    <row r="68" spans="2:30" ht="15.6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6">(F68-E68)/E68</f>
        <v>0</v>
      </c>
      <c r="K68" s="106"/>
      <c r="L68" s="103" t="s">
        <v>319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267885</v>
      </c>
      <c r="AC68" s="169">
        <v>-238693</v>
      </c>
      <c r="AD68" s="170">
        <v>56.27</v>
      </c>
    </row>
    <row r="69" spans="2:30" ht="15.6">
      <c r="B69" s="106"/>
      <c r="C69" s="103" t="s">
        <v>318</v>
      </c>
      <c r="D69" s="103" t="s">
        <v>128</v>
      </c>
      <c r="E69" s="108" cm="1">
        <f t="array" ref="E69">INDEX(N69:Q69,case_number)</f>
        <v>1557.7696925525927</v>
      </c>
      <c r="F69" s="108" cm="1">
        <f t="array" aca="1" ref="F69" ca="1">INDIRECT(sheet_name&amp;"!Point2.Z")</f>
        <v>1557.7699806243011</v>
      </c>
      <c r="G69" s="118">
        <f t="shared" ca="1" si="6"/>
        <v>1.8492573694291813E-7</v>
      </c>
      <c r="K69" s="106"/>
      <c r="L69" s="103" t="s">
        <v>318</v>
      </c>
      <c r="M69" s="103" t="s">
        <v>128</v>
      </c>
      <c r="N69" s="109">
        <v>1492.5084966628503</v>
      </c>
      <c r="O69" s="109">
        <v>1540.4801262249075</v>
      </c>
      <c r="P69" s="109">
        <v>1554.9971446802231</v>
      </c>
      <c r="Q69" s="109">
        <v>1557.7696925525927</v>
      </c>
      <c r="AB69" s="169">
        <v>348250.5</v>
      </c>
      <c r="AC69" s="169">
        <v>-238693</v>
      </c>
      <c r="AD69" s="170">
        <v>10.865</v>
      </c>
    </row>
    <row r="70" spans="2:30" ht="15.6">
      <c r="B70" s="106"/>
      <c r="C70" s="103" t="s">
        <v>317</v>
      </c>
      <c r="D70" s="103" t="s">
        <v>128</v>
      </c>
      <c r="E70" s="107" cm="1">
        <f t="array" ref="E70">INDEX(N70:Q70,case_number)</f>
        <v>1160</v>
      </c>
      <c r="F70" s="107" cm="1">
        <f t="array" aca="1" ref="F70" ca="1">INDIRECT(sheet_name&amp;"!Point2.Fs")</f>
        <v>1160</v>
      </c>
      <c r="G70" s="118">
        <f t="shared" ca="1" si="6"/>
        <v>0</v>
      </c>
      <c r="K70" s="106"/>
      <c r="L70" s="103" t="s">
        <v>317</v>
      </c>
      <c r="M70" s="103" t="s">
        <v>128</v>
      </c>
      <c r="N70" s="109">
        <v>1160</v>
      </c>
      <c r="O70" s="109">
        <v>1160</v>
      </c>
      <c r="P70" s="109">
        <v>1160</v>
      </c>
      <c r="Q70" s="109">
        <v>1160</v>
      </c>
      <c r="AB70" s="169">
        <v>0.12902715000000001</v>
      </c>
      <c r="AC70" s="169">
        <v>-217378.2</v>
      </c>
      <c r="AD70" s="170">
        <v>11103500</v>
      </c>
    </row>
    <row r="71" spans="2:30" ht="15.6">
      <c r="B71" s="106"/>
      <c r="C71" s="103" t="s">
        <v>316</v>
      </c>
      <c r="D71" s="103" t="s">
        <v>128</v>
      </c>
      <c r="E71" s="107" cm="1">
        <f t="array" ref="E71">INDEX(N71:Q71,case_number)</f>
        <v>117.57574766823377</v>
      </c>
      <c r="F71" s="107" cm="1">
        <f t="array" aca="1" ref="F71" ca="1">INDIRECT(sheet_name&amp;"!Point3.Z")</f>
        <v>117.57576867972085</v>
      </c>
      <c r="G71" s="118">
        <f t="shared" ca="1" si="6"/>
        <v>1.7870596185800928E-7</v>
      </c>
      <c r="K71" s="106"/>
      <c r="L71" s="103" t="s">
        <v>316</v>
      </c>
      <c r="M71" s="103" t="s">
        <v>128</v>
      </c>
      <c r="N71" s="109">
        <v>127.80040026403364</v>
      </c>
      <c r="O71" s="109">
        <v>120.5102458918372</v>
      </c>
      <c r="P71" s="109">
        <v>118.45765080768774</v>
      </c>
      <c r="Q71" s="109">
        <v>117.57574766823377</v>
      </c>
      <c r="AB71" s="169">
        <v>26788.65</v>
      </c>
      <c r="AC71" s="169">
        <v>-217378.2</v>
      </c>
      <c r="AD71" s="170">
        <v>710137</v>
      </c>
    </row>
    <row r="72" spans="2:30" ht="15.6">
      <c r="B72" s="106"/>
      <c r="C72" s="103" t="s">
        <v>315</v>
      </c>
      <c r="D72" s="103" t="s">
        <v>128</v>
      </c>
      <c r="E72" s="107" cm="1">
        <f t="array" ref="E72">INDEX(N72:Q72,case_number)</f>
        <v>937.7290436961564</v>
      </c>
      <c r="F72" s="107" cm="1">
        <f t="array" aca="1" ref="F72" ca="1">INDIRECT(sheet_name&amp;"!Point3.Fs")</f>
        <v>937.72892991028391</v>
      </c>
      <c r="G72" s="118">
        <f t="shared" ca="1" si="6"/>
        <v>-1.2134195186864045E-7</v>
      </c>
      <c r="K72" s="106"/>
      <c r="L72" s="103" t="s">
        <v>315</v>
      </c>
      <c r="M72" s="103" t="s">
        <v>128</v>
      </c>
      <c r="N72" s="109">
        <v>940.60881298300865</v>
      </c>
      <c r="O72" s="109">
        <v>938.55413991979026</v>
      </c>
      <c r="P72" s="109">
        <v>937.94882597702144</v>
      </c>
      <c r="Q72" s="109">
        <v>937.7290436961564</v>
      </c>
      <c r="AB72" s="169">
        <v>53577.15</v>
      </c>
      <c r="AC72" s="169">
        <v>-217378.2</v>
      </c>
      <c r="AD72" s="170">
        <v>487653</v>
      </c>
    </row>
    <row r="73" spans="2:30" ht="15.6">
      <c r="B73" s="106"/>
      <c r="C73" s="103" t="s">
        <v>314</v>
      </c>
      <c r="D73" s="103"/>
      <c r="E73" s="107" cm="1">
        <f t="array" ref="E73">INDEX(N73:Q73,case_number)</f>
        <v>469726477.88498855</v>
      </c>
      <c r="F73" s="110" t="s">
        <v>86</v>
      </c>
      <c r="G73" s="110"/>
      <c r="K73" s="106"/>
      <c r="L73" s="103" t="s">
        <v>314</v>
      </c>
      <c r="M73" s="103"/>
      <c r="N73" s="110">
        <v>449346909.56388587</v>
      </c>
      <c r="O73" s="110">
        <v>465003522.01799351</v>
      </c>
      <c r="P73" s="110">
        <v>469815197.95926404</v>
      </c>
      <c r="Q73" s="110">
        <v>469726477.88498855</v>
      </c>
      <c r="AB73" s="169">
        <v>80365.5</v>
      </c>
      <c r="AC73" s="169">
        <v>-217378.2</v>
      </c>
      <c r="AD73" s="170">
        <v>200482</v>
      </c>
    </row>
    <row r="74" spans="2:30" ht="15.6">
      <c r="B74" s="106"/>
      <c r="C74" s="103" t="s">
        <v>313</v>
      </c>
      <c r="D74" s="103"/>
      <c r="E74" s="107" cm="1">
        <f t="array" ref="E74">INDEX(N74:Q74,case_number)</f>
        <v>30214.819894770822</v>
      </c>
      <c r="F74" s="111" t="s">
        <v>86</v>
      </c>
      <c r="G74" s="111"/>
      <c r="K74" s="106"/>
      <c r="L74" s="103" t="s">
        <v>313</v>
      </c>
      <c r="M74" s="103"/>
      <c r="N74" s="111">
        <v>28689.374974465638</v>
      </c>
      <c r="O74" s="111">
        <v>29725.627261601472</v>
      </c>
      <c r="P74" s="111">
        <v>30086.744565665242</v>
      </c>
      <c r="Q74" s="111">
        <v>30214.819894770822</v>
      </c>
      <c r="AB74" s="169">
        <v>107154</v>
      </c>
      <c r="AC74" s="169">
        <v>-217378.2</v>
      </c>
      <c r="AD74" s="170">
        <v>85421.6</v>
      </c>
    </row>
    <row r="75" spans="2:30" ht="15.6">
      <c r="B75" s="106"/>
      <c r="C75" s="103" t="s">
        <v>312</v>
      </c>
      <c r="D75" s="103"/>
      <c r="E75" s="107" cm="1">
        <f t="array" ref="E75">INDEX(N75:Q75,case_number)</f>
        <v>21874526.378611032</v>
      </c>
      <c r="F75" s="111" t="s">
        <v>86</v>
      </c>
      <c r="G75" s="111"/>
      <c r="K75" s="106"/>
      <c r="L75" s="103" t="s">
        <v>312</v>
      </c>
      <c r="M75" s="103"/>
      <c r="N75" s="111">
        <v>25751594.571951367</v>
      </c>
      <c r="O75" s="111">
        <v>23143828.528744243</v>
      </c>
      <c r="P75" s="111">
        <v>22272249.896088965</v>
      </c>
      <c r="Q75" s="111">
        <v>21874526.378611032</v>
      </c>
      <c r="AB75" s="169">
        <v>133942.5</v>
      </c>
      <c r="AC75" s="169">
        <v>-217378.2</v>
      </c>
      <c r="AD75" s="170">
        <v>33285.699999999997</v>
      </c>
    </row>
    <row r="76" spans="2:30" ht="15.6">
      <c r="B76" s="106"/>
      <c r="C76" s="105" t="s">
        <v>311</v>
      </c>
      <c r="D76" s="103"/>
      <c r="E76" s="145" cm="1">
        <f t="array" ref="E76">INDEX(N76:Q76,case_number)</f>
        <v>6.4324285126138563E-5</v>
      </c>
      <c r="F76" s="145" cm="1">
        <f t="array" aca="1" ref="F76" ca="1">INDIRECT(sheet_name&amp;"!Fs_coeff.tens.2")*1000</f>
        <v>6.4324656582326936E-5</v>
      </c>
      <c r="G76" s="118">
        <f t="shared" ref="G76:G78" ca="1" si="7">(F76-E76)/E76</f>
        <v>5.7747425819643599E-6</v>
      </c>
      <c r="K76" s="106"/>
      <c r="L76" s="105" t="s">
        <v>311</v>
      </c>
      <c r="M76" s="103"/>
      <c r="N76" s="155">
        <v>6.3846828283096771E-5</v>
      </c>
      <c r="O76" s="155">
        <v>6.3925595945166257E-5</v>
      </c>
      <c r="P76" s="155">
        <v>6.4039530216036036E-5</v>
      </c>
      <c r="Q76" s="155">
        <v>6.4324285126138563E-5</v>
      </c>
      <c r="AB76" s="169">
        <v>160731</v>
      </c>
      <c r="AC76" s="169">
        <v>-217378.2</v>
      </c>
      <c r="AD76" s="170">
        <v>23038.9</v>
      </c>
    </row>
    <row r="77" spans="2:30" ht="15.6">
      <c r="B77" s="106"/>
      <c r="C77" s="105" t="s">
        <v>310</v>
      </c>
      <c r="D77" s="103"/>
      <c r="E77" s="145" cm="1">
        <f t="array" ref="E77">INDEX(N77:Q77,case_number)</f>
        <v>4.6568646666681965E-2</v>
      </c>
      <c r="F77" s="145" cm="1">
        <f t="array" aca="1" ref="F77" ca="1">INDIRECT(sheet_name&amp;"!Fs_coeff.tens.1")</f>
        <v>4.6568054856192406E-2</v>
      </c>
      <c r="G77" s="118">
        <f t="shared" ca="1" si="7"/>
        <v>-1.270834632138888E-5</v>
      </c>
      <c r="K77" s="106"/>
      <c r="L77" s="105" t="s">
        <v>310</v>
      </c>
      <c r="M77" s="103"/>
      <c r="N77" s="155">
        <v>5.7308938870737097E-2</v>
      </c>
      <c r="O77" s="155">
        <v>4.9771297275999306E-2</v>
      </c>
      <c r="P77" s="155">
        <v>4.7406405737474906E-2</v>
      </c>
      <c r="Q77" s="155">
        <v>4.6568646666681965E-2</v>
      </c>
      <c r="AB77" s="169">
        <v>187519.5</v>
      </c>
      <c r="AC77" s="169">
        <v>-217378.2</v>
      </c>
      <c r="AD77" s="170">
        <v>9696.7199999999993</v>
      </c>
    </row>
    <row r="78" spans="2:30" ht="14.4">
      <c r="B78" s="106"/>
      <c r="C78" s="112" t="s">
        <v>309</v>
      </c>
      <c r="D78" s="103"/>
      <c r="E78" s="108" cm="1">
        <f t="array" ref="E78">INDEX(N78:Q78,case_number)</f>
        <v>931.36447769839356</v>
      </c>
      <c r="F78" s="107" cm="1">
        <f t="array" aca="1" ref="F78" ca="1">INDIRECT(sheet_name&amp;"!Fs_coeff.tens.0")/1000</f>
        <v>931.36442706376579</v>
      </c>
      <c r="G78" s="118">
        <f t="shared" ca="1" si="7"/>
        <v>-5.4366071480432209E-8</v>
      </c>
      <c r="K78" s="106"/>
      <c r="L78" s="112" t="s">
        <v>309</v>
      </c>
      <c r="M78" s="103"/>
      <c r="N78" s="108">
        <v>932.24190109374729</v>
      </c>
      <c r="O78" s="108">
        <v>931.62781515655752</v>
      </c>
      <c r="P78" s="108">
        <v>931.43455806140025</v>
      </c>
      <c r="Q78" s="108">
        <v>931.36447769839356</v>
      </c>
      <c r="AB78" s="169">
        <v>214308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425.03301509863468</v>
      </c>
      <c r="F79" s="107" cm="1">
        <f t="array" aca="1" ref="F79" ca="1">-INDIRECT(sheet_name&amp;"!DZ_gap")</f>
        <v>425.03301511467629</v>
      </c>
      <c r="G79" s="118">
        <f ca="1">(F79-E79)/E79</f>
        <v>3.7742034469320871E-11</v>
      </c>
      <c r="I79" s="139"/>
      <c r="K79" s="106">
        <f>K66+1</f>
        <v>25</v>
      </c>
      <c r="L79" s="105" t="s">
        <v>156</v>
      </c>
      <c r="M79" s="103" t="s">
        <v>128</v>
      </c>
      <c r="N79" s="107">
        <v>629.06537431187508</v>
      </c>
      <c r="O79" s="107">
        <v>486.28923985607651</v>
      </c>
      <c r="P79" s="107">
        <v>440.8550104289443</v>
      </c>
      <c r="Q79" s="107">
        <v>425.03301509863468</v>
      </c>
      <c r="R79" t="str">
        <f t="shared" si="1"/>
        <v/>
      </c>
      <c r="AB79" s="169">
        <v>241096.5</v>
      </c>
      <c r="AC79" s="169">
        <v>-217378.2</v>
      </c>
      <c r="AD79" s="170">
        <v>2108.6799999999998</v>
      </c>
    </row>
    <row r="80" spans="2:30" ht="15.6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145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tr">
        <f t="shared" si="1"/>
        <v/>
      </c>
      <c r="AB80" s="169">
        <v>267885</v>
      </c>
      <c r="AC80" s="169">
        <v>-217378.2</v>
      </c>
      <c r="AD80" s="170">
        <v>66.819999999999993</v>
      </c>
    </row>
    <row r="81" spans="2:30" ht="16.8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8">(F81-E81)/E81</f>
        <v>-1.111295481804798E-16</v>
      </c>
      <c r="I81" s="138"/>
      <c r="K81" s="106"/>
      <c r="L81" s="103" t="s">
        <v>143</v>
      </c>
      <c r="M81" s="103" t="s">
        <v>273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tr">
        <f t="shared" si="1"/>
        <v/>
      </c>
      <c r="AB81" s="169">
        <v>294673.5</v>
      </c>
      <c r="AC81" s="169">
        <v>-217378.2</v>
      </c>
      <c r="AD81" s="170">
        <v>21.73</v>
      </c>
    </row>
    <row r="82" spans="2:30" ht="15.6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8"/>
        <v>0</v>
      </c>
      <c r="I82" s="138"/>
      <c r="K82" s="106"/>
      <c r="L82" s="103" t="s">
        <v>149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tr">
        <f t="shared" si="1"/>
        <v/>
      </c>
      <c r="AB82" s="169">
        <v>348250.5</v>
      </c>
      <c r="AC82" s="169">
        <v>-217378.2</v>
      </c>
      <c r="AD82" s="170">
        <v>6.2649999999999997</v>
      </c>
    </row>
    <row r="83" spans="2:30" ht="16.8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8"/>
        <v>-4.4732112133308286E-16</v>
      </c>
      <c r="I83" s="138"/>
      <c r="K83" s="106"/>
      <c r="L83" s="103" t="s">
        <v>148</v>
      </c>
      <c r="M83" s="103" t="s">
        <v>273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tr">
        <f t="shared" si="1"/>
        <v/>
      </c>
      <c r="AB83" s="169">
        <v>375039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1846.4570127158167</v>
      </c>
      <c r="F84" s="111" cm="1">
        <f t="array" aca="1" ref="F84" ca="1">INDIRECT(sheet_name&amp;"!gap.stiffness")</f>
        <v>1846.4570127855063</v>
      </c>
      <c r="G84" s="118">
        <f ca="1">(F84-E84)/E84</f>
        <v>3.7742322889769582E-11</v>
      </c>
      <c r="I84" s="138"/>
      <c r="K84" s="106">
        <f>K79+1</f>
        <v>26</v>
      </c>
      <c r="L84" s="103" t="s">
        <v>155</v>
      </c>
      <c r="M84" s="103" t="s">
        <v>135</v>
      </c>
      <c r="N84" s="111">
        <v>12338.842944178879</v>
      </c>
      <c r="O84" s="111">
        <v>5114.2497585836136</v>
      </c>
      <c r="P84" s="111">
        <v>2855.8233973394749</v>
      </c>
      <c r="Q84" s="111">
        <v>1846.4570127158167</v>
      </c>
      <c r="R84" t="str">
        <f t="shared" si="1"/>
        <v/>
      </c>
      <c r="AB84" s="169">
        <v>0.12902715000000001</v>
      </c>
      <c r="AC84" s="169">
        <v>-196063.4</v>
      </c>
      <c r="AD84" s="170">
        <v>11335500</v>
      </c>
    </row>
    <row r="85" spans="2:30" ht="15.6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618.07300717442922</v>
      </c>
      <c r="F85" s="111" t="s">
        <v>86</v>
      </c>
      <c r="G85" s="111"/>
      <c r="H85" t="s">
        <v>154</v>
      </c>
      <c r="I85" s="138"/>
      <c r="K85" s="106">
        <f t="shared" si="2"/>
        <v>27</v>
      </c>
      <c r="L85" s="103" t="s">
        <v>152</v>
      </c>
      <c r="M85" s="103" t="s">
        <v>135</v>
      </c>
      <c r="N85" s="111">
        <v>4969.7474220912991</v>
      </c>
      <c r="O85" s="111">
        <v>2087.6088407482434</v>
      </c>
      <c r="P85" s="111">
        <v>1100.430262890972</v>
      </c>
      <c r="Q85" s="111">
        <v>618.07300717442922</v>
      </c>
      <c r="R85" t="str">
        <f t="shared" si="1"/>
        <v>Interpolated value</v>
      </c>
      <c r="AB85" s="169">
        <v>26788.65</v>
      </c>
      <c r="AC85" s="169">
        <v>-196063.4</v>
      </c>
      <c r="AD85" s="170">
        <v>794046</v>
      </c>
    </row>
    <row r="86" spans="2:30" ht="15.6">
      <c r="B86" s="106"/>
      <c r="C86" s="103" t="s">
        <v>152</v>
      </c>
      <c r="D86" s="103" t="s">
        <v>135</v>
      </c>
      <c r="E86" s="111" cm="1">
        <f t="array" ref="E86">INDEX(N86:Q86,case_number)</f>
        <v>838.24223860426605</v>
      </c>
      <c r="F86" s="111" cm="1">
        <f t="array" aca="1" ref="F86" ca="1">INDIRECT(sheet_name&amp;"!gap.k_shell")</f>
        <v>838.24223860426605</v>
      </c>
      <c r="G86" s="118">
        <f ca="1">(F86-E86)/E86</f>
        <v>0</v>
      </c>
      <c r="H86" t="s">
        <v>153</v>
      </c>
      <c r="I86" s="138"/>
      <c r="K86" s="106"/>
      <c r="L86" s="103" t="s">
        <v>152</v>
      </c>
      <c r="M86" s="103" t="s">
        <v>135</v>
      </c>
      <c r="N86" s="111">
        <v>5347.6060878876842</v>
      </c>
      <c r="O86" s="111">
        <v>2307.8784491005872</v>
      </c>
      <c r="P86" s="111">
        <v>1294.7690648871564</v>
      </c>
      <c r="Q86" s="111">
        <v>838.24223860426605</v>
      </c>
      <c r="R86" t="str">
        <f t="shared" si="1"/>
        <v>Simplified formula</v>
      </c>
      <c r="AB86" s="169">
        <v>53577.15</v>
      </c>
      <c r="AC86" s="169">
        <v>-196063.4</v>
      </c>
      <c r="AD86" s="170">
        <v>535406</v>
      </c>
    </row>
    <row r="87" spans="2:30" ht="15.6">
      <c r="B87" s="106"/>
      <c r="C87" s="103" t="s">
        <v>152</v>
      </c>
      <c r="D87" s="103" t="s">
        <v>135</v>
      </c>
      <c r="E87" s="111" cm="1">
        <f t="array" ref="E87">INDEX(N87:Q87,case_number)</f>
        <v>838.24223860426605</v>
      </c>
      <c r="F87" s="111" cm="1">
        <f t="array" aca="1" ref="F87" ca="1">INDIRECT(sheet_name&amp;"!gap.k_shell")</f>
        <v>838.24223860426605</v>
      </c>
      <c r="G87" s="118">
        <f ca="1">(F87-E87)/E87</f>
        <v>0</v>
      </c>
      <c r="H87" t="s">
        <v>151</v>
      </c>
      <c r="I87" s="138"/>
      <c r="K87" s="106"/>
      <c r="L87" s="103" t="s">
        <v>152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tr">
        <f t="shared" si="1"/>
        <v>Value used</v>
      </c>
      <c r="AB87" s="169">
        <v>80365.5</v>
      </c>
      <c r="AC87" s="169">
        <v>-196063.4</v>
      </c>
      <c r="AD87" s="170">
        <v>248475</v>
      </c>
    </row>
    <row r="88" spans="2:30" ht="15.6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f>K85+1</f>
        <v>28</v>
      </c>
      <c r="L88" s="103" t="s">
        <v>150</v>
      </c>
      <c r="M88" s="103" t="s">
        <v>123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1"/>
        <v/>
      </c>
      <c r="AB88" s="169">
        <v>107154</v>
      </c>
      <c r="AC88" s="169">
        <v>-196063.4</v>
      </c>
      <c r="AD88" s="170">
        <v>104468</v>
      </c>
    </row>
    <row r="89" spans="2:30" ht="15.6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1.0564035392869544</v>
      </c>
      <c r="F89" s="107" cm="1">
        <f t="array" aca="1" ref="F89" ca="1">INDIRECT(sheet_name&amp;"!gap.k_fl")</f>
        <v>1.056403570963949</v>
      </c>
      <c r="G89" s="118">
        <f ca="1">(F89-E89)/E89</f>
        <v>2.9985695243252596E-8</v>
      </c>
      <c r="I89" s="138"/>
      <c r="K89" s="106">
        <f>K88+1</f>
        <v>29</v>
      </c>
      <c r="L89" s="103" t="s">
        <v>147</v>
      </c>
      <c r="M89" s="103" t="s">
        <v>135</v>
      </c>
      <c r="N89" s="107">
        <v>260.95888673907825</v>
      </c>
      <c r="O89" s="107">
        <v>16.780532073782691</v>
      </c>
      <c r="P89" s="107">
        <v>3.3324793580593299</v>
      </c>
      <c r="Q89" s="107">
        <v>1.0564035392869544</v>
      </c>
      <c r="R89" t="str">
        <f t="shared" si="1"/>
        <v/>
      </c>
      <c r="AB89" s="169">
        <v>133942.5</v>
      </c>
      <c r="AC89" s="169">
        <v>-196063.4</v>
      </c>
      <c r="AD89" s="170">
        <v>48131.1</v>
      </c>
    </row>
    <row r="90" spans="2:30" ht="15.6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358.07448861897069</v>
      </c>
      <c r="F90" s="108" cm="1">
        <f t="array" aca="1" ref="F90" ca="1">-INDIRECT(sheet_name&amp;"!DZ_gap_c")</f>
        <v>358.07447904380501</v>
      </c>
      <c r="G90" s="118">
        <f ca="1">(F90-E90)/E90</f>
        <v>-2.6740708935069076E-8</v>
      </c>
      <c r="H90" t="s">
        <v>307</v>
      </c>
      <c r="I90" s="139"/>
      <c r="K90" s="106">
        <f t="shared" si="2"/>
        <v>30</v>
      </c>
      <c r="L90" s="105" t="s">
        <v>146</v>
      </c>
      <c r="M90" s="103" t="s">
        <v>128</v>
      </c>
      <c r="N90" s="107">
        <v>336.23632071251666</v>
      </c>
      <c r="O90" s="107">
        <v>350.88501931458478</v>
      </c>
      <c r="P90" s="107">
        <v>356.40950095541024</v>
      </c>
      <c r="Q90" s="107">
        <v>358.07448861897069</v>
      </c>
      <c r="R90" t="str">
        <f t="shared" si="1"/>
        <v>(valid in case T-Flange is calculated)</v>
      </c>
      <c r="AB90" s="169">
        <v>160731</v>
      </c>
      <c r="AC90" s="169">
        <v>-196063.4</v>
      </c>
      <c r="AD90" s="170">
        <v>23220.9</v>
      </c>
    </row>
    <row r="91" spans="2:30" ht="15.6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186.68643062713198</v>
      </c>
      <c r="F91" s="108" cm="1">
        <f t="array" aca="1" ref="F91" ca="1">INDIRECT(sheet_name&amp;"!F_V_c")</f>
        <v>186.68645045038258</v>
      </c>
      <c r="G91" s="118">
        <f t="shared" ref="G91" ca="1" si="9">(F91-E91)/E91</f>
        <v>1.0618474267241368E-7</v>
      </c>
      <c r="H91" t="s">
        <v>307</v>
      </c>
      <c r="I91" s="138"/>
      <c r="K91" s="106">
        <f>K90+1</f>
        <v>31</v>
      </c>
      <c r="L91" s="103" t="s">
        <v>142</v>
      </c>
      <c r="M91" s="103" t="s">
        <v>128</v>
      </c>
      <c r="N91" s="107">
        <v>231.89749903285738</v>
      </c>
      <c r="O91" s="107">
        <v>201.57062741112088</v>
      </c>
      <c r="P91" s="107">
        <v>190.13341718179032</v>
      </c>
      <c r="Q91" s="107">
        <v>186.68643062713198</v>
      </c>
      <c r="R91" t="str">
        <f t="shared" si="1"/>
        <v>(valid in case T-Flange is calculated)</v>
      </c>
      <c r="AB91" s="169">
        <v>187519.5</v>
      </c>
      <c r="AC91" s="169">
        <v>-196063.4</v>
      </c>
      <c r="AD91" s="170">
        <v>12974.6</v>
      </c>
    </row>
    <row r="92" spans="2:30" ht="15.6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141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1"/>
        <v>Inclination used: 0deg</v>
      </c>
      <c r="AB92" s="169">
        <v>214308</v>
      </c>
      <c r="AC92" s="169">
        <v>-196063.4</v>
      </c>
      <c r="AD92" s="170">
        <v>4267.88</v>
      </c>
    </row>
    <row r="93" spans="2:30" ht="15.6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783.10750371760537</v>
      </c>
      <c r="F93" s="107" cm="1">
        <f t="array" aca="1" ref="F93" ca="1">-INDIRECT(sheet_name&amp;"!DZ_gap_tot")</f>
        <v>783.10749415848124</v>
      </c>
      <c r="G93" s="107"/>
      <c r="I93" s="139"/>
      <c r="K93" s="106">
        <f>K91+1</f>
        <v>32</v>
      </c>
      <c r="L93" s="105" t="s">
        <v>140</v>
      </c>
      <c r="M93" s="103" t="s">
        <v>128</v>
      </c>
      <c r="N93" s="107">
        <v>965.30169502439173</v>
      </c>
      <c r="O93" s="107">
        <v>837.17425917066134</v>
      </c>
      <c r="P93" s="107">
        <v>797.26451138435459</v>
      </c>
      <c r="Q93" s="107">
        <v>783.10750371760537</v>
      </c>
      <c r="R93" t="str">
        <f t="shared" si="1"/>
        <v/>
      </c>
      <c r="AB93" s="169">
        <v>241096.5</v>
      </c>
      <c r="AC93" s="169">
        <v>-196063.4</v>
      </c>
      <c r="AD93" s="170">
        <v>1304.25</v>
      </c>
    </row>
    <row r="94" spans="2:30" ht="15.6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f t="shared" si="2"/>
        <v>33</v>
      </c>
      <c r="L94" s="103" t="s">
        <v>139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tr">
        <f t="shared" si="1"/>
        <v/>
      </c>
      <c r="AB94" s="169">
        <v>267885</v>
      </c>
      <c r="AC94" s="169">
        <v>-196063.4</v>
      </c>
      <c r="AD94" s="170">
        <v>259.005</v>
      </c>
    </row>
    <row r="95" spans="2:30" ht="15.6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f t="shared" si="2"/>
        <v>34</v>
      </c>
      <c r="L95" s="103" t="s">
        <v>138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tr">
        <f t="shared" si="1"/>
        <v>(valid in case L-Flange is calculated)</v>
      </c>
      <c r="AB95" s="169">
        <v>294673.5</v>
      </c>
      <c r="AC95" s="169">
        <v>-196063.4</v>
      </c>
      <c r="AD95" s="170">
        <v>39.174999999999997</v>
      </c>
    </row>
    <row r="96" spans="2:30" ht="15.6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f t="shared" si="2"/>
        <v>35</v>
      </c>
      <c r="L96" s="103" t="s">
        <v>138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tr">
        <f t="shared" si="1"/>
        <v>(valid in case T-Flange is calculated)</v>
      </c>
      <c r="AB96" s="169">
        <v>321462</v>
      </c>
      <c r="AC96" s="169">
        <v>-196063.4</v>
      </c>
      <c r="AD96" s="170">
        <v>13.98</v>
      </c>
    </row>
    <row r="97" spans="2:30" ht="15.6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1.0135840316227049</v>
      </c>
      <c r="F97" s="109" cm="1">
        <f t="array" aca="1" ref="F97" ca="1">INDIRECT(sheet_name&amp;"!stiffness_correction_factor")</f>
        <v>1.0135842127562142</v>
      </c>
      <c r="G97" s="118">
        <f ca="1">(F97-E97)/E97</f>
        <v>1.7870596186556338E-7</v>
      </c>
      <c r="I97" s="139"/>
      <c r="K97" s="106">
        <f t="shared" si="2"/>
        <v>36</v>
      </c>
      <c r="L97" s="105" t="s">
        <v>137</v>
      </c>
      <c r="M97" s="103" t="s">
        <v>123</v>
      </c>
      <c r="N97" s="109">
        <v>1.1017275884830486</v>
      </c>
      <c r="O97" s="109">
        <v>1.0388814301020448</v>
      </c>
      <c r="P97" s="109">
        <v>1.0211866448938598</v>
      </c>
      <c r="Q97" s="109">
        <v>1.0135840316227049</v>
      </c>
      <c r="R97" t="str">
        <f t="shared" si="1"/>
        <v/>
      </c>
      <c r="AB97" s="169">
        <v>348250.5</v>
      </c>
      <c r="AC97" s="169">
        <v>-196063.4</v>
      </c>
      <c r="AD97" s="170">
        <v>15.55</v>
      </c>
    </row>
    <row r="98" spans="2:30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tr">
        <f t="shared" si="1"/>
        <v/>
      </c>
      <c r="AB98" s="169">
        <v>375039</v>
      </c>
      <c r="AC98" s="169">
        <v>-196063.4</v>
      </c>
      <c r="AD98" s="170">
        <v>21.77</v>
      </c>
    </row>
    <row r="99" spans="2:30" ht="15.6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135928.49781279723</v>
      </c>
      <c r="F99" s="107" cm="1">
        <f t="array" aca="1" ref="F99" ca="1">INDIRECT(sheet_name&amp;"!k_seg")</f>
        <v>135926.68533116262</v>
      </c>
      <c r="G99" s="118">
        <f ca="1">(F99-E99)/E99</f>
        <v>-1.3334081254293297E-5</v>
      </c>
      <c r="I99" s="138"/>
      <c r="K99" s="106">
        <f>K97+1</f>
        <v>37</v>
      </c>
      <c r="L99" s="103" t="s">
        <v>136</v>
      </c>
      <c r="M99" s="103" t="s">
        <v>135</v>
      </c>
      <c r="N99" s="107">
        <v>121292.98578855983</v>
      </c>
      <c r="O99" s="107">
        <v>131534.50747982287</v>
      </c>
      <c r="P99" s="107">
        <v>134793.56508057233</v>
      </c>
      <c r="Q99" s="107">
        <v>135928.49781279723</v>
      </c>
      <c r="R99" t="str">
        <f t="shared" si="1"/>
        <v/>
      </c>
      <c r="AB99" s="169">
        <v>401827.5</v>
      </c>
      <c r="AC99" s="169">
        <v>-196063.4</v>
      </c>
      <c r="AD99" s="170">
        <v>6.2249999999999996</v>
      </c>
    </row>
    <row r="100" spans="2:30" ht="15.6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1894.9669849013653</v>
      </c>
      <c r="F100" s="111" cm="1">
        <f t="array" aca="1" ref="F100" ca="1">ROUND(INDIRECT(sheet_name&amp;"!Z_2_td"),0)</f>
        <v>1895</v>
      </c>
      <c r="G100" s="118">
        <f ca="1">(F100-E100)/E100</f>
        <v>1.7422519177238575E-5</v>
      </c>
      <c r="I100" s="138"/>
      <c r="K100" s="106">
        <f t="shared" si="2"/>
        <v>38</v>
      </c>
      <c r="L100" s="103" t="s">
        <v>134</v>
      </c>
      <c r="M100" s="103" t="s">
        <v>128</v>
      </c>
      <c r="N100" s="111">
        <v>1690.9346256881249</v>
      </c>
      <c r="O100" s="111">
        <v>1833.7107601439234</v>
      </c>
      <c r="P100" s="111">
        <v>1879.1449895710557</v>
      </c>
      <c r="Q100" s="111">
        <v>1894.9669849013653</v>
      </c>
      <c r="R100" t="str">
        <f t="shared" si="1"/>
        <v/>
      </c>
      <c r="AB100" s="169">
        <v>455404.5</v>
      </c>
      <c r="AC100" s="169">
        <v>-196063.4</v>
      </c>
      <c r="AD100" s="170">
        <v>3.11</v>
      </c>
    </row>
    <row r="101" spans="2:30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f t="shared" si="2"/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tr">
        <f t="shared" si="1"/>
        <v>(valid in case L-Flange is calculated)</v>
      </c>
      <c r="AB101" s="169">
        <v>482193</v>
      </c>
      <c r="AC101" s="169">
        <v>-196063.4</v>
      </c>
      <c r="AD101" s="170">
        <v>3.11</v>
      </c>
    </row>
    <row r="102" spans="2:30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f t="shared" si="2"/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tr">
        <f t="shared" si="1"/>
        <v>(valid in case T-Flange is calculated)</v>
      </c>
      <c r="AB102" s="169">
        <v>0.12902715000000001</v>
      </c>
      <c r="AC102" s="169">
        <v>-174749.9</v>
      </c>
      <c r="AD102" s="170">
        <v>13519300</v>
      </c>
    </row>
    <row r="103" spans="2:30" ht="15.6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133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tr">
        <f t="shared" si="1"/>
        <v/>
      </c>
      <c r="AB103" s="169">
        <v>26788.65</v>
      </c>
      <c r="AC103" s="169">
        <v>-174749.9</v>
      </c>
      <c r="AD103" s="170">
        <v>904574</v>
      </c>
    </row>
    <row r="104" spans="2:30" ht="15.6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f>K102+1</f>
        <v>41</v>
      </c>
      <c r="L104" s="105" t="s">
        <v>132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tr">
        <f t="shared" ref="R104:R120" si="10">IF(H104&lt;&gt;"",H104,"")</f>
        <v/>
      </c>
      <c r="AB104" s="169">
        <v>53577.15</v>
      </c>
      <c r="AC104" s="169">
        <v>-174749.9</v>
      </c>
      <c r="AD104" s="170">
        <v>564052</v>
      </c>
    </row>
    <row r="105" spans="2:30">
      <c r="B105" s="106">
        <f t="shared" ref="B105:B112" si="11">B104+1</f>
        <v>42</v>
      </c>
      <c r="D105" s="103"/>
      <c r="E105" s="110"/>
      <c r="F105" s="104"/>
      <c r="G105" s="104"/>
      <c r="K105" s="106">
        <f t="shared" si="2"/>
        <v>42</v>
      </c>
      <c r="M105" s="103"/>
      <c r="N105" s="104"/>
      <c r="O105" s="104"/>
      <c r="P105" s="104"/>
      <c r="Q105" s="104"/>
      <c r="R105" t="str">
        <f t="shared" si="10"/>
        <v/>
      </c>
      <c r="AB105" s="169">
        <v>80365.5</v>
      </c>
      <c r="AC105" s="169">
        <v>-174749.9</v>
      </c>
      <c r="AD105" s="170">
        <v>279180</v>
      </c>
    </row>
    <row r="106" spans="2:30" ht="15.6">
      <c r="B106" s="106">
        <f t="shared" si="11"/>
        <v>43</v>
      </c>
      <c r="C106" s="103" t="s">
        <v>131</v>
      </c>
      <c r="D106" s="103" t="s">
        <v>128</v>
      </c>
      <c r="E106" s="107" cm="1">
        <f t="array" ref="E106">INDEX(N106:Q106,case_number)</f>
        <v>-864.50750371760535</v>
      </c>
      <c r="F106" s="107" cm="1">
        <f t="array" aca="1" ref="F106" ca="1">INDIRECT(sheet_name&amp;"!point4.Z")</f>
        <v>-864.50749415848122</v>
      </c>
      <c r="G106" s="118">
        <f ca="1">(F106-E106)/E106</f>
        <v>-1.1057306133566065E-8</v>
      </c>
      <c r="I106" s="103"/>
      <c r="K106" s="106">
        <f t="shared" ref="K106:K117" si="12">K105+1</f>
        <v>43</v>
      </c>
      <c r="L106" s="103" t="s">
        <v>131</v>
      </c>
      <c r="M106" s="103" t="s">
        <v>128</v>
      </c>
      <c r="N106" s="107">
        <v>-1046.7016950243917</v>
      </c>
      <c r="O106" s="107">
        <v>-918.57425917066132</v>
      </c>
      <c r="P106" s="107">
        <v>-878.66451138435457</v>
      </c>
      <c r="Q106" s="107">
        <v>-864.50750371760535</v>
      </c>
      <c r="R106" t="str">
        <f t="shared" si="10"/>
        <v/>
      </c>
      <c r="AB106" s="169">
        <v>107154</v>
      </c>
      <c r="AC106" s="169">
        <v>-174749.9</v>
      </c>
      <c r="AD106" s="170">
        <v>145806</v>
      </c>
    </row>
    <row r="107" spans="2:30" ht="15.6">
      <c r="B107" s="106">
        <f t="shared" si="11"/>
        <v>44</v>
      </c>
      <c r="C107" s="105" t="s">
        <v>130</v>
      </c>
      <c r="D107" s="103" t="s">
        <v>123</v>
      </c>
      <c r="E107" s="113" cm="1">
        <f t="array" ref="E107">INDEX(N107:Q107,case_number)</f>
        <v>3.6103085475362839E-2</v>
      </c>
      <c r="F107" s="113" cm="1">
        <f t="array" aca="1" ref="F107" ca="1">INDIRECT(sheet_name&amp;"!true_force_initial_slope")</f>
        <v>3.6096000764589582E-2</v>
      </c>
      <c r="G107" s="118">
        <f ca="1">(F107-E107)/E107</f>
        <v>-1.9623560368799676E-4</v>
      </c>
      <c r="H107" t="s">
        <v>360</v>
      </c>
      <c r="I107" s="105"/>
      <c r="K107" s="106">
        <f t="shared" si="12"/>
        <v>44</v>
      </c>
      <c r="L107" s="105" t="s">
        <v>130</v>
      </c>
      <c r="M107" s="103" t="s">
        <v>123</v>
      </c>
      <c r="N107" s="109">
        <v>4.6921059908984653E-2</v>
      </c>
      <c r="O107" s="109">
        <v>3.9370602814872167E-2</v>
      </c>
      <c r="P107" s="109">
        <v>3.6987174171374419E-2</v>
      </c>
      <c r="Q107" s="109">
        <v>3.6103085475362839E-2</v>
      </c>
      <c r="R107" t="str">
        <f t="shared" si="10"/>
        <v>polynomial_initial_slope</v>
      </c>
      <c r="AB107" s="169">
        <v>133942.5</v>
      </c>
      <c r="AC107" s="169">
        <v>-174749.9</v>
      </c>
      <c r="AD107" s="170">
        <v>70057</v>
      </c>
    </row>
    <row r="108" spans="2:30" ht="15.6">
      <c r="B108" s="106">
        <f t="shared" si="11"/>
        <v>45</v>
      </c>
      <c r="C108" s="103" t="s">
        <v>129</v>
      </c>
      <c r="D108" s="103" t="s">
        <v>128</v>
      </c>
      <c r="E108" s="108" cm="1">
        <f t="array" ref="E108">INDEX(N108:Q108,case_number)</f>
        <v>913.86370142844271</v>
      </c>
      <c r="F108" s="108" cm="1">
        <f t="array" aca="1" ref="F108" ca="1">INDIRECT(sheet_name&amp;"!point4.Fs")</f>
        <v>913.86647564604982</v>
      </c>
      <c r="G108" s="118">
        <f ca="1">(F108-E108)/E108</f>
        <v>3.0357017165417223E-6</v>
      </c>
      <c r="I108" s="103"/>
      <c r="K108" s="106">
        <f t="shared" si="12"/>
        <v>45</v>
      </c>
      <c r="L108" s="103" t="s">
        <v>129</v>
      </c>
      <c r="M108" s="103" t="s">
        <v>128</v>
      </c>
      <c r="N108" s="108">
        <v>905.35351066875796</v>
      </c>
      <c r="O108" s="108">
        <v>911.51997237767853</v>
      </c>
      <c r="P108" s="108">
        <v>913.25571932838557</v>
      </c>
      <c r="Q108" s="108">
        <v>913.86370142844271</v>
      </c>
      <c r="R108" t="str">
        <f t="shared" si="10"/>
        <v/>
      </c>
      <c r="AB108" s="169">
        <v>160731</v>
      </c>
      <c r="AC108" s="169">
        <v>-174749.9</v>
      </c>
      <c r="AD108" s="170">
        <v>39169.800000000003</v>
      </c>
    </row>
    <row r="109" spans="2:30" ht="15.6">
      <c r="B109" s="106">
        <f t="shared" si="11"/>
        <v>46</v>
      </c>
      <c r="C109" s="105" t="s">
        <v>127</v>
      </c>
      <c r="D109" s="103" t="s">
        <v>123</v>
      </c>
      <c r="E109" s="110" cm="1">
        <f t="array" ref="E109">INDEX(N109:Q109,case_number)</f>
        <v>4.8895625774344489E-2</v>
      </c>
      <c r="F109" s="104"/>
      <c r="G109" s="104"/>
      <c r="H109" t="s">
        <v>308</v>
      </c>
      <c r="I109" s="105"/>
      <c r="K109" s="106">
        <f t="shared" si="12"/>
        <v>46</v>
      </c>
      <c r="L109" s="105" t="s">
        <v>127</v>
      </c>
      <c r="M109" s="103" t="s">
        <v>123</v>
      </c>
      <c r="N109" s="113">
        <v>6.0271457258661912E-2</v>
      </c>
      <c r="O109" s="113">
        <v>5.2271443052196727E-2</v>
      </c>
      <c r="P109" s="113">
        <v>4.9779560286109192E-2</v>
      </c>
      <c r="Q109" s="113">
        <v>4.8895625774344489E-2</v>
      </c>
      <c r="R109" t="str">
        <f t="shared" si="10"/>
        <v>(valid in case L-Flange is calculated)</v>
      </c>
      <c r="AB109" s="169">
        <v>187519.5</v>
      </c>
      <c r="AC109" s="169">
        <v>-174749.9</v>
      </c>
      <c r="AD109" s="170">
        <v>16842.400000000001</v>
      </c>
    </row>
    <row r="110" spans="2:30" ht="15.6">
      <c r="B110" s="106">
        <f t="shared" si="11"/>
        <v>47</v>
      </c>
      <c r="C110" s="105" t="s">
        <v>127</v>
      </c>
      <c r="D110" s="103" t="s">
        <v>123</v>
      </c>
      <c r="E110" s="110" cm="1">
        <f t="array" ref="E110">INDEX(N110:Q110,case_number)</f>
        <v>4.8895625774344489E-2</v>
      </c>
      <c r="F110" s="104" cm="1">
        <f t="array" aca="1" ref="F110" ca="1">INDIRECT(sheet_name&amp;"!polynomial_initial_slope")</f>
        <v>4.8895048753117197E-2</v>
      </c>
      <c r="G110" s="118">
        <f ca="1">(F110-E110)/E110</f>
        <v>-1.1801080733792863E-5</v>
      </c>
      <c r="H110" t="s">
        <v>307</v>
      </c>
      <c r="I110" s="105"/>
      <c r="K110" s="106">
        <f t="shared" si="12"/>
        <v>47</v>
      </c>
      <c r="L110" s="105" t="s">
        <v>127</v>
      </c>
      <c r="M110" s="103" t="s">
        <v>123</v>
      </c>
      <c r="N110" s="113">
        <v>6.0271457258661912E-2</v>
      </c>
      <c r="O110" s="113">
        <v>5.2271443052196727E-2</v>
      </c>
      <c r="P110" s="113">
        <v>4.9779560286109192E-2</v>
      </c>
      <c r="Q110" s="113">
        <v>4.8895625774344489E-2</v>
      </c>
      <c r="R110" t="str">
        <f t="shared" si="10"/>
        <v>(valid in case T-Flange is calculated)</v>
      </c>
      <c r="AB110" s="169">
        <v>214308</v>
      </c>
      <c r="AC110" s="169">
        <v>-174749.9</v>
      </c>
      <c r="AD110" s="170">
        <v>6154.11</v>
      </c>
    </row>
    <row r="111" spans="2:30" ht="15.6">
      <c r="B111" s="106">
        <f t="shared" si="11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f t="shared" si="12"/>
        <v>48</v>
      </c>
      <c r="L111" s="105" t="s">
        <v>125</v>
      </c>
      <c r="M111" s="103" t="s">
        <v>121</v>
      </c>
      <c r="N111" s="128"/>
      <c r="O111" s="128"/>
      <c r="P111" s="128"/>
      <c r="Q111" s="128"/>
      <c r="R111" t="str">
        <f t="shared" si="10"/>
        <v>Bending moment L-Flange as a function of external force Z</v>
      </c>
      <c r="AB111" s="169">
        <v>241096.5</v>
      </c>
      <c r="AC111" s="169">
        <v>-174749.9</v>
      </c>
      <c r="AD111" s="170">
        <v>1571.42</v>
      </c>
    </row>
    <row r="112" spans="2:30">
      <c r="B112" s="106">
        <f t="shared" si="11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f t="shared" si="12"/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tr">
        <f t="shared" si="10"/>
        <v/>
      </c>
      <c r="AB112" s="169">
        <v>267885</v>
      </c>
      <c r="AC112" s="169">
        <v>-174749.9</v>
      </c>
      <c r="AD112" s="170">
        <v>869.21500000000003</v>
      </c>
    </row>
    <row r="113" spans="2:30" ht="15.6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tr">
        <f t="shared" si="10"/>
        <v>Bending resilience of bolt assembly</v>
      </c>
      <c r="AB113" s="169">
        <v>294673.5</v>
      </c>
      <c r="AC113" s="169">
        <v>-174749.9</v>
      </c>
      <c r="AD113" s="170">
        <v>109.21</v>
      </c>
    </row>
    <row r="114" spans="2:30" ht="15.6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125</v>
      </c>
      <c r="M114" s="103" t="s">
        <v>121</v>
      </c>
      <c r="N114" s="128"/>
      <c r="O114" s="128"/>
      <c r="P114" s="128"/>
      <c r="Q114" s="128"/>
      <c r="R114" t="str">
        <f t="shared" si="10"/>
        <v>Bending moment for T-Flange as a function of external force Z</v>
      </c>
      <c r="AB114" s="169">
        <v>321462</v>
      </c>
      <c r="AC114" s="169">
        <v>-174749.9</v>
      </c>
      <c r="AD114" s="170">
        <v>118.9</v>
      </c>
    </row>
    <row r="115" spans="2:30" ht="15.6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f t="shared" si="12"/>
        <v>51</v>
      </c>
      <c r="L115" s="105" t="s">
        <v>266</v>
      </c>
      <c r="M115" s="103" t="s">
        <v>123</v>
      </c>
      <c r="N115" s="128"/>
      <c r="O115" s="128"/>
      <c r="P115" s="128"/>
      <c r="Q115" s="128"/>
      <c r="R115" t="str">
        <f t="shared" si="10"/>
        <v>Intermediate values as function of Z</v>
      </c>
      <c r="AB115" s="169">
        <v>348250.5</v>
      </c>
      <c r="AC115" s="169">
        <v>-174749.9</v>
      </c>
      <c r="AD115" s="170">
        <v>36.094999999999999</v>
      </c>
    </row>
    <row r="116" spans="2:30" ht="15.6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f t="shared" si="12"/>
        <v>52</v>
      </c>
      <c r="L116" s="105" t="s">
        <v>264</v>
      </c>
      <c r="M116" s="103" t="s">
        <v>123</v>
      </c>
      <c r="N116" s="128"/>
      <c r="O116" s="128"/>
      <c r="P116" s="128"/>
      <c r="Q116" s="128"/>
      <c r="R116" t="str">
        <f t="shared" si="10"/>
        <v>Intermediate values as function of Z</v>
      </c>
      <c r="AB116" s="169">
        <v>375039</v>
      </c>
      <c r="AC116" s="169">
        <v>-174749.9</v>
      </c>
      <c r="AD116" s="170">
        <v>23.25</v>
      </c>
    </row>
    <row r="117" spans="2:30" ht="15.6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0.44038369123479643</v>
      </c>
      <c r="F117" s="113" t="s">
        <v>86</v>
      </c>
      <c r="G117" s="118" t="s">
        <v>86</v>
      </c>
      <c r="H117" t="s">
        <v>308</v>
      </c>
      <c r="I117" s="105"/>
      <c r="K117" s="106">
        <f t="shared" si="12"/>
        <v>53</v>
      </c>
      <c r="L117" s="105" t="s">
        <v>124</v>
      </c>
      <c r="M117" s="103" t="s">
        <v>123</v>
      </c>
      <c r="N117" s="109">
        <v>0.40515085751588659</v>
      </c>
      <c r="O117" s="109">
        <v>0.42966007889748026</v>
      </c>
      <c r="P117" s="109">
        <v>0.43710508696387862</v>
      </c>
      <c r="Q117" s="109">
        <v>0.44038369123479643</v>
      </c>
      <c r="R117" t="str">
        <f t="shared" si="10"/>
        <v>(valid in case L-Flange is calculated)</v>
      </c>
      <c r="AB117" s="169">
        <v>401827.5</v>
      </c>
      <c r="AC117" s="169">
        <v>-174749.9</v>
      </c>
      <c r="AD117" s="170">
        <v>25.65</v>
      </c>
    </row>
    <row r="118" spans="2:30" ht="15.6">
      <c r="C118" s="105" t="s">
        <v>124</v>
      </c>
      <c r="D118" s="103" t="s">
        <v>123</v>
      </c>
      <c r="E118" s="152" cm="1">
        <f t="array" ref="E118">INDEX(N118:Q118,case_number)</f>
        <v>0.11422358310551256</v>
      </c>
      <c r="F118" s="109" cm="1">
        <f t="array" aca="1" ref="F118" ca="1">INDIRECT(sheet_name&amp;"!true_moment_initial_slope")</f>
        <v>0.11843961809903121</v>
      </c>
      <c r="G118" s="118">
        <f ca="1">(F118-E118)/E118</f>
        <v>3.6910372437048679E-2</v>
      </c>
      <c r="H118" t="s">
        <v>307</v>
      </c>
      <c r="L118" s="105" t="s">
        <v>124</v>
      </c>
      <c r="M118" s="103" t="s">
        <v>123</v>
      </c>
      <c r="N118" s="114">
        <v>0.13257795711821929</v>
      </c>
      <c r="O118" s="114">
        <v>0.1200715486149197</v>
      </c>
      <c r="P118" s="114">
        <v>0.11575596001595959</v>
      </c>
      <c r="Q118" s="114">
        <v>0.11422358310551256</v>
      </c>
      <c r="R118" t="str">
        <f t="shared" si="10"/>
        <v>(valid in case T-Flange is calculated)</v>
      </c>
      <c r="AB118" s="169">
        <v>455404.5</v>
      </c>
      <c r="AC118" s="169">
        <v>-174749.9</v>
      </c>
      <c r="AD118" s="170">
        <v>3.11</v>
      </c>
    </row>
    <row r="119" spans="2:30" ht="15.6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-208.28111902692837</v>
      </c>
      <c r="F119" s="108" t="s">
        <v>86</v>
      </c>
      <c r="G119" s="118" t="s">
        <v>86</v>
      </c>
      <c r="H119" t="s">
        <v>308</v>
      </c>
      <c r="I119" s="105"/>
      <c r="K119" s="106">
        <f>K117+1</f>
        <v>54</v>
      </c>
      <c r="L119" s="105" t="s">
        <v>122</v>
      </c>
      <c r="M119" s="103" t="s">
        <v>121</v>
      </c>
      <c r="N119" s="108">
        <v>-228.52568455211929</v>
      </c>
      <c r="O119" s="108">
        <v>-214.82450954535139</v>
      </c>
      <c r="P119" s="108">
        <v>-209.82454086979649</v>
      </c>
      <c r="Q119" s="108">
        <v>-208.28111902692837</v>
      </c>
      <c r="R119" t="str">
        <f t="shared" si="10"/>
        <v>(valid in case L-Flange is calculated)</v>
      </c>
      <c r="AB119" s="169">
        <v>0.12902715000000001</v>
      </c>
      <c r="AC119" s="169">
        <v>-153435.1</v>
      </c>
      <c r="AD119" s="170">
        <v>18138600</v>
      </c>
    </row>
    <row r="120" spans="2:30" ht="15.6">
      <c r="C120" s="105" t="s">
        <v>122</v>
      </c>
      <c r="D120" s="103" t="s">
        <v>121</v>
      </c>
      <c r="E120" s="153" cm="1">
        <f t="array" ref="E120">INDEX(N120:Q120,case_number)</f>
        <v>-53.509503367163575</v>
      </c>
      <c r="F120" s="109" cm="1">
        <f t="array" aca="1" ref="F120" ca="1">INDIRECT(sheet_name&amp;"!point4.Ms")</f>
        <v>-55.160016034719611</v>
      </c>
      <c r="G120" s="118">
        <f ca="1">(F120-E120)/E120</f>
        <v>3.0845224935667843E-2</v>
      </c>
      <c r="H120" t="s">
        <v>307</v>
      </c>
      <c r="L120" s="105" t="s">
        <v>122</v>
      </c>
      <c r="M120" s="103" t="s">
        <v>121</v>
      </c>
      <c r="N120" s="108">
        <v>-73.860362981170965</v>
      </c>
      <c r="O120" s="108">
        <v>-59.393117625863269</v>
      </c>
      <c r="P120" s="108">
        <v>-55.018093969362546</v>
      </c>
      <c r="Q120" s="108">
        <v>-53.509503367163575</v>
      </c>
      <c r="R120" t="str">
        <f t="shared" si="10"/>
        <v>(valid in case T-Flange is calculated)</v>
      </c>
      <c r="AB120" s="169">
        <v>26788.65</v>
      </c>
      <c r="AC120" s="169">
        <v>-153435.1</v>
      </c>
      <c r="AD120" s="170">
        <v>1574830</v>
      </c>
    </row>
    <row r="121" spans="2:30" ht="15.6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INDIRECT(sheet_name&amp;"!DZdwDZ")</f>
        <v>-81.3</v>
      </c>
      <c r="G121" s="118">
        <f t="shared" ref="G121:G127" ca="1" si="13">(F121-E121)/E121</f>
        <v>-1.7479526094959412E-16</v>
      </c>
      <c r="H121" s="150" t="s">
        <v>332</v>
      </c>
      <c r="L121" s="105" t="s">
        <v>337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  <c r="AB121" s="169">
        <v>53577.15</v>
      </c>
      <c r="AC121" s="169">
        <v>-153435.1</v>
      </c>
      <c r="AD121" s="170">
        <v>915602</v>
      </c>
    </row>
    <row r="122" spans="2:30" ht="16.2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0</v>
      </c>
      <c r="G122" s="118" t="e">
        <f t="shared" ca="1" si="13"/>
        <v>#DIV/0!</v>
      </c>
      <c r="H122" s="150" t="s">
        <v>332</v>
      </c>
      <c r="L122" s="151" t="s">
        <v>338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332</v>
      </c>
      <c r="AB122" s="169">
        <v>80365.5</v>
      </c>
      <c r="AC122" s="169">
        <v>-153435.1</v>
      </c>
      <c r="AD122" s="170">
        <v>428559</v>
      </c>
    </row>
    <row r="123" spans="2:30" ht="16.2">
      <c r="C123" s="151" t="s">
        <v>339</v>
      </c>
      <c r="D123" s="103" t="s">
        <v>121</v>
      </c>
      <c r="E123" s="153" cm="1">
        <f t="array" ref="E123">INDEX(N123:Q123,case_number)</f>
        <v>-35.723524078761344</v>
      </c>
      <c r="F123" s="109" cm="1">
        <f t="array" aca="1" ref="F123" ca="1">INDIRECT(sheet_name&amp;"!MZThigh1")</f>
        <v>-35.722340705909588</v>
      </c>
      <c r="G123" s="118">
        <f t="shared" ca="1" si="13"/>
        <v>-3.3125871040796822E-5</v>
      </c>
      <c r="H123" s="150" t="s">
        <v>332</v>
      </c>
      <c r="L123" s="151" t="s">
        <v>339</v>
      </c>
      <c r="M123" s="103" t="s">
        <v>121</v>
      </c>
      <c r="N123" s="109">
        <v>-34.429023240128608</v>
      </c>
      <c r="O123" s="109">
        <v>-35.329524400090406</v>
      </c>
      <c r="P123" s="109">
        <v>-35.603063828185803</v>
      </c>
      <c r="Q123" s="109">
        <v>-35.723524078761344</v>
      </c>
      <c r="R123" s="150" t="s">
        <v>332</v>
      </c>
      <c r="AB123" s="169">
        <v>107154</v>
      </c>
      <c r="AC123" s="169">
        <v>-153435.1</v>
      </c>
      <c r="AD123" s="170">
        <v>194489</v>
      </c>
    </row>
    <row r="124" spans="2:30" ht="16.2">
      <c r="C124" s="151" t="s">
        <v>340</v>
      </c>
      <c r="D124" s="103" t="s">
        <v>121</v>
      </c>
      <c r="E124" s="153" cm="1">
        <f t="array" ref="E124">INDEX(N124:Q124,case_number)</f>
        <v>-8.7848308514443847</v>
      </c>
      <c r="F124" s="109" cm="1">
        <f t="array" aca="1" ref="F124" ca="1">INDIRECT(sheet_name&amp;"!MZT1_")</f>
        <v>-8.7845397654096988</v>
      </c>
      <c r="G124" s="118">
        <f t="shared" ca="1" si="13"/>
        <v>-3.313507563301591E-5</v>
      </c>
      <c r="H124" s="150" t="s">
        <v>333</v>
      </c>
      <c r="L124" s="151" t="s">
        <v>340</v>
      </c>
      <c r="M124" s="103" t="s">
        <v>121</v>
      </c>
      <c r="N124" s="113">
        <v>-9.8714996166268723</v>
      </c>
      <c r="O124" s="113">
        <v>-9.1327127462785445</v>
      </c>
      <c r="P124" s="113">
        <v>-8.8740345183870915</v>
      </c>
      <c r="Q124" s="113">
        <v>-8.7848308514443847</v>
      </c>
      <c r="R124" s="150" t="s">
        <v>332</v>
      </c>
      <c r="AB124" s="169">
        <v>133942.5</v>
      </c>
      <c r="AC124" s="169">
        <v>-153435.1</v>
      </c>
      <c r="AD124" s="170">
        <v>84338.3</v>
      </c>
    </row>
    <row r="125" spans="2:30" ht="16.2">
      <c r="C125" s="151" t="s">
        <v>338</v>
      </c>
      <c r="D125" s="103" t="s">
        <v>121</v>
      </c>
      <c r="E125" s="153" cm="1">
        <f t="array" ref="E125">INDEX(N125:Q125,case_number)</f>
        <v>2.3215698493368217E-3</v>
      </c>
      <c r="F125" s="109" cm="1">
        <f t="array" aca="1" ref="F125" ca="1">INDIRECT(sheet_name&amp;"!MZTlow2")</f>
        <v>2.3214561852176949E-3</v>
      </c>
      <c r="G125" s="118">
        <f t="shared" ca="1" si="13"/>
        <v>-4.896002554447574E-5</v>
      </c>
      <c r="H125" s="150" t="s">
        <v>333</v>
      </c>
      <c r="L125" s="151" t="s">
        <v>338</v>
      </c>
      <c r="M125" s="103" t="s">
        <v>121</v>
      </c>
      <c r="N125" s="113">
        <v>3.0172079906566692E-3</v>
      </c>
      <c r="O125" s="113">
        <v>2.5316840165252943E-3</v>
      </c>
      <c r="P125" s="113">
        <v>2.3784202163837217E-3</v>
      </c>
      <c r="Q125" s="113">
        <v>2.3215698493368217E-3</v>
      </c>
      <c r="R125" s="150" t="s">
        <v>333</v>
      </c>
      <c r="AB125" s="169">
        <v>160731</v>
      </c>
      <c r="AC125" s="169">
        <v>-153435.1</v>
      </c>
      <c r="AD125" s="170">
        <v>45762.9</v>
      </c>
    </row>
    <row r="126" spans="2:30" ht="16.2">
      <c r="C126" s="151" t="s">
        <v>339</v>
      </c>
      <c r="D126" s="103" t="s">
        <v>121</v>
      </c>
      <c r="E126" s="153" cm="1">
        <f t="array" ref="E126">INDEX(N126:Q126,case_number)</f>
        <v>-35.679637685544201</v>
      </c>
      <c r="F126" s="109" cm="1">
        <f t="array" aca="1" ref="F126" ca="1">INDIRECT(sheet_name&amp;"!MZThigh2")</f>
        <v>-35.678455766467437</v>
      </c>
      <c r="G126" s="118">
        <f t="shared" ca="1" si="13"/>
        <v>-3.3125871041083058E-5</v>
      </c>
      <c r="H126" s="150" t="s">
        <v>333</v>
      </c>
      <c r="L126" s="151" t="s">
        <v>339</v>
      </c>
      <c r="M126" s="103" t="s">
        <v>121</v>
      </c>
      <c r="N126" s="109">
        <v>-34.386727142782007</v>
      </c>
      <c r="O126" s="109">
        <v>-35.286122035962528</v>
      </c>
      <c r="P126" s="109">
        <v>-35.559325420534471</v>
      </c>
      <c r="Q126" s="109">
        <v>-35.679637685544201</v>
      </c>
      <c r="R126" s="150" t="s">
        <v>333</v>
      </c>
      <c r="AB126" s="169">
        <v>187519.5</v>
      </c>
      <c r="AC126" s="169">
        <v>-153435.1</v>
      </c>
      <c r="AD126" s="170">
        <v>23205.599999999999</v>
      </c>
    </row>
    <row r="127" spans="2:30" ht="16.2">
      <c r="C127" s="151" t="s">
        <v>340</v>
      </c>
      <c r="D127" s="103" t="s">
        <v>121</v>
      </c>
      <c r="E127" s="153" cm="1">
        <f t="array" ref="E127">INDEX(N127:Q127,case_number)</f>
        <v>-8.7734084931338341</v>
      </c>
      <c r="F127" s="109" cm="1">
        <f t="array" aca="1" ref="F127" ca="1">INDIRECT(sheet_name&amp;"!MZT2_")</f>
        <v>-8.7731178132913623</v>
      </c>
      <c r="G127" s="118">
        <f t="shared" ca="1" si="13"/>
        <v>-3.3131917053590304E-5</v>
      </c>
      <c r="L127" s="151" t="s">
        <v>340</v>
      </c>
      <c r="M127" s="103" t="s">
        <v>121</v>
      </c>
      <c r="N127" s="113">
        <v>-9.8582418209150511</v>
      </c>
      <c r="O127" s="113">
        <v>-9.1207055914170532</v>
      </c>
      <c r="P127" s="113">
        <v>-8.8624589223854962</v>
      </c>
      <c r="Q127" s="113">
        <v>-8.7734084931338341</v>
      </c>
      <c r="R127" s="150" t="s">
        <v>333</v>
      </c>
      <c r="AB127" s="169">
        <v>214308</v>
      </c>
      <c r="AC127" s="169">
        <v>-153435.1</v>
      </c>
      <c r="AD127" s="170">
        <v>10558.8</v>
      </c>
    </row>
    <row r="128" spans="2:30" ht="16.2">
      <c r="C128" s="151" t="s">
        <v>341</v>
      </c>
      <c r="D128" s="103" t="s">
        <v>121</v>
      </c>
      <c r="E128" s="153" cm="1">
        <f t="array" ref="E128">INDEX(N128:Q128,case_number)</f>
        <v>-8.7848308514443847</v>
      </c>
      <c r="F128" s="109" cm="1">
        <f t="array" aca="1" ref="F128" ca="1">INDIRECT(sheet_name&amp;"!point1.Ms")</f>
        <v>-8.7845397654096988</v>
      </c>
      <c r="G128" s="118">
        <f ca="1">(F128-E128)/E128</f>
        <v>-3.313507563301591E-5</v>
      </c>
      <c r="L128" s="151" t="s">
        <v>341</v>
      </c>
      <c r="M128" s="103" t="s">
        <v>121</v>
      </c>
      <c r="N128" s="108">
        <v>-9.8714996166268723</v>
      </c>
      <c r="O128" s="108">
        <v>-9.1327127462785445</v>
      </c>
      <c r="P128" s="108">
        <v>-8.8740345183870915</v>
      </c>
      <c r="Q128" s="108">
        <v>-8.7848308514443847</v>
      </c>
      <c r="AB128" s="169">
        <v>241096.5</v>
      </c>
      <c r="AC128" s="169">
        <v>-153435.1</v>
      </c>
      <c r="AD128" s="170">
        <v>5582.2</v>
      </c>
    </row>
    <row r="129" spans="3:30" ht="16.2">
      <c r="C129" s="151" t="s">
        <v>342</v>
      </c>
      <c r="D129" s="103" t="s">
        <v>121</v>
      </c>
      <c r="E129" s="108" cm="1">
        <f t="array" ref="E129">INDEX(N129:Q129,case_number)</f>
        <v>555.72191767440984</v>
      </c>
      <c r="F129" s="109" cm="1">
        <f t="array" aca="1" ref="F129" ca="1">INDIRECT(sheet_name&amp;"!point2.Ms")</f>
        <v>555.70373270691812</v>
      </c>
      <c r="G129" s="118">
        <f ca="1">(F129-E129)/E129</f>
        <v>-3.2723142480722897E-5</v>
      </c>
      <c r="L129" s="151" t="s">
        <v>342</v>
      </c>
      <c r="M129" s="103" t="s">
        <v>121</v>
      </c>
      <c r="N129" s="108">
        <v>512.78194405729187</v>
      </c>
      <c r="O129" s="108">
        <v>543.58126495685883</v>
      </c>
      <c r="P129" s="108">
        <v>553.14826707599377</v>
      </c>
      <c r="Q129" s="108">
        <v>555.72191767440984</v>
      </c>
      <c r="AB129" s="169">
        <v>267885</v>
      </c>
      <c r="AC129" s="169">
        <v>-153435.1</v>
      </c>
      <c r="AD129" s="170">
        <v>2217.0500000000002</v>
      </c>
    </row>
    <row r="130" spans="3:30" ht="16.2">
      <c r="C130" s="151" t="s">
        <v>343</v>
      </c>
      <c r="D130" s="103" t="s">
        <v>121</v>
      </c>
      <c r="E130" s="108" cm="1">
        <f t="array" ref="E130">INDEX(N130:Q130,case_number)</f>
        <v>20.239853529421776</v>
      </c>
      <c r="F130" s="109" cm="1">
        <f t="array" aca="1" ref="F130" ca="1">INDIRECT(sheet_name&amp;"!point3.Ms")</f>
        <v>20.239145168083283</v>
      </c>
      <c r="G130" s="118">
        <f ca="1">(F130-E130)/E130</f>
        <v>-3.4998343118596292E-5</v>
      </c>
      <c r="H130" t="s">
        <v>334</v>
      </c>
      <c r="L130" s="151" t="s">
        <v>343</v>
      </c>
      <c r="M130" s="103" t="s">
        <v>121</v>
      </c>
      <c r="N130" s="108">
        <v>24.136824459054523</v>
      </c>
      <c r="O130" s="108">
        <v>21.390868594060528</v>
      </c>
      <c r="P130" s="108">
        <v>20.554427901148699</v>
      </c>
      <c r="Q130" s="108">
        <v>20.239853529421776</v>
      </c>
      <c r="AB130" s="169">
        <v>294673.5</v>
      </c>
      <c r="AC130" s="169">
        <v>-153435.1</v>
      </c>
      <c r="AD130" s="170">
        <v>1169.0899999999999</v>
      </c>
    </row>
    <row r="131" spans="3:30" ht="15.6">
      <c r="C131" s="112" t="s">
        <v>344</v>
      </c>
      <c r="E131" s="108" cm="1">
        <f t="array" ref="E131">INDEX(N131:Q131,case_number)</f>
        <v>1.3783930101238229E-4</v>
      </c>
      <c r="F131" s="109" cm="1">
        <f t="array" aca="1" ref="F131" ca="1">INDIRECT(sheet_name&amp;"!Ms_coeff.tens.2")*1000^2</f>
        <v>1.3783490538185061E-4</v>
      </c>
      <c r="G131" s="118">
        <f t="shared" ref="G131:G135" ca="1" si="14">(F131-E131)/E131</f>
        <v>-3.1889530049821992E-5</v>
      </c>
      <c r="H131" t="s">
        <v>335</v>
      </c>
      <c r="L131" s="112" t="s">
        <v>344</v>
      </c>
      <c r="N131" s="154">
        <v>1.242098659366553E-4</v>
      </c>
      <c r="O131" s="154">
        <v>1.3353237609754686E-4</v>
      </c>
      <c r="P131" s="154">
        <v>1.3658094778808949E-4</v>
      </c>
      <c r="Q131" s="154">
        <v>1.3783930101238229E-4</v>
      </c>
      <c r="R131" t="s">
        <v>334</v>
      </c>
      <c r="AB131" s="169">
        <v>321462</v>
      </c>
      <c r="AC131" s="169">
        <v>-153435.1</v>
      </c>
      <c r="AD131" s="170">
        <v>326.435</v>
      </c>
    </row>
    <row r="132" spans="3:30" ht="15.6">
      <c r="C132" s="112" t="s">
        <v>345</v>
      </c>
      <c r="E132" s="108" cm="1">
        <f t="array" ref="E132">INDEX(N132:Q132,case_number)</f>
        <v>0.14088402293998492</v>
      </c>
      <c r="F132" s="109" cm="1">
        <f t="array" aca="1" ref="F132" ca="1">INDIRECT(sheet_name&amp;"!Ms_coeff.tens.1")*1000</f>
        <v>0.1408791406951965</v>
      </c>
      <c r="G132" s="118">
        <f t="shared" ca="1" si="14"/>
        <v>-3.465435389010112E-5</v>
      </c>
      <c r="H132" t="s">
        <v>336</v>
      </c>
      <c r="L132" s="112" t="s">
        <v>345</v>
      </c>
      <c r="N132" s="154">
        <v>0.15679999208031423</v>
      </c>
      <c r="O132" s="154">
        <v>0.14595152498926875</v>
      </c>
      <c r="P132" s="154">
        <v>0.14218574556675917</v>
      </c>
      <c r="Q132" s="154">
        <v>0.14088402293998492</v>
      </c>
      <c r="R132" t="s">
        <v>335</v>
      </c>
      <c r="AB132" s="169">
        <v>348250.5</v>
      </c>
      <c r="AC132" s="169">
        <v>-153435.1</v>
      </c>
      <c r="AD132" s="170">
        <v>290.89999999999998</v>
      </c>
    </row>
    <row r="133" spans="3:30" ht="15.6">
      <c r="C133" s="112" t="s">
        <v>346</v>
      </c>
      <c r="E133" s="108" cm="1">
        <f t="array" ref="E133">INDEX(N133:Q133,case_number)</f>
        <v>1.7698109209343613</v>
      </c>
      <c r="F133" s="109" cm="1">
        <f t="array" aca="1" ref="F133" ca="1">INDIRECT(sheet_name&amp;"!Ms_coeff.tens.0")</f>
        <v>1.7697337175153693</v>
      </c>
      <c r="G133" s="118">
        <f t="shared" ca="1" si="14"/>
        <v>-4.3622410777767612E-5</v>
      </c>
      <c r="L133" s="112" t="s">
        <v>346</v>
      </c>
      <c r="N133" s="154">
        <v>2.0690101354090871</v>
      </c>
      <c r="O133" s="154">
        <v>1.8629612051206834</v>
      </c>
      <c r="P133" s="154">
        <v>1.79490527394114</v>
      </c>
      <c r="Q133" s="154">
        <v>1.7698109209343613</v>
      </c>
      <c r="R133" t="s">
        <v>336</v>
      </c>
      <c r="AB133" s="169">
        <v>375039</v>
      </c>
      <c r="AC133" s="169">
        <v>-153435.1</v>
      </c>
      <c r="AD133" s="170">
        <v>64.86</v>
      </c>
    </row>
    <row r="134" spans="3:30">
      <c r="L134" s="112"/>
      <c r="N134" s="112"/>
      <c r="O134" s="112"/>
      <c r="P134" s="112"/>
      <c r="Q134" s="112"/>
      <c r="AB134" s="169">
        <v>401827.5</v>
      </c>
      <c r="AC134" s="169">
        <v>-153435.1</v>
      </c>
      <c r="AD134" s="170">
        <v>34.454999999999998</v>
      </c>
    </row>
    <row r="135" spans="3:30">
      <c r="C135" s="103" t="s">
        <v>93</v>
      </c>
      <c r="E135" s="109" cm="1">
        <f t="array" ref="E135">INDEX(N135:Q135,case_number)</f>
        <v>0.6575131258864626</v>
      </c>
      <c r="F135" s="109" cm="1">
        <f t="array" aca="1" ref="F135" ca="1">INDIRECT(sheet_name&amp;"!Damage")</f>
        <v>0.64160747887675829</v>
      </c>
      <c r="G135" s="118">
        <f t="shared" ca="1" si="14"/>
        <v>-2.4190615188495652E-2</v>
      </c>
      <c r="L135" s="103" t="s">
        <v>93</v>
      </c>
      <c r="M135" s="158"/>
      <c r="N135" s="109">
        <v>0.99706005625344796</v>
      </c>
      <c r="O135" s="109">
        <v>0.742998139673677</v>
      </c>
      <c r="P135" s="109">
        <v>0.67592943639854286</v>
      </c>
      <c r="Q135" s="109">
        <v>0.6575131258864626</v>
      </c>
      <c r="R135" t="s">
        <v>402</v>
      </c>
      <c r="AB135" s="169">
        <v>428616</v>
      </c>
      <c r="AC135" s="169">
        <v>-153435.1</v>
      </c>
      <c r="AD135" s="170">
        <v>5.5650000000000004</v>
      </c>
    </row>
    <row r="136" spans="3:30">
      <c r="AB136" s="169">
        <v>455404.5</v>
      </c>
      <c r="AC136" s="169">
        <v>-153435.1</v>
      </c>
      <c r="AD136" s="170">
        <v>6.2249999999999996</v>
      </c>
    </row>
    <row r="137" spans="3:30">
      <c r="AB137" s="169">
        <v>482193</v>
      </c>
      <c r="AC137" s="169">
        <v>-153435.1</v>
      </c>
      <c r="AD137" s="170">
        <v>1.86</v>
      </c>
    </row>
    <row r="138" spans="3:30">
      <c r="AB138" s="169">
        <v>508981.5</v>
      </c>
      <c r="AC138" s="169">
        <v>-153435.1</v>
      </c>
      <c r="AD138" s="170">
        <v>10.1</v>
      </c>
    </row>
    <row r="139" spans="3:30">
      <c r="AB139" s="169">
        <v>535770</v>
      </c>
      <c r="AC139" s="169">
        <v>-153435.1</v>
      </c>
      <c r="AD139" s="170">
        <v>1.54</v>
      </c>
    </row>
    <row r="140" spans="3:30">
      <c r="AB140" s="169">
        <v>0.12902715000000001</v>
      </c>
      <c r="AC140" s="169">
        <v>-132120.29999999999</v>
      </c>
      <c r="AD140" s="170">
        <v>23818200</v>
      </c>
    </row>
    <row r="141" spans="3:30">
      <c r="AB141" s="169">
        <v>26788.65</v>
      </c>
      <c r="AC141" s="169">
        <v>-132120.29999999999</v>
      </c>
      <c r="AD141" s="170">
        <v>1973110</v>
      </c>
    </row>
    <row r="142" spans="3:30">
      <c r="AB142" s="169">
        <v>53577.15</v>
      </c>
      <c r="AC142" s="169">
        <v>-132120.29999999999</v>
      </c>
      <c r="AD142" s="170">
        <v>970059</v>
      </c>
    </row>
    <row r="143" spans="3:30">
      <c r="AB143" s="169">
        <v>80365.5</v>
      </c>
      <c r="AC143" s="169">
        <v>-132120.29999999999</v>
      </c>
      <c r="AD143" s="170">
        <v>415075</v>
      </c>
    </row>
    <row r="144" spans="3:30">
      <c r="AB144" s="169">
        <v>107154</v>
      </c>
      <c r="AC144" s="169">
        <v>-132120.29999999999</v>
      </c>
      <c r="AD144" s="170">
        <v>188807</v>
      </c>
    </row>
    <row r="145" spans="28:30">
      <c r="AB145" s="169">
        <v>133942.5</v>
      </c>
      <c r="AC145" s="169">
        <v>-132120.29999999999</v>
      </c>
      <c r="AD145" s="170">
        <v>87490</v>
      </c>
    </row>
    <row r="146" spans="28:30">
      <c r="AB146" s="169">
        <v>160731</v>
      </c>
      <c r="AC146" s="169">
        <v>-132120.29999999999</v>
      </c>
      <c r="AD146" s="170">
        <v>55671.8</v>
      </c>
    </row>
    <row r="147" spans="28:30">
      <c r="AB147" s="169">
        <v>187519.5</v>
      </c>
      <c r="AC147" s="169">
        <v>-132120.29999999999</v>
      </c>
      <c r="AD147" s="170">
        <v>22593.4</v>
      </c>
    </row>
    <row r="148" spans="28:30">
      <c r="AB148" s="169">
        <v>214308</v>
      </c>
      <c r="AC148" s="169">
        <v>-132120.29999999999</v>
      </c>
      <c r="AD148" s="170">
        <v>12542.3</v>
      </c>
    </row>
    <row r="149" spans="28:30">
      <c r="AB149" s="169">
        <v>241096.5</v>
      </c>
      <c r="AC149" s="169">
        <v>-132120.29999999999</v>
      </c>
      <c r="AD149" s="170">
        <v>6193.51</v>
      </c>
    </row>
    <row r="150" spans="28:30">
      <c r="AB150" s="169">
        <v>267885</v>
      </c>
      <c r="AC150" s="169">
        <v>-132120.29999999999</v>
      </c>
      <c r="AD150" s="170">
        <v>3626.11</v>
      </c>
    </row>
    <row r="151" spans="28:30">
      <c r="AB151" s="169">
        <v>294673.5</v>
      </c>
      <c r="AC151" s="169">
        <v>-132120.29999999999</v>
      </c>
      <c r="AD151" s="170">
        <v>1463.84</v>
      </c>
    </row>
    <row r="152" spans="28:30">
      <c r="AB152" s="169">
        <v>321462</v>
      </c>
      <c r="AC152" s="169">
        <v>-132120.29999999999</v>
      </c>
      <c r="AD152" s="170">
        <v>749.44</v>
      </c>
    </row>
    <row r="153" spans="28:30">
      <c r="AB153" s="169">
        <v>348250.5</v>
      </c>
      <c r="AC153" s="169">
        <v>-132120.29999999999</v>
      </c>
      <c r="AD153" s="170">
        <v>341.21</v>
      </c>
    </row>
    <row r="154" spans="28:30">
      <c r="AB154" s="169">
        <v>375039</v>
      </c>
      <c r="AC154" s="169">
        <v>-132120.29999999999</v>
      </c>
      <c r="AD154" s="170">
        <v>150.36000000000001</v>
      </c>
    </row>
    <row r="155" spans="28:30">
      <c r="AB155" s="169">
        <v>401827.5</v>
      </c>
      <c r="AC155" s="169">
        <v>-132120.29999999999</v>
      </c>
      <c r="AD155" s="170">
        <v>104.41500000000001</v>
      </c>
    </row>
    <row r="156" spans="28:30">
      <c r="AB156" s="169">
        <v>428616</v>
      </c>
      <c r="AC156" s="169">
        <v>-132120.29999999999</v>
      </c>
      <c r="AD156" s="170">
        <v>47.805</v>
      </c>
    </row>
    <row r="157" spans="28:30">
      <c r="AB157" s="169">
        <v>455404.5</v>
      </c>
      <c r="AC157" s="169">
        <v>-132120.29999999999</v>
      </c>
      <c r="AD157" s="170">
        <v>5.6849999999999996</v>
      </c>
    </row>
    <row r="158" spans="28:30">
      <c r="AB158" s="169">
        <v>482193</v>
      </c>
      <c r="AC158" s="169">
        <v>-132120.29999999999</v>
      </c>
      <c r="AD158" s="170">
        <v>8.92</v>
      </c>
    </row>
    <row r="159" spans="28:30">
      <c r="AB159" s="169">
        <v>508981.5</v>
      </c>
      <c r="AC159" s="169">
        <v>-132120.29999999999</v>
      </c>
      <c r="AD159" s="170">
        <v>3.74</v>
      </c>
    </row>
    <row r="160" spans="28:30">
      <c r="AB160" s="169">
        <v>535770</v>
      </c>
      <c r="AC160" s="169">
        <v>-132120.29999999999</v>
      </c>
      <c r="AD160" s="170">
        <v>1.54</v>
      </c>
    </row>
    <row r="161" spans="28:30">
      <c r="AB161" s="169">
        <v>0.12902715000000001</v>
      </c>
      <c r="AC161" s="169">
        <v>-110805.24</v>
      </c>
      <c r="AD161" s="170">
        <v>25878700</v>
      </c>
    </row>
    <row r="162" spans="28:30">
      <c r="AB162" s="169">
        <v>26788.65</v>
      </c>
      <c r="AC162" s="169">
        <v>-110805.24</v>
      </c>
      <c r="AD162" s="170">
        <v>2084780</v>
      </c>
    </row>
    <row r="163" spans="28:30">
      <c r="AB163" s="169">
        <v>53577.15</v>
      </c>
      <c r="AC163" s="169">
        <v>-110805.24</v>
      </c>
      <c r="AD163" s="170">
        <v>1058320</v>
      </c>
    </row>
    <row r="164" spans="28:30">
      <c r="AB164" s="169">
        <v>80365.5</v>
      </c>
      <c r="AC164" s="169">
        <v>-110805.24</v>
      </c>
      <c r="AD164" s="170">
        <v>576799</v>
      </c>
    </row>
    <row r="165" spans="28:30">
      <c r="AB165" s="169">
        <v>107154</v>
      </c>
      <c r="AC165" s="169">
        <v>-110805.24</v>
      </c>
      <c r="AD165" s="170">
        <v>242564</v>
      </c>
    </row>
    <row r="166" spans="28:30">
      <c r="AB166" s="169">
        <v>133942.5</v>
      </c>
      <c r="AC166" s="169">
        <v>-110805.24</v>
      </c>
      <c r="AD166" s="170">
        <v>97980.7</v>
      </c>
    </row>
    <row r="167" spans="28:30">
      <c r="AB167" s="169">
        <v>160731</v>
      </c>
      <c r="AC167" s="169">
        <v>-110805.24</v>
      </c>
      <c r="AD167" s="170">
        <v>48124.4</v>
      </c>
    </row>
    <row r="168" spans="28:30">
      <c r="AB168" s="169">
        <v>187519.5</v>
      </c>
      <c r="AC168" s="169">
        <v>-110805.24</v>
      </c>
      <c r="AD168" s="170">
        <v>24630.7</v>
      </c>
    </row>
    <row r="169" spans="28:30">
      <c r="AB169" s="169">
        <v>214308</v>
      </c>
      <c r="AC169" s="169">
        <v>-110805.24</v>
      </c>
      <c r="AD169" s="170">
        <v>14495</v>
      </c>
    </row>
    <row r="170" spans="28:30">
      <c r="AB170" s="169">
        <v>241096.5</v>
      </c>
      <c r="AC170" s="169">
        <v>-110805.24</v>
      </c>
      <c r="AD170" s="170">
        <v>7942.22</v>
      </c>
    </row>
    <row r="171" spans="28:30">
      <c r="AB171" s="169">
        <v>267885</v>
      </c>
      <c r="AC171" s="169">
        <v>-110805.24</v>
      </c>
      <c r="AD171" s="170">
        <v>3444.84</v>
      </c>
    </row>
    <row r="172" spans="28:30">
      <c r="AB172" s="169">
        <v>294673.5</v>
      </c>
      <c r="AC172" s="169">
        <v>-110805.24</v>
      </c>
      <c r="AD172" s="170">
        <v>1611.7</v>
      </c>
    </row>
    <row r="173" spans="28:30">
      <c r="AB173" s="169">
        <v>321462</v>
      </c>
      <c r="AC173" s="169">
        <v>-110805.24</v>
      </c>
      <c r="AD173" s="170">
        <v>1086.8599999999999</v>
      </c>
    </row>
    <row r="174" spans="28:30">
      <c r="AB174" s="169">
        <v>348250.5</v>
      </c>
      <c r="AC174" s="169">
        <v>-110805.24</v>
      </c>
      <c r="AD174" s="170">
        <v>640.98500000000001</v>
      </c>
    </row>
    <row r="175" spans="28:30">
      <c r="AB175" s="169">
        <v>375039</v>
      </c>
      <c r="AC175" s="169">
        <v>-110805.24</v>
      </c>
      <c r="AD175" s="170">
        <v>457.59</v>
      </c>
    </row>
    <row r="176" spans="28:30">
      <c r="AB176" s="169">
        <v>401827.5</v>
      </c>
      <c r="AC176" s="169">
        <v>-110805.24</v>
      </c>
      <c r="AD176" s="170">
        <v>137.03</v>
      </c>
    </row>
    <row r="177" spans="28:30">
      <c r="AB177" s="169">
        <v>428616</v>
      </c>
      <c r="AC177" s="169">
        <v>-110805.24</v>
      </c>
      <c r="AD177" s="170">
        <v>54.814999999999998</v>
      </c>
    </row>
    <row r="178" spans="28:30">
      <c r="AB178" s="169">
        <v>455404.5</v>
      </c>
      <c r="AC178" s="169">
        <v>-110805.24</v>
      </c>
      <c r="AD178" s="170">
        <v>180.495</v>
      </c>
    </row>
    <row r="179" spans="28:30">
      <c r="AB179" s="169">
        <v>482193</v>
      </c>
      <c r="AC179" s="169">
        <v>-110805.24</v>
      </c>
      <c r="AD179" s="170">
        <v>14.525</v>
      </c>
    </row>
    <row r="180" spans="28:30">
      <c r="AB180" s="169">
        <v>508981.5</v>
      </c>
      <c r="AC180" s="169">
        <v>-110805.24</v>
      </c>
      <c r="AD180" s="170">
        <v>4.4999999999999998E-2</v>
      </c>
    </row>
    <row r="181" spans="28:30">
      <c r="AB181" s="169">
        <v>535770</v>
      </c>
      <c r="AC181" s="169">
        <v>-110805.24</v>
      </c>
      <c r="AD181" s="170">
        <v>1.355</v>
      </c>
    </row>
    <row r="182" spans="28:30">
      <c r="AB182" s="169">
        <v>562558.5</v>
      </c>
      <c r="AC182" s="169">
        <v>-110805.24</v>
      </c>
      <c r="AD182" s="170">
        <v>86.165000000000006</v>
      </c>
    </row>
    <row r="183" spans="28:30">
      <c r="AB183" s="169">
        <v>642924</v>
      </c>
      <c r="AC183" s="169">
        <v>-110805.24</v>
      </c>
      <c r="AD183" s="170">
        <v>0.1</v>
      </c>
    </row>
    <row r="184" spans="28:30">
      <c r="AB184" s="169">
        <v>0.12902715000000001</v>
      </c>
      <c r="AC184" s="169">
        <v>-89490.57</v>
      </c>
      <c r="AD184" s="170">
        <v>25238100</v>
      </c>
    </row>
    <row r="185" spans="28:30">
      <c r="AB185" s="169">
        <v>26788.65</v>
      </c>
      <c r="AC185" s="169">
        <v>-89490.57</v>
      </c>
      <c r="AD185" s="170">
        <v>2058140</v>
      </c>
    </row>
    <row r="186" spans="28:30">
      <c r="AB186" s="169">
        <v>53577.15</v>
      </c>
      <c r="AC186" s="169">
        <v>-89490.57</v>
      </c>
      <c r="AD186" s="170">
        <v>868550</v>
      </c>
    </row>
    <row r="187" spans="28:30">
      <c r="AB187" s="169">
        <v>80365.5</v>
      </c>
      <c r="AC187" s="169">
        <v>-89490.57</v>
      </c>
      <c r="AD187" s="170">
        <v>579293</v>
      </c>
    </row>
    <row r="188" spans="28:30">
      <c r="AB188" s="169">
        <v>107154</v>
      </c>
      <c r="AC188" s="169">
        <v>-89490.57</v>
      </c>
      <c r="AD188" s="170">
        <v>333925</v>
      </c>
    </row>
    <row r="189" spans="28:30">
      <c r="AB189" s="169">
        <v>133942.5</v>
      </c>
      <c r="AC189" s="169">
        <v>-89490.57</v>
      </c>
      <c r="AD189" s="170">
        <v>123931</v>
      </c>
    </row>
    <row r="190" spans="28:30">
      <c r="AB190" s="169">
        <v>160731</v>
      </c>
      <c r="AC190" s="169">
        <v>-89490.57</v>
      </c>
      <c r="AD190" s="170">
        <v>74884.3</v>
      </c>
    </row>
    <row r="191" spans="28:30">
      <c r="AB191" s="169">
        <v>187519.5</v>
      </c>
      <c r="AC191" s="169">
        <v>-89490.57</v>
      </c>
      <c r="AD191" s="170">
        <v>34345.9</v>
      </c>
    </row>
    <row r="192" spans="28:30">
      <c r="AB192" s="169">
        <v>214308</v>
      </c>
      <c r="AC192" s="169">
        <v>-89490.57</v>
      </c>
      <c r="AD192" s="170">
        <v>14459.2</v>
      </c>
    </row>
    <row r="193" spans="28:30">
      <c r="AB193" s="169">
        <v>241096.5</v>
      </c>
      <c r="AC193" s="169">
        <v>-89490.57</v>
      </c>
      <c r="AD193" s="170">
        <v>7350.07</v>
      </c>
    </row>
    <row r="194" spans="28:30">
      <c r="AB194" s="169">
        <v>267885</v>
      </c>
      <c r="AC194" s="169">
        <v>-89490.57</v>
      </c>
      <c r="AD194" s="170">
        <v>2459.4899999999998</v>
      </c>
    </row>
    <row r="195" spans="28:30">
      <c r="AB195" s="169">
        <v>294673.5</v>
      </c>
      <c r="AC195" s="169">
        <v>-89490.57</v>
      </c>
      <c r="AD195" s="170">
        <v>2334.96</v>
      </c>
    </row>
    <row r="196" spans="28:30">
      <c r="AB196" s="169">
        <v>321462</v>
      </c>
      <c r="AC196" s="169">
        <v>-89490.57</v>
      </c>
      <c r="AD196" s="170">
        <v>743.58500000000004</v>
      </c>
    </row>
    <row r="197" spans="28:30">
      <c r="AB197" s="169">
        <v>348250.5</v>
      </c>
      <c r="AC197" s="169">
        <v>-89490.57</v>
      </c>
      <c r="AD197" s="170">
        <v>548.52</v>
      </c>
    </row>
    <row r="198" spans="28:30">
      <c r="AB198" s="169">
        <v>375039</v>
      </c>
      <c r="AC198" s="169">
        <v>-89490.57</v>
      </c>
      <c r="AD198" s="170">
        <v>545.93499999999995</v>
      </c>
    </row>
    <row r="199" spans="28:30">
      <c r="AB199" s="169">
        <v>401827.5</v>
      </c>
      <c r="AC199" s="169">
        <v>-89490.57</v>
      </c>
      <c r="AD199" s="170">
        <v>324.10500000000002</v>
      </c>
    </row>
    <row r="200" spans="28:30">
      <c r="AB200" s="169">
        <v>428616</v>
      </c>
      <c r="AC200" s="169">
        <v>-89490.57</v>
      </c>
      <c r="AD200" s="170">
        <v>232.51</v>
      </c>
    </row>
    <row r="201" spans="28:30">
      <c r="AB201" s="169">
        <v>455404.5</v>
      </c>
      <c r="AC201" s="169">
        <v>-89490.57</v>
      </c>
      <c r="AD201" s="170">
        <v>270.73</v>
      </c>
    </row>
    <row r="202" spans="28:30">
      <c r="AB202" s="169">
        <v>482193</v>
      </c>
      <c r="AC202" s="169">
        <v>-89490.57</v>
      </c>
      <c r="AD202" s="170">
        <v>3.4449999999999998</v>
      </c>
    </row>
    <row r="203" spans="28:30">
      <c r="AB203" s="169">
        <v>508981.5</v>
      </c>
      <c r="AC203" s="169">
        <v>-89490.57</v>
      </c>
      <c r="AD203" s="170">
        <v>0.86</v>
      </c>
    </row>
    <row r="204" spans="28:30">
      <c r="AB204" s="169">
        <v>535770</v>
      </c>
      <c r="AC204" s="169">
        <v>-89490.57</v>
      </c>
      <c r="AD204" s="170">
        <v>0.81</v>
      </c>
    </row>
    <row r="205" spans="28:30">
      <c r="AB205" s="169">
        <v>562558.5</v>
      </c>
      <c r="AC205" s="169">
        <v>-89490.57</v>
      </c>
      <c r="AD205" s="170">
        <v>1.96</v>
      </c>
    </row>
    <row r="206" spans="28:30">
      <c r="AB206" s="169">
        <v>589347</v>
      </c>
      <c r="AC206" s="169">
        <v>-89490.57</v>
      </c>
      <c r="AD206" s="170">
        <v>7.0000000000000007E-2</v>
      </c>
    </row>
    <row r="207" spans="28:30">
      <c r="AB207" s="169">
        <v>616135.5</v>
      </c>
      <c r="AC207" s="169">
        <v>-89490.57</v>
      </c>
      <c r="AD207" s="170">
        <v>0.25</v>
      </c>
    </row>
    <row r="208" spans="28:30">
      <c r="AB208" s="169">
        <v>642924</v>
      </c>
      <c r="AC208" s="169">
        <v>-89490.57</v>
      </c>
      <c r="AD208" s="170">
        <v>48.95</v>
      </c>
    </row>
    <row r="209" spans="28:30">
      <c r="AB209" s="169">
        <v>669712.5</v>
      </c>
      <c r="AC209" s="169">
        <v>-89490.57</v>
      </c>
      <c r="AD209" s="170">
        <v>0.1</v>
      </c>
    </row>
    <row r="210" spans="28:30">
      <c r="AB210" s="169">
        <v>0.12902715000000001</v>
      </c>
      <c r="AC210" s="169">
        <v>-68175.899999999994</v>
      </c>
      <c r="AD210" s="170">
        <v>23772400</v>
      </c>
    </row>
    <row r="211" spans="28:30">
      <c r="AB211" s="169">
        <v>26788.65</v>
      </c>
      <c r="AC211" s="169">
        <v>-68175.899999999994</v>
      </c>
      <c r="AD211" s="170">
        <v>1970870</v>
      </c>
    </row>
    <row r="212" spans="28:30">
      <c r="AB212" s="169">
        <v>53577.15</v>
      </c>
      <c r="AC212" s="169">
        <v>-68175.899999999994</v>
      </c>
      <c r="AD212" s="170">
        <v>708442</v>
      </c>
    </row>
    <row r="213" spans="28:30">
      <c r="AB213" s="169">
        <v>80365.5</v>
      </c>
      <c r="AC213" s="169">
        <v>-68175.899999999994</v>
      </c>
      <c r="AD213" s="170">
        <v>467554</v>
      </c>
    </row>
    <row r="214" spans="28:30">
      <c r="AB214" s="169">
        <v>107154</v>
      </c>
      <c r="AC214" s="169">
        <v>-68175.899999999994</v>
      </c>
      <c r="AD214" s="170">
        <v>309338</v>
      </c>
    </row>
    <row r="215" spans="28:30">
      <c r="AB215" s="169">
        <v>133942.5</v>
      </c>
      <c r="AC215" s="169">
        <v>-68175.899999999994</v>
      </c>
      <c r="AD215" s="170">
        <v>227809</v>
      </c>
    </row>
    <row r="216" spans="28:30">
      <c r="AB216" s="169">
        <v>160731</v>
      </c>
      <c r="AC216" s="169">
        <v>-68175.899999999994</v>
      </c>
      <c r="AD216" s="170">
        <v>126551</v>
      </c>
    </row>
    <row r="217" spans="28:30">
      <c r="AB217" s="169">
        <v>187519.5</v>
      </c>
      <c r="AC217" s="169">
        <v>-68175.899999999994</v>
      </c>
      <c r="AD217" s="170">
        <v>54220.5</v>
      </c>
    </row>
    <row r="218" spans="28:30">
      <c r="AB218" s="169">
        <v>214308</v>
      </c>
      <c r="AC218" s="169">
        <v>-68175.899999999994</v>
      </c>
      <c r="AD218" s="170">
        <v>30950.5</v>
      </c>
    </row>
    <row r="219" spans="28:30">
      <c r="AB219" s="169">
        <v>241096.5</v>
      </c>
      <c r="AC219" s="169">
        <v>-68175.899999999994</v>
      </c>
      <c r="AD219" s="170">
        <v>15552.7</v>
      </c>
    </row>
    <row r="220" spans="28:30">
      <c r="AB220" s="169">
        <v>267885</v>
      </c>
      <c r="AC220" s="169">
        <v>-68175.899999999994</v>
      </c>
      <c r="AD220" s="170">
        <v>6899.19</v>
      </c>
    </row>
    <row r="221" spans="28:30">
      <c r="AB221" s="169">
        <v>294673.5</v>
      </c>
      <c r="AC221" s="169">
        <v>-68175.899999999994</v>
      </c>
      <c r="AD221" s="170">
        <v>5076.54</v>
      </c>
    </row>
    <row r="222" spans="28:30">
      <c r="AB222" s="169">
        <v>321462</v>
      </c>
      <c r="AC222" s="169">
        <v>-68175.899999999994</v>
      </c>
      <c r="AD222" s="170">
        <v>1194.72</v>
      </c>
    </row>
    <row r="223" spans="28:30">
      <c r="AB223" s="169">
        <v>348250.5</v>
      </c>
      <c r="AC223" s="169">
        <v>-68175.899999999994</v>
      </c>
      <c r="AD223" s="170">
        <v>243.74</v>
      </c>
    </row>
    <row r="224" spans="28:30">
      <c r="AB224" s="169">
        <v>375039</v>
      </c>
      <c r="AC224" s="169">
        <v>-68175.899999999994</v>
      </c>
      <c r="AD224" s="170">
        <v>185.71</v>
      </c>
    </row>
    <row r="225" spans="28:30">
      <c r="AB225" s="169">
        <v>401827.5</v>
      </c>
      <c r="AC225" s="169">
        <v>-68175.899999999994</v>
      </c>
      <c r="AD225" s="170">
        <v>597.01499999999999</v>
      </c>
    </row>
    <row r="226" spans="28:30">
      <c r="AB226" s="169">
        <v>428616</v>
      </c>
      <c r="AC226" s="169">
        <v>-68175.899999999994</v>
      </c>
      <c r="AD226" s="170">
        <v>177.56</v>
      </c>
    </row>
    <row r="227" spans="28:30">
      <c r="AB227" s="169">
        <v>455404.5</v>
      </c>
      <c r="AC227" s="169">
        <v>-68175.899999999994</v>
      </c>
      <c r="AD227" s="170">
        <v>36.630000000000003</v>
      </c>
    </row>
    <row r="228" spans="28:30">
      <c r="AB228" s="169">
        <v>482193</v>
      </c>
      <c r="AC228" s="169">
        <v>-68175.899999999994</v>
      </c>
      <c r="AD228" s="170">
        <v>334.35500000000002</v>
      </c>
    </row>
    <row r="229" spans="28:30">
      <c r="AB229" s="169">
        <v>535770</v>
      </c>
      <c r="AC229" s="169">
        <v>-68175.899999999994</v>
      </c>
      <c r="AD229" s="170">
        <v>3.7149999999999999</v>
      </c>
    </row>
    <row r="230" spans="28:30">
      <c r="AB230" s="169">
        <v>589347</v>
      </c>
      <c r="AC230" s="169">
        <v>-68175.899999999994</v>
      </c>
      <c r="AD230" s="170">
        <v>0.05</v>
      </c>
    </row>
    <row r="231" spans="28:30">
      <c r="AB231" s="169">
        <v>642924</v>
      </c>
      <c r="AC231" s="169">
        <v>-68175.899999999994</v>
      </c>
      <c r="AD231" s="170">
        <v>0.15</v>
      </c>
    </row>
    <row r="232" spans="28:30">
      <c r="AB232" s="169">
        <v>0.12902715000000001</v>
      </c>
      <c r="AC232" s="169">
        <v>-46861.23</v>
      </c>
      <c r="AD232" s="170">
        <v>25505900</v>
      </c>
    </row>
    <row r="233" spans="28:30">
      <c r="AB233" s="169">
        <v>26788.65</v>
      </c>
      <c r="AC233" s="169">
        <v>-46861.23</v>
      </c>
      <c r="AD233" s="170">
        <v>3933560</v>
      </c>
    </row>
    <row r="234" spans="28:30">
      <c r="AB234" s="169">
        <v>53577.15</v>
      </c>
      <c r="AC234" s="169">
        <v>-46861.23</v>
      </c>
      <c r="AD234" s="170">
        <v>1588210</v>
      </c>
    </row>
    <row r="235" spans="28:30">
      <c r="AB235" s="169">
        <v>80365.5</v>
      </c>
      <c r="AC235" s="169">
        <v>-46861.23</v>
      </c>
      <c r="AD235" s="170">
        <v>871552</v>
      </c>
    </row>
    <row r="236" spans="28:30">
      <c r="AB236" s="169">
        <v>107154</v>
      </c>
      <c r="AC236" s="169">
        <v>-46861.23</v>
      </c>
      <c r="AD236" s="170">
        <v>454153</v>
      </c>
    </row>
    <row r="237" spans="28:30">
      <c r="AB237" s="169">
        <v>133942.5</v>
      </c>
      <c r="AC237" s="169">
        <v>-46861.23</v>
      </c>
      <c r="AD237" s="170">
        <v>248695</v>
      </c>
    </row>
    <row r="238" spans="28:30">
      <c r="AB238" s="169">
        <v>160731</v>
      </c>
      <c r="AC238" s="169">
        <v>-46861.23</v>
      </c>
      <c r="AD238" s="170">
        <v>142136</v>
      </c>
    </row>
    <row r="239" spans="28:30">
      <c r="AB239" s="169">
        <v>187519.5</v>
      </c>
      <c r="AC239" s="169">
        <v>-46861.23</v>
      </c>
      <c r="AD239" s="170">
        <v>99986</v>
      </c>
    </row>
    <row r="240" spans="28:30">
      <c r="AB240" s="169">
        <v>214308</v>
      </c>
      <c r="AC240" s="169">
        <v>-46861.23</v>
      </c>
      <c r="AD240" s="170">
        <v>65149.5</v>
      </c>
    </row>
    <row r="241" spans="28:30">
      <c r="AB241" s="169">
        <v>241096.5</v>
      </c>
      <c r="AC241" s="169">
        <v>-46861.23</v>
      </c>
      <c r="AD241" s="170">
        <v>38998.5</v>
      </c>
    </row>
    <row r="242" spans="28:30">
      <c r="AB242" s="169">
        <v>267885</v>
      </c>
      <c r="AC242" s="169">
        <v>-46861.23</v>
      </c>
      <c r="AD242" s="170">
        <v>18332.7</v>
      </c>
    </row>
    <row r="243" spans="28:30">
      <c r="AB243" s="169">
        <v>294673.5</v>
      </c>
      <c r="AC243" s="169">
        <v>-46861.23</v>
      </c>
      <c r="AD243" s="170">
        <v>12639.3</v>
      </c>
    </row>
    <row r="244" spans="28:30">
      <c r="AB244" s="169">
        <v>321462</v>
      </c>
      <c r="AC244" s="169">
        <v>-46861.23</v>
      </c>
      <c r="AD244" s="170">
        <v>3835.53</v>
      </c>
    </row>
    <row r="245" spans="28:30">
      <c r="AB245" s="169">
        <v>348250.5</v>
      </c>
      <c r="AC245" s="169">
        <v>-46861.23</v>
      </c>
      <c r="AD245" s="170">
        <v>1250.8800000000001</v>
      </c>
    </row>
    <row r="246" spans="28:30">
      <c r="AB246" s="169">
        <v>375039</v>
      </c>
      <c r="AC246" s="169">
        <v>-46861.23</v>
      </c>
      <c r="AD246" s="170">
        <v>268.82499999999999</v>
      </c>
    </row>
    <row r="247" spans="28:30">
      <c r="AB247" s="169">
        <v>401827.5</v>
      </c>
      <c r="AC247" s="169">
        <v>-46861.23</v>
      </c>
      <c r="AD247" s="170">
        <v>168.63499999999999</v>
      </c>
    </row>
    <row r="248" spans="28:30">
      <c r="AB248" s="169">
        <v>428616</v>
      </c>
      <c r="AC248" s="169">
        <v>-46861.23</v>
      </c>
      <c r="AD248" s="170">
        <v>688.16499999999996</v>
      </c>
    </row>
    <row r="249" spans="28:30">
      <c r="AB249" s="169">
        <v>455404.5</v>
      </c>
      <c r="AC249" s="169">
        <v>-46861.23</v>
      </c>
      <c r="AD249" s="170">
        <v>389.38499999999999</v>
      </c>
    </row>
    <row r="250" spans="28:30">
      <c r="AB250" s="169">
        <v>482193</v>
      </c>
      <c r="AC250" s="169">
        <v>-46861.23</v>
      </c>
      <c r="AD250" s="170">
        <v>337.46</v>
      </c>
    </row>
    <row r="251" spans="28:30">
      <c r="AB251" s="169">
        <v>508981.5</v>
      </c>
      <c r="AC251" s="169">
        <v>-46861.23</v>
      </c>
      <c r="AD251" s="170">
        <v>17.864999999999998</v>
      </c>
    </row>
    <row r="252" spans="28:30">
      <c r="AB252" s="169">
        <v>535770</v>
      </c>
      <c r="AC252" s="169">
        <v>-46861.23</v>
      </c>
      <c r="AD252" s="170">
        <v>315.31</v>
      </c>
    </row>
    <row r="253" spans="28:30">
      <c r="AB253" s="169">
        <v>562558.5</v>
      </c>
      <c r="AC253" s="169">
        <v>-46861.23</v>
      </c>
      <c r="AD253" s="170">
        <v>9.7449999999999992</v>
      </c>
    </row>
    <row r="254" spans="28:30">
      <c r="AB254" s="169">
        <v>589347</v>
      </c>
      <c r="AC254" s="169">
        <v>-46861.23</v>
      </c>
      <c r="AD254" s="170">
        <v>11.475</v>
      </c>
    </row>
    <row r="255" spans="28:30">
      <c r="AB255" s="169">
        <v>616135.5</v>
      </c>
      <c r="AC255" s="169">
        <v>-46861.23</v>
      </c>
      <c r="AD255" s="170">
        <v>0.33500000000000002</v>
      </c>
    </row>
    <row r="256" spans="28:30">
      <c r="AB256" s="169">
        <v>642924</v>
      </c>
      <c r="AC256" s="169">
        <v>-46861.23</v>
      </c>
      <c r="AD256" s="170">
        <v>1.99</v>
      </c>
    </row>
    <row r="257" spans="28:30">
      <c r="AB257" s="169">
        <v>669712.5</v>
      </c>
      <c r="AC257" s="169">
        <v>-46861.23</v>
      </c>
      <c r="AD257" s="170">
        <v>0.6</v>
      </c>
    </row>
    <row r="258" spans="28:30">
      <c r="AB258" s="169">
        <v>696501</v>
      </c>
      <c r="AC258" s="169">
        <v>-46861.23</v>
      </c>
      <c r="AD258" s="170">
        <v>0.42</v>
      </c>
    </row>
    <row r="259" spans="28:30">
      <c r="AB259" s="169">
        <v>857232</v>
      </c>
      <c r="AC259" s="169">
        <v>-46861.23</v>
      </c>
      <c r="AD259" s="170">
        <v>0.01</v>
      </c>
    </row>
    <row r="260" spans="28:30">
      <c r="AB260" s="169">
        <v>884019</v>
      </c>
      <c r="AC260" s="169">
        <v>-46861.23</v>
      </c>
      <c r="AD260" s="170">
        <v>2.5000000000000001E-2</v>
      </c>
    </row>
    <row r="261" spans="28:30">
      <c r="AB261" s="169">
        <v>910807.5</v>
      </c>
      <c r="AC261" s="169">
        <v>-46861.23</v>
      </c>
      <c r="AD261" s="170">
        <v>0.03</v>
      </c>
    </row>
    <row r="262" spans="28:30">
      <c r="AB262" s="169">
        <v>964384.5</v>
      </c>
      <c r="AC262" s="169">
        <v>-46861.23</v>
      </c>
      <c r="AD262" s="170">
        <v>0.1</v>
      </c>
    </row>
    <row r="263" spans="28:30">
      <c r="AB263" s="169">
        <v>1044750</v>
      </c>
      <c r="AC263" s="169">
        <v>-46861.23</v>
      </c>
      <c r="AD263" s="170">
        <v>0.1</v>
      </c>
    </row>
    <row r="264" spans="28:30">
      <c r="AB264" s="169">
        <v>0.12902715000000001</v>
      </c>
      <c r="AC264" s="169">
        <v>-25546.560000000001</v>
      </c>
      <c r="AD264" s="170">
        <v>30648900</v>
      </c>
    </row>
    <row r="265" spans="28:30">
      <c r="AB265" s="169">
        <v>26788.65</v>
      </c>
      <c r="AC265" s="169">
        <v>-25546.560000000001</v>
      </c>
      <c r="AD265" s="170">
        <v>6945430</v>
      </c>
    </row>
    <row r="266" spans="28:30">
      <c r="AB266" s="169">
        <v>53577.15</v>
      </c>
      <c r="AC266" s="169">
        <v>-25546.560000000001</v>
      </c>
      <c r="AD266" s="170">
        <v>2473180</v>
      </c>
    </row>
    <row r="267" spans="28:30">
      <c r="AB267" s="169">
        <v>80365.5</v>
      </c>
      <c r="AC267" s="169">
        <v>-25546.560000000001</v>
      </c>
      <c r="AD267" s="170">
        <v>995771</v>
      </c>
    </row>
    <row r="268" spans="28:30">
      <c r="AB268" s="169">
        <v>107154</v>
      </c>
      <c r="AC268" s="169">
        <v>-25546.560000000001</v>
      </c>
      <c r="AD268" s="170">
        <v>430868</v>
      </c>
    </row>
    <row r="269" spans="28:30">
      <c r="AB269" s="169">
        <v>133942.5</v>
      </c>
      <c r="AC269" s="169">
        <v>-25546.560000000001</v>
      </c>
      <c r="AD269" s="170">
        <v>213087</v>
      </c>
    </row>
    <row r="270" spans="28:30">
      <c r="AB270" s="169">
        <v>160731</v>
      </c>
      <c r="AC270" s="169">
        <v>-25546.560000000001</v>
      </c>
      <c r="AD270" s="170">
        <v>111008</v>
      </c>
    </row>
    <row r="271" spans="28:30">
      <c r="AB271" s="169">
        <v>187519.5</v>
      </c>
      <c r="AC271" s="169">
        <v>-25546.560000000001</v>
      </c>
      <c r="AD271" s="170">
        <v>51615.6</v>
      </c>
    </row>
    <row r="272" spans="28:30">
      <c r="AB272" s="169">
        <v>214308</v>
      </c>
      <c r="AC272" s="169">
        <v>-25546.560000000001</v>
      </c>
      <c r="AD272" s="170">
        <v>30136.1</v>
      </c>
    </row>
    <row r="273" spans="28:30">
      <c r="AB273" s="169">
        <v>241096.5</v>
      </c>
      <c r="AC273" s="169">
        <v>-25546.560000000001</v>
      </c>
      <c r="AD273" s="170">
        <v>19177</v>
      </c>
    </row>
    <row r="274" spans="28:30">
      <c r="AB274" s="169">
        <v>267885</v>
      </c>
      <c r="AC274" s="169">
        <v>-25546.560000000001</v>
      </c>
      <c r="AD274" s="170">
        <v>12647</v>
      </c>
    </row>
    <row r="275" spans="28:30">
      <c r="AB275" s="169">
        <v>294673.5</v>
      </c>
      <c r="AC275" s="169">
        <v>-25546.560000000001</v>
      </c>
      <c r="AD275" s="170">
        <v>8525.43</v>
      </c>
    </row>
    <row r="276" spans="28:30">
      <c r="AB276" s="169">
        <v>321462</v>
      </c>
      <c r="AC276" s="169">
        <v>-25546.560000000001</v>
      </c>
      <c r="AD276" s="170">
        <v>3554.82</v>
      </c>
    </row>
    <row r="277" spans="28:30">
      <c r="AB277" s="169">
        <v>348250.5</v>
      </c>
      <c r="AC277" s="169">
        <v>-25546.560000000001</v>
      </c>
      <c r="AD277" s="170">
        <v>2881.24</v>
      </c>
    </row>
    <row r="278" spans="28:30">
      <c r="AB278" s="169">
        <v>375039</v>
      </c>
      <c r="AC278" s="169">
        <v>-25546.560000000001</v>
      </c>
      <c r="AD278" s="170">
        <v>2234.9</v>
      </c>
    </row>
    <row r="279" spans="28:30">
      <c r="AB279" s="169">
        <v>401827.5</v>
      </c>
      <c r="AC279" s="169">
        <v>-25546.560000000001</v>
      </c>
      <c r="AD279" s="170">
        <v>1079.32</v>
      </c>
    </row>
    <row r="280" spans="28:30">
      <c r="AB280" s="169">
        <v>428616</v>
      </c>
      <c r="AC280" s="169">
        <v>-25546.560000000001</v>
      </c>
      <c r="AD280" s="170">
        <v>431.935</v>
      </c>
    </row>
    <row r="281" spans="28:30">
      <c r="AB281" s="169">
        <v>455404.5</v>
      </c>
      <c r="AC281" s="169">
        <v>-25546.560000000001</v>
      </c>
      <c r="AD281" s="170">
        <v>381.38</v>
      </c>
    </row>
    <row r="282" spans="28:30">
      <c r="AB282" s="169">
        <v>482193</v>
      </c>
      <c r="AC282" s="169">
        <v>-25546.560000000001</v>
      </c>
      <c r="AD282" s="170">
        <v>316.61500000000001</v>
      </c>
    </row>
    <row r="283" spans="28:30">
      <c r="AB283" s="169">
        <v>508981.5</v>
      </c>
      <c r="AC283" s="169">
        <v>-25546.560000000001</v>
      </c>
      <c r="AD283" s="170">
        <v>506.88</v>
      </c>
    </row>
    <row r="284" spans="28:30">
      <c r="AB284" s="169">
        <v>535770</v>
      </c>
      <c r="AC284" s="169">
        <v>-25546.560000000001</v>
      </c>
      <c r="AD284" s="170">
        <v>135.97</v>
      </c>
    </row>
    <row r="285" spans="28:30">
      <c r="AB285" s="169">
        <v>562558.5</v>
      </c>
      <c r="AC285" s="169">
        <v>-25546.560000000001</v>
      </c>
      <c r="AD285" s="170">
        <v>77.61</v>
      </c>
    </row>
    <row r="286" spans="28:30">
      <c r="AB286" s="169">
        <v>589347</v>
      </c>
      <c r="AC286" s="169">
        <v>-25546.560000000001</v>
      </c>
      <c r="AD286" s="170">
        <v>78.974999999999994</v>
      </c>
    </row>
    <row r="287" spans="28:30">
      <c r="AB287" s="169">
        <v>616135.5</v>
      </c>
      <c r="AC287" s="169">
        <v>-25546.560000000001</v>
      </c>
      <c r="AD287" s="170">
        <v>61.42</v>
      </c>
    </row>
    <row r="288" spans="28:30">
      <c r="AB288" s="169">
        <v>642924</v>
      </c>
      <c r="AC288" s="169">
        <v>-25546.560000000001</v>
      </c>
      <c r="AD288" s="170">
        <v>22.3</v>
      </c>
    </row>
    <row r="289" spans="28:30">
      <c r="AB289" s="169">
        <v>669712.5</v>
      </c>
      <c r="AC289" s="169">
        <v>-25546.560000000001</v>
      </c>
      <c r="AD289" s="170">
        <v>29.864999999999998</v>
      </c>
    </row>
    <row r="290" spans="28:30">
      <c r="AB290" s="169">
        <v>696501</v>
      </c>
      <c r="AC290" s="169">
        <v>-25546.560000000001</v>
      </c>
      <c r="AD290" s="170">
        <v>18.62</v>
      </c>
    </row>
    <row r="291" spans="28:30">
      <c r="AB291" s="169">
        <v>723289.5</v>
      </c>
      <c r="AC291" s="169">
        <v>-25546.560000000001</v>
      </c>
      <c r="AD291" s="170">
        <v>12.55</v>
      </c>
    </row>
    <row r="292" spans="28:30">
      <c r="AB292" s="169">
        <v>750078</v>
      </c>
      <c r="AC292" s="169">
        <v>-25546.560000000001</v>
      </c>
      <c r="AD292" s="170">
        <v>7.66</v>
      </c>
    </row>
    <row r="293" spans="28:30">
      <c r="AB293" s="169">
        <v>776866.5</v>
      </c>
      <c r="AC293" s="169">
        <v>-25546.560000000001</v>
      </c>
      <c r="AD293" s="170">
        <v>9.3949999999999996</v>
      </c>
    </row>
    <row r="294" spans="28:30">
      <c r="AB294" s="169">
        <v>803655</v>
      </c>
      <c r="AC294" s="169">
        <v>-25546.560000000001</v>
      </c>
      <c r="AD294" s="170">
        <v>1.97</v>
      </c>
    </row>
    <row r="295" spans="28:30">
      <c r="AB295" s="169">
        <v>830443.5</v>
      </c>
      <c r="AC295" s="169">
        <v>-25546.560000000001</v>
      </c>
      <c r="AD295" s="170">
        <v>1.9750000000000001</v>
      </c>
    </row>
    <row r="296" spans="28:30">
      <c r="AB296" s="169">
        <v>857232</v>
      </c>
      <c r="AC296" s="169">
        <v>-25546.560000000001</v>
      </c>
      <c r="AD296" s="170">
        <v>1.64</v>
      </c>
    </row>
    <row r="297" spans="28:30">
      <c r="AB297" s="169">
        <v>884019</v>
      </c>
      <c r="AC297" s="169">
        <v>-25546.560000000001</v>
      </c>
      <c r="AD297" s="170">
        <v>2.1549999999999998</v>
      </c>
    </row>
    <row r="298" spans="28:30">
      <c r="AB298" s="169">
        <v>910807.5</v>
      </c>
      <c r="AC298" s="169">
        <v>-25546.560000000001</v>
      </c>
      <c r="AD298" s="170">
        <v>0.32500000000000001</v>
      </c>
    </row>
    <row r="299" spans="28:30">
      <c r="AB299" s="169">
        <v>937596</v>
      </c>
      <c r="AC299" s="169">
        <v>-25546.560000000001</v>
      </c>
      <c r="AD299" s="170">
        <v>0.375</v>
      </c>
    </row>
    <row r="300" spans="28:30">
      <c r="AB300" s="169">
        <v>964384.5</v>
      </c>
      <c r="AC300" s="169">
        <v>-25546.560000000001</v>
      </c>
      <c r="AD300" s="170">
        <v>0.1</v>
      </c>
    </row>
    <row r="301" spans="28:30">
      <c r="AB301" s="169">
        <v>991173</v>
      </c>
      <c r="AC301" s="169">
        <v>-25546.560000000001</v>
      </c>
      <c r="AD301" s="170">
        <v>0.46500000000000002</v>
      </c>
    </row>
    <row r="302" spans="28:30">
      <c r="AB302" s="169">
        <v>1017961.5</v>
      </c>
      <c r="AC302" s="169">
        <v>-25546.560000000001</v>
      </c>
      <c r="AD302" s="170">
        <v>0.13500000000000001</v>
      </c>
    </row>
    <row r="303" spans="28:30">
      <c r="AB303" s="169">
        <v>1044750</v>
      </c>
      <c r="AC303" s="169">
        <v>-25546.560000000001</v>
      </c>
      <c r="AD303" s="170">
        <v>0.27500000000000002</v>
      </c>
    </row>
    <row r="304" spans="28:30">
      <c r="AB304" s="169">
        <v>1071538.5</v>
      </c>
      <c r="AC304" s="169">
        <v>-25546.560000000001</v>
      </c>
      <c r="AD304" s="170">
        <v>0.17499999999999999</v>
      </c>
    </row>
    <row r="305" spans="28:30">
      <c r="AB305" s="169">
        <v>1098327</v>
      </c>
      <c r="AC305" s="169">
        <v>-25546.560000000001</v>
      </c>
      <c r="AD305" s="170">
        <v>0.155</v>
      </c>
    </row>
    <row r="306" spans="28:30">
      <c r="AB306" s="169">
        <v>1125115.5</v>
      </c>
      <c r="AC306" s="169">
        <v>-25546.560000000001</v>
      </c>
      <c r="AD306" s="170">
        <v>5.0000000000000001E-3</v>
      </c>
    </row>
    <row r="307" spans="28:30">
      <c r="AB307" s="169">
        <v>1151904</v>
      </c>
      <c r="AC307" s="169">
        <v>-25546.560000000001</v>
      </c>
      <c r="AD307" s="170">
        <v>0.1</v>
      </c>
    </row>
    <row r="308" spans="28:30">
      <c r="AB308" s="169">
        <v>1178692.5</v>
      </c>
      <c r="AC308" s="169">
        <v>-25546.560000000001</v>
      </c>
      <c r="AD308" s="170">
        <v>7.0000000000000007E-2</v>
      </c>
    </row>
    <row r="309" spans="28:30">
      <c r="AB309" s="169">
        <v>1205481</v>
      </c>
      <c r="AC309" s="169">
        <v>-25546.560000000001</v>
      </c>
      <c r="AD309" s="170">
        <v>0.2</v>
      </c>
    </row>
    <row r="310" spans="28:30">
      <c r="AB310" s="169">
        <v>1232269.5</v>
      </c>
      <c r="AC310" s="169">
        <v>-25546.560000000001</v>
      </c>
      <c r="AD310" s="170">
        <v>0.1</v>
      </c>
    </row>
    <row r="311" spans="28:30">
      <c r="AB311" s="169">
        <v>1259058</v>
      </c>
      <c r="AC311" s="169">
        <v>-25546.560000000001</v>
      </c>
      <c r="AD311" s="170">
        <v>0.1</v>
      </c>
    </row>
    <row r="312" spans="28:30">
      <c r="AB312" s="169">
        <v>1285846.5</v>
      </c>
      <c r="AC312" s="169">
        <v>-25546.560000000001</v>
      </c>
      <c r="AD312" s="170">
        <v>0.125</v>
      </c>
    </row>
    <row r="313" spans="28:30">
      <c r="AB313" s="169">
        <v>0.12902715000000001</v>
      </c>
      <c r="AC313" s="169">
        <v>-4231.942</v>
      </c>
      <c r="AD313" s="170">
        <v>46041800</v>
      </c>
    </row>
    <row r="314" spans="28:30">
      <c r="AB314" s="169">
        <v>26788.65</v>
      </c>
      <c r="AC314" s="169">
        <v>-4231.942</v>
      </c>
      <c r="AD314" s="170">
        <v>6236440</v>
      </c>
    </row>
    <row r="315" spans="28:30">
      <c r="AB315" s="169">
        <v>53577.15</v>
      </c>
      <c r="AC315" s="169">
        <v>-4231.942</v>
      </c>
      <c r="AD315" s="170">
        <v>2302250</v>
      </c>
    </row>
    <row r="316" spans="28:30">
      <c r="AB316" s="169">
        <v>80365.5</v>
      </c>
      <c r="AC316" s="169">
        <v>-4231.942</v>
      </c>
      <c r="AD316" s="170">
        <v>923905</v>
      </c>
    </row>
    <row r="317" spans="28:30">
      <c r="AB317" s="169">
        <v>107154</v>
      </c>
      <c r="AC317" s="169">
        <v>-4231.942</v>
      </c>
      <c r="AD317" s="170">
        <v>366681</v>
      </c>
    </row>
    <row r="318" spans="28:30">
      <c r="AB318" s="169">
        <v>133942.5</v>
      </c>
      <c r="AC318" s="169">
        <v>-4231.942</v>
      </c>
      <c r="AD318" s="170">
        <v>164273</v>
      </c>
    </row>
    <row r="319" spans="28:30">
      <c r="AB319" s="169">
        <v>160731</v>
      </c>
      <c r="AC319" s="169">
        <v>-4231.942</v>
      </c>
      <c r="AD319" s="170">
        <v>71141.5</v>
      </c>
    </row>
    <row r="320" spans="28:30">
      <c r="AB320" s="169">
        <v>187519.5</v>
      </c>
      <c r="AC320" s="169">
        <v>-4231.942</v>
      </c>
      <c r="AD320" s="170">
        <v>31134.1</v>
      </c>
    </row>
    <row r="321" spans="28:30">
      <c r="AB321" s="169">
        <v>214308</v>
      </c>
      <c r="AC321" s="169">
        <v>-4231.942</v>
      </c>
      <c r="AD321" s="170">
        <v>19883.099999999999</v>
      </c>
    </row>
    <row r="322" spans="28:30">
      <c r="AB322" s="169">
        <v>241096.5</v>
      </c>
      <c r="AC322" s="169">
        <v>-4231.942</v>
      </c>
      <c r="AD322" s="170">
        <v>14090.7</v>
      </c>
    </row>
    <row r="323" spans="28:30">
      <c r="AB323" s="169">
        <v>267885</v>
      </c>
      <c r="AC323" s="169">
        <v>-4231.942</v>
      </c>
      <c r="AD323" s="170">
        <v>9431.65</v>
      </c>
    </row>
    <row r="324" spans="28:30">
      <c r="AB324" s="169">
        <v>294673.5</v>
      </c>
      <c r="AC324" s="169">
        <v>-4231.942</v>
      </c>
      <c r="AD324" s="170">
        <v>5891.55</v>
      </c>
    </row>
    <row r="325" spans="28:30">
      <c r="AB325" s="169">
        <v>321462</v>
      </c>
      <c r="AC325" s="169">
        <v>-4231.942</v>
      </c>
      <c r="AD325" s="170">
        <v>4118.96</v>
      </c>
    </row>
    <row r="326" spans="28:30">
      <c r="AB326" s="169">
        <v>348250.5</v>
      </c>
      <c r="AC326" s="169">
        <v>-4231.942</v>
      </c>
      <c r="AD326" s="170">
        <v>2670.47</v>
      </c>
    </row>
    <row r="327" spans="28:30">
      <c r="AB327" s="169">
        <v>375039</v>
      </c>
      <c r="AC327" s="169">
        <v>-4231.942</v>
      </c>
      <c r="AD327" s="170">
        <v>2812.91</v>
      </c>
    </row>
    <row r="328" spans="28:30">
      <c r="AB328" s="169">
        <v>401827.5</v>
      </c>
      <c r="AC328" s="169">
        <v>-4231.942</v>
      </c>
      <c r="AD328" s="170">
        <v>2130.63</v>
      </c>
    </row>
    <row r="329" spans="28:30">
      <c r="AB329" s="169">
        <v>428616</v>
      </c>
      <c r="AC329" s="169">
        <v>-4231.942</v>
      </c>
      <c r="AD329" s="170">
        <v>1035</v>
      </c>
    </row>
    <row r="330" spans="28:30">
      <c r="AB330" s="169">
        <v>455404.5</v>
      </c>
      <c r="AC330" s="169">
        <v>-4231.942</v>
      </c>
      <c r="AD330" s="170">
        <v>854.52499999999998</v>
      </c>
    </row>
    <row r="331" spans="28:30">
      <c r="AB331" s="169">
        <v>482193</v>
      </c>
      <c r="AC331" s="169">
        <v>-4231.942</v>
      </c>
      <c r="AD331" s="170">
        <v>617.42499999999995</v>
      </c>
    </row>
    <row r="332" spans="28:30">
      <c r="AB332" s="169">
        <v>508981.5</v>
      </c>
      <c r="AC332" s="169">
        <v>-4231.942</v>
      </c>
      <c r="AD332" s="170">
        <v>551.81500000000005</v>
      </c>
    </row>
    <row r="333" spans="28:30">
      <c r="AB333" s="169">
        <v>535770</v>
      </c>
      <c r="AC333" s="169">
        <v>-4231.942</v>
      </c>
      <c r="AD333" s="170">
        <v>428.40499999999997</v>
      </c>
    </row>
    <row r="334" spans="28:30">
      <c r="AB334" s="169">
        <v>562558.5</v>
      </c>
      <c r="AC334" s="169">
        <v>-4231.942</v>
      </c>
      <c r="AD334" s="170">
        <v>309.97000000000003</v>
      </c>
    </row>
    <row r="335" spans="28:30">
      <c r="AB335" s="169">
        <v>589347</v>
      </c>
      <c r="AC335" s="169">
        <v>-4231.942</v>
      </c>
      <c r="AD335" s="170">
        <v>180.125</v>
      </c>
    </row>
    <row r="336" spans="28:30">
      <c r="AB336" s="169">
        <v>616135.5</v>
      </c>
      <c r="AC336" s="169">
        <v>-4231.942</v>
      </c>
      <c r="AD336" s="170">
        <v>122.51</v>
      </c>
    </row>
    <row r="337" spans="28:30">
      <c r="AB337" s="169">
        <v>642924</v>
      </c>
      <c r="AC337" s="169">
        <v>-4231.942</v>
      </c>
      <c r="AD337" s="170">
        <v>88.07</v>
      </c>
    </row>
    <row r="338" spans="28:30">
      <c r="AB338" s="169">
        <v>669712.5</v>
      </c>
      <c r="AC338" s="169">
        <v>-4231.942</v>
      </c>
      <c r="AD338" s="170">
        <v>66.010000000000005</v>
      </c>
    </row>
    <row r="339" spans="28:30">
      <c r="AB339" s="169">
        <v>696501</v>
      </c>
      <c r="AC339" s="169">
        <v>-4231.942</v>
      </c>
      <c r="AD339" s="170">
        <v>45.33</v>
      </c>
    </row>
    <row r="340" spans="28:30">
      <c r="AB340" s="169">
        <v>723289.5</v>
      </c>
      <c r="AC340" s="169">
        <v>-4231.942</v>
      </c>
      <c r="AD340" s="170">
        <v>34.340000000000003</v>
      </c>
    </row>
    <row r="341" spans="28:30">
      <c r="AB341" s="169">
        <v>750078</v>
      </c>
      <c r="AC341" s="169">
        <v>-4231.942</v>
      </c>
      <c r="AD341" s="170">
        <v>22.945</v>
      </c>
    </row>
    <row r="342" spans="28:30">
      <c r="AB342" s="169">
        <v>776866.5</v>
      </c>
      <c r="AC342" s="169">
        <v>-4231.942</v>
      </c>
      <c r="AD342" s="170">
        <v>20.51</v>
      </c>
    </row>
    <row r="343" spans="28:30">
      <c r="AB343" s="169">
        <v>803655</v>
      </c>
      <c r="AC343" s="169">
        <v>-4231.942</v>
      </c>
      <c r="AD343" s="170">
        <v>17.7</v>
      </c>
    </row>
    <row r="344" spans="28:30">
      <c r="AB344" s="169">
        <v>830443.5</v>
      </c>
      <c r="AC344" s="169">
        <v>-4231.942</v>
      </c>
      <c r="AD344" s="170">
        <v>8.6199999999999992</v>
      </c>
    </row>
    <row r="345" spans="28:30">
      <c r="AB345" s="169">
        <v>857232</v>
      </c>
      <c r="AC345" s="169">
        <v>-4231.942</v>
      </c>
      <c r="AD345" s="170">
        <v>6.46</v>
      </c>
    </row>
    <row r="346" spans="28:30">
      <c r="AB346" s="169">
        <v>884019</v>
      </c>
      <c r="AC346" s="169">
        <v>-4231.942</v>
      </c>
      <c r="AD346" s="170">
        <v>2.2999999999999998</v>
      </c>
    </row>
    <row r="347" spans="28:30">
      <c r="AB347" s="169">
        <v>910807.5</v>
      </c>
      <c r="AC347" s="169">
        <v>-4231.942</v>
      </c>
      <c r="AD347" s="170">
        <v>1.625</v>
      </c>
    </row>
    <row r="348" spans="28:30">
      <c r="AB348" s="169">
        <v>937596</v>
      </c>
      <c r="AC348" s="169">
        <v>-4231.942</v>
      </c>
      <c r="AD348" s="170">
        <v>4.5199999999999996</v>
      </c>
    </row>
    <row r="349" spans="28:30">
      <c r="AB349" s="169">
        <v>964384.5</v>
      </c>
      <c r="AC349" s="169">
        <v>-4231.942</v>
      </c>
      <c r="AD349" s="170">
        <v>1.9350000000000001</v>
      </c>
    </row>
    <row r="350" spans="28:30">
      <c r="AB350" s="169">
        <v>991173</v>
      </c>
      <c r="AC350" s="169">
        <v>-4231.942</v>
      </c>
      <c r="AD350" s="170">
        <v>0.93</v>
      </c>
    </row>
    <row r="351" spans="28:30">
      <c r="AB351" s="169">
        <v>1017961.5</v>
      </c>
      <c r="AC351" s="169">
        <v>-4231.942</v>
      </c>
      <c r="AD351" s="170">
        <v>0.85499999999999998</v>
      </c>
    </row>
    <row r="352" spans="28:30">
      <c r="AB352" s="169">
        <v>1044750</v>
      </c>
      <c r="AC352" s="169">
        <v>-4231.942</v>
      </c>
      <c r="AD352" s="170">
        <v>0.87</v>
      </c>
    </row>
    <row r="353" spans="28:30">
      <c r="AB353" s="169">
        <v>1071538.5</v>
      </c>
      <c r="AC353" s="169">
        <v>-4231.942</v>
      </c>
      <c r="AD353" s="170">
        <v>0.38500000000000001</v>
      </c>
    </row>
    <row r="354" spans="28:30">
      <c r="AB354" s="169">
        <v>1098327</v>
      </c>
      <c r="AC354" s="169">
        <v>-4231.942</v>
      </c>
      <c r="AD354" s="170">
        <v>0.60499999999999998</v>
      </c>
    </row>
    <row r="355" spans="28:30">
      <c r="AB355" s="169">
        <v>1125115.5</v>
      </c>
      <c r="AC355" s="169">
        <v>-4231.942</v>
      </c>
      <c r="AD355" s="170">
        <v>1.18</v>
      </c>
    </row>
    <row r="356" spans="28:30">
      <c r="AB356" s="169">
        <v>1151904</v>
      </c>
      <c r="AC356" s="169">
        <v>-4231.942</v>
      </c>
      <c r="AD356" s="170">
        <v>0.41499999999999998</v>
      </c>
    </row>
    <row r="357" spans="28:30">
      <c r="AB357" s="169">
        <v>1178692.5</v>
      </c>
      <c r="AC357" s="169">
        <v>-4231.942</v>
      </c>
      <c r="AD357" s="170">
        <v>0.32</v>
      </c>
    </row>
    <row r="358" spans="28:30">
      <c r="AB358" s="169">
        <v>1205481</v>
      </c>
      <c r="AC358" s="169">
        <v>-4231.942</v>
      </c>
      <c r="AD358" s="170">
        <v>0.11</v>
      </c>
    </row>
    <row r="359" spans="28:30">
      <c r="AB359" s="169">
        <v>1232269.5</v>
      </c>
      <c r="AC359" s="169">
        <v>-4231.942</v>
      </c>
      <c r="AD359" s="170">
        <v>0.11</v>
      </c>
    </row>
    <row r="360" spans="28:30">
      <c r="AB360" s="169">
        <v>1259058</v>
      </c>
      <c r="AC360" s="169">
        <v>-4231.942</v>
      </c>
      <c r="AD360" s="170">
        <v>0.22500000000000001</v>
      </c>
    </row>
    <row r="361" spans="28:30">
      <c r="AB361" s="169">
        <v>1285846.5</v>
      </c>
      <c r="AC361" s="169">
        <v>-4231.942</v>
      </c>
      <c r="AD361" s="170">
        <v>0.125</v>
      </c>
    </row>
    <row r="362" spans="28:30">
      <c r="AB362" s="169">
        <v>1312635</v>
      </c>
      <c r="AC362" s="169">
        <v>-4231.942</v>
      </c>
      <c r="AD362" s="170">
        <v>0.1</v>
      </c>
    </row>
    <row r="363" spans="28:30">
      <c r="AB363" s="169">
        <v>1339423.5</v>
      </c>
      <c r="AC363" s="169">
        <v>-4231.942</v>
      </c>
      <c r="AD363" s="170">
        <v>0.05</v>
      </c>
    </row>
    <row r="364" spans="28:30">
      <c r="AB364" s="169">
        <v>0.12902715000000001</v>
      </c>
      <c r="AC364" s="169">
        <v>17082.78</v>
      </c>
      <c r="AD364" s="170">
        <v>44516900</v>
      </c>
    </row>
    <row r="365" spans="28:30">
      <c r="AB365" s="169">
        <v>26788.65</v>
      </c>
      <c r="AC365" s="169">
        <v>17082.78</v>
      </c>
      <c r="AD365" s="170">
        <v>5726790</v>
      </c>
    </row>
    <row r="366" spans="28:30">
      <c r="AB366" s="169">
        <v>53577.15</v>
      </c>
      <c r="AC366" s="169">
        <v>17082.78</v>
      </c>
      <c r="AD366" s="170">
        <v>2292780</v>
      </c>
    </row>
    <row r="367" spans="28:30">
      <c r="AB367" s="169">
        <v>80365.5</v>
      </c>
      <c r="AC367" s="169">
        <v>17082.78</v>
      </c>
      <c r="AD367" s="170">
        <v>1018800</v>
      </c>
    </row>
    <row r="368" spans="28:30">
      <c r="AB368" s="169">
        <v>107154</v>
      </c>
      <c r="AC368" s="169">
        <v>17082.78</v>
      </c>
      <c r="AD368" s="170">
        <v>496361</v>
      </c>
    </row>
    <row r="369" spans="28:30">
      <c r="AB369" s="169">
        <v>133942.5</v>
      </c>
      <c r="AC369" s="169">
        <v>17082.78</v>
      </c>
      <c r="AD369" s="170">
        <v>250378</v>
      </c>
    </row>
    <row r="370" spans="28:30">
      <c r="AB370" s="169">
        <v>160731</v>
      </c>
      <c r="AC370" s="169">
        <v>17082.78</v>
      </c>
      <c r="AD370" s="170">
        <v>129445</v>
      </c>
    </row>
    <row r="371" spans="28:30">
      <c r="AB371" s="169">
        <v>187519.5</v>
      </c>
      <c r="AC371" s="169">
        <v>17082.78</v>
      </c>
      <c r="AD371" s="170">
        <v>91542.1</v>
      </c>
    </row>
    <row r="372" spans="28:30">
      <c r="AB372" s="169">
        <v>214308</v>
      </c>
      <c r="AC372" s="169">
        <v>17082.78</v>
      </c>
      <c r="AD372" s="170">
        <v>62129.5</v>
      </c>
    </row>
    <row r="373" spans="28:30">
      <c r="AB373" s="169">
        <v>241096.5</v>
      </c>
      <c r="AC373" s="169">
        <v>17082.78</v>
      </c>
      <c r="AD373" s="170">
        <v>45865.4</v>
      </c>
    </row>
    <row r="374" spans="28:30">
      <c r="AB374" s="169">
        <v>267885</v>
      </c>
      <c r="AC374" s="169">
        <v>17082.78</v>
      </c>
      <c r="AD374" s="170">
        <v>32068.2</v>
      </c>
    </row>
    <row r="375" spans="28:30">
      <c r="AB375" s="169">
        <v>294673.5</v>
      </c>
      <c r="AC375" s="169">
        <v>17082.78</v>
      </c>
      <c r="AD375" s="170">
        <v>25712.9</v>
      </c>
    </row>
    <row r="376" spans="28:30">
      <c r="AB376" s="169">
        <v>321462</v>
      </c>
      <c r="AC376" s="169">
        <v>17082.78</v>
      </c>
      <c r="AD376" s="170">
        <v>18668.099999999999</v>
      </c>
    </row>
    <row r="377" spans="28:30">
      <c r="AB377" s="169">
        <v>348250.5</v>
      </c>
      <c r="AC377" s="169">
        <v>17082.78</v>
      </c>
      <c r="AD377" s="170">
        <v>12909.7</v>
      </c>
    </row>
    <row r="378" spans="28:30">
      <c r="AB378" s="169">
        <v>375039</v>
      </c>
      <c r="AC378" s="169">
        <v>17082.78</v>
      </c>
      <c r="AD378" s="170">
        <v>9705.42</v>
      </c>
    </row>
    <row r="379" spans="28:30">
      <c r="AB379" s="169">
        <v>401827.5</v>
      </c>
      <c r="AC379" s="169">
        <v>17082.78</v>
      </c>
      <c r="AD379" s="170">
        <v>6275.89</v>
      </c>
    </row>
    <row r="380" spans="28:30">
      <c r="AB380" s="169">
        <v>428616</v>
      </c>
      <c r="AC380" s="169">
        <v>17082.78</v>
      </c>
      <c r="AD380" s="170">
        <v>4191.3100000000004</v>
      </c>
    </row>
    <row r="381" spans="28:30">
      <c r="AB381" s="169">
        <v>455404.5</v>
      </c>
      <c r="AC381" s="169">
        <v>17082.78</v>
      </c>
      <c r="AD381" s="170">
        <v>2963.11</v>
      </c>
    </row>
    <row r="382" spans="28:30">
      <c r="AB382" s="169">
        <v>482193</v>
      </c>
      <c r="AC382" s="169">
        <v>17082.78</v>
      </c>
      <c r="AD382" s="170">
        <v>2125.96</v>
      </c>
    </row>
    <row r="383" spans="28:30">
      <c r="AB383" s="169">
        <v>508981.5</v>
      </c>
      <c r="AC383" s="169">
        <v>17082.78</v>
      </c>
      <c r="AD383" s="170">
        <v>1565.62</v>
      </c>
    </row>
    <row r="384" spans="28:30">
      <c r="AB384" s="169">
        <v>535770</v>
      </c>
      <c r="AC384" s="169">
        <v>17082.78</v>
      </c>
      <c r="AD384" s="170">
        <v>1014.58</v>
      </c>
    </row>
    <row r="385" spans="28:30">
      <c r="AB385" s="169">
        <v>562558.5</v>
      </c>
      <c r="AC385" s="169">
        <v>17082.78</v>
      </c>
      <c r="AD385" s="170">
        <v>670.20500000000004</v>
      </c>
    </row>
    <row r="386" spans="28:30">
      <c r="AB386" s="169">
        <v>589347</v>
      </c>
      <c r="AC386" s="169">
        <v>17082.78</v>
      </c>
      <c r="AD386" s="170">
        <v>495.33</v>
      </c>
    </row>
    <row r="387" spans="28:30">
      <c r="AB387" s="169">
        <v>616135.5</v>
      </c>
      <c r="AC387" s="169">
        <v>17082.78</v>
      </c>
      <c r="AD387" s="170">
        <v>462.04</v>
      </c>
    </row>
    <row r="388" spans="28:30">
      <c r="AB388" s="169">
        <v>642924</v>
      </c>
      <c r="AC388" s="169">
        <v>17082.78</v>
      </c>
      <c r="AD388" s="170">
        <v>238.94499999999999</v>
      </c>
    </row>
    <row r="389" spans="28:30">
      <c r="AB389" s="169">
        <v>669712.5</v>
      </c>
      <c r="AC389" s="169">
        <v>17082.78</v>
      </c>
      <c r="AD389" s="170">
        <v>142.24</v>
      </c>
    </row>
    <row r="390" spans="28:30">
      <c r="AB390" s="169">
        <v>696501</v>
      </c>
      <c r="AC390" s="169">
        <v>17082.78</v>
      </c>
      <c r="AD390" s="170">
        <v>119.8</v>
      </c>
    </row>
    <row r="391" spans="28:30">
      <c r="AB391" s="169">
        <v>723289.5</v>
      </c>
      <c r="AC391" s="169">
        <v>17082.78</v>
      </c>
      <c r="AD391" s="170">
        <v>57.55</v>
      </c>
    </row>
    <row r="392" spans="28:30">
      <c r="AB392" s="169">
        <v>750078</v>
      </c>
      <c r="AC392" s="169">
        <v>17082.78</v>
      </c>
      <c r="AD392" s="170">
        <v>29.215</v>
      </c>
    </row>
    <row r="393" spans="28:30">
      <c r="AB393" s="169">
        <v>776866.5</v>
      </c>
      <c r="AC393" s="169">
        <v>17082.78</v>
      </c>
      <c r="AD393" s="170">
        <v>14.765000000000001</v>
      </c>
    </row>
    <row r="394" spans="28:30">
      <c r="AB394" s="169">
        <v>803655</v>
      </c>
      <c r="AC394" s="169">
        <v>17082.78</v>
      </c>
      <c r="AD394" s="170">
        <v>14.875</v>
      </c>
    </row>
    <row r="395" spans="28:30">
      <c r="AB395" s="169">
        <v>830443.5</v>
      </c>
      <c r="AC395" s="169">
        <v>17082.78</v>
      </c>
      <c r="AD395" s="170">
        <v>7.8949999999999996</v>
      </c>
    </row>
    <row r="396" spans="28:30">
      <c r="AB396" s="169">
        <v>857232</v>
      </c>
      <c r="AC396" s="169">
        <v>17082.78</v>
      </c>
      <c r="AD396" s="170">
        <v>3.6749999999999998</v>
      </c>
    </row>
    <row r="397" spans="28:30">
      <c r="AB397" s="169">
        <v>884019</v>
      </c>
      <c r="AC397" s="169">
        <v>17082.78</v>
      </c>
      <c r="AD397" s="170">
        <v>2.835</v>
      </c>
    </row>
    <row r="398" spans="28:30">
      <c r="AB398" s="169">
        <v>910807.5</v>
      </c>
      <c r="AC398" s="169">
        <v>17082.78</v>
      </c>
      <c r="AD398" s="170">
        <v>2.3450000000000002</v>
      </c>
    </row>
    <row r="399" spans="28:30">
      <c r="AB399" s="169">
        <v>937596</v>
      </c>
      <c r="AC399" s="169">
        <v>17082.78</v>
      </c>
      <c r="AD399" s="170">
        <v>1.655</v>
      </c>
    </row>
    <row r="400" spans="28:30">
      <c r="AB400" s="169">
        <v>964384.5</v>
      </c>
      <c r="AC400" s="169">
        <v>17082.78</v>
      </c>
      <c r="AD400" s="170">
        <v>0.23</v>
      </c>
    </row>
    <row r="401" spans="28:30">
      <c r="AB401" s="169">
        <v>991173</v>
      </c>
      <c r="AC401" s="169">
        <v>17082.78</v>
      </c>
      <c r="AD401" s="170">
        <v>1.4999999999999999E-2</v>
      </c>
    </row>
    <row r="402" spans="28:30">
      <c r="AB402" s="169">
        <v>1017961.5</v>
      </c>
      <c r="AC402" s="169">
        <v>17082.78</v>
      </c>
      <c r="AD402" s="170">
        <v>0.24</v>
      </c>
    </row>
    <row r="403" spans="28:30">
      <c r="AB403" s="169">
        <v>1044750</v>
      </c>
      <c r="AC403" s="169">
        <v>17082.78</v>
      </c>
      <c r="AD403" s="170">
        <v>0.03</v>
      </c>
    </row>
    <row r="404" spans="28:30">
      <c r="AB404" s="169">
        <v>1071538.5</v>
      </c>
      <c r="AC404" s="169">
        <v>17082.78</v>
      </c>
      <c r="AD404" s="170">
        <v>0.15</v>
      </c>
    </row>
    <row r="405" spans="28:30">
      <c r="AB405" s="169">
        <v>1098327</v>
      </c>
      <c r="AC405" s="169">
        <v>17082.78</v>
      </c>
      <c r="AD405" s="170">
        <v>1.4999999999999999E-2</v>
      </c>
    </row>
    <row r="406" spans="28:30">
      <c r="AB406" s="169">
        <v>1125115.5</v>
      </c>
      <c r="AC406" s="169">
        <v>17082.78</v>
      </c>
      <c r="AD406" s="170">
        <v>0.02</v>
      </c>
    </row>
    <row r="407" spans="28:30">
      <c r="AB407" s="169">
        <v>1178692.5</v>
      </c>
      <c r="AC407" s="169">
        <v>17082.78</v>
      </c>
      <c r="AD407" s="170">
        <v>0.1</v>
      </c>
    </row>
    <row r="408" spans="28:30">
      <c r="AB408" s="169">
        <v>1205481</v>
      </c>
      <c r="AC408" s="169">
        <v>17082.78</v>
      </c>
      <c r="AD408" s="170">
        <v>0.01</v>
      </c>
    </row>
    <row r="409" spans="28:30">
      <c r="AB409" s="169">
        <v>1232269.5</v>
      </c>
      <c r="AC409" s="169">
        <v>17082.78</v>
      </c>
      <c r="AD409" s="170">
        <v>4.4999999999999998E-2</v>
      </c>
    </row>
    <row r="410" spans="28:30">
      <c r="AB410" s="169">
        <v>0.12902715000000001</v>
      </c>
      <c r="AC410" s="169">
        <v>38397.449999999997</v>
      </c>
      <c r="AD410" s="170">
        <v>36636100</v>
      </c>
    </row>
    <row r="411" spans="28:30">
      <c r="AB411" s="169">
        <v>26788.65</v>
      </c>
      <c r="AC411" s="169">
        <v>38397.449999999997</v>
      </c>
      <c r="AD411" s="170">
        <v>4508940</v>
      </c>
    </row>
    <row r="412" spans="28:30">
      <c r="AB412" s="169">
        <v>53577.15</v>
      </c>
      <c r="AC412" s="169">
        <v>38397.449999999997</v>
      </c>
      <c r="AD412" s="170">
        <v>2094400</v>
      </c>
    </row>
    <row r="413" spans="28:30">
      <c r="AB413" s="169">
        <v>80365.5</v>
      </c>
      <c r="AC413" s="169">
        <v>38397.449999999997</v>
      </c>
      <c r="AD413" s="170">
        <v>1003540</v>
      </c>
    </row>
    <row r="414" spans="28:30">
      <c r="AB414" s="169">
        <v>107154</v>
      </c>
      <c r="AC414" s="169">
        <v>38397.449999999997</v>
      </c>
      <c r="AD414" s="170">
        <v>486244</v>
      </c>
    </row>
    <row r="415" spans="28:30">
      <c r="AB415" s="169">
        <v>133942.5</v>
      </c>
      <c r="AC415" s="169">
        <v>38397.449999999997</v>
      </c>
      <c r="AD415" s="170">
        <v>236461</v>
      </c>
    </row>
    <row r="416" spans="28:30">
      <c r="AB416" s="169">
        <v>160731</v>
      </c>
      <c r="AC416" s="169">
        <v>38397.449999999997</v>
      </c>
      <c r="AD416" s="170">
        <v>142252</v>
      </c>
    </row>
    <row r="417" spans="28:30">
      <c r="AB417" s="169">
        <v>187519.5</v>
      </c>
      <c r="AC417" s="169">
        <v>38397.449999999997</v>
      </c>
      <c r="AD417" s="170">
        <v>84407.9</v>
      </c>
    </row>
    <row r="418" spans="28:30">
      <c r="AB418" s="169">
        <v>214308</v>
      </c>
      <c r="AC418" s="169">
        <v>38397.449999999997</v>
      </c>
      <c r="AD418" s="170">
        <v>56315.1</v>
      </c>
    </row>
    <row r="419" spans="28:30">
      <c r="AB419" s="169">
        <v>241096.5</v>
      </c>
      <c r="AC419" s="169">
        <v>38397.449999999997</v>
      </c>
      <c r="AD419" s="170">
        <v>43162.7</v>
      </c>
    </row>
    <row r="420" spans="28:30">
      <c r="AB420" s="169">
        <v>267885</v>
      </c>
      <c r="AC420" s="169">
        <v>38397.449999999997</v>
      </c>
      <c r="AD420" s="170">
        <v>30297.5</v>
      </c>
    </row>
    <row r="421" spans="28:30">
      <c r="AB421" s="169">
        <v>294673.5</v>
      </c>
      <c r="AC421" s="169">
        <v>38397.449999999997</v>
      </c>
      <c r="AD421" s="170">
        <v>20940.3</v>
      </c>
    </row>
    <row r="422" spans="28:30">
      <c r="AB422" s="169">
        <v>321462</v>
      </c>
      <c r="AC422" s="169">
        <v>38397.449999999997</v>
      </c>
      <c r="AD422" s="170">
        <v>13389.9</v>
      </c>
    </row>
    <row r="423" spans="28:30">
      <c r="AB423" s="169">
        <v>348250.5</v>
      </c>
      <c r="AC423" s="169">
        <v>38397.449999999997</v>
      </c>
      <c r="AD423" s="170">
        <v>10734.9</v>
      </c>
    </row>
    <row r="424" spans="28:30">
      <c r="AB424" s="169">
        <v>375039</v>
      </c>
      <c r="AC424" s="169">
        <v>38397.449999999997</v>
      </c>
      <c r="AD424" s="170">
        <v>7284.33</v>
      </c>
    </row>
    <row r="425" spans="28:30">
      <c r="AB425" s="169">
        <v>401827.5</v>
      </c>
      <c r="AC425" s="169">
        <v>38397.449999999997</v>
      </c>
      <c r="AD425" s="170">
        <v>5054.97</v>
      </c>
    </row>
    <row r="426" spans="28:30">
      <c r="AB426" s="169">
        <v>428616</v>
      </c>
      <c r="AC426" s="169">
        <v>38397.449999999997</v>
      </c>
      <c r="AD426" s="170">
        <v>3459.55</v>
      </c>
    </row>
    <row r="427" spans="28:30">
      <c r="AB427" s="169">
        <v>455404.5</v>
      </c>
      <c r="AC427" s="169">
        <v>38397.449999999997</v>
      </c>
      <c r="AD427" s="170">
        <v>2019.3</v>
      </c>
    </row>
    <row r="428" spans="28:30">
      <c r="AB428" s="169">
        <v>482193</v>
      </c>
      <c r="AC428" s="169">
        <v>38397.449999999997</v>
      </c>
      <c r="AD428" s="170">
        <v>1398.4</v>
      </c>
    </row>
    <row r="429" spans="28:30">
      <c r="AB429" s="169">
        <v>508981.5</v>
      </c>
      <c r="AC429" s="169">
        <v>38397.449999999997</v>
      </c>
      <c r="AD429" s="170">
        <v>1015.01</v>
      </c>
    </row>
    <row r="430" spans="28:30">
      <c r="AB430" s="169">
        <v>535770</v>
      </c>
      <c r="AC430" s="169">
        <v>38397.449999999997</v>
      </c>
      <c r="AD430" s="170">
        <v>1109.6600000000001</v>
      </c>
    </row>
    <row r="431" spans="28:30">
      <c r="AB431" s="169">
        <v>562558.5</v>
      </c>
      <c r="AC431" s="169">
        <v>38397.449999999997</v>
      </c>
      <c r="AD431" s="170">
        <v>598.67499999999995</v>
      </c>
    </row>
    <row r="432" spans="28:30">
      <c r="AB432" s="169">
        <v>589347</v>
      </c>
      <c r="AC432" s="169">
        <v>38397.449999999997</v>
      </c>
      <c r="AD432" s="170">
        <v>449.60500000000002</v>
      </c>
    </row>
    <row r="433" spans="28:30">
      <c r="AB433" s="169">
        <v>616135.5</v>
      </c>
      <c r="AC433" s="169">
        <v>38397.449999999997</v>
      </c>
      <c r="AD433" s="170">
        <v>229.94</v>
      </c>
    </row>
    <row r="434" spans="28:30">
      <c r="AB434" s="169">
        <v>642924</v>
      </c>
      <c r="AC434" s="169">
        <v>38397.449999999997</v>
      </c>
      <c r="AD434" s="170">
        <v>112.68</v>
      </c>
    </row>
    <row r="435" spans="28:30">
      <c r="AB435" s="169">
        <v>669712.5</v>
      </c>
      <c r="AC435" s="169">
        <v>38397.449999999997</v>
      </c>
      <c r="AD435" s="170">
        <v>139.25</v>
      </c>
    </row>
    <row r="436" spans="28:30">
      <c r="AB436" s="169">
        <v>696501</v>
      </c>
      <c r="AC436" s="169">
        <v>38397.449999999997</v>
      </c>
      <c r="AD436" s="170">
        <v>63.204999999999998</v>
      </c>
    </row>
    <row r="437" spans="28:30">
      <c r="AB437" s="169">
        <v>723289.5</v>
      </c>
      <c r="AC437" s="169">
        <v>38397.449999999997</v>
      </c>
      <c r="AD437" s="170">
        <v>26.105</v>
      </c>
    </row>
    <row r="438" spans="28:30">
      <c r="AB438" s="169">
        <v>750078</v>
      </c>
      <c r="AC438" s="169">
        <v>38397.449999999997</v>
      </c>
      <c r="AD438" s="170">
        <v>11.715</v>
      </c>
    </row>
    <row r="439" spans="28:30">
      <c r="AB439" s="169">
        <v>776866.5</v>
      </c>
      <c r="AC439" s="169">
        <v>38397.449999999997</v>
      </c>
      <c r="AD439" s="170">
        <v>8.0050000000000008</v>
      </c>
    </row>
    <row r="440" spans="28:30">
      <c r="AB440" s="169">
        <v>803655</v>
      </c>
      <c r="AC440" s="169">
        <v>38397.449999999997</v>
      </c>
      <c r="AD440" s="170">
        <v>3.49</v>
      </c>
    </row>
    <row r="441" spans="28:30">
      <c r="AB441" s="169">
        <v>830443.5</v>
      </c>
      <c r="AC441" s="169">
        <v>38397.449999999997</v>
      </c>
      <c r="AD441" s="170">
        <v>0.74</v>
      </c>
    </row>
    <row r="442" spans="28:30">
      <c r="AB442" s="169">
        <v>884019</v>
      </c>
      <c r="AC442" s="169">
        <v>38397.449999999997</v>
      </c>
      <c r="AD442" s="170">
        <v>0.02</v>
      </c>
    </row>
    <row r="443" spans="28:30">
      <c r="AB443" s="169">
        <v>910807.5</v>
      </c>
      <c r="AC443" s="169">
        <v>38397.449999999997</v>
      </c>
      <c r="AD443" s="170">
        <v>5.5E-2</v>
      </c>
    </row>
    <row r="444" spans="28:30">
      <c r="AB444" s="169">
        <v>937596</v>
      </c>
      <c r="AC444" s="169">
        <v>38397.449999999997</v>
      </c>
      <c r="AD444" s="170">
        <v>1.03</v>
      </c>
    </row>
    <row r="445" spans="28:30">
      <c r="AB445" s="169">
        <v>1044750</v>
      </c>
      <c r="AC445" s="169">
        <v>38397.449999999997</v>
      </c>
      <c r="AD445" s="170">
        <v>5.0000000000000001E-3</v>
      </c>
    </row>
    <row r="446" spans="28:30">
      <c r="AB446" s="169">
        <v>0.12902715000000001</v>
      </c>
      <c r="AC446" s="169">
        <v>59712.12</v>
      </c>
      <c r="AD446" s="170">
        <v>32978500</v>
      </c>
    </row>
    <row r="447" spans="28:30">
      <c r="AB447" s="169">
        <v>26788.65</v>
      </c>
      <c r="AC447" s="169">
        <v>59712.12</v>
      </c>
      <c r="AD447" s="170">
        <v>2604650</v>
      </c>
    </row>
    <row r="448" spans="28:30">
      <c r="AB448" s="169">
        <v>53577.15</v>
      </c>
      <c r="AC448" s="169">
        <v>59712.12</v>
      </c>
      <c r="AD448" s="170">
        <v>901599</v>
      </c>
    </row>
    <row r="449" spans="28:30">
      <c r="AB449" s="169">
        <v>80365.5</v>
      </c>
      <c r="AC449" s="169">
        <v>59712.12</v>
      </c>
      <c r="AD449" s="170">
        <v>427317</v>
      </c>
    </row>
    <row r="450" spans="28:30">
      <c r="AB450" s="169">
        <v>107154</v>
      </c>
      <c r="AC450" s="169">
        <v>59712.12</v>
      </c>
      <c r="AD450" s="170">
        <v>168079</v>
      </c>
    </row>
    <row r="451" spans="28:30">
      <c r="AB451" s="169">
        <v>133942.5</v>
      </c>
      <c r="AC451" s="169">
        <v>59712.12</v>
      </c>
      <c r="AD451" s="170">
        <v>71253.399999999994</v>
      </c>
    </row>
    <row r="452" spans="28:30">
      <c r="AB452" s="169">
        <v>160731</v>
      </c>
      <c r="AC452" s="169">
        <v>59712.12</v>
      </c>
      <c r="AD452" s="170">
        <v>30715</v>
      </c>
    </row>
    <row r="453" spans="28:30">
      <c r="AB453" s="169">
        <v>187519.5</v>
      </c>
      <c r="AC453" s="169">
        <v>59712.12</v>
      </c>
      <c r="AD453" s="170">
        <v>14567.1</v>
      </c>
    </row>
    <row r="454" spans="28:30">
      <c r="AB454" s="169">
        <v>214308</v>
      </c>
      <c r="AC454" s="169">
        <v>59712.12</v>
      </c>
      <c r="AD454" s="170">
        <v>8533.7999999999993</v>
      </c>
    </row>
    <row r="455" spans="28:30">
      <c r="AB455" s="169">
        <v>241096.5</v>
      </c>
      <c r="AC455" s="169">
        <v>59712.12</v>
      </c>
      <c r="AD455" s="170">
        <v>5169.97</v>
      </c>
    </row>
    <row r="456" spans="28:30">
      <c r="AB456" s="169">
        <v>267885</v>
      </c>
      <c r="AC456" s="169">
        <v>59712.12</v>
      </c>
      <c r="AD456" s="170">
        <v>2294.2399999999998</v>
      </c>
    </row>
    <row r="457" spans="28:30">
      <c r="AB457" s="169">
        <v>294673.5</v>
      </c>
      <c r="AC457" s="169">
        <v>59712.12</v>
      </c>
      <c r="AD457" s="170">
        <v>1667.95</v>
      </c>
    </row>
    <row r="458" spans="28:30">
      <c r="AB458" s="169">
        <v>321462</v>
      </c>
      <c r="AC458" s="169">
        <v>59712.12</v>
      </c>
      <c r="AD458" s="170">
        <v>1821.88</v>
      </c>
    </row>
    <row r="459" spans="28:30">
      <c r="AB459" s="169">
        <v>348250.5</v>
      </c>
      <c r="AC459" s="169">
        <v>59712.12</v>
      </c>
      <c r="AD459" s="170">
        <v>614.56500000000005</v>
      </c>
    </row>
    <row r="460" spans="28:30">
      <c r="AB460" s="169">
        <v>375039</v>
      </c>
      <c r="AC460" s="169">
        <v>59712.12</v>
      </c>
      <c r="AD460" s="170">
        <v>1588.56</v>
      </c>
    </row>
    <row r="461" spans="28:30">
      <c r="AB461" s="169">
        <v>401827.5</v>
      </c>
      <c r="AC461" s="169">
        <v>59712.12</v>
      </c>
      <c r="AD461" s="170">
        <v>1561.29</v>
      </c>
    </row>
    <row r="462" spans="28:30">
      <c r="AB462" s="169">
        <v>428616</v>
      </c>
      <c r="AC462" s="169">
        <v>59712.12</v>
      </c>
      <c r="AD462" s="170">
        <v>391.30500000000001</v>
      </c>
    </row>
    <row r="463" spans="28:30">
      <c r="AB463" s="169">
        <v>455404.5</v>
      </c>
      <c r="AC463" s="169">
        <v>59712.12</v>
      </c>
      <c r="AD463" s="170">
        <v>1503.52</v>
      </c>
    </row>
    <row r="464" spans="28:30">
      <c r="AB464" s="169">
        <v>482193</v>
      </c>
      <c r="AC464" s="169">
        <v>59712.12</v>
      </c>
      <c r="AD464" s="170">
        <v>1333.66</v>
      </c>
    </row>
    <row r="465" spans="28:30">
      <c r="AB465" s="169">
        <v>508981.5</v>
      </c>
      <c r="AC465" s="169">
        <v>59712.12</v>
      </c>
      <c r="AD465" s="170">
        <v>33.36</v>
      </c>
    </row>
    <row r="466" spans="28:30">
      <c r="AB466" s="169">
        <v>535770</v>
      </c>
      <c r="AC466" s="169">
        <v>59712.12</v>
      </c>
      <c r="AD466" s="170">
        <v>10.225</v>
      </c>
    </row>
    <row r="467" spans="28:30">
      <c r="AB467" s="169">
        <v>562558.5</v>
      </c>
      <c r="AC467" s="169">
        <v>59712.12</v>
      </c>
      <c r="AD467" s="170">
        <v>7.92</v>
      </c>
    </row>
    <row r="468" spans="28:30">
      <c r="AB468" s="169">
        <v>589347</v>
      </c>
      <c r="AC468" s="169">
        <v>59712.12</v>
      </c>
      <c r="AD468" s="170">
        <v>28.79</v>
      </c>
    </row>
    <row r="469" spans="28:30">
      <c r="AB469" s="169">
        <v>616135.5</v>
      </c>
      <c r="AC469" s="169">
        <v>59712.12</v>
      </c>
      <c r="AD469" s="170">
        <v>5.9550000000000001</v>
      </c>
    </row>
    <row r="470" spans="28:30">
      <c r="AB470" s="169">
        <v>642924</v>
      </c>
      <c r="AC470" s="169">
        <v>59712.12</v>
      </c>
      <c r="AD470" s="170">
        <v>5.125</v>
      </c>
    </row>
    <row r="471" spans="28:30">
      <c r="AB471" s="169">
        <v>669712.5</v>
      </c>
      <c r="AC471" s="169">
        <v>59712.12</v>
      </c>
      <c r="AD471" s="170">
        <v>8.7550000000000008</v>
      </c>
    </row>
    <row r="472" spans="28:30">
      <c r="AB472" s="169">
        <v>696501</v>
      </c>
      <c r="AC472" s="169">
        <v>59712.12</v>
      </c>
      <c r="AD472" s="170">
        <v>0.27</v>
      </c>
    </row>
    <row r="473" spans="28:30">
      <c r="AB473" s="169">
        <v>723289.5</v>
      </c>
      <c r="AC473" s="169">
        <v>59712.12</v>
      </c>
      <c r="AD473" s="170">
        <v>5.6550000000000002</v>
      </c>
    </row>
    <row r="474" spans="28:30">
      <c r="AB474" s="169">
        <v>750078</v>
      </c>
      <c r="AC474" s="169">
        <v>59712.12</v>
      </c>
      <c r="AD474" s="170">
        <v>12.824999999999999</v>
      </c>
    </row>
    <row r="475" spans="28:30">
      <c r="AB475" s="169">
        <v>803655</v>
      </c>
      <c r="AC475" s="169">
        <v>59712.12</v>
      </c>
      <c r="AD475" s="170">
        <v>2.5000000000000001E-2</v>
      </c>
    </row>
    <row r="476" spans="28:30">
      <c r="AB476" s="169">
        <v>0.12902715000000001</v>
      </c>
      <c r="AC476" s="169">
        <v>81026.789999999994</v>
      </c>
      <c r="AD476" s="170">
        <v>35226900</v>
      </c>
    </row>
    <row r="477" spans="28:30">
      <c r="AB477" s="169">
        <v>26788.65</v>
      </c>
      <c r="AC477" s="169">
        <v>81026.789999999994</v>
      </c>
      <c r="AD477" s="170">
        <v>2404700</v>
      </c>
    </row>
    <row r="478" spans="28:30">
      <c r="AB478" s="169">
        <v>53577.15</v>
      </c>
      <c r="AC478" s="169">
        <v>81026.789999999994</v>
      </c>
      <c r="AD478" s="170">
        <v>576632</v>
      </c>
    </row>
    <row r="479" spans="28:30">
      <c r="AB479" s="169">
        <v>80365.5</v>
      </c>
      <c r="AC479" s="169">
        <v>81026.789999999994</v>
      </c>
      <c r="AD479" s="170">
        <v>258917</v>
      </c>
    </row>
    <row r="480" spans="28:30">
      <c r="AB480" s="169">
        <v>107154</v>
      </c>
      <c r="AC480" s="169">
        <v>81026.789999999994</v>
      </c>
      <c r="AD480" s="170">
        <v>99099.3</v>
      </c>
    </row>
    <row r="481" spans="28:30">
      <c r="AB481" s="169">
        <v>133942.5</v>
      </c>
      <c r="AC481" s="169">
        <v>81026.789999999994</v>
      </c>
      <c r="AD481" s="170">
        <v>32145.4</v>
      </c>
    </row>
    <row r="482" spans="28:30">
      <c r="AB482" s="169">
        <v>160731</v>
      </c>
      <c r="AC482" s="169">
        <v>81026.789999999994</v>
      </c>
      <c r="AD482" s="170">
        <v>10338.700000000001</v>
      </c>
    </row>
    <row r="483" spans="28:30">
      <c r="AB483" s="169">
        <v>187519.5</v>
      </c>
      <c r="AC483" s="169">
        <v>81026.789999999994</v>
      </c>
      <c r="AD483" s="170">
        <v>5890.96</v>
      </c>
    </row>
    <row r="484" spans="28:30">
      <c r="AB484" s="169">
        <v>214308</v>
      </c>
      <c r="AC484" s="169">
        <v>81026.789999999994</v>
      </c>
      <c r="AD484" s="170">
        <v>3662.42</v>
      </c>
    </row>
    <row r="485" spans="28:30">
      <c r="AB485" s="169">
        <v>241096.5</v>
      </c>
      <c r="AC485" s="169">
        <v>81026.789999999994</v>
      </c>
      <c r="AD485" s="170">
        <v>3510.58</v>
      </c>
    </row>
    <row r="486" spans="28:30">
      <c r="AB486" s="169">
        <v>267885</v>
      </c>
      <c r="AC486" s="169">
        <v>81026.789999999994</v>
      </c>
      <c r="AD486" s="170">
        <v>1379.39</v>
      </c>
    </row>
    <row r="487" spans="28:30">
      <c r="AB487" s="169">
        <v>294673.5</v>
      </c>
      <c r="AC487" s="169">
        <v>81026.789999999994</v>
      </c>
      <c r="AD487" s="170">
        <v>1096.47</v>
      </c>
    </row>
    <row r="488" spans="28:30">
      <c r="AB488" s="169">
        <v>321462</v>
      </c>
      <c r="AC488" s="169">
        <v>81026.789999999994</v>
      </c>
      <c r="AD488" s="170">
        <v>1349.72</v>
      </c>
    </row>
    <row r="489" spans="28:30">
      <c r="AB489" s="169">
        <v>348250.5</v>
      </c>
      <c r="AC489" s="169">
        <v>81026.789999999994</v>
      </c>
      <c r="AD489" s="170">
        <v>507.64499999999998</v>
      </c>
    </row>
    <row r="490" spans="28:30">
      <c r="AB490" s="169">
        <v>375039</v>
      </c>
      <c r="AC490" s="169">
        <v>81026.789999999994</v>
      </c>
      <c r="AD490" s="170">
        <v>1004.15</v>
      </c>
    </row>
    <row r="491" spans="28:30">
      <c r="AB491" s="169">
        <v>401827.5</v>
      </c>
      <c r="AC491" s="169">
        <v>81026.789999999994</v>
      </c>
      <c r="AD491" s="170">
        <v>132.82</v>
      </c>
    </row>
    <row r="492" spans="28:30">
      <c r="AB492" s="169">
        <v>428616</v>
      </c>
      <c r="AC492" s="169">
        <v>81026.789999999994</v>
      </c>
      <c r="AD492" s="170">
        <v>80.635000000000005</v>
      </c>
    </row>
    <row r="493" spans="28:30">
      <c r="AB493" s="169">
        <v>455404.5</v>
      </c>
      <c r="AC493" s="169">
        <v>81026.789999999994</v>
      </c>
      <c r="AD493" s="170">
        <v>115.42</v>
      </c>
    </row>
    <row r="494" spans="28:30">
      <c r="AB494" s="169">
        <v>482193</v>
      </c>
      <c r="AC494" s="169">
        <v>81026.789999999994</v>
      </c>
      <c r="AD494" s="170">
        <v>21.414999999999999</v>
      </c>
    </row>
    <row r="495" spans="28:30">
      <c r="AB495" s="169">
        <v>508981.5</v>
      </c>
      <c r="AC495" s="169">
        <v>81026.789999999994</v>
      </c>
      <c r="AD495" s="170">
        <v>28.225000000000001</v>
      </c>
    </row>
    <row r="496" spans="28:30">
      <c r="AB496" s="169">
        <v>535770</v>
      </c>
      <c r="AC496" s="169">
        <v>81026.789999999994</v>
      </c>
      <c r="AD496" s="170">
        <v>86.254999999999995</v>
      </c>
    </row>
    <row r="497" spans="28:30">
      <c r="AB497" s="169">
        <v>562558.5</v>
      </c>
      <c r="AC497" s="169">
        <v>81026.789999999994</v>
      </c>
      <c r="AD497" s="170">
        <v>2.9249999999999998</v>
      </c>
    </row>
    <row r="498" spans="28:30">
      <c r="AB498" s="169">
        <v>589347</v>
      </c>
      <c r="AC498" s="169">
        <v>81026.789999999994</v>
      </c>
      <c r="AD498" s="170">
        <v>11.775</v>
      </c>
    </row>
    <row r="499" spans="28:30">
      <c r="AB499" s="169">
        <v>616135.5</v>
      </c>
      <c r="AC499" s="169">
        <v>81026.789999999994</v>
      </c>
      <c r="AD499" s="170">
        <v>0.755</v>
      </c>
    </row>
    <row r="500" spans="28:30">
      <c r="AB500" s="169">
        <v>642924</v>
      </c>
      <c r="AC500" s="169">
        <v>81026.789999999994</v>
      </c>
      <c r="AD500" s="170">
        <v>1.44</v>
      </c>
    </row>
    <row r="501" spans="28:30">
      <c r="AB501" s="169">
        <v>669712.5</v>
      </c>
      <c r="AC501" s="169">
        <v>81026.789999999994</v>
      </c>
      <c r="AD501" s="170">
        <v>1.86</v>
      </c>
    </row>
    <row r="502" spans="28:30">
      <c r="AB502" s="169">
        <v>696501</v>
      </c>
      <c r="AC502" s="169">
        <v>81026.789999999994</v>
      </c>
      <c r="AD502" s="170">
        <v>0.44</v>
      </c>
    </row>
    <row r="503" spans="28:30">
      <c r="AB503" s="169">
        <v>723289.5</v>
      </c>
      <c r="AC503" s="169">
        <v>81026.789999999994</v>
      </c>
      <c r="AD503" s="170">
        <v>3.41</v>
      </c>
    </row>
    <row r="504" spans="28:30">
      <c r="AB504" s="169">
        <v>750078</v>
      </c>
      <c r="AC504" s="169">
        <v>81026.789999999994</v>
      </c>
      <c r="AD504" s="170">
        <v>1.38</v>
      </c>
    </row>
    <row r="505" spans="28:30">
      <c r="AB505" s="169">
        <v>776866.5</v>
      </c>
      <c r="AC505" s="169">
        <v>81026.789999999994</v>
      </c>
      <c r="AD505" s="170">
        <v>2.14</v>
      </c>
    </row>
    <row r="506" spans="28:30">
      <c r="AB506" s="169">
        <v>803655</v>
      </c>
      <c r="AC506" s="169">
        <v>81026.789999999994</v>
      </c>
      <c r="AD506" s="170">
        <v>1.07</v>
      </c>
    </row>
    <row r="507" spans="28:30">
      <c r="AB507" s="169">
        <v>830443.5</v>
      </c>
      <c r="AC507" s="169">
        <v>81026.789999999994</v>
      </c>
      <c r="AD507" s="170">
        <v>3.21</v>
      </c>
    </row>
    <row r="508" spans="28:30">
      <c r="AB508" s="169">
        <v>857232</v>
      </c>
      <c r="AC508" s="169">
        <v>81026.789999999994</v>
      </c>
      <c r="AD508" s="170">
        <v>1.07</v>
      </c>
    </row>
    <row r="509" spans="28:30">
      <c r="AB509" s="169">
        <v>0.12902715000000001</v>
      </c>
      <c r="AC509" s="169">
        <v>102341.46</v>
      </c>
      <c r="AD509" s="170">
        <v>39606300</v>
      </c>
    </row>
    <row r="510" spans="28:30">
      <c r="AB510" s="169">
        <v>26788.65</v>
      </c>
      <c r="AC510" s="169">
        <v>102341.46</v>
      </c>
      <c r="AD510" s="170">
        <v>3110140</v>
      </c>
    </row>
    <row r="511" spans="28:30">
      <c r="AB511" s="169">
        <v>53577.15</v>
      </c>
      <c r="AC511" s="169">
        <v>102341.46</v>
      </c>
      <c r="AD511" s="170">
        <v>1138610</v>
      </c>
    </row>
    <row r="512" spans="28:30">
      <c r="AB512" s="169">
        <v>80365.5</v>
      </c>
      <c r="AC512" s="169">
        <v>102341.46</v>
      </c>
      <c r="AD512" s="170">
        <v>587218</v>
      </c>
    </row>
    <row r="513" spans="28:30">
      <c r="AB513" s="169">
        <v>107154</v>
      </c>
      <c r="AC513" s="169">
        <v>102341.46</v>
      </c>
      <c r="AD513" s="170">
        <v>259036</v>
      </c>
    </row>
    <row r="514" spans="28:30">
      <c r="AB514" s="169">
        <v>133942.5</v>
      </c>
      <c r="AC514" s="169">
        <v>102341.46</v>
      </c>
      <c r="AD514" s="170">
        <v>105367</v>
      </c>
    </row>
    <row r="515" spans="28:30">
      <c r="AB515" s="169">
        <v>160731</v>
      </c>
      <c r="AC515" s="169">
        <v>102341.46</v>
      </c>
      <c r="AD515" s="170">
        <v>49278.9</v>
      </c>
    </row>
    <row r="516" spans="28:30">
      <c r="AB516" s="169">
        <v>187519.5</v>
      </c>
      <c r="AC516" s="169">
        <v>102341.46</v>
      </c>
      <c r="AD516" s="170">
        <v>24956.400000000001</v>
      </c>
    </row>
    <row r="517" spans="28:30">
      <c r="AB517" s="169">
        <v>214308</v>
      </c>
      <c r="AC517" s="169">
        <v>102341.46</v>
      </c>
      <c r="AD517" s="170">
        <v>12360.3</v>
      </c>
    </row>
    <row r="518" spans="28:30">
      <c r="AB518" s="169">
        <v>241096.5</v>
      </c>
      <c r="AC518" s="169">
        <v>102341.46</v>
      </c>
      <c r="AD518" s="170">
        <v>9518.44</v>
      </c>
    </row>
    <row r="519" spans="28:30">
      <c r="AB519" s="169">
        <v>267885</v>
      </c>
      <c r="AC519" s="169">
        <v>102341.46</v>
      </c>
      <c r="AD519" s="170">
        <v>6109.4</v>
      </c>
    </row>
    <row r="520" spans="28:30">
      <c r="AB520" s="169">
        <v>294673.5</v>
      </c>
      <c r="AC520" s="169">
        <v>102341.46</v>
      </c>
      <c r="AD520" s="170">
        <v>4066.89</v>
      </c>
    </row>
    <row r="521" spans="28:30">
      <c r="AB521" s="169">
        <v>321462</v>
      </c>
      <c r="AC521" s="169">
        <v>102341.46</v>
      </c>
      <c r="AD521" s="170">
        <v>2951.38</v>
      </c>
    </row>
    <row r="522" spans="28:30">
      <c r="AB522" s="169">
        <v>348250.5</v>
      </c>
      <c r="AC522" s="169">
        <v>102341.46</v>
      </c>
      <c r="AD522" s="170">
        <v>2261.42</v>
      </c>
    </row>
    <row r="523" spans="28:30">
      <c r="AB523" s="169">
        <v>375039</v>
      </c>
      <c r="AC523" s="169">
        <v>102341.46</v>
      </c>
      <c r="AD523" s="170">
        <v>956.52</v>
      </c>
    </row>
    <row r="524" spans="28:30">
      <c r="AB524" s="169">
        <v>401827.5</v>
      </c>
      <c r="AC524" s="169">
        <v>102341.46</v>
      </c>
      <c r="AD524" s="170">
        <v>756.04</v>
      </c>
    </row>
    <row r="525" spans="28:30">
      <c r="AB525" s="169">
        <v>428616</v>
      </c>
      <c r="AC525" s="169">
        <v>102341.46</v>
      </c>
      <c r="AD525" s="170">
        <v>664.51</v>
      </c>
    </row>
    <row r="526" spans="28:30">
      <c r="AB526" s="169">
        <v>455404.5</v>
      </c>
      <c r="AC526" s="169">
        <v>102341.46</v>
      </c>
      <c r="AD526" s="170">
        <v>308.22500000000002</v>
      </c>
    </row>
    <row r="527" spans="28:30">
      <c r="AB527" s="169">
        <v>482193</v>
      </c>
      <c r="AC527" s="169">
        <v>102341.46</v>
      </c>
      <c r="AD527" s="170">
        <v>51.195</v>
      </c>
    </row>
    <row r="528" spans="28:30">
      <c r="AB528" s="169">
        <v>508981.5</v>
      </c>
      <c r="AC528" s="169">
        <v>102341.46</v>
      </c>
      <c r="AD528" s="170">
        <v>257.255</v>
      </c>
    </row>
    <row r="529" spans="28:30">
      <c r="AB529" s="169">
        <v>535770</v>
      </c>
      <c r="AC529" s="169">
        <v>102341.46</v>
      </c>
      <c r="AD529" s="170">
        <v>25.465</v>
      </c>
    </row>
    <row r="530" spans="28:30">
      <c r="AB530" s="169">
        <v>562558.5</v>
      </c>
      <c r="AC530" s="169">
        <v>102341.46</v>
      </c>
      <c r="AD530" s="170">
        <v>30.285</v>
      </c>
    </row>
    <row r="531" spans="28:30">
      <c r="AB531" s="169">
        <v>589347</v>
      </c>
      <c r="AC531" s="169">
        <v>102341.46</v>
      </c>
      <c r="AD531" s="170">
        <v>34.82</v>
      </c>
    </row>
    <row r="532" spans="28:30">
      <c r="AB532" s="169">
        <v>616135.5</v>
      </c>
      <c r="AC532" s="169">
        <v>102341.46</v>
      </c>
      <c r="AD532" s="170">
        <v>7.22</v>
      </c>
    </row>
    <row r="533" spans="28:30">
      <c r="AB533" s="169">
        <v>642924</v>
      </c>
      <c r="AC533" s="169">
        <v>102341.46</v>
      </c>
      <c r="AD533" s="170">
        <v>2.8</v>
      </c>
    </row>
    <row r="534" spans="28:30">
      <c r="AB534" s="169">
        <v>696501</v>
      </c>
      <c r="AC534" s="169">
        <v>102341.46</v>
      </c>
      <c r="AD534" s="170">
        <v>0.17</v>
      </c>
    </row>
    <row r="535" spans="28:30">
      <c r="AB535" s="169">
        <v>776866.5</v>
      </c>
      <c r="AC535" s="169">
        <v>102341.46</v>
      </c>
      <c r="AD535" s="170">
        <v>1.07</v>
      </c>
    </row>
    <row r="536" spans="28:30">
      <c r="AB536" s="169">
        <v>830443.5</v>
      </c>
      <c r="AC536" s="169">
        <v>102341.46</v>
      </c>
      <c r="AD536" s="170">
        <v>1.07</v>
      </c>
    </row>
    <row r="537" spans="28:30">
      <c r="AB537" s="169">
        <v>0.12902715000000001</v>
      </c>
      <c r="AC537" s="169">
        <v>123656.13</v>
      </c>
      <c r="AD537" s="170">
        <v>43920200</v>
      </c>
    </row>
    <row r="538" spans="28:30">
      <c r="AB538" s="169">
        <v>26788.65</v>
      </c>
      <c r="AC538" s="169">
        <v>123656.13</v>
      </c>
      <c r="AD538" s="170">
        <v>3540340</v>
      </c>
    </row>
    <row r="539" spans="28:30">
      <c r="AB539" s="169">
        <v>53577.15</v>
      </c>
      <c r="AC539" s="169">
        <v>123656.13</v>
      </c>
      <c r="AD539" s="170">
        <v>1435530</v>
      </c>
    </row>
    <row r="540" spans="28:30">
      <c r="AB540" s="169">
        <v>80365.5</v>
      </c>
      <c r="AC540" s="169">
        <v>123656.13</v>
      </c>
      <c r="AD540" s="170">
        <v>718693</v>
      </c>
    </row>
    <row r="541" spans="28:30">
      <c r="AB541" s="169">
        <v>107154</v>
      </c>
      <c r="AC541" s="169">
        <v>123656.13</v>
      </c>
      <c r="AD541" s="170">
        <v>287127</v>
      </c>
    </row>
    <row r="542" spans="28:30">
      <c r="AB542" s="169">
        <v>133942.5</v>
      </c>
      <c r="AC542" s="169">
        <v>123656.13</v>
      </c>
      <c r="AD542" s="170">
        <v>100975</v>
      </c>
    </row>
    <row r="543" spans="28:30">
      <c r="AB543" s="169">
        <v>160731</v>
      </c>
      <c r="AC543" s="169">
        <v>123656.13</v>
      </c>
      <c r="AD543" s="170">
        <v>42129.8</v>
      </c>
    </row>
    <row r="544" spans="28:30">
      <c r="AB544" s="169">
        <v>187519.5</v>
      </c>
      <c r="AC544" s="169">
        <v>123656.13</v>
      </c>
      <c r="AD544" s="170">
        <v>22705.7</v>
      </c>
    </row>
    <row r="545" spans="28:30">
      <c r="AB545" s="169">
        <v>214308</v>
      </c>
      <c r="AC545" s="169">
        <v>123656.13</v>
      </c>
      <c r="AD545" s="170">
        <v>10997.1</v>
      </c>
    </row>
    <row r="546" spans="28:30">
      <c r="AB546" s="169">
        <v>241096.5</v>
      </c>
      <c r="AC546" s="169">
        <v>123656.13</v>
      </c>
      <c r="AD546" s="170">
        <v>6777.24</v>
      </c>
    </row>
    <row r="547" spans="28:30">
      <c r="AB547" s="169">
        <v>267885</v>
      </c>
      <c r="AC547" s="169">
        <v>123656.13</v>
      </c>
      <c r="AD547" s="170">
        <v>2936.41</v>
      </c>
    </row>
    <row r="548" spans="28:30">
      <c r="AB548" s="169">
        <v>294673.5</v>
      </c>
      <c r="AC548" s="169">
        <v>123656.13</v>
      </c>
      <c r="AD548" s="170">
        <v>1445.37</v>
      </c>
    </row>
    <row r="549" spans="28:30">
      <c r="AB549" s="169">
        <v>321462</v>
      </c>
      <c r="AC549" s="169">
        <v>123656.13</v>
      </c>
      <c r="AD549" s="170">
        <v>1531.58</v>
      </c>
    </row>
    <row r="550" spans="28:30">
      <c r="AB550" s="169">
        <v>348250.5</v>
      </c>
      <c r="AC550" s="169">
        <v>123656.13</v>
      </c>
      <c r="AD550" s="170">
        <v>350.52</v>
      </c>
    </row>
    <row r="551" spans="28:30">
      <c r="AB551" s="169">
        <v>375039</v>
      </c>
      <c r="AC551" s="169">
        <v>123656.13</v>
      </c>
      <c r="AD551" s="170">
        <v>271.63499999999999</v>
      </c>
    </row>
    <row r="552" spans="28:30">
      <c r="AB552" s="169">
        <v>401827.5</v>
      </c>
      <c r="AC552" s="169">
        <v>123656.13</v>
      </c>
      <c r="AD552" s="170">
        <v>110.2</v>
      </c>
    </row>
    <row r="553" spans="28:30">
      <c r="AB553" s="169">
        <v>428616</v>
      </c>
      <c r="AC553" s="169">
        <v>123656.13</v>
      </c>
      <c r="AD553" s="170">
        <v>300.065</v>
      </c>
    </row>
    <row r="554" spans="28:30">
      <c r="AB554" s="169">
        <v>455404.5</v>
      </c>
      <c r="AC554" s="169">
        <v>123656.13</v>
      </c>
      <c r="AD554" s="170">
        <v>350.505</v>
      </c>
    </row>
    <row r="555" spans="28:30">
      <c r="AB555" s="169">
        <v>482193</v>
      </c>
      <c r="AC555" s="169">
        <v>123656.13</v>
      </c>
      <c r="AD555" s="170">
        <v>13.965</v>
      </c>
    </row>
    <row r="556" spans="28:30">
      <c r="AB556" s="169">
        <v>508981.5</v>
      </c>
      <c r="AC556" s="169">
        <v>123656.13</v>
      </c>
      <c r="AD556" s="170">
        <v>8.6549999999999994</v>
      </c>
    </row>
    <row r="557" spans="28:30">
      <c r="AB557" s="169">
        <v>535770</v>
      </c>
      <c r="AC557" s="169">
        <v>123656.13</v>
      </c>
      <c r="AD557" s="170">
        <v>2.71</v>
      </c>
    </row>
    <row r="558" spans="28:30">
      <c r="AB558" s="169">
        <v>562558.5</v>
      </c>
      <c r="AC558" s="169">
        <v>123656.13</v>
      </c>
      <c r="AD558" s="170">
        <v>6.02</v>
      </c>
    </row>
    <row r="559" spans="28:30">
      <c r="AB559" s="169">
        <v>589347</v>
      </c>
      <c r="AC559" s="169">
        <v>123656.13</v>
      </c>
      <c r="AD559" s="170">
        <v>2.0750000000000002</v>
      </c>
    </row>
    <row r="560" spans="28:30">
      <c r="AB560" s="169">
        <v>616135.5</v>
      </c>
      <c r="AC560" s="169">
        <v>123656.13</v>
      </c>
      <c r="AD560" s="170">
        <v>8.3000000000000007</v>
      </c>
    </row>
    <row r="561" spans="28:30">
      <c r="AB561" s="169">
        <v>669712.5</v>
      </c>
      <c r="AC561" s="169">
        <v>123656.13</v>
      </c>
      <c r="AD561" s="170">
        <v>1.07</v>
      </c>
    </row>
    <row r="562" spans="28:30">
      <c r="AB562" s="169">
        <v>0.12902715000000001</v>
      </c>
      <c r="AC562" s="169">
        <v>144970.79999999999</v>
      </c>
      <c r="AD562" s="170">
        <v>48280800</v>
      </c>
    </row>
    <row r="563" spans="28:30">
      <c r="AB563" s="169">
        <v>26788.65</v>
      </c>
      <c r="AC563" s="169">
        <v>144970.79999999999</v>
      </c>
      <c r="AD563" s="170">
        <v>4397940</v>
      </c>
    </row>
    <row r="564" spans="28:30">
      <c r="AB564" s="169">
        <v>53577.15</v>
      </c>
      <c r="AC564" s="169">
        <v>144970.79999999999</v>
      </c>
      <c r="AD564" s="170">
        <v>1895800</v>
      </c>
    </row>
    <row r="565" spans="28:30">
      <c r="AB565" s="169">
        <v>80365.5</v>
      </c>
      <c r="AC565" s="169">
        <v>144970.79999999999</v>
      </c>
      <c r="AD565" s="170">
        <v>948993</v>
      </c>
    </row>
    <row r="566" spans="28:30">
      <c r="AB566" s="169">
        <v>107154</v>
      </c>
      <c r="AC566" s="169">
        <v>144970.79999999999</v>
      </c>
      <c r="AD566" s="170">
        <v>373422</v>
      </c>
    </row>
    <row r="567" spans="28:30">
      <c r="AB567" s="169">
        <v>133942.5</v>
      </c>
      <c r="AC567" s="169">
        <v>144970.79999999999</v>
      </c>
      <c r="AD567" s="170">
        <v>147580</v>
      </c>
    </row>
    <row r="568" spans="28:30">
      <c r="AB568" s="169">
        <v>160731</v>
      </c>
      <c r="AC568" s="169">
        <v>144970.79999999999</v>
      </c>
      <c r="AD568" s="170">
        <v>63014.400000000001</v>
      </c>
    </row>
    <row r="569" spans="28:30">
      <c r="AB569" s="169">
        <v>187519.5</v>
      </c>
      <c r="AC569" s="169">
        <v>144970.79999999999</v>
      </c>
      <c r="AD569" s="170">
        <v>26026.799999999999</v>
      </c>
    </row>
    <row r="570" spans="28:30">
      <c r="AB570" s="169">
        <v>214308</v>
      </c>
      <c r="AC570" s="169">
        <v>144970.79999999999</v>
      </c>
      <c r="AD570" s="170">
        <v>6263.17</v>
      </c>
    </row>
    <row r="571" spans="28:30">
      <c r="AB571" s="169">
        <v>241096.5</v>
      </c>
      <c r="AC571" s="169">
        <v>144970.79999999999</v>
      </c>
      <c r="AD571" s="170">
        <v>2844.09</v>
      </c>
    </row>
    <row r="572" spans="28:30">
      <c r="AB572" s="169">
        <v>267885</v>
      </c>
      <c r="AC572" s="169">
        <v>144970.79999999999</v>
      </c>
      <c r="AD572" s="170">
        <v>1656.4</v>
      </c>
    </row>
    <row r="573" spans="28:30">
      <c r="AB573" s="169">
        <v>294673.5</v>
      </c>
      <c r="AC573" s="169">
        <v>144970.79999999999</v>
      </c>
      <c r="AD573" s="170">
        <v>605.30999999999995</v>
      </c>
    </row>
    <row r="574" spans="28:30">
      <c r="AB574" s="169">
        <v>321462</v>
      </c>
      <c r="AC574" s="169">
        <v>144970.79999999999</v>
      </c>
      <c r="AD574" s="170">
        <v>200.08500000000001</v>
      </c>
    </row>
    <row r="575" spans="28:30">
      <c r="AB575" s="169">
        <v>348250.5</v>
      </c>
      <c r="AC575" s="169">
        <v>144970.79999999999</v>
      </c>
      <c r="AD575" s="170">
        <v>97.14</v>
      </c>
    </row>
    <row r="576" spans="28:30">
      <c r="AB576" s="169">
        <v>375039</v>
      </c>
      <c r="AC576" s="169">
        <v>144970.79999999999</v>
      </c>
      <c r="AD576" s="170">
        <v>44.82</v>
      </c>
    </row>
    <row r="577" spans="28:30">
      <c r="AB577" s="169">
        <v>401827.5</v>
      </c>
      <c r="AC577" s="169">
        <v>144970.79999999999</v>
      </c>
      <c r="AD577" s="170">
        <v>32.700000000000003</v>
      </c>
    </row>
    <row r="578" spans="28:30">
      <c r="AB578" s="169">
        <v>428616</v>
      </c>
      <c r="AC578" s="169">
        <v>144970.79999999999</v>
      </c>
      <c r="AD578" s="170">
        <v>9.7200000000000006</v>
      </c>
    </row>
    <row r="579" spans="28:30">
      <c r="AB579" s="169">
        <v>455404.5</v>
      </c>
      <c r="AC579" s="169">
        <v>144970.79999999999</v>
      </c>
      <c r="AD579" s="170">
        <v>1.655</v>
      </c>
    </row>
    <row r="580" spans="28:30">
      <c r="AB580" s="169">
        <v>508981.5</v>
      </c>
      <c r="AC580" s="169">
        <v>144970.79999999999</v>
      </c>
      <c r="AD580" s="170">
        <v>77.765000000000001</v>
      </c>
    </row>
    <row r="581" spans="28:30">
      <c r="AB581" s="169">
        <v>0.12902715000000001</v>
      </c>
      <c r="AC581" s="169">
        <v>166285.6</v>
      </c>
      <c r="AD581" s="170">
        <v>46684300</v>
      </c>
    </row>
    <row r="582" spans="28:30">
      <c r="AB582" s="169">
        <v>26788.65</v>
      </c>
      <c r="AC582" s="169">
        <v>166285.6</v>
      </c>
      <c r="AD582" s="170">
        <v>3618830</v>
      </c>
    </row>
    <row r="583" spans="28:30">
      <c r="AB583" s="169">
        <v>53577.15</v>
      </c>
      <c r="AC583" s="169">
        <v>166285.6</v>
      </c>
      <c r="AD583" s="170">
        <v>1981210</v>
      </c>
    </row>
    <row r="584" spans="28:30">
      <c r="AB584" s="169">
        <v>80365.5</v>
      </c>
      <c r="AC584" s="169">
        <v>166285.6</v>
      </c>
      <c r="AD584" s="170">
        <v>983771</v>
      </c>
    </row>
    <row r="585" spans="28:30">
      <c r="AB585" s="169">
        <v>107154</v>
      </c>
      <c r="AC585" s="169">
        <v>166285.6</v>
      </c>
      <c r="AD585" s="170">
        <v>356303</v>
      </c>
    </row>
    <row r="586" spans="28:30">
      <c r="AB586" s="169">
        <v>133942.5</v>
      </c>
      <c r="AC586" s="169">
        <v>166285.6</v>
      </c>
      <c r="AD586" s="170">
        <v>131990</v>
      </c>
    </row>
    <row r="587" spans="28:30">
      <c r="AB587" s="169">
        <v>160731</v>
      </c>
      <c r="AC587" s="169">
        <v>166285.6</v>
      </c>
      <c r="AD587" s="170">
        <v>45092.5</v>
      </c>
    </row>
    <row r="588" spans="28:30">
      <c r="AB588" s="169">
        <v>187519.5</v>
      </c>
      <c r="AC588" s="169">
        <v>166285.6</v>
      </c>
      <c r="AD588" s="170">
        <v>12867.3</v>
      </c>
    </row>
    <row r="589" spans="28:30">
      <c r="AB589" s="169">
        <v>214308</v>
      </c>
      <c r="AC589" s="169">
        <v>166285.6</v>
      </c>
      <c r="AD589" s="170">
        <v>3075.67</v>
      </c>
    </row>
    <row r="590" spans="28:30">
      <c r="AB590" s="169">
        <v>241096.5</v>
      </c>
      <c r="AC590" s="169">
        <v>166285.6</v>
      </c>
      <c r="AD590" s="170">
        <v>699.17</v>
      </c>
    </row>
    <row r="591" spans="28:30">
      <c r="AB591" s="169">
        <v>267885</v>
      </c>
      <c r="AC591" s="169">
        <v>166285.6</v>
      </c>
      <c r="AD591" s="170">
        <v>364.58499999999998</v>
      </c>
    </row>
    <row r="592" spans="28:30">
      <c r="AB592" s="169">
        <v>294673.5</v>
      </c>
      <c r="AC592" s="169">
        <v>166285.6</v>
      </c>
      <c r="AD592" s="170">
        <v>159.20500000000001</v>
      </c>
    </row>
    <row r="593" spans="28:30">
      <c r="AB593" s="169">
        <v>321462</v>
      </c>
      <c r="AC593" s="169">
        <v>166285.6</v>
      </c>
      <c r="AD593" s="170">
        <v>151.79</v>
      </c>
    </row>
    <row r="594" spans="28:30">
      <c r="AB594" s="169">
        <v>348250.5</v>
      </c>
      <c r="AC594" s="169">
        <v>166285.6</v>
      </c>
      <c r="AD594" s="170">
        <v>76.58</v>
      </c>
    </row>
    <row r="595" spans="28:30">
      <c r="AB595" s="169">
        <v>375039</v>
      </c>
      <c r="AC595" s="169">
        <v>166285.6</v>
      </c>
      <c r="AD595" s="170">
        <v>35.645000000000003</v>
      </c>
    </row>
    <row r="596" spans="28:30">
      <c r="AB596" s="169">
        <v>0.12902715000000001</v>
      </c>
      <c r="AC596" s="169">
        <v>187600.4</v>
      </c>
      <c r="AD596" s="170">
        <v>43783600</v>
      </c>
    </row>
    <row r="597" spans="28:30">
      <c r="AB597" s="169">
        <v>26788.65</v>
      </c>
      <c r="AC597" s="169">
        <v>187600.4</v>
      </c>
      <c r="AD597" s="170">
        <v>3339240</v>
      </c>
    </row>
    <row r="598" spans="28:30">
      <c r="AB598" s="169">
        <v>53577.15</v>
      </c>
      <c r="AC598" s="169">
        <v>187600.4</v>
      </c>
      <c r="AD598" s="170">
        <v>1797130</v>
      </c>
    </row>
    <row r="599" spans="28:30">
      <c r="AB599" s="169">
        <v>80365.5</v>
      </c>
      <c r="AC599" s="169">
        <v>187600.4</v>
      </c>
      <c r="AD599" s="170">
        <v>745734</v>
      </c>
    </row>
    <row r="600" spans="28:30">
      <c r="AB600" s="169">
        <v>107154</v>
      </c>
      <c r="AC600" s="169">
        <v>187600.4</v>
      </c>
      <c r="AD600" s="170">
        <v>267329</v>
      </c>
    </row>
    <row r="601" spans="28:30">
      <c r="AB601" s="169">
        <v>133942.5</v>
      </c>
      <c r="AC601" s="169">
        <v>187600.4</v>
      </c>
      <c r="AD601" s="170">
        <v>81840.3</v>
      </c>
    </row>
    <row r="602" spans="28:30">
      <c r="AB602" s="169">
        <v>160731</v>
      </c>
      <c r="AC602" s="169">
        <v>187600.4</v>
      </c>
      <c r="AD602" s="170">
        <v>29969.9</v>
      </c>
    </row>
    <row r="603" spans="28:30">
      <c r="AB603" s="169">
        <v>187519.5</v>
      </c>
      <c r="AC603" s="169">
        <v>187600.4</v>
      </c>
      <c r="AD603" s="170">
        <v>7263.94</v>
      </c>
    </row>
    <row r="604" spans="28:30">
      <c r="AB604" s="169">
        <v>214308</v>
      </c>
      <c r="AC604" s="169">
        <v>187600.4</v>
      </c>
      <c r="AD604" s="170">
        <v>6742.18</v>
      </c>
    </row>
    <row r="605" spans="28:30">
      <c r="AB605" s="169">
        <v>241096.5</v>
      </c>
      <c r="AC605" s="169">
        <v>187600.4</v>
      </c>
      <c r="AD605" s="170">
        <v>619.05999999999995</v>
      </c>
    </row>
    <row r="606" spans="28:30">
      <c r="AB606" s="169">
        <v>267885</v>
      </c>
      <c r="AC606" s="169">
        <v>187600.4</v>
      </c>
      <c r="AD606" s="170">
        <v>245.67500000000001</v>
      </c>
    </row>
    <row r="607" spans="28:30">
      <c r="AB607" s="169">
        <v>294673.5</v>
      </c>
      <c r="AC607" s="169">
        <v>187600.4</v>
      </c>
      <c r="AD607" s="170">
        <v>86.844999999999999</v>
      </c>
    </row>
    <row r="608" spans="28:30">
      <c r="AB608" s="169">
        <v>321462</v>
      </c>
      <c r="AC608" s="169">
        <v>187600.4</v>
      </c>
      <c r="AD608" s="170">
        <v>132.245</v>
      </c>
    </row>
    <row r="609" spans="28:30">
      <c r="AB609" s="169">
        <v>348250.5</v>
      </c>
      <c r="AC609" s="169">
        <v>187600.4</v>
      </c>
      <c r="AD609" s="170">
        <v>35.11</v>
      </c>
    </row>
    <row r="610" spans="28:30">
      <c r="AB610" s="169">
        <v>375039</v>
      </c>
      <c r="AC610" s="169">
        <v>187600.4</v>
      </c>
      <c r="AD610" s="170">
        <v>14.76</v>
      </c>
    </row>
    <row r="611" spans="28:30">
      <c r="AB611" s="169">
        <v>0.12902715000000001</v>
      </c>
      <c r="AC611" s="169">
        <v>208915.20000000001</v>
      </c>
      <c r="AD611" s="170">
        <v>40627800</v>
      </c>
    </row>
    <row r="612" spans="28:30">
      <c r="AB612" s="169">
        <v>26788.65</v>
      </c>
      <c r="AC612" s="169">
        <v>208915.20000000001</v>
      </c>
      <c r="AD612" s="170">
        <v>2840930</v>
      </c>
    </row>
    <row r="613" spans="28:30">
      <c r="AB613" s="169">
        <v>53577.15</v>
      </c>
      <c r="AC613" s="169">
        <v>208915.20000000001</v>
      </c>
      <c r="AD613" s="170">
        <v>1427730</v>
      </c>
    </row>
    <row r="614" spans="28:30">
      <c r="AB614" s="169">
        <v>80365.5</v>
      </c>
      <c r="AC614" s="169">
        <v>208915.20000000001</v>
      </c>
      <c r="AD614" s="170">
        <v>468761</v>
      </c>
    </row>
    <row r="615" spans="28:30">
      <c r="AB615" s="169">
        <v>107154</v>
      </c>
      <c r="AC615" s="169">
        <v>208915.20000000001</v>
      </c>
      <c r="AD615" s="170">
        <v>149281</v>
      </c>
    </row>
    <row r="616" spans="28:30">
      <c r="AB616" s="169">
        <v>133942.5</v>
      </c>
      <c r="AC616" s="169">
        <v>208915.20000000001</v>
      </c>
      <c r="AD616" s="170">
        <v>64316.1</v>
      </c>
    </row>
    <row r="617" spans="28:30">
      <c r="AB617" s="169">
        <v>160731</v>
      </c>
      <c r="AC617" s="169">
        <v>208915.20000000001</v>
      </c>
      <c r="AD617" s="170">
        <v>22960.3</v>
      </c>
    </row>
    <row r="618" spans="28:30">
      <c r="AB618" s="169">
        <v>187519.5</v>
      </c>
      <c r="AC618" s="169">
        <v>208915.20000000001</v>
      </c>
      <c r="AD618" s="170">
        <v>10539.9</v>
      </c>
    </row>
    <row r="619" spans="28:30">
      <c r="AB619" s="169">
        <v>214308</v>
      </c>
      <c r="AC619" s="169">
        <v>208915.20000000001</v>
      </c>
      <c r="AD619" s="170">
        <v>2110.14</v>
      </c>
    </row>
    <row r="620" spans="28:30">
      <c r="AB620" s="169">
        <v>241096.5</v>
      </c>
      <c r="AC620" s="169">
        <v>208915.20000000001</v>
      </c>
      <c r="AD620" s="170">
        <v>1275.6199999999999</v>
      </c>
    </row>
    <row r="621" spans="28:30">
      <c r="AB621" s="169">
        <v>267885</v>
      </c>
      <c r="AC621" s="169">
        <v>208915.20000000001</v>
      </c>
      <c r="AD621" s="170">
        <v>91.944999999999993</v>
      </c>
    </row>
    <row r="622" spans="28:30">
      <c r="AB622" s="169">
        <v>294673.5</v>
      </c>
      <c r="AC622" s="169">
        <v>208915.20000000001</v>
      </c>
      <c r="AD622" s="170">
        <v>33.99</v>
      </c>
    </row>
    <row r="623" spans="28:30">
      <c r="AB623" s="169">
        <v>321462</v>
      </c>
      <c r="AC623" s="169">
        <v>208915.20000000001</v>
      </c>
      <c r="AD623" s="170">
        <v>2.355</v>
      </c>
    </row>
    <row r="624" spans="28:30">
      <c r="AB624" s="169">
        <v>348250.5</v>
      </c>
      <c r="AC624" s="169">
        <v>208915.20000000001</v>
      </c>
      <c r="AD624" s="170">
        <v>12.09</v>
      </c>
    </row>
    <row r="625" spans="28:30">
      <c r="AB625" s="169">
        <v>375039</v>
      </c>
      <c r="AC625" s="169">
        <v>208915.20000000001</v>
      </c>
      <c r="AD625" s="170">
        <v>7.98</v>
      </c>
    </row>
    <row r="626" spans="28:30">
      <c r="AB626" s="169">
        <v>401827.5</v>
      </c>
      <c r="AC626" s="169">
        <v>208915.20000000001</v>
      </c>
      <c r="AD626" s="170">
        <v>0.91500000000000004</v>
      </c>
    </row>
    <row r="627" spans="28:30">
      <c r="AB627" s="169">
        <v>0.12902715000000001</v>
      </c>
      <c r="AC627" s="169">
        <v>230230</v>
      </c>
      <c r="AD627" s="170">
        <v>35777400</v>
      </c>
    </row>
    <row r="628" spans="28:30">
      <c r="AB628" s="169">
        <v>26788.65</v>
      </c>
      <c r="AC628" s="169">
        <v>230230</v>
      </c>
      <c r="AD628" s="170">
        <v>2722360</v>
      </c>
    </row>
    <row r="629" spans="28:30">
      <c r="AB629" s="169">
        <v>53577.15</v>
      </c>
      <c r="AC629" s="169">
        <v>230230</v>
      </c>
      <c r="AD629" s="170">
        <v>1097220</v>
      </c>
    </row>
    <row r="630" spans="28:30">
      <c r="AB630" s="169">
        <v>80365.5</v>
      </c>
      <c r="AC630" s="169">
        <v>230230</v>
      </c>
      <c r="AD630" s="170">
        <v>308720</v>
      </c>
    </row>
    <row r="631" spans="28:30">
      <c r="AB631" s="169">
        <v>107154</v>
      </c>
      <c r="AC631" s="169">
        <v>230230</v>
      </c>
      <c r="AD631" s="170">
        <v>94976.7</v>
      </c>
    </row>
    <row r="632" spans="28:30">
      <c r="AB632" s="169">
        <v>133942.5</v>
      </c>
      <c r="AC632" s="169">
        <v>230230</v>
      </c>
      <c r="AD632" s="170">
        <v>62864.800000000003</v>
      </c>
    </row>
    <row r="633" spans="28:30">
      <c r="AB633" s="169">
        <v>160731</v>
      </c>
      <c r="AC633" s="169">
        <v>230230</v>
      </c>
      <c r="AD633" s="170">
        <v>29051.5</v>
      </c>
    </row>
    <row r="634" spans="28:30">
      <c r="AB634" s="169">
        <v>187519.5</v>
      </c>
      <c r="AC634" s="169">
        <v>230230</v>
      </c>
      <c r="AD634" s="170">
        <v>17863.7</v>
      </c>
    </row>
    <row r="635" spans="28:30">
      <c r="AB635" s="169">
        <v>214308</v>
      </c>
      <c r="AC635" s="169">
        <v>230230</v>
      </c>
      <c r="AD635" s="170">
        <v>2412.96</v>
      </c>
    </row>
    <row r="636" spans="28:30">
      <c r="AB636" s="169">
        <v>241096.5</v>
      </c>
      <c r="AC636" s="169">
        <v>230230</v>
      </c>
      <c r="AD636" s="170">
        <v>44.48</v>
      </c>
    </row>
    <row r="637" spans="28:30">
      <c r="AB637" s="169">
        <v>267885</v>
      </c>
      <c r="AC637" s="169">
        <v>230230</v>
      </c>
      <c r="AD637" s="170">
        <v>83.26</v>
      </c>
    </row>
    <row r="638" spans="28:30">
      <c r="AB638" s="169">
        <v>0.12902715000000001</v>
      </c>
      <c r="AC638" s="169">
        <v>251543.5</v>
      </c>
      <c r="AD638" s="170">
        <v>40055300</v>
      </c>
    </row>
    <row r="639" spans="28:30">
      <c r="AB639" s="169">
        <v>26788.65</v>
      </c>
      <c r="AC639" s="169">
        <v>251543.5</v>
      </c>
      <c r="AD639" s="170">
        <v>2986570</v>
      </c>
    </row>
    <row r="640" spans="28:30">
      <c r="AB640" s="169">
        <v>53577.15</v>
      </c>
      <c r="AC640" s="169">
        <v>251543.5</v>
      </c>
      <c r="AD640" s="170">
        <v>1322270</v>
      </c>
    </row>
    <row r="641" spans="28:30">
      <c r="AB641" s="169">
        <v>80365.5</v>
      </c>
      <c r="AC641" s="169">
        <v>251543.5</v>
      </c>
      <c r="AD641" s="170">
        <v>338932</v>
      </c>
    </row>
    <row r="642" spans="28:30">
      <c r="AB642" s="169">
        <v>107154</v>
      </c>
      <c r="AC642" s="169">
        <v>251543.5</v>
      </c>
      <c r="AD642" s="170">
        <v>102627</v>
      </c>
    </row>
    <row r="643" spans="28:30">
      <c r="AB643" s="169">
        <v>133942.5</v>
      </c>
      <c r="AC643" s="169">
        <v>251543.5</v>
      </c>
      <c r="AD643" s="170">
        <v>64023</v>
      </c>
    </row>
    <row r="644" spans="28:30">
      <c r="AB644" s="169">
        <v>160731</v>
      </c>
      <c r="AC644" s="169">
        <v>251543.5</v>
      </c>
      <c r="AD644" s="170">
        <v>21693.8</v>
      </c>
    </row>
    <row r="645" spans="28:30">
      <c r="AB645" s="169">
        <v>187519.5</v>
      </c>
      <c r="AC645" s="169">
        <v>251543.5</v>
      </c>
      <c r="AD645" s="170">
        <v>14335.1</v>
      </c>
    </row>
    <row r="646" spans="28:30">
      <c r="AB646" s="169">
        <v>214308</v>
      </c>
      <c r="AC646" s="169">
        <v>251543.5</v>
      </c>
      <c r="AD646" s="170">
        <v>3870.37</v>
      </c>
    </row>
    <row r="647" spans="28:30">
      <c r="AB647" s="169">
        <v>241096.5</v>
      </c>
      <c r="AC647" s="169">
        <v>251543.5</v>
      </c>
      <c r="AD647" s="170">
        <v>188.92</v>
      </c>
    </row>
    <row r="648" spans="28:30">
      <c r="AB648" s="169">
        <v>267885</v>
      </c>
      <c r="AC648" s="169">
        <v>251543.5</v>
      </c>
      <c r="AD648" s="170">
        <v>34.005000000000003</v>
      </c>
    </row>
    <row r="649" spans="28:30">
      <c r="AB649" s="169">
        <v>0.12902715000000001</v>
      </c>
      <c r="AC649" s="169">
        <v>272858.3</v>
      </c>
      <c r="AD649" s="170">
        <v>35465200</v>
      </c>
    </row>
    <row r="650" spans="28:30">
      <c r="AB650" s="169">
        <v>26788.65</v>
      </c>
      <c r="AC650" s="169">
        <v>272858.3</v>
      </c>
      <c r="AD650" s="170">
        <v>2800300</v>
      </c>
    </row>
    <row r="651" spans="28:30">
      <c r="AB651" s="169">
        <v>53577.15</v>
      </c>
      <c r="AC651" s="169">
        <v>272858.3</v>
      </c>
      <c r="AD651" s="170">
        <v>1360230</v>
      </c>
    </row>
    <row r="652" spans="28:30">
      <c r="AB652" s="169">
        <v>80365.5</v>
      </c>
      <c r="AC652" s="169">
        <v>272858.3</v>
      </c>
      <c r="AD652" s="170">
        <v>307601</v>
      </c>
    </row>
    <row r="653" spans="28:30">
      <c r="AB653" s="169">
        <v>107154</v>
      </c>
      <c r="AC653" s="169">
        <v>272858.3</v>
      </c>
      <c r="AD653" s="170">
        <v>60947.8</v>
      </c>
    </row>
    <row r="654" spans="28:30">
      <c r="AB654" s="169">
        <v>133942.5</v>
      </c>
      <c r="AC654" s="169">
        <v>272858.3</v>
      </c>
      <c r="AD654" s="170">
        <v>39878.9</v>
      </c>
    </row>
    <row r="655" spans="28:30">
      <c r="AB655" s="169">
        <v>160731</v>
      </c>
      <c r="AC655" s="169">
        <v>272858.3</v>
      </c>
      <c r="AD655" s="170">
        <v>21098.400000000001</v>
      </c>
    </row>
    <row r="656" spans="28:30">
      <c r="AB656" s="169">
        <v>187519.5</v>
      </c>
      <c r="AC656" s="169">
        <v>272858.3</v>
      </c>
      <c r="AD656" s="170">
        <v>4778.6899999999996</v>
      </c>
    </row>
    <row r="657" spans="28:30">
      <c r="AB657" s="169">
        <v>214308</v>
      </c>
      <c r="AC657" s="169">
        <v>272858.3</v>
      </c>
      <c r="AD657" s="170">
        <v>383.435</v>
      </c>
    </row>
    <row r="658" spans="28:30">
      <c r="AB658" s="169">
        <v>241096.5</v>
      </c>
      <c r="AC658" s="169">
        <v>272858.3</v>
      </c>
      <c r="AD658" s="170">
        <v>25.88</v>
      </c>
    </row>
    <row r="659" spans="28:30">
      <c r="AB659" s="169">
        <v>267885</v>
      </c>
      <c r="AC659" s="169">
        <v>272858.3</v>
      </c>
      <c r="AD659" s="170">
        <v>0.88500000000000001</v>
      </c>
    </row>
    <row r="660" spans="28:30">
      <c r="AB660" s="169">
        <v>0.12902715000000001</v>
      </c>
      <c r="AC660" s="169">
        <v>294173.09999999998</v>
      </c>
      <c r="AD660" s="170">
        <v>24300700</v>
      </c>
    </row>
    <row r="661" spans="28:30">
      <c r="AB661" s="169">
        <v>26788.65</v>
      </c>
      <c r="AC661" s="169">
        <v>294173.09999999998</v>
      </c>
      <c r="AD661" s="170">
        <v>2100900</v>
      </c>
    </row>
    <row r="662" spans="28:30">
      <c r="AB662" s="169">
        <v>53577.15</v>
      </c>
      <c r="AC662" s="169">
        <v>294173.09999999998</v>
      </c>
      <c r="AD662" s="170">
        <v>811211</v>
      </c>
    </row>
    <row r="663" spans="28:30">
      <c r="AB663" s="169">
        <v>80365.5</v>
      </c>
      <c r="AC663" s="169">
        <v>294173.09999999998</v>
      </c>
      <c r="AD663" s="170">
        <v>163029</v>
      </c>
    </row>
    <row r="664" spans="28:30">
      <c r="AB664" s="169">
        <v>107154</v>
      </c>
      <c r="AC664" s="169">
        <v>294173.09999999998</v>
      </c>
      <c r="AD664" s="170">
        <v>37947.599999999999</v>
      </c>
    </row>
    <row r="665" spans="28:30">
      <c r="AB665" s="169">
        <v>133942.5</v>
      </c>
      <c r="AC665" s="169">
        <v>294173.09999999998</v>
      </c>
      <c r="AD665" s="170">
        <v>10170.799999999999</v>
      </c>
    </row>
    <row r="666" spans="28:30">
      <c r="AB666" s="169">
        <v>160731</v>
      </c>
      <c r="AC666" s="169">
        <v>294173.09999999998</v>
      </c>
      <c r="AD666" s="170">
        <v>1811.69</v>
      </c>
    </row>
    <row r="667" spans="28:30">
      <c r="AB667" s="169">
        <v>187519.5</v>
      </c>
      <c r="AC667" s="169">
        <v>294173.09999999998</v>
      </c>
      <c r="AD667" s="170">
        <v>33.475000000000001</v>
      </c>
    </row>
    <row r="668" spans="28:30">
      <c r="AB668" s="169">
        <v>214308</v>
      </c>
      <c r="AC668" s="169">
        <v>294173.09999999998</v>
      </c>
      <c r="AD668" s="170">
        <v>2.9649999999999999</v>
      </c>
    </row>
    <row r="669" spans="28:30">
      <c r="AB669" s="169">
        <v>241096.5</v>
      </c>
      <c r="AC669" s="169">
        <v>294173.09999999998</v>
      </c>
      <c r="AD669" s="170">
        <v>3.7</v>
      </c>
    </row>
    <row r="670" spans="28:30">
      <c r="AB670" s="169">
        <v>0.12902715000000001</v>
      </c>
      <c r="AC670" s="169">
        <v>315487.90000000002</v>
      </c>
      <c r="AD670" s="170">
        <v>9542830</v>
      </c>
    </row>
    <row r="671" spans="28:30">
      <c r="AB671" s="169">
        <v>26788.65</v>
      </c>
      <c r="AC671" s="169">
        <v>315487.90000000002</v>
      </c>
      <c r="AD671" s="170">
        <v>686830</v>
      </c>
    </row>
    <row r="672" spans="28:30">
      <c r="AB672" s="169">
        <v>53577.15</v>
      </c>
      <c r="AC672" s="169">
        <v>315487.90000000002</v>
      </c>
      <c r="AD672" s="170">
        <v>201361</v>
      </c>
    </row>
    <row r="673" spans="28:30">
      <c r="AB673" s="169">
        <v>80365.5</v>
      </c>
      <c r="AC673" s="169">
        <v>315487.90000000002</v>
      </c>
      <c r="AD673" s="170">
        <v>18592</v>
      </c>
    </row>
    <row r="674" spans="28:30">
      <c r="AB674" s="169">
        <v>107154</v>
      </c>
      <c r="AC674" s="169">
        <v>315487.90000000002</v>
      </c>
      <c r="AD674" s="170">
        <v>2353.5</v>
      </c>
    </row>
    <row r="675" spans="28:30">
      <c r="AB675" s="169">
        <v>133942.5</v>
      </c>
      <c r="AC675" s="169">
        <v>315487.90000000002</v>
      </c>
      <c r="AD675" s="170">
        <v>27.72</v>
      </c>
    </row>
    <row r="676" spans="28:30">
      <c r="AB676" s="169">
        <v>160731</v>
      </c>
      <c r="AC676" s="169">
        <v>315487.90000000002</v>
      </c>
      <c r="AD676" s="170">
        <v>0.73499999999999999</v>
      </c>
    </row>
    <row r="677" spans="28:30">
      <c r="AB677" s="169">
        <v>187519.5</v>
      </c>
      <c r="AC677" s="169">
        <v>315487.90000000002</v>
      </c>
      <c r="AD677" s="170">
        <v>0.73499999999999999</v>
      </c>
    </row>
    <row r="678" spans="28:30">
      <c r="AB678" s="169">
        <v>0.12902715000000001</v>
      </c>
      <c r="AC678" s="169">
        <v>336802.7</v>
      </c>
      <c r="AD678" s="170">
        <v>643371</v>
      </c>
    </row>
    <row r="679" spans="28:30">
      <c r="AB679" s="169">
        <v>26788.65</v>
      </c>
      <c r="AC679" s="169">
        <v>336802.7</v>
      </c>
      <c r="AD679" s="170">
        <v>2587.0500000000002</v>
      </c>
    </row>
    <row r="680" spans="28:30">
      <c r="AB680" s="169">
        <v>80365.5</v>
      </c>
      <c r="AC680" s="169">
        <v>336802.7</v>
      </c>
      <c r="AD680" s="170">
        <v>3.5550000000000002</v>
      </c>
    </row>
    <row r="681" spans="28:30">
      <c r="AB681" s="169">
        <v>0.12902715000000001</v>
      </c>
      <c r="AC681" s="169">
        <v>358117.5</v>
      </c>
      <c r="AD681" s="170">
        <v>616.04</v>
      </c>
    </row>
    <row r="682" spans="28:30">
      <c r="AB682" s="169">
        <v>0.12902715000000001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4">
    <cfRule type="cellIs" dxfId="9" priority="19" operator="notBetween">
      <formula>-0.001</formula>
      <formula>0.001</formula>
    </cfRule>
  </conditionalFormatting>
  <conditionalFormatting sqref="G86:G92">
    <cfRule type="cellIs" dxfId="8" priority="7" operator="notBetween">
      <formula>-0.001</formula>
      <formula>0.001</formula>
    </cfRule>
  </conditionalFormatting>
  <conditionalFormatting sqref="G94:G95">
    <cfRule type="cellIs" dxfId="7" priority="17" operator="notBetween">
      <formula>-0.001</formula>
      <formula>0.001</formula>
    </cfRule>
  </conditionalFormatting>
  <conditionalFormatting sqref="G97:G101">
    <cfRule type="cellIs" dxfId="6" priority="16" operator="notBetween">
      <formula>-0.001</formula>
      <formula>0.001</formula>
    </cfRule>
  </conditionalFormatting>
  <conditionalFormatting sqref="G104">
    <cfRule type="cellIs" dxfId="5" priority="15" operator="notBetween">
      <formula>-0.001</formula>
      <formula>0.001</formula>
    </cfRule>
  </conditionalFormatting>
  <conditionalFormatting sqref="G106:G108">
    <cfRule type="cellIs" dxfId="4" priority="14" operator="notBetween">
      <formula>-0.001</formula>
      <formula>0.001</formula>
    </cfRule>
  </conditionalFormatting>
  <conditionalFormatting sqref="G110">
    <cfRule type="cellIs" dxfId="3" priority="3" operator="notBetween">
      <formula>-0.001</formula>
      <formula>0.001</formula>
    </cfRule>
  </conditionalFormatting>
  <conditionalFormatting sqref="G112:G113">
    <cfRule type="cellIs" dxfId="2" priority="13" operator="notBetween">
      <formula>-0.001</formula>
      <formula>0.001</formula>
    </cfRule>
  </conditionalFormatting>
  <conditionalFormatting sqref="G117:G133">
    <cfRule type="cellIs" dxfId="1" priority="4" operator="notBetween">
      <formula>-0.001</formula>
      <formula>0.001</formula>
    </cfRule>
  </conditionalFormatting>
  <conditionalFormatting sqref="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375</vt:i4>
      </vt:variant>
    </vt:vector>
  </HeadingPairs>
  <TitlesOfParts>
    <vt:vector size="38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2024-09-12T14:21:22Z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