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3DBF8A6B-9223-4A56-8186-8E22BA2D8F1E}" xr6:coauthVersionLast="47" xr6:coauthVersionMax="47" xr10:uidLastSave="{00000000-0000-0000-0000-000000000000}"/>
  <bookViews>
    <workbookView xWindow="28680" yWindow="-7080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externalReferences>
    <externalReference r:id="rId6"/>
  </externalReference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49" i="16" a="1"/>
  <c r="F94" i="16" a="1"/>
  <c r="F36" i="16" a="1"/>
  <c r="F106" i="16" a="1"/>
  <c r="F60" i="16" a="1"/>
  <c r="F81" i="16" a="1"/>
  <c r="F117" i="16" a="1"/>
  <c r="F48" i="16" a="1"/>
  <c r="F104" i="16" a="1"/>
  <c r="F38" i="16" a="1"/>
  <c r="F86" i="16" a="1"/>
  <c r="F77" i="16" a="1"/>
  <c r="F83" i="16" a="1"/>
  <c r="F99" i="16" a="1"/>
  <c r="F51" i="16" a="1"/>
  <c r="F79" i="16" a="1"/>
  <c r="F78" i="16" a="1"/>
  <c r="F31" i="16" a="1"/>
  <c r="F52" i="16" a="1"/>
  <c r="F61" i="16" a="1"/>
  <c r="F88" i="16" a="1"/>
  <c r="F30" i="16" a="1"/>
  <c r="F84" i="16" a="1"/>
  <c r="F89" i="16" a="1"/>
  <c r="F87" i="16" a="1"/>
  <c r="F72" i="16" a="1"/>
  <c r="F113" i="16" a="1"/>
  <c r="F107" i="16" a="1"/>
  <c r="F108" i="16" a="1"/>
  <c r="F69" i="16" a="1"/>
  <c r="F95" i="16" a="1"/>
  <c r="F101" i="16" a="1"/>
  <c r="F76" i="16" a="1"/>
  <c r="F53" i="16" a="1"/>
  <c r="F119" i="16" a="1"/>
  <c r="F82" i="16" a="1"/>
  <c r="F70" i="16" a="1"/>
  <c r="F112" i="16" a="1"/>
  <c r="F100" i="16" a="1"/>
  <c r="F67" i="16" a="1"/>
  <c r="F97" i="16" a="1"/>
  <c r="F29" i="16" a="1"/>
  <c r="F68" i="16" a="1"/>
  <c r="F50" i="16" a="1"/>
  <c r="F71" i="16" a="1"/>
  <c r="F37" i="16" a="1"/>
  <c r="F36" i="16" l="1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9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J128" i="15"/>
  <c r="J128" i="14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J129" i="2"/>
  <c r="S153" i="2"/>
  <c r="S154" i="2"/>
  <c r="D16" i="2"/>
  <c r="G119" i="16" l="1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94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<sst xmlns="http://schemas.openxmlformats.org/spreadsheetml/2006/main" count="1557" uniqueCount="329">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</sst>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5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" fontId="6" fillId="8" borderId="32" xfId="1" applyNumberFormat="1" applyFont="1" applyFill="1" applyBorder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164" fontId="6" fillId="8" borderId="30" xfId="1" applyNumberFormat="1" applyFont="1" applyFill="1" applyBorder="1" applyAlignment="1">
      <alignment horizontal="center" vertical="center"/>
    </xf>
    <xf numFmtId="164" fontId="6" fillId="8" borderId="31" xfId="1" applyNumberFormat="1" applyFont="1" applyFill="1" applyBorder="1" applyAlignment="1">
      <alignment horizontal="center" vertical="center"/>
    </xf>
    <xf numFmtId="170" fontId="6" fillId="8" borderId="30" xfId="1" applyNumberFormat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8" fillId="3" borderId="1" xfId="2" quotePrefix="1" applyFont="1" applyFill="1" applyBorder="1" applyAlignment="1">
      <alignment horizontal="left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-283.19818724345407</c:v>
                </c:pt>
                <c:pt idx="1">
                  <c:v>-283.19818724345407</c:v>
                </c:pt>
                <c:pt idx="2">
                  <c:v>-283.19654976583649</c:v>
                </c:pt>
                <c:pt idx="3">
                  <c:v>-282.93711899462647</c:v>
                </c:pt>
                <c:pt idx="4">
                  <c:v>-282.23498042598294</c:v>
                </c:pt>
                <c:pt idx="5">
                  <c:v>-281.09013405990584</c:v>
                </c:pt>
                <c:pt idx="6">
                  <c:v>-279.50257989639528</c:v>
                </c:pt>
                <c:pt idx="7">
                  <c:v>-277.47231793545109</c:v>
                </c:pt>
                <c:pt idx="8">
                  <c:v>-274.99934817707339</c:v>
                </c:pt>
                <c:pt idx="9">
                  <c:v>-272.08367062126223</c:v>
                </c:pt>
                <c:pt idx="10">
                  <c:v>-268.7252852680175</c:v>
                </c:pt>
                <c:pt idx="11">
                  <c:v>-264.92419211733926</c:v>
                </c:pt>
                <c:pt idx="12">
                  <c:v>-260.68039116922751</c:v>
                </c:pt>
                <c:pt idx="13">
                  <c:v>-255.99388242368212</c:v>
                </c:pt>
                <c:pt idx="14">
                  <c:v>-250.86466588070328</c:v>
                </c:pt>
                <c:pt idx="15">
                  <c:v>-245.29274154029093</c:v>
                </c:pt>
                <c:pt idx="16">
                  <c:v>-239.27810940244507</c:v>
                </c:pt>
                <c:pt idx="17">
                  <c:v>-232.82076946716558</c:v>
                </c:pt>
                <c:pt idx="18">
                  <c:v>-225.92072173445263</c:v>
                </c:pt>
                <c:pt idx="19">
                  <c:v>-218.57796620430611</c:v>
                </c:pt>
                <c:pt idx="20">
                  <c:v>-210.79250287672608</c:v>
                </c:pt>
                <c:pt idx="21">
                  <c:v>-202.56433175171253</c:v>
                </c:pt>
                <c:pt idx="22">
                  <c:v>-193.89345282926544</c:v>
                </c:pt>
                <c:pt idx="23">
                  <c:v>-184.77986610938478</c:v>
                </c:pt>
                <c:pt idx="24">
                  <c:v>-175.22357159207064</c:v>
                </c:pt>
                <c:pt idx="25">
                  <c:v>-165.22456927732298</c:v>
                </c:pt>
                <c:pt idx="26">
                  <c:v>-154.78285916514173</c:v>
                </c:pt>
                <c:pt idx="27">
                  <c:v>-143.89844125552702</c:v>
                </c:pt>
                <c:pt idx="28">
                  <c:v>-132.57131554847874</c:v>
                </c:pt>
                <c:pt idx="29">
                  <c:v>-120.80148204399691</c:v>
                </c:pt>
                <c:pt idx="30">
                  <c:v>-108.58894074208155</c:v>
                </c:pt>
                <c:pt idx="31">
                  <c:v>-95.933691642732754</c:v>
                </c:pt>
                <c:pt idx="32">
                  <c:v>-82.835734745950305</c:v>
                </c:pt>
                <c:pt idx="33">
                  <c:v>-69.295070051734342</c:v>
                </c:pt>
                <c:pt idx="34">
                  <c:v>-55.311697560084959</c:v>
                </c:pt>
                <c:pt idx="35">
                  <c:v>-40.885617271001927</c:v>
                </c:pt>
                <c:pt idx="36">
                  <c:v>-26.016829184485381</c:v>
                </c:pt>
                <c:pt idx="37">
                  <c:v>-10.690506413324485</c:v>
                </c:pt>
                <c:pt idx="38">
                  <c:v>5.4034329446611125</c:v>
                </c:pt>
                <c:pt idx="39">
                  <c:v>22.388836681804232</c:v>
                </c:pt>
                <c:pt idx="40">
                  <c:v>40.265704798104878</c:v>
                </c:pt>
                <c:pt idx="41">
                  <c:v>59.034037293562932</c:v>
                </c:pt>
                <c:pt idx="42">
                  <c:v>78.693834168178626</c:v>
                </c:pt>
                <c:pt idx="43">
                  <c:v>99.245095421951845</c:v>
                </c:pt>
                <c:pt idx="44">
                  <c:v>120.68782105488245</c:v>
                </c:pt>
                <c:pt idx="45">
                  <c:v>143.02201106697075</c:v>
                </c:pt>
                <c:pt idx="46">
                  <c:v>166.24766545821652</c:v>
                </c:pt>
                <c:pt idx="47">
                  <c:v>190.36478422861967</c:v>
                </c:pt>
                <c:pt idx="48">
                  <c:v>215.37336737818055</c:v>
                </c:pt>
                <c:pt idx="49">
                  <c:v>241.27341490689892</c:v>
                </c:pt>
                <c:pt idx="50">
                  <c:v>268.06492681477459</c:v>
                </c:pt>
                <c:pt idx="51">
                  <c:v>295.74790310180805</c:v>
                </c:pt>
                <c:pt idx="52">
                  <c:v>324.32234376799897</c:v>
                </c:pt>
                <c:pt idx="53">
                  <c:v>353.78824881334731</c:v>
                </c:pt>
                <c:pt idx="54">
                  <c:v>384.14561823785328</c:v>
                </c:pt>
                <c:pt idx="55">
                  <c:v>415.39445204151684</c:v>
                </c:pt>
                <c:pt idx="56">
                  <c:v>447.53475022433764</c:v>
                </c:pt>
                <c:pt idx="57">
                  <c:v>480.5665127863162</c:v>
                </c:pt>
                <c:pt idx="58">
                  <c:v>514.48973972745239</c:v>
                </c:pt>
                <c:pt idx="59">
                  <c:v>549.30443104774599</c:v>
                </c:pt>
                <c:pt idx="60">
                  <c:v>585.01058674719707</c:v>
                </c:pt>
                <c:pt idx="61">
                  <c:v>621.60820682580538</c:v>
                </c:pt>
                <c:pt idx="62">
                  <c:v>659.09729128357151</c:v>
                </c:pt>
                <c:pt idx="63">
                  <c:v>697.47784012049522</c:v>
                </c:pt>
                <c:pt idx="64">
                  <c:v>736.74985333657651</c:v>
                </c:pt>
                <c:pt idx="65">
                  <c:v>776.91333093181527</c:v>
                </c:pt>
                <c:pt idx="66">
                  <c:v>817.96827290621161</c:v>
                </c:pt>
                <c:pt idx="67">
                  <c:v>859.91467925976542</c:v>
                </c:pt>
                <c:pt idx="68">
                  <c:v>902.75254999247625</c:v>
                </c:pt>
                <c:pt idx="69">
                  <c:v>946.48188510434511</c:v>
                </c:pt>
                <c:pt idx="70">
                  <c:v>991.10268459537144</c:v>
                </c:pt>
                <c:pt idx="71">
                  <c:v>1036.6149484655555</c:v>
                </c:pt>
                <c:pt idx="72">
                  <c:v>1083.0186767148969</c:v>
                </c:pt>
                <c:pt idx="73">
                  <c:v>1130.3138693433957</c:v>
                </c:pt>
                <c:pt idx="74">
                  <c:v>1178.5005263510518</c:v>
                </c:pt>
                <c:pt idx="75">
                  <c:v>1227.5786477378656</c:v>
                </c:pt>
                <c:pt idx="76">
                  <c:v>1277.5482335038373</c:v>
                </c:pt>
                <c:pt idx="77">
                  <c:v>1328.4092836489665</c:v>
                </c:pt>
                <c:pt idx="78">
                  <c:v>1380.1617981732529</c:v>
                </c:pt>
                <c:pt idx="79">
                  <c:v>1432.8057770766968</c:v>
                </c:pt>
                <c:pt idx="80">
                  <c:v>1486.3412203592989</c:v>
                </c:pt>
                <c:pt idx="81">
                  <c:v>1540.768128021057</c:v>
                </c:pt>
                <c:pt idx="82">
                  <c:v>1596.086500061974</c:v>
                </c:pt>
                <c:pt idx="83">
                  <c:v>1652.296336482048</c:v>
                </c:pt>
                <c:pt idx="84">
                  <c:v>1709.3976372812797</c:v>
                </c:pt>
                <c:pt idx="85">
                  <c:v>1767.3904024596693</c:v>
                </c:pt>
                <c:pt idx="86">
                  <c:v>1826.2746320172159</c:v>
                </c:pt>
                <c:pt idx="87">
                  <c:v>1886.0503259539196</c:v>
                </c:pt>
                <c:pt idx="88">
                  <c:v>1946.7174842697814</c:v>
                </c:pt>
                <c:pt idx="89">
                  <c:v>2008.2761069648006</c:v>
                </c:pt>
                <c:pt idx="90">
                  <c:v>2070.7261940389776</c:v>
                </c:pt>
                <c:pt idx="91">
                  <c:v>2134.067745492312</c:v>
                </c:pt>
                <c:pt idx="92">
                  <c:v>2198.3007613248037</c:v>
                </c:pt>
                <c:pt idx="93">
                  <c:v>2263.4252415364526</c:v>
                </c:pt>
                <c:pt idx="94">
                  <c:v>2329.4411861272597</c:v>
                </c:pt>
                <c:pt idx="95">
                  <c:v>2396.3485950972245</c:v>
                </c:pt>
                <c:pt idx="96">
                  <c:v>2464.147468446346</c:v>
                </c:pt>
                <c:pt idx="97">
                  <c:v>2532.8378061746257</c:v>
                </c:pt>
                <c:pt idx="98">
                  <c:v>2602.4196082820631</c:v>
                </c:pt>
                <c:pt idx="99">
                  <c:v>2672.8928747686582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2813.5818402947953</c:v>
                </c:pt>
                <c:pt idx="1">
                  <c:v>2813.5818402947953</c:v>
                </c:pt>
                <c:pt idx="2">
                  <c:v>2813.582220938295</c:v>
                </c:pt>
                <c:pt idx="3">
                  <c:v>2813.6425274949979</c:v>
                </c:pt>
                <c:pt idx="4">
                  <c:v>2813.8057446770049</c:v>
                </c:pt>
                <c:pt idx="5">
                  <c:v>2814.0718724843164</c:v>
                </c:pt>
                <c:pt idx="6">
                  <c:v>2814.4409109169333</c:v>
                </c:pt>
                <c:pt idx="7">
                  <c:v>2814.9128599748547</c:v>
                </c:pt>
                <c:pt idx="8">
                  <c:v>2815.487719658081</c:v>
                </c:pt>
                <c:pt idx="9">
                  <c:v>2816.1654899666119</c:v>
                </c:pt>
                <c:pt idx="10">
                  <c:v>2816.9461709004472</c:v>
                </c:pt>
                <c:pt idx="11">
                  <c:v>2817.829762459588</c:v>
                </c:pt>
                <c:pt idx="12">
                  <c:v>2818.8162646440328</c:v>
                </c:pt>
                <c:pt idx="13">
                  <c:v>2819.905677453783</c:v>
                </c:pt>
                <c:pt idx="14">
                  <c:v>2821.0980008888373</c:v>
                </c:pt>
                <c:pt idx="15">
                  <c:v>2822.3932349491965</c:v>
                </c:pt>
                <c:pt idx="16">
                  <c:v>2823.7913796348607</c:v>
                </c:pt>
                <c:pt idx="17">
                  <c:v>2825.2924349458299</c:v>
                </c:pt>
                <c:pt idx="18">
                  <c:v>2826.8964008821035</c:v>
                </c:pt>
                <c:pt idx="19">
                  <c:v>2828.6032774436817</c:v>
                </c:pt>
                <c:pt idx="20">
                  <c:v>2830.4130646305653</c:v>
                </c:pt>
                <c:pt idx="21">
                  <c:v>2832.3257624427533</c:v>
                </c:pt>
                <c:pt idx="22">
                  <c:v>2834.3413708802459</c:v>
                </c:pt>
                <c:pt idx="23">
                  <c:v>2836.4598899430434</c:v>
                </c:pt>
                <c:pt idx="24">
                  <c:v>2838.6813196311455</c:v>
                </c:pt>
                <c:pt idx="25">
                  <c:v>2841.005659944552</c:v>
                </c:pt>
                <c:pt idx="26">
                  <c:v>2843.4329108832635</c:v>
                </c:pt>
                <c:pt idx="27">
                  <c:v>2845.9630724472804</c:v>
                </c:pt>
                <c:pt idx="28">
                  <c:v>2848.5961446366014</c:v>
                </c:pt>
                <c:pt idx="29">
                  <c:v>2851.3321274512277</c:v>
                </c:pt>
                <c:pt idx="30">
                  <c:v>2854.1710208911577</c:v>
                </c:pt>
                <c:pt idx="31">
                  <c:v>2857.1128249563935</c:v>
                </c:pt>
                <c:pt idx="32">
                  <c:v>2860.1575396469339</c:v>
                </c:pt>
                <c:pt idx="33">
                  <c:v>2863.3051649627782</c:v>
                </c:pt>
                <c:pt idx="34">
                  <c:v>2866.5557009039285</c:v>
                </c:pt>
                <c:pt idx="35">
                  <c:v>2869.9091474703823</c:v>
                </c:pt>
                <c:pt idx="36">
                  <c:v>2873.3655046621416</c:v>
                </c:pt>
                <c:pt idx="37">
                  <c:v>2876.9308286685759</c:v>
                </c:pt>
                <c:pt idx="38">
                  <c:v>2880.7317755229483</c:v>
                </c:pt>
                <c:pt idx="39">
                  <c:v>2884.8189320863275</c:v>
                </c:pt>
                <c:pt idx="40">
                  <c:v>2889.1922983587133</c:v>
                </c:pt>
                <c:pt idx="41">
                  <c:v>2893.851874340106</c:v>
                </c:pt>
                <c:pt idx="42">
                  <c:v>2898.7976600305055</c:v>
                </c:pt>
                <c:pt idx="43">
                  <c:v>2904.0296554299116</c:v>
                </c:pt>
                <c:pt idx="44">
                  <c:v>2909.5478605383246</c:v>
                </c:pt>
                <c:pt idx="45">
                  <c:v>2915.3522753557445</c:v>
                </c:pt>
                <c:pt idx="46">
                  <c:v>2921.4428998821713</c:v>
                </c:pt>
                <c:pt idx="47">
                  <c:v>2927.8197341176046</c:v>
                </c:pt>
                <c:pt idx="48">
                  <c:v>2934.4827780620444</c:v>
                </c:pt>
                <c:pt idx="49">
                  <c:v>2941.4320317154916</c:v>
                </c:pt>
                <c:pt idx="50">
                  <c:v>2948.6674950779452</c:v>
                </c:pt>
                <c:pt idx="51">
                  <c:v>2956.1891681494062</c:v>
                </c:pt>
                <c:pt idx="52">
                  <c:v>2963.9970509298732</c:v>
                </c:pt>
                <c:pt idx="53">
                  <c:v>2972.0911434193472</c:v>
                </c:pt>
                <c:pt idx="54">
                  <c:v>2980.4714456178285</c:v>
                </c:pt>
                <c:pt idx="55">
                  <c:v>2989.1379575253163</c:v>
                </c:pt>
                <c:pt idx="56">
                  <c:v>2998.0906791418106</c:v>
                </c:pt>
                <c:pt idx="57">
                  <c:v>3007.3296104673113</c:v>
                </c:pt>
                <c:pt idx="58">
                  <c:v>3016.8547515018195</c:v>
                </c:pt>
                <c:pt idx="59">
                  <c:v>3026.6661022453345</c:v>
                </c:pt>
                <c:pt idx="60">
                  <c:v>3036.7636626978565</c:v>
                </c:pt>
                <c:pt idx="61">
                  <c:v>3047.1474328593845</c:v>
                </c:pt>
                <c:pt idx="62">
                  <c:v>3057.8174127299194</c:v>
                </c:pt>
                <c:pt idx="63">
                  <c:v>3068.7736023094617</c:v>
                </c:pt>
                <c:pt idx="64">
                  <c:v>3080.0160015980105</c:v>
                </c:pt>
                <c:pt idx="65">
                  <c:v>3091.5446105955657</c:v>
                </c:pt>
                <c:pt idx="66">
                  <c:v>3103.3594293021279</c:v>
                </c:pt>
                <c:pt idx="67">
                  <c:v>3115.460457717697</c:v>
                </c:pt>
                <c:pt idx="68">
                  <c:v>3127.8476958422725</c:v>
                </c:pt>
                <c:pt idx="69">
                  <c:v>3140.5211436758555</c:v>
                </c:pt>
                <c:pt idx="70">
                  <c:v>3153.4808012184449</c:v>
                </c:pt>
                <c:pt idx="71">
                  <c:v>3166.7266684700407</c:v>
                </c:pt>
                <c:pt idx="72">
                  <c:v>3180.258745430644</c:v>
                </c:pt>
                <c:pt idx="73">
                  <c:v>3194.0770321002537</c:v>
                </c:pt>
                <c:pt idx="74">
                  <c:v>3208.18152847887</c:v>
                </c:pt>
                <c:pt idx="75">
                  <c:v>3222.572234566494</c:v>
                </c:pt>
                <c:pt idx="76">
                  <c:v>3237.249150363124</c:v>
                </c:pt>
                <c:pt idx="77">
                  <c:v>3252.212275868761</c:v>
                </c:pt>
                <c:pt idx="78">
                  <c:v>3267.4616110834045</c:v>
                </c:pt>
                <c:pt idx="79">
                  <c:v>3282.9971560070553</c:v>
                </c:pt>
                <c:pt idx="80">
                  <c:v>3298.8189106397122</c:v>
                </c:pt>
                <c:pt idx="81">
                  <c:v>3314.9268749813764</c:v>
                </c:pt>
                <c:pt idx="82">
                  <c:v>3331.3210490320471</c:v>
                </c:pt>
                <c:pt idx="83">
                  <c:v>3348.0014327917247</c:v>
                </c:pt>
                <c:pt idx="84">
                  <c:v>3364.9680262604093</c:v>
                </c:pt>
                <c:pt idx="85">
                  <c:v>3382.2208294381003</c:v>
                </c:pt>
                <c:pt idx="86">
                  <c:v>3399.7598423247978</c:v>
                </c:pt>
                <c:pt idx="87">
                  <c:v>3417.5850649205026</c:v>
                </c:pt>
                <c:pt idx="88">
                  <c:v>3435.6964972252144</c:v>
                </c:pt>
                <c:pt idx="89">
                  <c:v>3454.0941392389327</c:v>
                </c:pt>
                <c:pt idx="90">
                  <c:v>3472.7779909616579</c:v>
                </c:pt>
                <c:pt idx="91">
                  <c:v>3491.74805239339</c:v>
                </c:pt>
                <c:pt idx="92">
                  <c:v>3511.0043235341282</c:v>
                </c:pt>
                <c:pt idx="93">
                  <c:v>3530.5468043838737</c:v>
                </c:pt>
                <c:pt idx="94">
                  <c:v>3550.3754949426261</c:v>
                </c:pt>
                <c:pt idx="95">
                  <c:v>3570.490395210385</c:v>
                </c:pt>
                <c:pt idx="96">
                  <c:v>3590.8915051871504</c:v>
                </c:pt>
                <c:pt idx="97">
                  <c:v>3611.5788248729232</c:v>
                </c:pt>
                <c:pt idx="98">
                  <c:v>3632.5523542677024</c:v>
                </c:pt>
                <c:pt idx="99">
                  <c:v>3653.812093371489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-238.5376166630308</c:v>
                </c:pt>
                <c:pt idx="1">
                  <c:v>-238.5376166630308</c:v>
                </c:pt>
                <c:pt idx="2">
                  <c:v>-238.50994393733009</c:v>
                </c:pt>
                <c:pt idx="3">
                  <c:v>-238.08980535781239</c:v>
                </c:pt>
                <c:pt idx="4">
                  <c:v>-237.16397902215147</c:v>
                </c:pt>
                <c:pt idx="5">
                  <c:v>-235.73246493034713</c:v>
                </c:pt>
                <c:pt idx="6">
                  <c:v>-233.79526308239963</c:v>
                </c:pt>
                <c:pt idx="7">
                  <c:v>-231.35237347830878</c:v>
                </c:pt>
                <c:pt idx="8">
                  <c:v>-228.40379611807464</c:v>
                </c:pt>
                <c:pt idx="9">
                  <c:v>-224.94953100169721</c:v>
                </c:pt>
                <c:pt idx="10">
                  <c:v>-220.98957812917649</c:v>
                </c:pt>
                <c:pt idx="11">
                  <c:v>-216.52393750051249</c:v>
                </c:pt>
                <c:pt idx="12">
                  <c:v>-211.55260911570517</c:v>
                </c:pt>
                <c:pt idx="13">
                  <c:v>-206.07559297475458</c:v>
                </c:pt>
                <c:pt idx="14">
                  <c:v>-200.09288907766071</c:v>
                </c:pt>
                <c:pt idx="15">
                  <c:v>-193.60449742442353</c:v>
                </c:pt>
                <c:pt idx="16">
                  <c:v>-186.61041801504308</c:v>
                </c:pt>
                <c:pt idx="17">
                  <c:v>-179.11065084951932</c:v>
                </c:pt>
                <c:pt idx="18">
                  <c:v>-171.10519592785226</c:v>
                </c:pt>
                <c:pt idx="19">
                  <c:v>-162.59405325004192</c:v>
                </c:pt>
                <c:pt idx="20">
                  <c:v>-153.57722281608829</c:v>
                </c:pt>
                <c:pt idx="21">
                  <c:v>-144.05470462599138</c:v>
                </c:pt>
                <c:pt idx="22">
                  <c:v>-134.02649867975111</c:v>
                </c:pt>
                <c:pt idx="23">
                  <c:v>-123.49260497736765</c:v>
                </c:pt>
                <c:pt idx="24">
                  <c:v>-112.45302351884084</c:v>
                </c:pt>
                <c:pt idx="25">
                  <c:v>-100.90775430417071</c:v>
                </c:pt>
                <c:pt idx="26">
                  <c:v>-88.856797333357378</c:v>
                </c:pt>
                <c:pt idx="27">
                  <c:v>-76.300152606400701</c:v>
                </c:pt>
                <c:pt idx="28">
                  <c:v>-63.237820123300686</c:v>
                </c:pt>
                <c:pt idx="29">
                  <c:v>-49.669799884057475</c:v>
                </c:pt>
                <c:pt idx="30">
                  <c:v>-35.596091888670891</c:v>
                </c:pt>
                <c:pt idx="31">
                  <c:v>-20.997240921161072</c:v>
                </c:pt>
                <c:pt idx="32">
                  <c:v>-5.6685108092084917</c:v>
                </c:pt>
                <c:pt idx="33">
                  <c:v>10.444840692121858</c:v>
                </c:pt>
                <c:pt idx="34">
                  <c:v>27.342813582829923</c:v>
                </c:pt>
                <c:pt idx="35">
                  <c:v>45.025407862915827</c:v>
                </c:pt>
                <c:pt idx="36">
                  <c:v>63.492623532379426</c:v>
                </c:pt>
                <c:pt idx="37">
                  <c:v>82.744460591220886</c:v>
                </c:pt>
                <c:pt idx="38">
                  <c:v>102.78091903944012</c:v>
                </c:pt>
                <c:pt idx="39">
                  <c:v>123.60199887703715</c:v>
                </c:pt>
                <c:pt idx="40">
                  <c:v>145.20770010401174</c:v>
                </c:pt>
                <c:pt idx="41">
                  <c:v>167.59802272036433</c:v>
                </c:pt>
                <c:pt idx="42">
                  <c:v>190.77296672609467</c:v>
                </c:pt>
                <c:pt idx="43">
                  <c:v>214.73253212120278</c:v>
                </c:pt>
                <c:pt idx="44">
                  <c:v>239.47671890568867</c:v>
                </c:pt>
                <c:pt idx="45">
                  <c:v>265.00552707955234</c:v>
                </c:pt>
                <c:pt idx="46">
                  <c:v>291.31895664279358</c:v>
                </c:pt>
                <c:pt idx="47">
                  <c:v>318.41700759541283</c:v>
                </c:pt>
                <c:pt idx="48">
                  <c:v>346.29967993740985</c:v>
                </c:pt>
                <c:pt idx="49">
                  <c:v>374.96697366878459</c:v>
                </c:pt>
                <c:pt idx="50">
                  <c:v>404.41888878953716</c:v>
                </c:pt>
                <c:pt idx="51">
                  <c:v>434.65542529966729</c:v>
                </c:pt>
                <c:pt idx="52">
                  <c:v>465.67658319917535</c:v>
                </c:pt>
                <c:pt idx="53">
                  <c:v>497.48236248806126</c:v>
                </c:pt>
                <c:pt idx="54">
                  <c:v>530.07276316632488</c:v>
                </c:pt>
                <c:pt idx="55">
                  <c:v>563.44778523396633</c:v>
                </c:pt>
                <c:pt idx="56">
                  <c:v>597.60742869098556</c:v>
                </c:pt>
                <c:pt idx="57">
                  <c:v>632.55169353738222</c:v>
                </c:pt>
                <c:pt idx="58">
                  <c:v>668.280579773157</c:v>
                </c:pt>
                <c:pt idx="59">
                  <c:v>704.79408739830956</c:v>
                </c:pt>
                <c:pt idx="60">
                  <c:v>742.09221641283989</c:v>
                </c:pt>
                <c:pt idx="61">
                  <c:v>780.174966816748</c:v>
                </c:pt>
                <c:pt idx="62">
                  <c:v>819.04233861003354</c:v>
                </c:pt>
                <c:pt idx="63">
                  <c:v>858.6943317926972</c:v>
                </c:pt>
                <c:pt idx="64">
                  <c:v>899.13094636473863</c:v>
                </c:pt>
                <c:pt idx="65">
                  <c:v>940.35218232615784</c:v>
                </c:pt>
                <c:pt idx="66">
                  <c:v>982.35803967695483</c:v>
                </c:pt>
                <c:pt idx="67">
                  <c:v>1025.1485184171295</c:v>
                </c:pt>
                <c:pt idx="68">
                  <c:v>1068.723618546682</c:v>
                </c:pt>
                <c:pt idx="69">
                  <c:v>1113.0833400656122</c:v>
                </c:pt>
                <c:pt idx="70">
                  <c:v>1158.2276829739201</c:v>
                </c:pt>
                <c:pt idx="71">
                  <c:v>1204.1566472716061</c:v>
                </c:pt>
                <c:pt idx="72">
                  <c:v>1250.8702329586695</c:v>
                </c:pt>
                <c:pt idx="73">
                  <c:v>1298.3684400351108</c:v>
                </c:pt>
                <c:pt idx="74">
                  <c:v>1346.65126850093</c:v>
                </c:pt>
                <c:pt idx="75">
                  <c:v>1395.7187183561268</c:v>
                </c:pt>
                <c:pt idx="76">
                  <c:v>1445.5707896007016</c:v>
                </c:pt>
                <c:pt idx="77">
                  <c:v>1496.2074822346542</c:v>
                </c:pt>
                <c:pt idx="78">
                  <c:v>1547.6287962579845</c:v>
                </c:pt>
                <c:pt idx="79">
                  <c:v>1599.8347316706927</c:v>
                </c:pt>
                <c:pt idx="80">
                  <c:v>1652.8252884727774</c:v>
                </c:pt>
                <c:pt idx="81">
                  <c:v>1706.6004666642409</c:v>
                </c:pt>
                <c:pt idx="82">
                  <c:v>1761.1602662450823</c:v>
                </c:pt>
                <c:pt idx="83">
                  <c:v>1816.5046872153016</c:v>
                </c:pt>
                <c:pt idx="84">
                  <c:v>1872.6337295748986</c:v>
                </c:pt>
                <c:pt idx="85">
                  <c:v>1929.5473933238734</c:v>
                </c:pt>
                <c:pt idx="86">
                  <c:v>1987.2456784622259</c:v>
                </c:pt>
                <c:pt idx="87">
                  <c:v>2045.7285849899561</c:v>
                </c:pt>
                <c:pt idx="88">
                  <c:v>2104.9961129070639</c:v>
                </c:pt>
                <c:pt idx="89">
                  <c:v>2165.0482622135496</c:v>
                </c:pt>
                <c:pt idx="90">
                  <c:v>2225.8850329094134</c:v>
                </c:pt>
                <c:pt idx="91">
                  <c:v>2287.506424994654</c:v>
                </c:pt>
                <c:pt idx="92">
                  <c:v>2349.9124384692732</c:v>
                </c:pt>
                <c:pt idx="93">
                  <c:v>2413.1030733332705</c:v>
                </c:pt>
                <c:pt idx="94">
                  <c:v>2477.0783295866449</c:v>
                </c:pt>
                <c:pt idx="95">
                  <c:v>2541.8382072293975</c:v>
                </c:pt>
                <c:pt idx="96">
                  <c:v>2607.3827062615278</c:v>
                </c:pt>
                <c:pt idx="97">
                  <c:v>2673.7118266830362</c:v>
                </c:pt>
                <c:pt idx="98">
                  <c:v>2740.8255684939218</c:v>
                </c:pt>
                <c:pt idx="99">
                  <c:v>2808.7239316941855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2835.7841606594966</c:v>
                </c:pt>
                <c:pt idx="1">
                  <c:v>2835.7841606594966</c:v>
                </c:pt>
                <c:pt idx="2">
                  <c:v>2835.7894096950249</c:v>
                </c:pt>
                <c:pt idx="3">
                  <c:v>2835.8691026878482</c:v>
                </c:pt>
                <c:pt idx="4">
                  <c:v>2836.0447158667389</c:v>
                </c:pt>
                <c:pt idx="5">
                  <c:v>2836.316249231696</c:v>
                </c:pt>
                <c:pt idx="6">
                  <c:v>2836.6837027827205</c:v>
                </c:pt>
                <c:pt idx="7">
                  <c:v>2837.1470765198114</c:v>
                </c:pt>
                <c:pt idx="8">
                  <c:v>2837.7063704429697</c:v>
                </c:pt>
                <c:pt idx="9">
                  <c:v>2838.3615845521945</c:v>
                </c:pt>
                <c:pt idx="10">
                  <c:v>2839.1127188474866</c:v>
                </c:pt>
                <c:pt idx="11">
                  <c:v>2839.9597733288456</c:v>
                </c:pt>
                <c:pt idx="12">
                  <c:v>2840.902747996271</c:v>
                </c:pt>
                <c:pt idx="13">
                  <c:v>2841.9416428497639</c:v>
                </c:pt>
                <c:pt idx="14">
                  <c:v>2843.0764578893236</c:v>
                </c:pt>
                <c:pt idx="15">
                  <c:v>2844.3071931149502</c:v>
                </c:pt>
                <c:pt idx="16">
                  <c:v>2845.6338485266442</c:v>
                </c:pt>
                <c:pt idx="17">
                  <c:v>2847.0564241244042</c:v>
                </c:pt>
                <c:pt idx="18">
                  <c:v>2848.5749199082315</c:v>
                </c:pt>
                <c:pt idx="19">
                  <c:v>2850.1893358781263</c:v>
                </c:pt>
                <c:pt idx="20">
                  <c:v>2851.8996720340874</c:v>
                </c:pt>
                <c:pt idx="21">
                  <c:v>2853.7059283761159</c:v>
                </c:pt>
                <c:pt idx="22">
                  <c:v>2855.6081049042104</c:v>
                </c:pt>
                <c:pt idx="23">
                  <c:v>2857.6062016183728</c:v>
                </c:pt>
                <c:pt idx="24">
                  <c:v>2859.7002185186016</c:v>
                </c:pt>
                <c:pt idx="25">
                  <c:v>2861.8901556048982</c:v>
                </c:pt>
                <c:pt idx="26">
                  <c:v>2864.1760128772607</c:v>
                </c:pt>
                <c:pt idx="27">
                  <c:v>2866.5577903356907</c:v>
                </c:pt>
                <c:pt idx="28">
                  <c:v>2869.0354879801871</c:v>
                </c:pt>
                <c:pt idx="29">
                  <c:v>2871.6091058107509</c:v>
                </c:pt>
                <c:pt idx="30">
                  <c:v>2874.2786438273815</c:v>
                </c:pt>
                <c:pt idx="31">
                  <c:v>2877.0549818950226</c:v>
                </c:pt>
                <c:pt idx="32">
                  <c:v>2880.0526138289188</c:v>
                </c:pt>
                <c:pt idx="33">
                  <c:v>2883.3021529222992</c:v>
                </c:pt>
                <c:pt idx="34">
                  <c:v>2886.8035991751626</c:v>
                </c:pt>
                <c:pt idx="35">
                  <c:v>2890.5569525875098</c:v>
                </c:pt>
                <c:pt idx="36">
                  <c:v>2894.5622131593404</c:v>
                </c:pt>
                <c:pt idx="37">
                  <c:v>2898.8193808906544</c:v>
                </c:pt>
                <c:pt idx="38">
                  <c:v>2903.3284557814522</c:v>
                </c:pt>
                <c:pt idx="39">
                  <c:v>2908.0894378317334</c:v>
                </c:pt>
                <c:pt idx="40">
                  <c:v>2913.102327041498</c:v>
                </c:pt>
                <c:pt idx="41">
                  <c:v>2918.3671234107464</c:v>
                </c:pt>
                <c:pt idx="42">
                  <c:v>2923.8838269394782</c:v>
                </c:pt>
                <c:pt idx="43">
                  <c:v>2929.652437627693</c:v>
                </c:pt>
                <c:pt idx="44">
                  <c:v>2935.6729554753924</c:v>
                </c:pt>
                <c:pt idx="45">
                  <c:v>2941.9453804825744</c:v>
                </c:pt>
                <c:pt idx="46">
                  <c:v>2948.4697126492401</c:v>
                </c:pt>
                <c:pt idx="47">
                  <c:v>2955.2459519753893</c:v>
                </c:pt>
                <c:pt idx="48">
                  <c:v>2962.2740984610227</c:v>
                </c:pt>
                <c:pt idx="49">
                  <c:v>2969.5541521061391</c:v>
                </c:pt>
                <c:pt idx="50">
                  <c:v>2977.0861129107388</c:v>
                </c:pt>
                <c:pt idx="51">
                  <c:v>2984.869980874822</c:v>
                </c:pt>
                <c:pt idx="52">
                  <c:v>2992.9057559983889</c:v>
                </c:pt>
                <c:pt idx="53">
                  <c:v>3001.1934382814397</c:v>
                </c:pt>
                <c:pt idx="54">
                  <c:v>3009.7330277239735</c:v>
                </c:pt>
                <c:pt idx="55">
                  <c:v>3018.524524325991</c:v>
                </c:pt>
                <c:pt idx="56">
                  <c:v>3027.567928087492</c:v>
                </c:pt>
                <c:pt idx="57">
                  <c:v>3036.8632390084763</c:v>
                </c:pt>
                <c:pt idx="58">
                  <c:v>3046.4104570889444</c:v>
                </c:pt>
                <c:pt idx="59">
                  <c:v>3056.209582328896</c:v>
                </c:pt>
                <c:pt idx="60">
                  <c:v>3066.2606147283309</c:v>
                </c:pt>
                <c:pt idx="61">
                  <c:v>3076.5635542872496</c:v>
                </c:pt>
                <c:pt idx="62">
                  <c:v>3087.1184010056518</c:v>
                </c:pt>
                <c:pt idx="63">
                  <c:v>3097.9251548835373</c:v>
                </c:pt>
                <c:pt idx="64">
                  <c:v>3108.9838159209066</c:v>
                </c:pt>
                <c:pt idx="65">
                  <c:v>3120.2943841177594</c:v>
                </c:pt>
                <c:pt idx="66">
                  <c:v>3131.8568594740955</c:v>
                </c:pt>
                <c:pt idx="67">
                  <c:v>3143.6712419899154</c:v>
                </c:pt>
                <c:pt idx="68">
                  <c:v>3155.7375316652187</c:v>
                </c:pt>
                <c:pt idx="69">
                  <c:v>3168.0557285000054</c:v>
                </c:pt>
                <c:pt idx="70">
                  <c:v>3180.6258324942755</c:v>
                </c:pt>
                <c:pt idx="71">
                  <c:v>3193.4478436480294</c:v>
                </c:pt>
                <c:pt idx="72">
                  <c:v>3206.5217619612667</c:v>
                </c:pt>
                <c:pt idx="73">
                  <c:v>3219.8475874339874</c:v>
                </c:pt>
                <c:pt idx="74">
                  <c:v>3233.4253200661919</c:v>
                </c:pt>
                <c:pt idx="75">
                  <c:v>3247.2549598578798</c:v>
                </c:pt>
                <c:pt idx="76">
                  <c:v>3261.3365068090511</c:v>
                </c:pt>
                <c:pt idx="77">
                  <c:v>3275.6699609197062</c:v>
                </c:pt>
                <c:pt idx="78">
                  <c:v>3290.2553221898447</c:v>
                </c:pt>
                <c:pt idx="79">
                  <c:v>3305.0925906194666</c:v>
                </c:pt>
                <c:pt idx="80">
                  <c:v>3320.1817662085718</c:v>
                </c:pt>
                <c:pt idx="81">
                  <c:v>3335.5228489571609</c:v>
                </c:pt>
                <c:pt idx="82">
                  <c:v>3351.1158388652334</c:v>
                </c:pt>
                <c:pt idx="83">
                  <c:v>3366.9607359327892</c:v>
                </c:pt>
                <c:pt idx="84">
                  <c:v>3383.0575401598289</c:v>
                </c:pt>
                <c:pt idx="85">
                  <c:v>3399.406251546352</c:v>
                </c:pt>
                <c:pt idx="86">
                  <c:v>3416.0068700923584</c:v>
                </c:pt>
                <c:pt idx="87">
                  <c:v>3432.8593957978487</c:v>
                </c:pt>
                <c:pt idx="88">
                  <c:v>3449.9638286628224</c:v>
                </c:pt>
                <c:pt idx="89">
                  <c:v>3467.3201686872799</c:v>
                </c:pt>
                <c:pt idx="90">
                  <c:v>3484.9284158712203</c:v>
                </c:pt>
                <c:pt idx="91">
                  <c:v>3502.7885702146441</c:v>
                </c:pt>
                <c:pt idx="92">
                  <c:v>3520.9006317175522</c:v>
                </c:pt>
                <c:pt idx="93">
                  <c:v>3539.2646003799427</c:v>
                </c:pt>
                <c:pt idx="94">
                  <c:v>3557.8804762018181</c:v>
                </c:pt>
                <c:pt idx="95">
                  <c:v>3576.7482591831763</c:v>
                </c:pt>
                <c:pt idx="96">
                  <c:v>3595.8679493240184</c:v>
                </c:pt>
                <c:pt idx="97">
                  <c:v>3615.2395466243433</c:v>
                </c:pt>
                <c:pt idx="98">
                  <c:v>3634.8630510841526</c:v>
                </c:pt>
                <c:pt idx="99">
                  <c:v>3654.7384627034444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-224.88234185270329</c:v>
                </c:pt>
                <c:pt idx="1">
                  <c:v>-224.88234185270329</c:v>
                </c:pt>
                <c:pt idx="2">
                  <c:v>-224.84575627785176</c:v>
                </c:pt>
                <c:pt idx="3">
                  <c:v>-224.39797032408455</c:v>
                </c:pt>
                <c:pt idx="4">
                  <c:v>-223.44075131145587</c:v>
                </c:pt>
                <c:pt idx="5">
                  <c:v>-221.97409923996588</c:v>
                </c:pt>
                <c:pt idx="6">
                  <c:v>-219.99801410961436</c:v>
                </c:pt>
                <c:pt idx="7">
                  <c:v>-217.51249592040153</c:v>
                </c:pt>
                <c:pt idx="8">
                  <c:v>-214.51754467232723</c:v>
                </c:pt>
                <c:pt idx="9">
                  <c:v>-211.01316036539151</c:v>
                </c:pt>
                <c:pt idx="10">
                  <c:v>-206.99934299959443</c:v>
                </c:pt>
                <c:pt idx="11">
                  <c:v>-202.47609257493593</c:v>
                </c:pt>
                <c:pt idx="12">
                  <c:v>-197.44340909141602</c:v>
                </c:pt>
                <c:pt idx="13">
                  <c:v>-191.90129254903468</c:v>
                </c:pt>
                <c:pt idx="14">
                  <c:v>-185.84974294779198</c:v>
                </c:pt>
                <c:pt idx="15">
                  <c:v>-179.28876028768786</c:v>
                </c:pt>
                <c:pt idx="16">
                  <c:v>-172.21834456872227</c:v>
                </c:pt>
                <c:pt idx="17">
                  <c:v>-164.63849579089532</c:v>
                </c:pt>
                <c:pt idx="18">
                  <c:v>-156.54921395420695</c:v>
                </c:pt>
                <c:pt idx="19">
                  <c:v>-147.95049905865721</c:v>
                </c:pt>
                <c:pt idx="20">
                  <c:v>-138.84235110424601</c:v>
                </c:pt>
                <c:pt idx="21">
                  <c:v>-129.22477009097338</c:v>
                </c:pt>
                <c:pt idx="22">
                  <c:v>-119.09775601883941</c:v>
                </c:pt>
                <c:pt idx="23">
                  <c:v>-108.461308887844</c:v>
                </c:pt>
                <c:pt idx="24">
                  <c:v>-97.315428697987144</c:v>
                </c:pt>
                <c:pt idx="25">
                  <c:v>-85.660115449268929</c:v>
                </c:pt>
                <c:pt idx="26">
                  <c:v>-73.495369141689309</c:v>
                </c:pt>
                <c:pt idx="27">
                  <c:v>-60.821189775248286</c:v>
                </c:pt>
                <c:pt idx="28">
                  <c:v>-47.637577349945786</c:v>
                </c:pt>
                <c:pt idx="29">
                  <c:v>-33.94453186578194</c:v>
                </c:pt>
                <c:pt idx="30">
                  <c:v>-19.669010474177796</c:v>
                </c:pt>
                <c:pt idx="31">
                  <c:v>-4.626453568043658</c:v>
                </c:pt>
                <c:pt idx="32">
                  <c:v>11.192132676407375</c:v>
                </c:pt>
                <c:pt idx="33">
                  <c:v>27.786748259175369</c:v>
                </c:pt>
                <c:pt idx="34">
                  <c:v>45.157393180260399</c:v>
                </c:pt>
                <c:pt idx="35">
                  <c:v>63.304067439662312</c:v>
                </c:pt>
                <c:pt idx="36">
                  <c:v>82.226771037381184</c:v>
                </c:pt>
                <c:pt idx="37">
                  <c:v>101.92550397341711</c:v>
                </c:pt>
                <c:pt idx="38">
                  <c:v>122.40026624776989</c:v>
                </c:pt>
                <c:pt idx="39">
                  <c:v>143.65105786043966</c:v>
                </c:pt>
                <c:pt idx="40">
                  <c:v>165.67787881142635</c:v>
                </c:pt>
                <c:pt idx="41">
                  <c:v>188.48072910073003</c:v>
                </c:pt>
                <c:pt idx="42">
                  <c:v>212.0596087283509</c:v>
                </c:pt>
                <c:pt idx="43">
                  <c:v>236.41451769428849</c:v>
                </c:pt>
                <c:pt idx="44">
                  <c:v>261.54545599854305</c:v>
                </c:pt>
                <c:pt idx="45">
                  <c:v>287.45242364111459</c:v>
                </c:pt>
                <c:pt idx="46">
                  <c:v>314.13542062200304</c:v>
                </c:pt>
                <c:pt idx="47">
                  <c:v>341.5944469412085</c:v>
                </c:pt>
                <c:pt idx="48">
                  <c:v>369.8295025987311</c:v>
                </c:pt>
                <c:pt idx="49">
                  <c:v>398.84058759457048</c:v>
                </c:pt>
                <c:pt idx="50">
                  <c:v>428.62770192872676</c:v>
                </c:pt>
                <c:pt idx="51">
                  <c:v>459.19084560120007</c:v>
                </c:pt>
                <c:pt idx="52">
                  <c:v>490.53001861199027</c:v>
                </c:pt>
                <c:pt idx="53">
                  <c:v>522.64522096109749</c:v>
                </c:pt>
                <c:pt idx="54">
                  <c:v>555.53645264852173</c:v>
                </c:pt>
                <c:pt idx="55">
                  <c:v>589.20371367426299</c:v>
                </c:pt>
                <c:pt idx="56">
                  <c:v>623.64700403832126</c:v>
                </c:pt>
                <c:pt idx="57">
                  <c:v>658.8663237406962</c:v>
                </c:pt>
                <c:pt idx="58">
                  <c:v>694.86167278138828</c:v>
                </c:pt>
                <c:pt idx="59">
                  <c:v>731.63305116039714</c:v>
                </c:pt>
                <c:pt idx="60">
                  <c:v>769.18045887772303</c:v>
                </c:pt>
                <c:pt idx="61">
                  <c:v>807.50389593336627</c:v>
                </c:pt>
                <c:pt idx="62">
                  <c:v>846.60336232732618</c:v>
                </c:pt>
                <c:pt idx="63">
                  <c:v>886.47885805960289</c:v>
                </c:pt>
                <c:pt idx="64">
                  <c:v>927.13038313019661</c:v>
                </c:pt>
                <c:pt idx="65">
                  <c:v>968.55793753910746</c:v>
                </c:pt>
                <c:pt idx="66">
                  <c:v>1010.7615212863352</c:v>
                </c:pt>
                <c:pt idx="67">
                  <c:v>1053.7411343718798</c:v>
                </c:pt>
                <c:pt idx="68">
                  <c:v>1097.4967767957419</c:v>
                </c:pt>
                <c:pt idx="69">
                  <c:v>1142.0284485579202</c:v>
                </c:pt>
                <c:pt idx="70">
                  <c:v>1187.3361496584159</c:v>
                </c:pt>
                <c:pt idx="71">
                  <c:v>1233.4198800972283</c:v>
                </c:pt>
                <c:pt idx="72">
                  <c:v>1280.2796398743576</c:v>
                </c:pt>
                <c:pt idx="73">
                  <c:v>1327.915428989804</c:v>
                </c:pt>
                <c:pt idx="74">
                  <c:v>1376.3272474435682</c:v>
                </c:pt>
                <c:pt idx="75">
                  <c:v>1425.5150952356487</c:v>
                </c:pt>
                <c:pt idx="76">
                  <c:v>1475.4789723660458</c:v>
                </c:pt>
                <c:pt idx="77">
                  <c:v>1526.2188788347601</c:v>
                </c:pt>
                <c:pt idx="78">
                  <c:v>1577.7348146417912</c:v>
                </c:pt>
                <c:pt idx="79">
                  <c:v>1630.0267797871393</c:v>
                </c:pt>
                <c:pt idx="80">
                  <c:v>1683.0947742708045</c:v>
                </c:pt>
                <c:pt idx="81">
                  <c:v>1736.9387980927866</c:v>
                </c:pt>
                <c:pt idx="82">
                  <c:v>1791.5588512530858</c:v>
                </c:pt>
                <c:pt idx="83">
                  <c:v>1846.9549337517017</c:v>
                </c:pt>
                <c:pt idx="84">
                  <c:v>1903.1270455886356</c:v>
                </c:pt>
                <c:pt idx="85">
                  <c:v>1960.0751867638855</c:v>
                </c:pt>
                <c:pt idx="86">
                  <c:v>2017.7993572774524</c:v>
                </c:pt>
                <c:pt idx="87">
                  <c:v>2076.2995571293363</c:v>
                </c:pt>
                <c:pt idx="88">
                  <c:v>2135.5757863195367</c:v>
                </c:pt>
                <c:pt idx="89">
                  <c:v>2195.6280448480547</c:v>
                </c:pt>
                <c:pt idx="90">
                  <c:v>2256.4563327148899</c:v>
                </c:pt>
                <c:pt idx="91">
                  <c:v>2318.0606499200412</c:v>
                </c:pt>
                <c:pt idx="92">
                  <c:v>2380.4409964635097</c:v>
                </c:pt>
                <c:pt idx="93">
                  <c:v>2443.5973723452953</c:v>
                </c:pt>
                <c:pt idx="94">
                  <c:v>2507.529777565398</c:v>
                </c:pt>
                <c:pt idx="95">
                  <c:v>2572.2382121238174</c:v>
                </c:pt>
                <c:pt idx="96">
                  <c:v>2637.7226760205554</c:v>
                </c:pt>
                <c:pt idx="97">
                  <c:v>2703.9831692556086</c:v>
                </c:pt>
                <c:pt idx="98">
                  <c:v>2771.0196918289789</c:v>
                </c:pt>
                <c:pt idx="99">
                  <c:v>2838.8322437406664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2841.6493854391292</c:v>
                </c:pt>
                <c:pt idx="1">
                  <c:v>2841.6493854391292</c:v>
                </c:pt>
                <c:pt idx="2">
                  <c:v>2841.6558442227674</c:v>
                </c:pt>
                <c:pt idx="3">
                  <c:v>2841.7348959420165</c:v>
                </c:pt>
                <c:pt idx="4">
                  <c:v>2841.9038825035868</c:v>
                </c:pt>
                <c:pt idx="5">
                  <c:v>2842.1628039074772</c:v>
                </c:pt>
                <c:pt idx="6">
                  <c:v>2842.5116601536884</c:v>
                </c:pt>
                <c:pt idx="7">
                  <c:v>2842.95045124222</c:v>
                </c:pt>
                <c:pt idx="8">
                  <c:v>2843.479177173072</c:v>
                </c:pt>
                <c:pt idx="9">
                  <c:v>2844.0978379462449</c:v>
                </c:pt>
                <c:pt idx="10">
                  <c:v>2844.8064335617387</c:v>
                </c:pt>
                <c:pt idx="11">
                  <c:v>2845.6049640195524</c:v>
                </c:pt>
                <c:pt idx="12">
                  <c:v>2846.493429319687</c:v>
                </c:pt>
                <c:pt idx="13">
                  <c:v>2847.4718294621425</c:v>
                </c:pt>
                <c:pt idx="14">
                  <c:v>2848.5401644469184</c:v>
                </c:pt>
                <c:pt idx="15">
                  <c:v>2849.6984342740147</c:v>
                </c:pt>
                <c:pt idx="16">
                  <c:v>2850.9466389434319</c:v>
                </c:pt>
                <c:pt idx="17">
                  <c:v>2852.2847784551695</c:v>
                </c:pt>
                <c:pt idx="18">
                  <c:v>2853.7128528092276</c:v>
                </c:pt>
                <c:pt idx="19">
                  <c:v>2855.2308620056065</c:v>
                </c:pt>
                <c:pt idx="20">
                  <c:v>2856.8388060443058</c:v>
                </c:pt>
                <c:pt idx="21">
                  <c:v>2858.5366849253255</c:v>
                </c:pt>
                <c:pt idx="22">
                  <c:v>2860.3244986486661</c:v>
                </c:pt>
                <c:pt idx="23">
                  <c:v>2862.2022472143276</c:v>
                </c:pt>
                <c:pt idx="24">
                  <c:v>2864.169930622309</c:v>
                </c:pt>
                <c:pt idx="25">
                  <c:v>2866.2275488726114</c:v>
                </c:pt>
                <c:pt idx="26">
                  <c:v>2868.3751019652345</c:v>
                </c:pt>
                <c:pt idx="27">
                  <c:v>2870.6125899001777</c:v>
                </c:pt>
                <c:pt idx="28">
                  <c:v>2872.9400126774422</c:v>
                </c:pt>
                <c:pt idx="29">
                  <c:v>2875.357370297027</c:v>
                </c:pt>
                <c:pt idx="30">
                  <c:v>2877.9082846309275</c:v>
                </c:pt>
                <c:pt idx="31">
                  <c:v>2880.7029764018102</c:v>
                </c:pt>
                <c:pt idx="32">
                  <c:v>2883.7468168053169</c:v>
                </c:pt>
                <c:pt idx="33">
                  <c:v>2887.0398058414485</c:v>
                </c:pt>
                <c:pt idx="34">
                  <c:v>2890.5819435102039</c:v>
                </c:pt>
                <c:pt idx="35">
                  <c:v>2894.3732298115842</c:v>
                </c:pt>
                <c:pt idx="36">
                  <c:v>2898.4136647455889</c:v>
                </c:pt>
                <c:pt idx="37">
                  <c:v>2902.7032483122175</c:v>
                </c:pt>
                <c:pt idx="38">
                  <c:v>2907.2419805114705</c:v>
                </c:pt>
                <c:pt idx="39">
                  <c:v>2912.0298613433483</c:v>
                </c:pt>
                <c:pt idx="40">
                  <c:v>2917.0668908078501</c:v>
                </c:pt>
                <c:pt idx="41">
                  <c:v>2922.3530689049767</c:v>
                </c:pt>
                <c:pt idx="42">
                  <c:v>2927.8883956347277</c:v>
                </c:pt>
                <c:pt idx="43">
                  <c:v>2933.6728709971026</c:v>
                </c:pt>
                <c:pt idx="44">
                  <c:v>2939.7064949921019</c:v>
                </c:pt>
                <c:pt idx="45">
                  <c:v>2945.989267619726</c:v>
                </c:pt>
                <c:pt idx="46">
                  <c:v>2952.5211888799736</c:v>
                </c:pt>
                <c:pt idx="47">
                  <c:v>2959.3022587728465</c:v>
                </c:pt>
                <c:pt idx="48">
                  <c:v>2966.3324772983433</c:v>
                </c:pt>
                <c:pt idx="49">
                  <c:v>2973.6118444564645</c:v>
                </c:pt>
                <c:pt idx="50">
                  <c:v>2981.1403602472101</c:v>
                </c:pt>
                <c:pt idx="51">
                  <c:v>2988.9180246705801</c:v>
                </c:pt>
                <c:pt idx="52">
                  <c:v>2996.9448377265744</c:v>
                </c:pt>
                <c:pt idx="53">
                  <c:v>3005.2207994151931</c:v>
                </c:pt>
                <c:pt idx="54">
                  <c:v>3013.7459097364358</c:v>
                </c:pt>
                <c:pt idx="55">
                  <c:v>3022.5201686903033</c:v>
                </c:pt>
                <c:pt idx="56">
                  <c:v>3031.5435762767952</c:v>
                </c:pt>
                <c:pt idx="57">
                  <c:v>3040.8161324959115</c:v>
                </c:pt>
                <c:pt idx="58">
                  <c:v>3050.3378373476517</c:v>
                </c:pt>
                <c:pt idx="59">
                  <c:v>3060.1086908320167</c:v>
                </c:pt>
                <c:pt idx="60">
                  <c:v>3070.1286929490057</c:v>
                </c:pt>
                <c:pt idx="61">
                  <c:v>3080.3978436986195</c:v>
                </c:pt>
                <c:pt idx="62">
                  <c:v>3090.9161430808576</c:v>
                </c:pt>
                <c:pt idx="63">
                  <c:v>3101.6835910957193</c:v>
                </c:pt>
                <c:pt idx="64">
                  <c:v>3112.7001877432067</c:v>
                </c:pt>
                <c:pt idx="65">
                  <c:v>3123.9659330233171</c:v>
                </c:pt>
                <c:pt idx="66">
                  <c:v>3135.4808269360528</c:v>
                </c:pt>
                <c:pt idx="67">
                  <c:v>3147.2448694814125</c:v>
                </c:pt>
                <c:pt idx="68">
                  <c:v>3159.258060659397</c:v>
                </c:pt>
                <c:pt idx="69">
                  <c:v>3171.5204004700054</c:v>
                </c:pt>
                <c:pt idx="70">
                  <c:v>3184.0318889132382</c:v>
                </c:pt>
                <c:pt idx="71">
                  <c:v>3196.7925259890953</c:v>
                </c:pt>
                <c:pt idx="72">
                  <c:v>3209.8023116975764</c:v>
                </c:pt>
                <c:pt idx="73">
                  <c:v>3223.0612460386828</c:v>
                </c:pt>
                <c:pt idx="74">
                  <c:v>3236.5693290124132</c:v>
                </c:pt>
                <c:pt idx="75">
                  <c:v>3250.3265606187679</c:v>
                </c:pt>
                <c:pt idx="76">
                  <c:v>3264.332940857747</c:v>
                </c:pt>
                <c:pt idx="77">
                  <c:v>3278.5884697293504</c:v>
                </c:pt>
                <c:pt idx="78">
                  <c:v>3293.0931472335778</c:v>
                </c:pt>
                <c:pt idx="79">
                  <c:v>3307.8469733704301</c:v>
                </c:pt>
                <c:pt idx="80">
                  <c:v>3322.8499481399062</c:v>
                </c:pt>
                <c:pt idx="81">
                  <c:v>3338.1020715420073</c:v>
                </c:pt>
                <c:pt idx="82">
                  <c:v>3353.6033435767326</c:v>
                </c:pt>
                <c:pt idx="83">
                  <c:v>3369.3537642440824</c:v>
                </c:pt>
                <c:pt idx="84">
                  <c:v>3385.3533335440566</c:v>
                </c:pt>
                <c:pt idx="85">
                  <c:v>3401.6020514766547</c:v>
                </c:pt>
                <c:pt idx="86">
                  <c:v>3418.0999180418776</c:v>
                </c:pt>
                <c:pt idx="87">
                  <c:v>3434.8469332397244</c:v>
                </c:pt>
                <c:pt idx="88">
                  <c:v>3451.8430970701957</c:v>
                </c:pt>
                <c:pt idx="89">
                  <c:v>3469.0884095332917</c:v>
                </c:pt>
                <c:pt idx="90">
                  <c:v>3486.5828706290117</c:v>
                </c:pt>
                <c:pt idx="91">
                  <c:v>3504.3264803573561</c:v>
                </c:pt>
                <c:pt idx="92">
                  <c:v>3522.3192387183249</c:v>
                </c:pt>
                <c:pt idx="93">
                  <c:v>3540.561145711918</c:v>
                </c:pt>
                <c:pt idx="94">
                  <c:v>3559.0522013381355</c:v>
                </c:pt>
                <c:pt idx="95">
                  <c:v>3577.7924055969775</c:v>
                </c:pt>
                <c:pt idx="96">
                  <c:v>3596.7817584884442</c:v>
                </c:pt>
                <c:pt idx="97">
                  <c:v>3616.0202600125344</c:v>
                </c:pt>
                <c:pt idx="98">
                  <c:v>3635.50791016925</c:v>
                </c:pt>
                <c:pt idx="99">
                  <c:v>3655.2447089585889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-220.42311531727472</c:v>
                </c:pt>
                <c:pt idx="1">
                  <c:v>-220.42311531727472</c:v>
                </c:pt>
                <c:pt idx="2">
                  <c:v>-220.38627601447848</c:v>
                </c:pt>
                <c:pt idx="3">
                  <c:v>-219.94276598690664</c:v>
                </c:pt>
                <c:pt idx="4">
                  <c:v>-218.99697995298447</c:v>
                </c:pt>
                <c:pt idx="5">
                  <c:v>-217.54891791271194</c:v>
                </c:pt>
                <c:pt idx="6">
                  <c:v>-215.59857986608904</c:v>
                </c:pt>
                <c:pt idx="7">
                  <c:v>-213.14596581311582</c:v>
                </c:pt>
                <c:pt idx="8">
                  <c:v>-210.19107575379218</c:v>
                </c:pt>
                <c:pt idx="9">
                  <c:v>-206.73390968811822</c:v>
                </c:pt>
                <c:pt idx="10">
                  <c:v>-202.77446761609389</c:v>
                </c:pt>
                <c:pt idx="11">
                  <c:v>-198.31274953771918</c:v>
                </c:pt>
                <c:pt idx="12">
                  <c:v>-193.34875545299417</c:v>
                </c:pt>
                <c:pt idx="13">
                  <c:v>-187.88248536191878</c:v>
                </c:pt>
                <c:pt idx="14">
                  <c:v>-181.91393926449302</c:v>
                </c:pt>
                <c:pt idx="15">
                  <c:v>-175.44311716071689</c:v>
                </c:pt>
                <c:pt idx="16">
                  <c:v>-168.47001905059045</c:v>
                </c:pt>
                <c:pt idx="17">
                  <c:v>-160.99464493411358</c:v>
                </c:pt>
                <c:pt idx="18">
                  <c:v>-153.01699481128645</c:v>
                </c:pt>
                <c:pt idx="19">
                  <c:v>-144.5370686821089</c:v>
                </c:pt>
                <c:pt idx="20">
                  <c:v>-135.55486654658102</c:v>
                </c:pt>
                <c:pt idx="21">
                  <c:v>-126.07038840470274</c:v>
                </c:pt>
                <c:pt idx="22">
                  <c:v>-116.08363425647413</c:v>
                </c:pt>
                <c:pt idx="23">
                  <c:v>-105.59460410189517</c:v>
                </c:pt>
                <c:pt idx="24">
                  <c:v>-94.603297940965874</c:v>
                </c:pt>
                <c:pt idx="25">
                  <c:v>-83.109715773686176</c:v>
                </c:pt>
                <c:pt idx="26">
                  <c:v>-71.113857600056136</c:v>
                </c:pt>
                <c:pt idx="27">
                  <c:v>-58.615723420075767</c:v>
                </c:pt>
                <c:pt idx="28">
                  <c:v>-45.615313233745013</c:v>
                </c:pt>
                <c:pt idx="29">
                  <c:v>-32.112627041063888</c:v>
                </c:pt>
                <c:pt idx="30">
                  <c:v>-17.967668502370422</c:v>
                </c:pt>
                <c:pt idx="31">
                  <c:v>-3.0395860198684659</c:v>
                </c:pt>
                <c:pt idx="32">
                  <c:v>12.671620732749034</c:v>
                </c:pt>
                <c:pt idx="33">
                  <c:v>29.165951755482013</c:v>
                </c:pt>
                <c:pt idx="34">
                  <c:v>46.4434070483304</c:v>
                </c:pt>
                <c:pt idx="35">
                  <c:v>64.503986611294351</c:v>
                </c:pt>
                <c:pt idx="36">
                  <c:v>83.347690444373768</c:v>
                </c:pt>
                <c:pt idx="37">
                  <c:v>102.97451854756868</c:v>
                </c:pt>
                <c:pt idx="38">
                  <c:v>123.38447092087898</c:v>
                </c:pt>
                <c:pt idx="39">
                  <c:v>144.57754756430484</c:v>
                </c:pt>
                <c:pt idx="40">
                  <c:v>166.5537484778462</c:v>
                </c:pt>
                <c:pt idx="41">
                  <c:v>189.31307366150295</c:v>
                </c:pt>
                <c:pt idx="42">
                  <c:v>212.85552311527525</c:v>
                </c:pt>
                <c:pt idx="43">
                  <c:v>237.18109683916305</c:v>
                </c:pt>
                <c:pt idx="44">
                  <c:v>262.2897948331663</c:v>
                </c:pt>
                <c:pt idx="45">
                  <c:v>288.18161709728508</c:v>
                </c:pt>
                <c:pt idx="46">
                  <c:v>314.85656363151929</c:v>
                </c:pt>
                <c:pt idx="47">
                  <c:v>342.31463443586881</c:v>
                </c:pt>
                <c:pt idx="48">
                  <c:v>370.55582951033398</c:v>
                </c:pt>
                <c:pt idx="49">
                  <c:v>399.58014885491468</c:v>
                </c:pt>
                <c:pt idx="50">
                  <c:v>429.38759246961087</c:v>
                </c:pt>
                <c:pt idx="51">
                  <c:v>459.97816035442253</c:v>
                </c:pt>
                <c:pt idx="52">
                  <c:v>491.35185250934961</c:v>
                </c:pt>
                <c:pt idx="53">
                  <c:v>523.50866893439229</c:v>
                </c:pt>
                <c:pt idx="54">
                  <c:v>556.44860962955011</c:v>
                </c:pt>
                <c:pt idx="55">
                  <c:v>590.17167459482357</c:v>
                </c:pt>
                <c:pt idx="56">
                  <c:v>624.67786383021257</c:v>
                </c:pt>
                <c:pt idx="57">
                  <c:v>659.96717733571722</c:v>
                </c:pt>
                <c:pt idx="58">
                  <c:v>696.0396151113373</c:v>
                </c:pt>
                <c:pt idx="59">
                  <c:v>732.89517715707268</c:v>
                </c:pt>
                <c:pt idx="60">
                  <c:v>770.53386347292383</c:v>
                </c:pt>
                <c:pt idx="61">
                  <c:v>808.95567405888983</c:v>
                </c:pt>
                <c:pt idx="62">
                  <c:v>848.1606089149717</c:v>
                </c:pt>
                <c:pt idx="63">
                  <c:v>888.14866804116912</c:v>
                </c:pt>
                <c:pt idx="64">
                  <c:v>928.91985143748218</c:v>
                </c:pt>
                <c:pt idx="65">
                  <c:v>970.47415910391055</c:v>
                </c:pt>
                <c:pt idx="66">
                  <c:v>1012.8115910404543</c:v>
                </c:pt>
                <c:pt idx="67">
                  <c:v>1055.932147247114</c:v>
                </c:pt>
                <c:pt idx="68">
                  <c:v>1099.8358277238883</c:v>
                </c:pt>
                <c:pt idx="69">
                  <c:v>1144.5226324707787</c:v>
                </c:pt>
                <c:pt idx="70">
                  <c:v>1189.9925614877843</c:v>
                </c:pt>
                <c:pt idx="71">
                  <c:v>1236.2456147749058</c:v>
                </c:pt>
                <c:pt idx="72">
                  <c:v>1283.2817923321427</c:v>
                </c:pt>
                <c:pt idx="73">
                  <c:v>1331.1010941594946</c:v>
                </c:pt>
                <c:pt idx="74">
                  <c:v>1379.7035202569625</c:v>
                </c:pt>
                <c:pt idx="75">
                  <c:v>1429.0890706245452</c:v>
                </c:pt>
                <c:pt idx="76">
                  <c:v>1479.257745262244</c:v>
                </c:pt>
                <c:pt idx="77">
                  <c:v>1530.2095441700581</c:v>
                </c:pt>
                <c:pt idx="78">
                  <c:v>1581.9444673479877</c:v>
                </c:pt>
                <c:pt idx="79">
                  <c:v>1634.462514796033</c:v>
                </c:pt>
                <c:pt idx="80">
                  <c:v>1687.7636865141933</c:v>
                </c:pt>
                <c:pt idx="81">
                  <c:v>1741.8479825024697</c:v>
                </c:pt>
                <c:pt idx="82">
                  <c:v>1796.7154027608606</c:v>
                </c:pt>
                <c:pt idx="83">
                  <c:v>1852.3659472893678</c:v>
                </c:pt>
                <c:pt idx="84">
                  <c:v>1908.7996160879902</c:v>
                </c:pt>
                <c:pt idx="85">
                  <c:v>1966.0164091567283</c:v>
                </c:pt>
                <c:pt idx="86">
                  <c:v>2024.016326495582</c:v>
                </c:pt>
                <c:pt idx="87">
                  <c:v>2082.7993681045509</c:v>
                </c:pt>
                <c:pt idx="88">
                  <c:v>2142.3655339836355</c:v>
                </c:pt>
                <c:pt idx="89">
                  <c:v>2202.7148241328355</c:v>
                </c:pt>
                <c:pt idx="90">
                  <c:v>2263.8472385521504</c:v>
                </c:pt>
                <c:pt idx="91">
                  <c:v>2325.7627772415817</c:v>
                </c:pt>
                <c:pt idx="92">
                  <c:v>2388.461440201128</c:v>
                </c:pt>
                <c:pt idx="93">
                  <c:v>2451.9432274307887</c:v>
                </c:pt>
                <c:pt idx="94">
                  <c:v>2516.2081389305658</c:v>
                </c:pt>
                <c:pt idx="95">
                  <c:v>2581.2561747004593</c:v>
                </c:pt>
                <c:pt idx="96">
                  <c:v>2647.0873347404672</c:v>
                </c:pt>
                <c:pt idx="97">
                  <c:v>2713.701619050591</c:v>
                </c:pt>
                <c:pt idx="98">
                  <c:v>2781.0990276308303</c:v>
                </c:pt>
                <c:pt idx="99">
                  <c:v>2849.2795604811854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2844.0035493710097</c:v>
                </c:pt>
                <c:pt idx="1">
                  <c:v>2844.0035493710097</c:v>
                </c:pt>
                <c:pt idx="2">
                  <c:v>2844.0098081605147</c:v>
                </c:pt>
                <c:pt idx="3">
                  <c:v>2844.0851580095909</c:v>
                </c:pt>
                <c:pt idx="4">
                  <c:v>2844.2458417156731</c:v>
                </c:pt>
                <c:pt idx="5">
                  <c:v>2844.4918592787603</c:v>
                </c:pt>
                <c:pt idx="6">
                  <c:v>2844.8232106988535</c:v>
                </c:pt>
                <c:pt idx="7">
                  <c:v>2845.2398959759516</c:v>
                </c:pt>
                <c:pt idx="8">
                  <c:v>2845.7419151100553</c:v>
                </c:pt>
                <c:pt idx="9">
                  <c:v>2846.3292681011644</c:v>
                </c:pt>
                <c:pt idx="10">
                  <c:v>2847.001954949279</c:v>
                </c:pt>
                <c:pt idx="11">
                  <c:v>2847.7599756543991</c:v>
                </c:pt>
                <c:pt idx="12">
                  <c:v>2848.6033302165242</c:v>
                </c:pt>
                <c:pt idx="13">
                  <c:v>2849.5320186356548</c:v>
                </c:pt>
                <c:pt idx="14">
                  <c:v>2850.5460409117909</c:v>
                </c:pt>
                <c:pt idx="15">
                  <c:v>2851.6453970449325</c:v>
                </c:pt>
                <c:pt idx="16">
                  <c:v>2852.8300870350795</c:v>
                </c:pt>
                <c:pt idx="17">
                  <c:v>2854.100110882232</c:v>
                </c:pt>
                <c:pt idx="18">
                  <c:v>2855.45546858639</c:v>
                </c:pt>
                <c:pt idx="19">
                  <c:v>2856.8961601475535</c:v>
                </c:pt>
                <c:pt idx="20">
                  <c:v>2858.422185565722</c:v>
                </c:pt>
                <c:pt idx="21">
                  <c:v>2860.033544840896</c:v>
                </c:pt>
                <c:pt idx="22">
                  <c:v>2861.7302379730759</c:v>
                </c:pt>
                <c:pt idx="23">
                  <c:v>2863.5122649622608</c:v>
                </c:pt>
                <c:pt idx="24">
                  <c:v>2865.3796258084508</c:v>
                </c:pt>
                <c:pt idx="25">
                  <c:v>2867.3323205116467</c:v>
                </c:pt>
                <c:pt idx="26">
                  <c:v>2869.3703490718476</c:v>
                </c:pt>
                <c:pt idx="27">
                  <c:v>2871.4937114890545</c:v>
                </c:pt>
                <c:pt idx="28">
                  <c:v>2873.7024077632664</c:v>
                </c:pt>
                <c:pt idx="29">
                  <c:v>2875.9964378944842</c:v>
                </c:pt>
                <c:pt idx="30">
                  <c:v>2878.4585952098532</c:v>
                </c:pt>
                <c:pt idx="31">
                  <c:v>2881.1721788330742</c:v>
                </c:pt>
                <c:pt idx="32">
                  <c:v>2884.1371889571255</c:v>
                </c:pt>
                <c:pt idx="33">
                  <c:v>2887.3536255820063</c:v>
                </c:pt>
                <c:pt idx="34">
                  <c:v>2890.821488707717</c:v>
                </c:pt>
                <c:pt idx="35">
                  <c:v>2894.5407783342571</c:v>
                </c:pt>
                <c:pt idx="36">
                  <c:v>2898.5114944616271</c:v>
                </c:pt>
                <c:pt idx="37">
                  <c:v>2902.733637089827</c:v>
                </c:pt>
                <c:pt idx="38">
                  <c:v>2907.2072062188563</c:v>
                </c:pt>
                <c:pt idx="39">
                  <c:v>2911.9322018487155</c:v>
                </c:pt>
                <c:pt idx="40">
                  <c:v>2916.9086239794046</c:v>
                </c:pt>
                <c:pt idx="41">
                  <c:v>2922.1364726109232</c:v>
                </c:pt>
                <c:pt idx="42">
                  <c:v>2927.6157477432712</c:v>
                </c:pt>
                <c:pt idx="43">
                  <c:v>2933.3464493764491</c:v>
                </c:pt>
                <c:pt idx="44">
                  <c:v>2939.3285775104564</c:v>
                </c:pt>
                <c:pt idx="45">
                  <c:v>2945.5621321452941</c:v>
                </c:pt>
                <c:pt idx="46">
                  <c:v>2952.0471132809612</c:v>
                </c:pt>
                <c:pt idx="47">
                  <c:v>2958.7835209174582</c:v>
                </c:pt>
                <c:pt idx="48">
                  <c:v>2965.7713550547842</c:v>
                </c:pt>
                <c:pt idx="49">
                  <c:v>2973.0106156929405</c:v>
                </c:pt>
                <c:pt idx="50">
                  <c:v>2980.5013028319263</c:v>
                </c:pt>
                <c:pt idx="51">
                  <c:v>2988.243416471742</c:v>
                </c:pt>
                <c:pt idx="52">
                  <c:v>2996.2369566123871</c:v>
                </c:pt>
                <c:pt idx="53">
                  <c:v>3004.4819232538621</c:v>
                </c:pt>
                <c:pt idx="54">
                  <c:v>3012.978316396167</c:v>
                </c:pt>
                <c:pt idx="55">
                  <c:v>3021.7261360393013</c:v>
                </c:pt>
                <c:pt idx="56">
                  <c:v>3030.7253821832655</c:v>
                </c:pt>
                <c:pt idx="57">
                  <c:v>3039.9760548280592</c:v>
                </c:pt>
                <c:pt idx="58">
                  <c:v>3049.4781539736828</c:v>
                </c:pt>
                <c:pt idx="59">
                  <c:v>3059.2316796201362</c:v>
                </c:pt>
                <c:pt idx="60">
                  <c:v>3069.2366317674187</c:v>
                </c:pt>
                <c:pt idx="61">
                  <c:v>3079.4930104155319</c:v>
                </c:pt>
                <c:pt idx="62">
                  <c:v>3090.0008155644737</c:v>
                </c:pt>
                <c:pt idx="63">
                  <c:v>3100.7600472142458</c:v>
                </c:pt>
                <c:pt idx="64">
                  <c:v>3111.7707053648473</c:v>
                </c:pt>
                <c:pt idx="65">
                  <c:v>3123.0327900162793</c:v>
                </c:pt>
                <c:pt idx="66">
                  <c:v>3134.5463011685406</c:v>
                </c:pt>
                <c:pt idx="67">
                  <c:v>3146.3112388216314</c:v>
                </c:pt>
                <c:pt idx="68">
                  <c:v>3158.3276029755516</c:v>
                </c:pt>
                <c:pt idx="69">
                  <c:v>3170.5953936303022</c:v>
                </c:pt>
                <c:pt idx="70">
                  <c:v>3183.1146107858822</c:v>
                </c:pt>
                <c:pt idx="71">
                  <c:v>3195.8852544422916</c:v>
                </c:pt>
                <c:pt idx="72">
                  <c:v>3208.907324599531</c:v>
                </c:pt>
                <c:pt idx="73">
                  <c:v>3222.1808212576002</c:v>
                </c:pt>
                <c:pt idx="74">
                  <c:v>3235.7057444164989</c:v>
                </c:pt>
                <c:pt idx="75">
                  <c:v>3249.4820940762274</c:v>
                </c:pt>
                <c:pt idx="76">
                  <c:v>3263.5098702367854</c:v>
                </c:pt>
                <c:pt idx="77">
                  <c:v>3277.7890728981738</c:v>
                </c:pt>
                <c:pt idx="78">
                  <c:v>3292.3197020603911</c:v>
                </c:pt>
                <c:pt idx="79">
                  <c:v>3307.1017577234384</c:v>
                </c:pt>
                <c:pt idx="80">
                  <c:v>3322.1352398873159</c:v>
                </c:pt>
                <c:pt idx="81">
                  <c:v>3337.4201485520225</c:v>
                </c:pt>
                <c:pt idx="82">
                  <c:v>3352.956483717559</c:v>
                </c:pt>
                <c:pt idx="83">
                  <c:v>3368.7442453839253</c:v>
                </c:pt>
                <c:pt idx="84">
                  <c:v>3384.7834335511211</c:v>
                </c:pt>
                <c:pt idx="85">
                  <c:v>3401.0740482191468</c:v>
                </c:pt>
                <c:pt idx="86">
                  <c:v>3417.6160893880019</c:v>
                </c:pt>
                <c:pt idx="87">
                  <c:v>3434.4095570576869</c:v>
                </c:pt>
                <c:pt idx="88">
                  <c:v>3451.4544512282014</c:v>
                </c:pt>
                <c:pt idx="89">
                  <c:v>3468.7507718995462</c:v>
                </c:pt>
                <c:pt idx="90">
                  <c:v>3486.29851907172</c:v>
                </c:pt>
                <c:pt idx="91">
                  <c:v>3504.0976927447241</c:v>
                </c:pt>
                <c:pt idx="92">
                  <c:v>3522.1482929185572</c:v>
                </c:pt>
                <c:pt idx="93">
                  <c:v>3540.4503195932207</c:v>
                </c:pt>
                <c:pt idx="94">
                  <c:v>3559.0037727687136</c:v>
                </c:pt>
                <c:pt idx="95">
                  <c:v>3577.8086524450359</c:v>
                </c:pt>
                <c:pt idx="96">
                  <c:v>3596.8649586221882</c:v>
                </c:pt>
                <c:pt idx="97">
                  <c:v>3616.1726913001703</c:v>
                </c:pt>
                <c:pt idx="98">
                  <c:v>3635.7318504789828</c:v>
                </c:pt>
                <c:pt idx="99">
                  <c:v>3655.5424361586233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[1]calcFLS!$P$33</c:f>
              <c:strCache>
                <c:ptCount val="1"/>
                <c:pt idx="0">
                  <c:v>154:B&amp;B Reference; Bolt: 120xM80 ISO; D=7500mm; a=232.5mm; b=166.5mm; s=72.0mm; s2=100.0mm; t=200.0mm; w=435.0mm; A=87000mm²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[1]Design!$AF$7:$AF$15</c:f>
              <c:numCache>
                <c:formatCode>General</c:formatCode>
                <c:ptCount val="9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435</c:v>
                </c:pt>
                <c:pt idx="5">
                  <c:v>435</c:v>
                </c:pt>
                <c:pt idx="6">
                  <c:v>72</c:v>
                </c:pt>
                <c:pt idx="7">
                  <c:v>72</c:v>
                </c:pt>
                <c:pt idx="8">
                  <c:v>36</c:v>
                </c:pt>
              </c:numCache>
            </c:numRef>
          </c:xVal>
          <c:yVal>
            <c:numRef>
              <c:f>[1]Design!$AG$7:$AG$15</c:f>
              <c:numCache>
                <c:formatCode>General</c:formatCode>
                <c:ptCount val="9"/>
                <c:pt idx="0">
                  <c:v>266</c:v>
                </c:pt>
                <c:pt idx="1">
                  <c:v>230</c:v>
                </c:pt>
                <c:pt idx="2">
                  <c:v>200</c:v>
                </c:pt>
                <c:pt idx="3">
                  <c:v>0</c:v>
                </c:pt>
                <c:pt idx="4">
                  <c:v>0</c:v>
                </c:pt>
                <c:pt idx="5">
                  <c:v>200</c:v>
                </c:pt>
                <c:pt idx="6">
                  <c:v>200</c:v>
                </c:pt>
                <c:pt idx="7">
                  <c:v>230</c:v>
                </c:pt>
                <c:pt idx="8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[1]Design!$AF$18:$AF$19</c:f>
              <c:numCache>
                <c:formatCode>General</c:formatCode>
                <c:ptCount val="2"/>
                <c:pt idx="0">
                  <c:v>202.5</c:v>
                </c:pt>
                <c:pt idx="1">
                  <c:v>202.5</c:v>
                </c:pt>
              </c:numCache>
            </c:numRef>
          </c:xVal>
          <c:yVal>
            <c:numRef>
              <c:f>[1]Design!$AG$18:$AG$19</c:f>
              <c:numCache>
                <c:formatCode>General</c:formatCode>
                <c:ptCount val="2"/>
                <c:pt idx="0">
                  <c:v>0</c:v>
                </c:pt>
                <c:pt idx="1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[1]Design!$AF$21:$AF$22</c:f>
              <c:numCache>
                <c:formatCode>General</c:formatCode>
                <c:ptCount val="2"/>
                <c:pt idx="0">
                  <c:v>162.5</c:v>
                </c:pt>
                <c:pt idx="1">
                  <c:v>162.5</c:v>
                </c:pt>
              </c:numCache>
            </c:numRef>
          </c:xVal>
          <c:yVal>
            <c:numRef>
              <c:f>[1]Design!$AG$21:$AG$22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[1]Design!$AF$24:$AF$25</c:f>
              <c:numCache>
                <c:formatCode>General</c:formatCode>
                <c:ptCount val="2"/>
                <c:pt idx="0">
                  <c:v>242.5</c:v>
                </c:pt>
                <c:pt idx="1">
                  <c:v>242.5</c:v>
                </c:pt>
              </c:numCache>
            </c:numRef>
          </c:xVal>
          <c:yVal>
            <c:numRef>
              <c:f>[1]Design!$AG$24:$AG$25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emensgamesa-my.sharepoint.com/personal/marc_seidel_siemensgamesa_com/Documents/Documents/80_Codes_and_Standards/IEC/61400-6/2023_Amendment/20_Flange_Example/2024_MonteCarlo/Flange_Design_2022_V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eted"/>
      <sheetName val="Notes"/>
      <sheetName val="Design"/>
      <sheetName val="Summary"/>
      <sheetName val="Summary_V2"/>
      <sheetName val="FEA_Summary"/>
      <sheetName val="DesignGaps_2"/>
      <sheetName val="AFToR_June2023"/>
      <sheetName val="Poly"/>
      <sheetName val="Flanges"/>
      <sheetName val="calcULS"/>
      <sheetName val="calcFLS"/>
      <sheetName val="AMD1"/>
      <sheetName val="Comp"/>
      <sheetName val="DesignGaps"/>
      <sheetName val="DesignGap_Table"/>
      <sheetName val="MonteCarlo"/>
      <sheetName val="Gap_close"/>
      <sheetName val="Def_T"/>
      <sheetName val="Inclination"/>
      <sheetName val="Coefficients"/>
      <sheetName val="MC_AllGaps"/>
      <sheetName val="S-N_Stud"/>
      <sheetName val="Bolts_short"/>
      <sheetName val="VDI2230"/>
      <sheetName val="Settlement"/>
      <sheetName val="Markov"/>
      <sheetName val="BOLT DATA"/>
      <sheetName val="ShellStiffness"/>
      <sheetName val="MeanStress"/>
      <sheetName val="Flange_SCF"/>
      <sheetName val="Flange_Design_2022_V22"/>
    </sheetNames>
    <definedNames>
      <definedName name="GetAMD1Results"/>
    </definedNames>
    <sheetDataSet>
      <sheetData sheetId="0"/>
      <sheetData sheetId="1"/>
      <sheetData sheetId="2">
        <row r="7">
          <cell r="AF7">
            <v>36</v>
          </cell>
          <cell r="AG7">
            <v>266</v>
          </cell>
        </row>
        <row r="8">
          <cell r="AF8">
            <v>0</v>
          </cell>
          <cell r="AG8">
            <v>230</v>
          </cell>
        </row>
        <row r="9">
          <cell r="AF9">
            <v>0</v>
          </cell>
          <cell r="AG9">
            <v>200</v>
          </cell>
        </row>
        <row r="10">
          <cell r="AF10">
            <v>0</v>
          </cell>
          <cell r="AG10">
            <v>0</v>
          </cell>
        </row>
        <row r="11">
          <cell r="AF11">
            <v>435</v>
          </cell>
          <cell r="AG11">
            <v>0</v>
          </cell>
        </row>
        <row r="12">
          <cell r="AF12">
            <v>435</v>
          </cell>
          <cell r="AG12">
            <v>200</v>
          </cell>
        </row>
        <row r="13">
          <cell r="AF13">
            <v>72</v>
          </cell>
          <cell r="AG13">
            <v>200</v>
          </cell>
        </row>
        <row r="14">
          <cell r="AF14">
            <v>72</v>
          </cell>
          <cell r="AG14">
            <v>230</v>
          </cell>
        </row>
        <row r="15">
          <cell r="AF15">
            <v>36</v>
          </cell>
          <cell r="AG15">
            <v>266</v>
          </cell>
        </row>
        <row r="18">
          <cell r="AF18">
            <v>202.5</v>
          </cell>
          <cell r="AG18">
            <v>0</v>
          </cell>
        </row>
        <row r="19">
          <cell r="AF19">
            <v>202.5</v>
          </cell>
          <cell r="AG19">
            <v>266</v>
          </cell>
        </row>
        <row r="21">
          <cell r="AF21">
            <v>162.5</v>
          </cell>
          <cell r="AG21">
            <v>0</v>
          </cell>
        </row>
        <row r="22">
          <cell r="AF22">
            <v>162.5</v>
          </cell>
          <cell r="AG22">
            <v>200</v>
          </cell>
        </row>
        <row r="24">
          <cell r="AF24">
            <v>242.5</v>
          </cell>
          <cell r="AG24">
            <v>0</v>
          </cell>
        </row>
        <row r="25">
          <cell r="AF25">
            <v>242.5</v>
          </cell>
          <cell r="AG25">
            <v>200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3">
          <cell r="P33" t="str">
            <v>154:B&amp;B Reference; Bolt: 120xM80 ISO; D=7500mm; a=232.5mm; b=166.5mm; s=72.0mm; s2=100.0mm; t=200.0mm; w=435.0mm; A=87000mm²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8"/>
  <sheetViews>
    <sheetView showGridLines="0" zoomScaleNormal="100" workbookViewId="0">
      <pane ySplit="1" topLeftCell="A141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102</v>
      </c>
      <c r="C13" s="165"/>
      <c r="D13" s="167" t="s">
        <v>103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101</v>
      </c>
      <c r="C14" s="165"/>
      <c r="D14" s="167" t="s">
        <v>105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100</v>
      </c>
      <c r="C15" s="165"/>
      <c r="D15" s="167" t="s">
        <v>104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99</v>
      </c>
      <c r="C16" s="165"/>
      <c r="D16" s="167" t="str">
        <f>Title</f>
        <v>Flange Segment Analytical Model for 30°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98</v>
      </c>
      <c r="C17" s="165"/>
      <c r="D17" s="171" t="s">
        <v>328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97</v>
      </c>
      <c r="C18" s="165"/>
      <c r="D18" s="166"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2"/>
      <c r="C28" s="173"/>
      <c r="D28" s="173"/>
      <c r="E28" s="173"/>
      <c r="F28" s="173"/>
      <c r="G28" s="173"/>
      <c r="H28" s="173"/>
      <c r="I28" s="173"/>
      <c r="J28" s="173"/>
      <c r="K28" s="17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2813.5818402947953</v>
      </c>
      <c r="P67" s="71">
        <v>2813.5818402947953</v>
      </c>
      <c r="Q67" s="71">
        <v>2813.582220938295</v>
      </c>
      <c r="R67" s="71">
        <v>2813.6425274949979</v>
      </c>
      <c r="S67" s="71">
        <v>2813.8057446770049</v>
      </c>
      <c r="T67" s="71">
        <v>2814.0718724843164</v>
      </c>
      <c r="U67" s="71">
        <v>2814.4409109169333</v>
      </c>
      <c r="V67" s="71">
        <v>2814.9128599748547</v>
      </c>
      <c r="W67" s="71">
        <v>2815.487719658081</v>
      </c>
      <c r="X67" s="71">
        <v>2816.1654899666119</v>
      </c>
      <c r="Y67" s="71">
        <v>2816.9461709004472</v>
      </c>
      <c r="Z67" s="71">
        <v>2817.829762459588</v>
      </c>
      <c r="AA67" s="71">
        <v>2818.8162646440328</v>
      </c>
      <c r="AB67" s="71">
        <v>2819.905677453783</v>
      </c>
      <c r="AC67" s="71">
        <v>2821.0980008888373</v>
      </c>
      <c r="AD67" s="71">
        <v>2822.3932349491965</v>
      </c>
      <c r="AE67" s="71">
        <v>2823.7913796348607</v>
      </c>
      <c r="AF67" s="71">
        <v>2825.2924349458299</v>
      </c>
      <c r="AG67" s="71">
        <v>2826.8964008821035</v>
      </c>
      <c r="AH67" s="71">
        <v>2828.6032774436817</v>
      </c>
      <c r="AI67" s="71">
        <v>2830.4130646305653</v>
      </c>
      <c r="AJ67" s="71">
        <v>2832.3257624427533</v>
      </c>
      <c r="AK67" s="71">
        <v>2834.3413708802459</v>
      </c>
      <c r="AL67" s="71">
        <v>2836.4598899430434</v>
      </c>
      <c r="AM67" s="71">
        <v>2838.6813196311455</v>
      </c>
      <c r="AN67" s="71">
        <v>2841.005659944552</v>
      </c>
      <c r="AO67" s="71">
        <v>2843.4329108832635</v>
      </c>
      <c r="AP67" s="71">
        <v>2845.9630724472804</v>
      </c>
      <c r="AQ67" s="71">
        <v>2848.5961446366014</v>
      </c>
      <c r="AR67" s="71">
        <v>2851.3321274512277</v>
      </c>
      <c r="AS67" s="71">
        <v>2854.1710208911577</v>
      </c>
      <c r="AT67" s="71">
        <v>2857.1128249563935</v>
      </c>
      <c r="AU67" s="71">
        <v>2860.1575396469339</v>
      </c>
      <c r="AV67" s="71">
        <v>2863.3051649627782</v>
      </c>
      <c r="AW67" s="71">
        <v>2866.5557009039285</v>
      </c>
      <c r="AX67" s="71">
        <v>2869.9091474703823</v>
      </c>
      <c r="AY67" s="71">
        <v>2873.3655046621416</v>
      </c>
      <c r="AZ67" s="71">
        <v>2876.9308286685759</v>
      </c>
      <c r="BA67" s="71">
        <v>2880.7317755229483</v>
      </c>
      <c r="BB67" s="71">
        <v>2884.8189320863275</v>
      </c>
      <c r="BC67" s="71">
        <v>2889.1922983587133</v>
      </c>
      <c r="BD67" s="71">
        <v>2893.851874340106</v>
      </c>
      <c r="BE67" s="71">
        <v>2898.7976600305055</v>
      </c>
      <c r="BF67" s="71">
        <v>2904.0296554299116</v>
      </c>
      <c r="BG67" s="71">
        <v>2909.5478605383246</v>
      </c>
      <c r="BH67" s="71">
        <v>2915.3522753557445</v>
      </c>
      <c r="BI67" s="71">
        <v>2921.4428998821713</v>
      </c>
      <c r="BJ67" s="71">
        <v>2927.8197341176046</v>
      </c>
      <c r="BK67" s="71">
        <v>2934.4827780620444</v>
      </c>
      <c r="BL67" s="71">
        <v>2941.4320317154916</v>
      </c>
      <c r="BM67" s="71">
        <v>2948.6674950779452</v>
      </c>
      <c r="BN67" s="71">
        <v>2956.1891681494062</v>
      </c>
      <c r="BO67" s="71">
        <v>2963.9970509298732</v>
      </c>
      <c r="BP67" s="71">
        <v>2972.0911434193472</v>
      </c>
      <c r="BQ67" s="71">
        <v>2980.4714456178285</v>
      </c>
      <c r="BR67" s="71">
        <v>2989.1379575253163</v>
      </c>
      <c r="BS67" s="71">
        <v>2998.0906791418106</v>
      </c>
      <c r="BT67" s="71">
        <v>3007.3296104673113</v>
      </c>
      <c r="BU67" s="71">
        <v>3016.8547515018195</v>
      </c>
      <c r="BV67" s="71">
        <v>3026.6661022453345</v>
      </c>
      <c r="BW67" s="71">
        <v>3036.7636626978565</v>
      </c>
      <c r="BX67" s="71">
        <v>3047.1474328593845</v>
      </c>
      <c r="BY67" s="71">
        <v>3057.8174127299194</v>
      </c>
      <c r="BZ67" s="71">
        <v>3068.7736023094617</v>
      </c>
      <c r="CA67" s="71">
        <v>3080.0160015980105</v>
      </c>
      <c r="CB67" s="71">
        <v>3091.5446105955657</v>
      </c>
      <c r="CC67" s="71">
        <v>3103.3594293021279</v>
      </c>
      <c r="CD67" s="71">
        <v>3115.460457717697</v>
      </c>
      <c r="CE67" s="71">
        <v>3127.8476958422725</v>
      </c>
      <c r="CF67" s="71">
        <v>3140.5211436758555</v>
      </c>
      <c r="CG67" s="71">
        <v>3153.4808012184449</v>
      </c>
      <c r="CH67" s="71">
        <v>3166.7266684700407</v>
      </c>
      <c r="CI67" s="71">
        <v>3180.258745430644</v>
      </c>
      <c r="CJ67" s="71">
        <v>3194.0770321002537</v>
      </c>
      <c r="CK67" s="71">
        <v>3208.18152847887</v>
      </c>
      <c r="CL67" s="71">
        <v>3222.572234566494</v>
      </c>
      <c r="CM67" s="71">
        <v>3237.249150363124</v>
      </c>
      <c r="CN67" s="71">
        <v>3252.212275868761</v>
      </c>
      <c r="CO67" s="71">
        <v>3267.4616110834045</v>
      </c>
      <c r="CP67" s="71">
        <v>3282.9971560070553</v>
      </c>
      <c r="CQ67" s="71">
        <v>3298.8189106397122</v>
      </c>
      <c r="CR67" s="71">
        <v>3314.9268749813764</v>
      </c>
      <c r="CS67" s="71">
        <v>3331.3210490320471</v>
      </c>
      <c r="CT67" s="71">
        <v>3348.0014327917247</v>
      </c>
      <c r="CU67" s="71">
        <v>3364.9680262604093</v>
      </c>
      <c r="CV67" s="71">
        <v>3382.2208294381003</v>
      </c>
      <c r="CW67" s="71">
        <v>3399.7598423247978</v>
      </c>
      <c r="CX67" s="71">
        <v>3417.5850649205026</v>
      </c>
      <c r="CY67" s="71">
        <v>3435.6964972252144</v>
      </c>
      <c r="CZ67" s="71">
        <v>3454.0941392389327</v>
      </c>
      <c r="DA67" s="71">
        <v>3472.7779909616579</v>
      </c>
      <c r="DB67" s="71">
        <v>3491.74805239339</v>
      </c>
      <c r="DC67" s="71">
        <v>3511.0043235341282</v>
      </c>
      <c r="DD67" s="71">
        <v>3530.5468043838737</v>
      </c>
      <c r="DE67" s="71">
        <v>3550.3754949426261</v>
      </c>
      <c r="DF67" s="71">
        <v>3570.490395210385</v>
      </c>
      <c r="DG67" s="71">
        <v>3590.8915051871504</v>
      </c>
      <c r="DH67" s="71">
        <v>3611.5788248729232</v>
      </c>
      <c r="DI67" s="71">
        <v>3632.5523542677024</v>
      </c>
      <c r="DJ67" s="71">
        <v>3653.812093371489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-283.19818724345407</v>
      </c>
      <c r="P68" s="71">
        <v>-283.19818724345407</v>
      </c>
      <c r="Q68" s="71">
        <v>-283.19654976583649</v>
      </c>
      <c r="R68" s="71">
        <v>-282.93711899462647</v>
      </c>
      <c r="S68" s="71">
        <v>-282.23498042598294</v>
      </c>
      <c r="T68" s="71">
        <v>-281.09013405990584</v>
      </c>
      <c r="U68" s="71">
        <v>-279.50257989639528</v>
      </c>
      <c r="V68" s="71">
        <v>-277.47231793545109</v>
      </c>
      <c r="W68" s="71">
        <v>-274.99934817707339</v>
      </c>
      <c r="X68" s="71">
        <v>-272.08367062126223</v>
      </c>
      <c r="Y68" s="71">
        <v>-268.7252852680175</v>
      </c>
      <c r="Z68" s="71">
        <v>-264.92419211733926</v>
      </c>
      <c r="AA68" s="71">
        <v>-260.68039116922751</v>
      </c>
      <c r="AB68" s="71">
        <v>-255.99388242368212</v>
      </c>
      <c r="AC68" s="71">
        <v>-250.86466588070328</v>
      </c>
      <c r="AD68" s="71">
        <v>-245.29274154029093</v>
      </c>
      <c r="AE68" s="71">
        <v>-239.27810940244507</v>
      </c>
      <c r="AF68" s="71">
        <v>-232.82076946716558</v>
      </c>
      <c r="AG68" s="71">
        <v>-225.92072173445263</v>
      </c>
      <c r="AH68" s="71">
        <v>-218.57796620430611</v>
      </c>
      <c r="AI68" s="71">
        <v>-210.79250287672608</v>
      </c>
      <c r="AJ68" s="71">
        <v>-202.56433175171253</v>
      </c>
      <c r="AK68" s="71">
        <v>-193.89345282926544</v>
      </c>
      <c r="AL68" s="71">
        <v>-184.77986610938478</v>
      </c>
      <c r="AM68" s="71">
        <v>-175.22357159207064</v>
      </c>
      <c r="AN68" s="71">
        <v>-165.22456927732298</v>
      </c>
      <c r="AO68" s="71">
        <v>-154.78285916514173</v>
      </c>
      <c r="AP68" s="71">
        <v>-143.89844125552702</v>
      </c>
      <c r="AQ68" s="71">
        <v>-132.57131554847874</v>
      </c>
      <c r="AR68" s="71">
        <v>-120.80148204399691</v>
      </c>
      <c r="AS68" s="71">
        <v>-108.58894074208155</v>
      </c>
      <c r="AT68" s="71">
        <v>-95.933691642732754</v>
      </c>
      <c r="AU68" s="71">
        <v>-82.835734745950305</v>
      </c>
      <c r="AV68" s="71">
        <v>-69.295070051734342</v>
      </c>
      <c r="AW68" s="71">
        <v>-55.311697560084959</v>
      </c>
      <c r="AX68" s="71">
        <v>-40.885617271001927</v>
      </c>
      <c r="AY68" s="71">
        <v>-26.016829184485381</v>
      </c>
      <c r="AZ68" s="71">
        <v>-10.690506413324485</v>
      </c>
      <c r="BA68" s="71">
        <v>5.4034329446611125</v>
      </c>
      <c r="BB68" s="71">
        <v>22.388836681804232</v>
      </c>
      <c r="BC68" s="71">
        <v>40.265704798104878</v>
      </c>
      <c r="BD68" s="71">
        <v>59.034037293562932</v>
      </c>
      <c r="BE68" s="71">
        <v>78.693834168178626</v>
      </c>
      <c r="BF68" s="71">
        <v>99.245095421951845</v>
      </c>
      <c r="BG68" s="71">
        <v>120.68782105488245</v>
      </c>
      <c r="BH68" s="71">
        <v>143.02201106697075</v>
      </c>
      <c r="BI68" s="71">
        <v>166.24766545821652</v>
      </c>
      <c r="BJ68" s="71">
        <v>190.36478422861967</v>
      </c>
      <c r="BK68" s="71">
        <v>215.37336737818055</v>
      </c>
      <c r="BL68" s="71">
        <v>241.27341490689892</v>
      </c>
      <c r="BM68" s="71">
        <v>268.06492681477459</v>
      </c>
      <c r="BN68" s="71">
        <v>295.74790310180805</v>
      </c>
      <c r="BO68" s="71">
        <v>324.32234376799897</v>
      </c>
      <c r="BP68" s="71">
        <v>353.78824881334731</v>
      </c>
      <c r="BQ68" s="71">
        <v>384.14561823785328</v>
      </c>
      <c r="BR68" s="71">
        <v>415.39445204151684</v>
      </c>
      <c r="BS68" s="71">
        <v>447.53475022433764</v>
      </c>
      <c r="BT68" s="71">
        <v>480.5665127863162</v>
      </c>
      <c r="BU68" s="71">
        <v>514.48973972745239</v>
      </c>
      <c r="BV68" s="71">
        <v>549.30443104774599</v>
      </c>
      <c r="BW68" s="71">
        <v>585.01058674719707</v>
      </c>
      <c r="BX68" s="71">
        <v>621.60820682580538</v>
      </c>
      <c r="BY68" s="71">
        <v>659.09729128357151</v>
      </c>
      <c r="BZ68" s="71">
        <v>697.47784012049522</v>
      </c>
      <c r="CA68" s="71">
        <v>736.74985333657651</v>
      </c>
      <c r="CB68" s="71">
        <v>776.91333093181527</v>
      </c>
      <c r="CC68" s="71">
        <v>817.96827290621161</v>
      </c>
      <c r="CD68" s="71">
        <v>859.91467925976542</v>
      </c>
      <c r="CE68" s="71">
        <v>902.75254999247625</v>
      </c>
      <c r="CF68" s="71">
        <v>946.48188510434511</v>
      </c>
      <c r="CG68" s="71">
        <v>991.10268459537144</v>
      </c>
      <c r="CH68" s="71">
        <v>1036.6149484655555</v>
      </c>
      <c r="CI68" s="71">
        <v>1083.0186767148969</v>
      </c>
      <c r="CJ68" s="71">
        <v>1130.3138693433957</v>
      </c>
      <c r="CK68" s="71">
        <v>1178.5005263510518</v>
      </c>
      <c r="CL68" s="71">
        <v>1227.5786477378656</v>
      </c>
      <c r="CM68" s="71">
        <v>1277.5482335038373</v>
      </c>
      <c r="CN68" s="71">
        <v>1328.4092836489665</v>
      </c>
      <c r="CO68" s="71">
        <v>1380.1617981732529</v>
      </c>
      <c r="CP68" s="71">
        <v>1432.8057770766968</v>
      </c>
      <c r="CQ68" s="71">
        <v>1486.3412203592989</v>
      </c>
      <c r="CR68" s="71">
        <v>1540.768128021057</v>
      </c>
      <c r="CS68" s="71">
        <v>1596.086500061974</v>
      </c>
      <c r="CT68" s="71">
        <v>1652.296336482048</v>
      </c>
      <c r="CU68" s="71">
        <v>1709.3976372812797</v>
      </c>
      <c r="CV68" s="71">
        <v>1767.3904024596693</v>
      </c>
      <c r="CW68" s="71">
        <v>1826.2746320172159</v>
      </c>
      <c r="CX68" s="71">
        <v>1886.0503259539196</v>
      </c>
      <c r="CY68" s="71">
        <v>1946.7174842697814</v>
      </c>
      <c r="CZ68" s="71">
        <v>2008.2761069648006</v>
      </c>
      <c r="DA68" s="71">
        <v>2070.7261940389776</v>
      </c>
      <c r="DB68" s="71">
        <v>2134.067745492312</v>
      </c>
      <c r="DC68" s="71">
        <v>2198.3007613248037</v>
      </c>
      <c r="DD68" s="71">
        <v>2263.4252415364526</v>
      </c>
      <c r="DE68" s="71">
        <v>2329.4411861272597</v>
      </c>
      <c r="DF68" s="71">
        <v>2396.3485950972245</v>
      </c>
      <c r="DG68" s="71">
        <v>2464.147468446346</v>
      </c>
      <c r="DH68" s="71">
        <v>2532.8378061746257</v>
      </c>
      <c r="DI68" s="71">
        <v>2602.4196082820631</v>
      </c>
      <c r="DJ68" s="71">
        <v>2672.8928747686582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2929.2840755795692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2813.5818402947953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2890073.0117447875</v>
      </c>
      <c r="J89" s="80">
        <v>0.12796628576797583</v>
      </c>
      <c r="K89" s="80">
        <v>1.1210995296667055E-7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2888981.6026986344</v>
      </c>
      <c r="J90" s="80">
        <v>0.11026177944309157</v>
      </c>
      <c r="K90" s="80">
        <v>4.0310670811006098E-8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2813581.8402947951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48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48">
        <f>R111/2/(J113-J116)</f>
        <v>1.808160804193029E-4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306</v>
      </c>
      <c r="R113" s="1">
        <f>R111-2*R112*J113</f>
        <v>0.49458623183005979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2477.7940509632754</v>
      </c>
      <c r="L114" s="3"/>
      <c r="Q114" s="70" t="s">
        <v>307</v>
      </c>
      <c r="R114" s="1">
        <f>point1.Ms-R113*J113-R112*J113^2</f>
        <v>43.546224134294924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195.87679659433587</v>
      </c>
      <c r="L115" s="3"/>
      <c r="Q115" s="1" t="s">
        <v>308</v>
      </c>
      <c r="R115" s="1">
        <f>R114+R113*J116+R112*J116^2</f>
        <v>-294.66421067411261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-283.19818724345407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43.833553800391662</v>
      </c>
      <c r="J119" s="80">
        <v>5.1767601904977002E-4</v>
      </c>
      <c r="K119" s="80">
        <v>3.49191611862627E-10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41.161543755811586</v>
      </c>
      <c r="J120" s="80">
        <v>4.7433148301062025E-4</v>
      </c>
      <c r="K120" s="80">
        <v>1.7341113451561879E-10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-283.19818724345407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0">
        <v>0.28799999999999998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f>1216/1000</f>
        <v>1.216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27">
        <v>1.8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5169.21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1483.8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14636.626798256961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0.41399999999999998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10244.9653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2.4286653342946511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823.89367074625841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-1244.3583528535567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29.999999999999996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4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9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0.10032183986561098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0.4315711874246439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8"/>
  <sheetViews>
    <sheetView showGridLines="0" zoomScaleNormal="100" workbookViewId="0">
      <pane ySplit="1" topLeftCell="A141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102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101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100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99</v>
      </c>
      <c r="C16" s="165"/>
      <c r="D16" s="167" t="str">
        <f>Title</f>
        <v>Flange Segment Analytical Model for 60°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98</v>
      </c>
      <c r="C17" s="165"/>
      <c r="D17" s="167" t="str">
        <f>Gap30deg!D17</f>
        <v>0.10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97</v>
      </c>
      <c r="C18" s="165"/>
      <c r="D18" s="166">
        <f>Gap30deg!D18</f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2"/>
      <c r="C28" s="173"/>
      <c r="D28" s="173"/>
      <c r="E28" s="173"/>
      <c r="F28" s="173"/>
      <c r="G28" s="173"/>
      <c r="H28" s="173"/>
      <c r="I28" s="173"/>
      <c r="J28" s="173"/>
      <c r="K28" s="17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2835.7841606594966</v>
      </c>
      <c r="P67" s="71">
        <v>2835.7841606594966</v>
      </c>
      <c r="Q67" s="71">
        <v>2835.7894096950249</v>
      </c>
      <c r="R67" s="71">
        <v>2835.8691026878482</v>
      </c>
      <c r="S67" s="71">
        <v>2836.0447158667389</v>
      </c>
      <c r="T67" s="71">
        <v>2836.316249231696</v>
      </c>
      <c r="U67" s="71">
        <v>2836.6837027827205</v>
      </c>
      <c r="V67" s="71">
        <v>2837.1470765198114</v>
      </c>
      <c r="W67" s="71">
        <v>2837.7063704429697</v>
      </c>
      <c r="X67" s="71">
        <v>2838.3615845521945</v>
      </c>
      <c r="Y67" s="71">
        <v>2839.1127188474866</v>
      </c>
      <c r="Z67" s="71">
        <v>2839.9597733288456</v>
      </c>
      <c r="AA67" s="71">
        <v>2840.902747996271</v>
      </c>
      <c r="AB67" s="71">
        <v>2841.9416428497639</v>
      </c>
      <c r="AC67" s="71">
        <v>2843.0764578893236</v>
      </c>
      <c r="AD67" s="71">
        <v>2844.3071931149502</v>
      </c>
      <c r="AE67" s="71">
        <v>2845.6338485266442</v>
      </c>
      <c r="AF67" s="71">
        <v>2847.0564241244042</v>
      </c>
      <c r="AG67" s="71">
        <v>2848.5749199082315</v>
      </c>
      <c r="AH67" s="71">
        <v>2850.1893358781263</v>
      </c>
      <c r="AI67" s="71">
        <v>2851.8996720340874</v>
      </c>
      <c r="AJ67" s="71">
        <v>2853.7059283761159</v>
      </c>
      <c r="AK67" s="71">
        <v>2855.6081049042104</v>
      </c>
      <c r="AL67" s="71">
        <v>2857.6062016183728</v>
      </c>
      <c r="AM67" s="71">
        <v>2859.7002185186016</v>
      </c>
      <c r="AN67" s="71">
        <v>2861.8901556048982</v>
      </c>
      <c r="AO67" s="71">
        <v>2864.1760128772607</v>
      </c>
      <c r="AP67" s="71">
        <v>2866.5577903356907</v>
      </c>
      <c r="AQ67" s="71">
        <v>2869.0354879801871</v>
      </c>
      <c r="AR67" s="71">
        <v>2871.6091058107509</v>
      </c>
      <c r="AS67" s="71">
        <v>2874.2786438273815</v>
      </c>
      <c r="AT67" s="71">
        <v>2877.0549818950226</v>
      </c>
      <c r="AU67" s="71">
        <v>2880.0526138289188</v>
      </c>
      <c r="AV67" s="71">
        <v>2883.3021529222992</v>
      </c>
      <c r="AW67" s="71">
        <v>2886.8035991751626</v>
      </c>
      <c r="AX67" s="71">
        <v>2890.5569525875098</v>
      </c>
      <c r="AY67" s="71">
        <v>2894.5622131593404</v>
      </c>
      <c r="AZ67" s="71">
        <v>2898.8193808906544</v>
      </c>
      <c r="BA67" s="71">
        <v>2903.3284557814522</v>
      </c>
      <c r="BB67" s="71">
        <v>2908.0894378317334</v>
      </c>
      <c r="BC67" s="71">
        <v>2913.102327041498</v>
      </c>
      <c r="BD67" s="71">
        <v>2918.3671234107464</v>
      </c>
      <c r="BE67" s="71">
        <v>2923.8838269394782</v>
      </c>
      <c r="BF67" s="71">
        <v>2929.652437627693</v>
      </c>
      <c r="BG67" s="71">
        <v>2935.6729554753924</v>
      </c>
      <c r="BH67" s="71">
        <v>2941.9453804825744</v>
      </c>
      <c r="BI67" s="71">
        <v>2948.4697126492401</v>
      </c>
      <c r="BJ67" s="71">
        <v>2955.2459519753893</v>
      </c>
      <c r="BK67" s="71">
        <v>2962.2740984610227</v>
      </c>
      <c r="BL67" s="71">
        <v>2969.5541521061391</v>
      </c>
      <c r="BM67" s="71">
        <v>2977.0861129107388</v>
      </c>
      <c r="BN67" s="71">
        <v>2984.869980874822</v>
      </c>
      <c r="BO67" s="71">
        <v>2992.9057559983889</v>
      </c>
      <c r="BP67" s="71">
        <v>3001.1934382814397</v>
      </c>
      <c r="BQ67" s="71">
        <v>3009.7330277239735</v>
      </c>
      <c r="BR67" s="71">
        <v>3018.524524325991</v>
      </c>
      <c r="BS67" s="71">
        <v>3027.567928087492</v>
      </c>
      <c r="BT67" s="71">
        <v>3036.8632390084763</v>
      </c>
      <c r="BU67" s="71">
        <v>3046.4104570889444</v>
      </c>
      <c r="BV67" s="71">
        <v>3056.209582328896</v>
      </c>
      <c r="BW67" s="71">
        <v>3066.2606147283309</v>
      </c>
      <c r="BX67" s="71">
        <v>3076.5635542872496</v>
      </c>
      <c r="BY67" s="71">
        <v>3087.1184010056518</v>
      </c>
      <c r="BZ67" s="71">
        <v>3097.9251548835373</v>
      </c>
      <c r="CA67" s="71">
        <v>3108.9838159209066</v>
      </c>
      <c r="CB67" s="71">
        <v>3120.2943841177594</v>
      </c>
      <c r="CC67" s="71">
        <v>3131.8568594740955</v>
      </c>
      <c r="CD67" s="71">
        <v>3143.6712419899154</v>
      </c>
      <c r="CE67" s="71">
        <v>3155.7375316652187</v>
      </c>
      <c r="CF67" s="71">
        <v>3168.0557285000054</v>
      </c>
      <c r="CG67" s="71">
        <v>3180.6258324942755</v>
      </c>
      <c r="CH67" s="71">
        <v>3193.4478436480294</v>
      </c>
      <c r="CI67" s="71">
        <v>3206.5217619612667</v>
      </c>
      <c r="CJ67" s="71">
        <v>3219.8475874339874</v>
      </c>
      <c r="CK67" s="71">
        <v>3233.4253200661919</v>
      </c>
      <c r="CL67" s="71">
        <v>3247.2549598578798</v>
      </c>
      <c r="CM67" s="71">
        <v>3261.3365068090511</v>
      </c>
      <c r="CN67" s="71">
        <v>3275.6699609197062</v>
      </c>
      <c r="CO67" s="71">
        <v>3290.2553221898447</v>
      </c>
      <c r="CP67" s="71">
        <v>3305.0925906194666</v>
      </c>
      <c r="CQ67" s="71">
        <v>3320.1817662085718</v>
      </c>
      <c r="CR67" s="71">
        <v>3335.5228489571609</v>
      </c>
      <c r="CS67" s="71">
        <v>3351.1158388652334</v>
      </c>
      <c r="CT67" s="71">
        <v>3366.9607359327892</v>
      </c>
      <c r="CU67" s="71">
        <v>3383.0575401598289</v>
      </c>
      <c r="CV67" s="71">
        <v>3399.406251546352</v>
      </c>
      <c r="CW67" s="71">
        <v>3416.0068700923584</v>
      </c>
      <c r="CX67" s="71">
        <v>3432.8593957978487</v>
      </c>
      <c r="CY67" s="71">
        <v>3449.9638286628224</v>
      </c>
      <c r="CZ67" s="71">
        <v>3467.3201686872799</v>
      </c>
      <c r="DA67" s="71">
        <v>3484.9284158712203</v>
      </c>
      <c r="DB67" s="71">
        <v>3502.7885702146441</v>
      </c>
      <c r="DC67" s="71">
        <v>3520.9006317175522</v>
      </c>
      <c r="DD67" s="71">
        <v>3539.2646003799427</v>
      </c>
      <c r="DE67" s="71">
        <v>3557.8804762018181</v>
      </c>
      <c r="DF67" s="71">
        <v>3576.7482591831763</v>
      </c>
      <c r="DG67" s="71">
        <v>3595.8679493240184</v>
      </c>
      <c r="DH67" s="71">
        <v>3615.2395466243433</v>
      </c>
      <c r="DI67" s="71">
        <v>3634.8630510841526</v>
      </c>
      <c r="DJ67" s="71">
        <v>3654.7384627034444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-238.5376166630308</v>
      </c>
      <c r="P68" s="71">
        <v>-238.5376166630308</v>
      </c>
      <c r="Q68" s="71">
        <v>-238.50994393733009</v>
      </c>
      <c r="R68" s="71">
        <v>-238.08980535781239</v>
      </c>
      <c r="S68" s="71">
        <v>-237.16397902215147</v>
      </c>
      <c r="T68" s="71">
        <v>-235.73246493034713</v>
      </c>
      <c r="U68" s="71">
        <v>-233.79526308239963</v>
      </c>
      <c r="V68" s="71">
        <v>-231.35237347830878</v>
      </c>
      <c r="W68" s="71">
        <v>-228.40379611807464</v>
      </c>
      <c r="X68" s="71">
        <v>-224.94953100169721</v>
      </c>
      <c r="Y68" s="71">
        <v>-220.98957812917649</v>
      </c>
      <c r="Z68" s="71">
        <v>-216.52393750051249</v>
      </c>
      <c r="AA68" s="71">
        <v>-211.55260911570517</v>
      </c>
      <c r="AB68" s="71">
        <v>-206.07559297475458</v>
      </c>
      <c r="AC68" s="71">
        <v>-200.09288907766071</v>
      </c>
      <c r="AD68" s="71">
        <v>-193.60449742442353</v>
      </c>
      <c r="AE68" s="71">
        <v>-186.61041801504308</v>
      </c>
      <c r="AF68" s="71">
        <v>-179.11065084951932</v>
      </c>
      <c r="AG68" s="71">
        <v>-171.10519592785226</v>
      </c>
      <c r="AH68" s="71">
        <v>-162.59405325004192</v>
      </c>
      <c r="AI68" s="71">
        <v>-153.57722281608829</v>
      </c>
      <c r="AJ68" s="71">
        <v>-144.05470462599138</v>
      </c>
      <c r="AK68" s="71">
        <v>-134.02649867975111</v>
      </c>
      <c r="AL68" s="71">
        <v>-123.49260497736765</v>
      </c>
      <c r="AM68" s="71">
        <v>-112.45302351884084</v>
      </c>
      <c r="AN68" s="71">
        <v>-100.90775430417071</v>
      </c>
      <c r="AO68" s="71">
        <v>-88.856797333357378</v>
      </c>
      <c r="AP68" s="71">
        <v>-76.300152606400701</v>
      </c>
      <c r="AQ68" s="71">
        <v>-63.237820123300686</v>
      </c>
      <c r="AR68" s="71">
        <v>-49.669799884057475</v>
      </c>
      <c r="AS68" s="71">
        <v>-35.596091888670891</v>
      </c>
      <c r="AT68" s="71">
        <v>-20.997240921161072</v>
      </c>
      <c r="AU68" s="71">
        <v>-5.6685108092084917</v>
      </c>
      <c r="AV68" s="71">
        <v>10.444840692121858</v>
      </c>
      <c r="AW68" s="71">
        <v>27.342813582829923</v>
      </c>
      <c r="AX68" s="71">
        <v>45.025407862915827</v>
      </c>
      <c r="AY68" s="71">
        <v>63.492623532379426</v>
      </c>
      <c r="AZ68" s="71">
        <v>82.744460591220886</v>
      </c>
      <c r="BA68" s="71">
        <v>102.78091903944012</v>
      </c>
      <c r="BB68" s="71">
        <v>123.60199887703715</v>
      </c>
      <c r="BC68" s="71">
        <v>145.20770010401174</v>
      </c>
      <c r="BD68" s="71">
        <v>167.59802272036433</v>
      </c>
      <c r="BE68" s="71">
        <v>190.77296672609467</v>
      </c>
      <c r="BF68" s="71">
        <v>214.73253212120278</v>
      </c>
      <c r="BG68" s="71">
        <v>239.47671890568867</v>
      </c>
      <c r="BH68" s="71">
        <v>265.00552707955234</v>
      </c>
      <c r="BI68" s="71">
        <v>291.31895664279358</v>
      </c>
      <c r="BJ68" s="71">
        <v>318.41700759541283</v>
      </c>
      <c r="BK68" s="71">
        <v>346.29967993740985</v>
      </c>
      <c r="BL68" s="71">
        <v>374.96697366878459</v>
      </c>
      <c r="BM68" s="71">
        <v>404.41888878953716</v>
      </c>
      <c r="BN68" s="71">
        <v>434.65542529966729</v>
      </c>
      <c r="BO68" s="71">
        <v>465.67658319917535</v>
      </c>
      <c r="BP68" s="71">
        <v>497.48236248806126</v>
      </c>
      <c r="BQ68" s="71">
        <v>530.07276316632488</v>
      </c>
      <c r="BR68" s="71">
        <v>563.44778523396633</v>
      </c>
      <c r="BS68" s="71">
        <v>597.60742869098556</v>
      </c>
      <c r="BT68" s="71">
        <v>632.55169353738222</v>
      </c>
      <c r="BU68" s="71">
        <v>668.280579773157</v>
      </c>
      <c r="BV68" s="71">
        <v>704.79408739830956</v>
      </c>
      <c r="BW68" s="71">
        <v>742.09221641283989</v>
      </c>
      <c r="BX68" s="71">
        <v>780.174966816748</v>
      </c>
      <c r="BY68" s="71">
        <v>819.04233861003354</v>
      </c>
      <c r="BZ68" s="71">
        <v>858.6943317926972</v>
      </c>
      <c r="CA68" s="71">
        <v>899.13094636473863</v>
      </c>
      <c r="CB68" s="71">
        <v>940.35218232615784</v>
      </c>
      <c r="CC68" s="71">
        <v>982.35803967695483</v>
      </c>
      <c r="CD68" s="71">
        <v>1025.1485184171295</v>
      </c>
      <c r="CE68" s="71">
        <v>1068.723618546682</v>
      </c>
      <c r="CF68" s="71">
        <v>1113.0833400656122</v>
      </c>
      <c r="CG68" s="71">
        <v>1158.2276829739201</v>
      </c>
      <c r="CH68" s="71">
        <v>1204.1566472716061</v>
      </c>
      <c r="CI68" s="71">
        <v>1250.8702329586695</v>
      </c>
      <c r="CJ68" s="71">
        <v>1298.3684400351108</v>
      </c>
      <c r="CK68" s="71">
        <v>1346.65126850093</v>
      </c>
      <c r="CL68" s="71">
        <v>1395.7187183561268</v>
      </c>
      <c r="CM68" s="71">
        <v>1445.5707896007016</v>
      </c>
      <c r="CN68" s="71">
        <v>1496.2074822346542</v>
      </c>
      <c r="CO68" s="71">
        <v>1547.6287962579845</v>
      </c>
      <c r="CP68" s="71">
        <v>1599.8347316706927</v>
      </c>
      <c r="CQ68" s="71">
        <v>1652.8252884727774</v>
      </c>
      <c r="CR68" s="71">
        <v>1706.6004666642409</v>
      </c>
      <c r="CS68" s="71">
        <v>1761.1602662450823</v>
      </c>
      <c r="CT68" s="71">
        <v>1816.5046872153016</v>
      </c>
      <c r="CU68" s="71">
        <v>1872.6337295748986</v>
      </c>
      <c r="CV68" s="71">
        <v>1929.5473933238734</v>
      </c>
      <c r="CW68" s="71">
        <v>1987.2456784622259</v>
      </c>
      <c r="CX68" s="71">
        <v>2045.7285849899561</v>
      </c>
      <c r="CY68" s="71">
        <v>2104.9961129070639</v>
      </c>
      <c r="CZ68" s="71">
        <v>2165.0482622135496</v>
      </c>
      <c r="DA68" s="71">
        <v>2225.8850329094134</v>
      </c>
      <c r="DB68" s="71">
        <v>2287.506424994654</v>
      </c>
      <c r="DC68" s="71">
        <v>2349.9124384692732</v>
      </c>
      <c r="DD68" s="71">
        <v>2413.1030733332705</v>
      </c>
      <c r="DE68" s="71">
        <v>2477.0783295866449</v>
      </c>
      <c r="DF68" s="71">
        <v>2541.8382072293975</v>
      </c>
      <c r="DG68" s="71">
        <v>2607.3827062615278</v>
      </c>
      <c r="DH68" s="71">
        <v>2673.7118266830362</v>
      </c>
      <c r="DI68" s="71">
        <v>2740.8255684939218</v>
      </c>
      <c r="DJ68" s="71">
        <v>2808.7239316941855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2913.3319147472034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2835.7841606594966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2890761.5557316504</v>
      </c>
      <c r="J89" s="80">
        <v>0.13974247252157912</v>
      </c>
      <c r="K89" s="80">
        <v>1.6232835882917453E-7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2889233.6038923529</v>
      </c>
      <c r="J90" s="80">
        <v>0.11495650148869907</v>
      </c>
      <c r="K90" s="80">
        <v>6.1810733822563986E-8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2835784.1606594967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2604.4089764064529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146.19021118115884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-238.5376166630308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45.978178592826843</v>
      </c>
      <c r="J119" s="80">
        <v>6.5036843570797254E-4</v>
      </c>
      <c r="K119" s="80">
        <v>5.0560810856308298E-10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43.245917375062156</v>
      </c>
      <c r="J120" s="80">
        <v>6.0604652342250288E-4</v>
      </c>
      <c r="K120" s="80">
        <v>3.2586395600288152E-10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-238.5376166630308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0">
        <v>0.74299999999999999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0.63600000000000001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2.1031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2212.11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100.21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5087.1057854974342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14760.496965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1.3446432594770816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1261.6364202873135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-806.61560331250178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59.999999999999993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6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9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9.9715004706951826E-2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0.52569390293812568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8"/>
  <sheetViews>
    <sheetView showGridLines="0" zoomScaleNormal="100" workbookViewId="0">
      <pane ySplit="1" topLeftCell="A141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102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101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100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99</v>
      </c>
      <c r="C16" s="165"/>
      <c r="D16" s="167" t="str">
        <f>Title</f>
        <v>Flange Segment Analytical Model for 90°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98</v>
      </c>
      <c r="C17" s="165"/>
      <c r="D17" s="167" t="str">
        <f>Gap30deg!D17</f>
        <v>0.10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97</v>
      </c>
      <c r="C18" s="165"/>
      <c r="D18" s="166">
        <f>Gap30deg!D18</f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2"/>
      <c r="C28" s="173"/>
      <c r="D28" s="173"/>
      <c r="E28" s="173"/>
      <c r="F28" s="173"/>
      <c r="G28" s="173"/>
      <c r="H28" s="173"/>
      <c r="I28" s="173"/>
      <c r="J28" s="173"/>
      <c r="K28" s="17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2841.6493854391292</v>
      </c>
      <c r="P67" s="71">
        <v>2841.6493854391292</v>
      </c>
      <c r="Q67" s="71">
        <v>2841.6558442227674</v>
      </c>
      <c r="R67" s="71">
        <v>2841.7348959420165</v>
      </c>
      <c r="S67" s="71">
        <v>2841.9038825035868</v>
      </c>
      <c r="T67" s="71">
        <v>2842.1628039074772</v>
      </c>
      <c r="U67" s="71">
        <v>2842.5116601536884</v>
      </c>
      <c r="V67" s="71">
        <v>2842.95045124222</v>
      </c>
      <c r="W67" s="71">
        <v>2843.479177173072</v>
      </c>
      <c r="X67" s="71">
        <v>2844.0978379462449</v>
      </c>
      <c r="Y67" s="71">
        <v>2844.8064335617387</v>
      </c>
      <c r="Z67" s="71">
        <v>2845.6049640195524</v>
      </c>
      <c r="AA67" s="71">
        <v>2846.493429319687</v>
      </c>
      <c r="AB67" s="71">
        <v>2847.4718294621425</v>
      </c>
      <c r="AC67" s="71">
        <v>2848.5401644469184</v>
      </c>
      <c r="AD67" s="71">
        <v>2849.6984342740147</v>
      </c>
      <c r="AE67" s="71">
        <v>2850.9466389434319</v>
      </c>
      <c r="AF67" s="71">
        <v>2852.2847784551695</v>
      </c>
      <c r="AG67" s="71">
        <v>2853.7128528092276</v>
      </c>
      <c r="AH67" s="71">
        <v>2855.2308620056065</v>
      </c>
      <c r="AI67" s="71">
        <v>2856.8388060443058</v>
      </c>
      <c r="AJ67" s="71">
        <v>2858.5366849253255</v>
      </c>
      <c r="AK67" s="71">
        <v>2860.3244986486661</v>
      </c>
      <c r="AL67" s="71">
        <v>2862.2022472143276</v>
      </c>
      <c r="AM67" s="71">
        <v>2864.169930622309</v>
      </c>
      <c r="AN67" s="71">
        <v>2866.2275488726114</v>
      </c>
      <c r="AO67" s="71">
        <v>2868.3751019652345</v>
      </c>
      <c r="AP67" s="71">
        <v>2870.6125899001777</v>
      </c>
      <c r="AQ67" s="71">
        <v>2872.9400126774422</v>
      </c>
      <c r="AR67" s="71">
        <v>2875.357370297027</v>
      </c>
      <c r="AS67" s="71">
        <v>2877.9082846309275</v>
      </c>
      <c r="AT67" s="71">
        <v>2880.7029764018102</v>
      </c>
      <c r="AU67" s="71">
        <v>2883.7468168053169</v>
      </c>
      <c r="AV67" s="71">
        <v>2887.0398058414485</v>
      </c>
      <c r="AW67" s="71">
        <v>2890.5819435102039</v>
      </c>
      <c r="AX67" s="71">
        <v>2894.3732298115842</v>
      </c>
      <c r="AY67" s="71">
        <v>2898.4136647455889</v>
      </c>
      <c r="AZ67" s="71">
        <v>2902.7032483122175</v>
      </c>
      <c r="BA67" s="71">
        <v>2907.2419805114705</v>
      </c>
      <c r="BB67" s="71">
        <v>2912.0298613433483</v>
      </c>
      <c r="BC67" s="71">
        <v>2917.0668908078501</v>
      </c>
      <c r="BD67" s="71">
        <v>2922.3530689049767</v>
      </c>
      <c r="BE67" s="71">
        <v>2927.8883956347277</v>
      </c>
      <c r="BF67" s="71">
        <v>2933.6728709971026</v>
      </c>
      <c r="BG67" s="71">
        <v>2939.7064949921019</v>
      </c>
      <c r="BH67" s="71">
        <v>2945.989267619726</v>
      </c>
      <c r="BI67" s="71">
        <v>2952.5211888799736</v>
      </c>
      <c r="BJ67" s="71">
        <v>2959.3022587728465</v>
      </c>
      <c r="BK67" s="71">
        <v>2966.3324772983433</v>
      </c>
      <c r="BL67" s="71">
        <v>2973.6118444564645</v>
      </c>
      <c r="BM67" s="71">
        <v>2981.1403602472101</v>
      </c>
      <c r="BN67" s="71">
        <v>2988.9180246705801</v>
      </c>
      <c r="BO67" s="71">
        <v>2996.9448377265744</v>
      </c>
      <c r="BP67" s="71">
        <v>3005.2207994151931</v>
      </c>
      <c r="BQ67" s="71">
        <v>3013.7459097364358</v>
      </c>
      <c r="BR67" s="71">
        <v>3022.5201686903033</v>
      </c>
      <c r="BS67" s="71">
        <v>3031.5435762767952</v>
      </c>
      <c r="BT67" s="71">
        <v>3040.8161324959115</v>
      </c>
      <c r="BU67" s="71">
        <v>3050.3378373476517</v>
      </c>
      <c r="BV67" s="71">
        <v>3060.1086908320167</v>
      </c>
      <c r="BW67" s="71">
        <v>3070.1286929490057</v>
      </c>
      <c r="BX67" s="71">
        <v>3080.3978436986195</v>
      </c>
      <c r="BY67" s="71">
        <v>3090.9161430808576</v>
      </c>
      <c r="BZ67" s="71">
        <v>3101.6835910957193</v>
      </c>
      <c r="CA67" s="71">
        <v>3112.7001877432067</v>
      </c>
      <c r="CB67" s="71">
        <v>3123.9659330233171</v>
      </c>
      <c r="CC67" s="71">
        <v>3135.4808269360528</v>
      </c>
      <c r="CD67" s="71">
        <v>3147.2448694814125</v>
      </c>
      <c r="CE67" s="71">
        <v>3159.258060659397</v>
      </c>
      <c r="CF67" s="71">
        <v>3171.5204004700054</v>
      </c>
      <c r="CG67" s="71">
        <v>3184.0318889132382</v>
      </c>
      <c r="CH67" s="71">
        <v>3196.7925259890953</v>
      </c>
      <c r="CI67" s="71">
        <v>3209.8023116975764</v>
      </c>
      <c r="CJ67" s="71">
        <v>3223.0612460386828</v>
      </c>
      <c r="CK67" s="71">
        <v>3236.5693290124132</v>
      </c>
      <c r="CL67" s="71">
        <v>3250.3265606187679</v>
      </c>
      <c r="CM67" s="71">
        <v>3264.332940857747</v>
      </c>
      <c r="CN67" s="71">
        <v>3278.5884697293504</v>
      </c>
      <c r="CO67" s="71">
        <v>3293.0931472335778</v>
      </c>
      <c r="CP67" s="71">
        <v>3307.8469733704301</v>
      </c>
      <c r="CQ67" s="71">
        <v>3322.8499481399062</v>
      </c>
      <c r="CR67" s="71">
        <v>3338.1020715420073</v>
      </c>
      <c r="CS67" s="71">
        <v>3353.6033435767326</v>
      </c>
      <c r="CT67" s="71">
        <v>3369.3537642440824</v>
      </c>
      <c r="CU67" s="71">
        <v>3385.3533335440566</v>
      </c>
      <c r="CV67" s="71">
        <v>3401.6020514766547</v>
      </c>
      <c r="CW67" s="71">
        <v>3418.0999180418776</v>
      </c>
      <c r="CX67" s="71">
        <v>3434.8469332397244</v>
      </c>
      <c r="CY67" s="71">
        <v>3451.8430970701957</v>
      </c>
      <c r="CZ67" s="71">
        <v>3469.0884095332917</v>
      </c>
      <c r="DA67" s="71">
        <v>3486.5828706290117</v>
      </c>
      <c r="DB67" s="71">
        <v>3504.3264803573561</v>
      </c>
      <c r="DC67" s="71">
        <v>3522.3192387183249</v>
      </c>
      <c r="DD67" s="71">
        <v>3540.561145711918</v>
      </c>
      <c r="DE67" s="71">
        <v>3559.0522013381355</v>
      </c>
      <c r="DF67" s="71">
        <v>3577.7924055969775</v>
      </c>
      <c r="DG67" s="71">
        <v>3596.7817584884442</v>
      </c>
      <c r="DH67" s="71">
        <v>3616.0202600125344</v>
      </c>
      <c r="DI67" s="71">
        <v>3635.50791016925</v>
      </c>
      <c r="DJ67" s="71">
        <v>3655.2447089585889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-224.88234185270329</v>
      </c>
      <c r="P68" s="71">
        <v>-224.88234185270329</v>
      </c>
      <c r="Q68" s="71">
        <v>-224.84575627785176</v>
      </c>
      <c r="R68" s="71">
        <v>-224.39797032408455</v>
      </c>
      <c r="S68" s="71">
        <v>-223.44075131145587</v>
      </c>
      <c r="T68" s="71">
        <v>-221.97409923996588</v>
      </c>
      <c r="U68" s="71">
        <v>-219.99801410961436</v>
      </c>
      <c r="V68" s="71">
        <v>-217.51249592040153</v>
      </c>
      <c r="W68" s="71">
        <v>-214.51754467232723</v>
      </c>
      <c r="X68" s="71">
        <v>-211.01316036539151</v>
      </c>
      <c r="Y68" s="71">
        <v>-206.99934299959443</v>
      </c>
      <c r="Z68" s="71">
        <v>-202.47609257493593</v>
      </c>
      <c r="AA68" s="71">
        <v>-197.44340909141602</v>
      </c>
      <c r="AB68" s="71">
        <v>-191.90129254903468</v>
      </c>
      <c r="AC68" s="71">
        <v>-185.84974294779198</v>
      </c>
      <c r="AD68" s="71">
        <v>-179.28876028768786</v>
      </c>
      <c r="AE68" s="71">
        <v>-172.21834456872227</v>
      </c>
      <c r="AF68" s="71">
        <v>-164.63849579089532</v>
      </c>
      <c r="AG68" s="71">
        <v>-156.54921395420695</v>
      </c>
      <c r="AH68" s="71">
        <v>-147.95049905865721</v>
      </c>
      <c r="AI68" s="71">
        <v>-138.84235110424601</v>
      </c>
      <c r="AJ68" s="71">
        <v>-129.22477009097338</v>
      </c>
      <c r="AK68" s="71">
        <v>-119.09775601883941</v>
      </c>
      <c r="AL68" s="71">
        <v>-108.461308887844</v>
      </c>
      <c r="AM68" s="71">
        <v>-97.315428697987144</v>
      </c>
      <c r="AN68" s="71">
        <v>-85.660115449268929</v>
      </c>
      <c r="AO68" s="71">
        <v>-73.495369141689309</v>
      </c>
      <c r="AP68" s="71">
        <v>-60.821189775248286</v>
      </c>
      <c r="AQ68" s="71">
        <v>-47.637577349945786</v>
      </c>
      <c r="AR68" s="71">
        <v>-33.94453186578194</v>
      </c>
      <c r="AS68" s="71">
        <v>-19.669010474177796</v>
      </c>
      <c r="AT68" s="71">
        <v>-4.626453568043658</v>
      </c>
      <c r="AU68" s="71">
        <v>11.192132676407375</v>
      </c>
      <c r="AV68" s="71">
        <v>27.786748259175369</v>
      </c>
      <c r="AW68" s="71">
        <v>45.157393180260399</v>
      </c>
      <c r="AX68" s="71">
        <v>63.304067439662312</v>
      </c>
      <c r="AY68" s="71">
        <v>82.226771037381184</v>
      </c>
      <c r="AZ68" s="71">
        <v>101.92550397341711</v>
      </c>
      <c r="BA68" s="71">
        <v>122.40026624776989</v>
      </c>
      <c r="BB68" s="71">
        <v>143.65105786043966</v>
      </c>
      <c r="BC68" s="71">
        <v>165.67787881142635</v>
      </c>
      <c r="BD68" s="71">
        <v>188.48072910073003</v>
      </c>
      <c r="BE68" s="71">
        <v>212.0596087283509</v>
      </c>
      <c r="BF68" s="71">
        <v>236.41451769428849</v>
      </c>
      <c r="BG68" s="71">
        <v>261.54545599854305</v>
      </c>
      <c r="BH68" s="71">
        <v>287.45242364111459</v>
      </c>
      <c r="BI68" s="71">
        <v>314.13542062200304</v>
      </c>
      <c r="BJ68" s="71">
        <v>341.5944469412085</v>
      </c>
      <c r="BK68" s="71">
        <v>369.8295025987311</v>
      </c>
      <c r="BL68" s="71">
        <v>398.84058759457048</v>
      </c>
      <c r="BM68" s="71">
        <v>428.62770192872676</v>
      </c>
      <c r="BN68" s="71">
        <v>459.19084560120007</v>
      </c>
      <c r="BO68" s="71">
        <v>490.53001861199027</v>
      </c>
      <c r="BP68" s="71">
        <v>522.64522096109749</v>
      </c>
      <c r="BQ68" s="71">
        <v>555.53645264852173</v>
      </c>
      <c r="BR68" s="71">
        <v>589.20371367426299</v>
      </c>
      <c r="BS68" s="71">
        <v>623.64700403832126</v>
      </c>
      <c r="BT68" s="71">
        <v>658.8663237406962</v>
      </c>
      <c r="BU68" s="71">
        <v>694.86167278138828</v>
      </c>
      <c r="BV68" s="71">
        <v>731.63305116039714</v>
      </c>
      <c r="BW68" s="71">
        <v>769.18045887772303</v>
      </c>
      <c r="BX68" s="71">
        <v>807.50389593336627</v>
      </c>
      <c r="BY68" s="71">
        <v>846.60336232732618</v>
      </c>
      <c r="BZ68" s="71">
        <v>886.47885805960289</v>
      </c>
      <c r="CA68" s="71">
        <v>927.13038313019661</v>
      </c>
      <c r="CB68" s="71">
        <v>968.55793753910746</v>
      </c>
      <c r="CC68" s="71">
        <v>1010.7615212863352</v>
      </c>
      <c r="CD68" s="71">
        <v>1053.7411343718798</v>
      </c>
      <c r="CE68" s="71">
        <v>1097.4967767957419</v>
      </c>
      <c r="CF68" s="71">
        <v>1142.0284485579202</v>
      </c>
      <c r="CG68" s="71">
        <v>1187.3361496584159</v>
      </c>
      <c r="CH68" s="71">
        <v>1233.4198800972283</v>
      </c>
      <c r="CI68" s="71">
        <v>1280.2796398743576</v>
      </c>
      <c r="CJ68" s="71">
        <v>1327.915428989804</v>
      </c>
      <c r="CK68" s="71">
        <v>1376.3272474435682</v>
      </c>
      <c r="CL68" s="71">
        <v>1425.5150952356487</v>
      </c>
      <c r="CM68" s="71">
        <v>1475.4789723660458</v>
      </c>
      <c r="CN68" s="71">
        <v>1526.2188788347601</v>
      </c>
      <c r="CO68" s="71">
        <v>1577.7348146417912</v>
      </c>
      <c r="CP68" s="71">
        <v>1630.0267797871393</v>
      </c>
      <c r="CQ68" s="71">
        <v>1683.0947742708045</v>
      </c>
      <c r="CR68" s="71">
        <v>1736.9387980927866</v>
      </c>
      <c r="CS68" s="71">
        <v>1791.5588512530858</v>
      </c>
      <c r="CT68" s="71">
        <v>1846.9549337517017</v>
      </c>
      <c r="CU68" s="71">
        <v>1903.1270455886356</v>
      </c>
      <c r="CV68" s="71">
        <v>1960.0751867638855</v>
      </c>
      <c r="CW68" s="71">
        <v>2017.7993572774524</v>
      </c>
      <c r="CX68" s="71">
        <v>2076.2995571293363</v>
      </c>
      <c r="CY68" s="71">
        <v>2135.5757863195367</v>
      </c>
      <c r="CZ68" s="71">
        <v>2195.6280448480547</v>
      </c>
      <c r="DA68" s="71">
        <v>2256.4563327148899</v>
      </c>
      <c r="DB68" s="71">
        <v>2318.0606499200412</v>
      </c>
      <c r="DC68" s="71">
        <v>2380.4409964635097</v>
      </c>
      <c r="DD68" s="71">
        <v>2443.5973723452953</v>
      </c>
      <c r="DE68" s="71">
        <v>2507.529777565398</v>
      </c>
      <c r="DF68" s="71">
        <v>2572.2382121238174</v>
      </c>
      <c r="DG68" s="71">
        <v>2637.7226760205554</v>
      </c>
      <c r="DH68" s="71">
        <v>2703.9831692556086</v>
      </c>
      <c r="DI68" s="71">
        <v>2771.0196918289789</v>
      </c>
      <c r="DJ68" s="71">
        <v>2838.8322437406664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2910.8616482983339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2841.6493854391292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2890733.3528283429</v>
      </c>
      <c r="J89" s="80">
        <v>0.14260041133226392</v>
      </c>
      <c r="K89" s="80">
        <v>1.873640190918846E-7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2888913.3342797835</v>
      </c>
      <c r="J90" s="80">
        <v>0.11307662277840801</v>
      </c>
      <c r="K90" s="80">
        <v>6.7632534588244541E-8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2841649.3854391291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2631.5818282699206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138.49601186892377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-224.88234185270329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45.890334320267101</v>
      </c>
      <c r="J119" s="80">
        <v>6.8995518600632299E-4</v>
      </c>
      <c r="K119" s="80">
        <v>5.8358729176530742E-10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42.842795707811959</v>
      </c>
      <c r="J120" s="80">
        <v>6.4051893950485398E-4</v>
      </c>
      <c r="K120" s="80">
        <v>3.8310234481781585E-10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-224.88234185270329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1">
        <f>1364/1000</f>
        <v>1.3640000000000001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0.499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2.5046499999999998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1238.31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20.09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2768.4830383107897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0.44600000000000001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15660.843568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1.1767773891792821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1355.5804702952589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-712.67155330455603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90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6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9.6399566957856703E-2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0.54605228631186098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8"/>
  <sheetViews>
    <sheetView showGridLines="0" zoomScaleNormal="100" workbookViewId="0">
      <pane ySplit="1" topLeftCell="A138" activePane="bottomLeft" state="frozen"/>
      <selection pane="bottomLeft" activeCell="P145" sqref="P14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102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101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100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99</v>
      </c>
      <c r="C16" s="165"/>
      <c r="D16" s="167" t="str">
        <f>Title</f>
        <v>Flange Segment Analytical Model for 120°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98</v>
      </c>
      <c r="C17" s="165"/>
      <c r="D17" s="167" t="str">
        <f>Gap30deg!D17</f>
        <v>0.10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97</v>
      </c>
      <c r="C18" s="165"/>
      <c r="D18" s="166">
        <f>Gap30deg!D18</f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2"/>
      <c r="C28" s="173"/>
      <c r="D28" s="173"/>
      <c r="E28" s="173"/>
      <c r="F28" s="173"/>
      <c r="G28" s="173"/>
      <c r="H28" s="173"/>
      <c r="I28" s="173"/>
      <c r="J28" s="173"/>
      <c r="K28" s="17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2844.0035493710097</v>
      </c>
      <c r="P67" s="71">
        <v>2844.0035493710097</v>
      </c>
      <c r="Q67" s="71">
        <v>2844.0098081605147</v>
      </c>
      <c r="R67" s="71">
        <v>2844.0851580095909</v>
      </c>
      <c r="S67" s="71">
        <v>2844.2458417156731</v>
      </c>
      <c r="T67" s="71">
        <v>2844.4918592787603</v>
      </c>
      <c r="U67" s="71">
        <v>2844.8232106988535</v>
      </c>
      <c r="V67" s="71">
        <v>2845.2398959759516</v>
      </c>
      <c r="W67" s="71">
        <v>2845.7419151100553</v>
      </c>
      <c r="X67" s="71">
        <v>2846.3292681011644</v>
      </c>
      <c r="Y67" s="71">
        <v>2847.001954949279</v>
      </c>
      <c r="Z67" s="71">
        <v>2847.7599756543991</v>
      </c>
      <c r="AA67" s="71">
        <v>2848.6033302165242</v>
      </c>
      <c r="AB67" s="71">
        <v>2849.5320186356548</v>
      </c>
      <c r="AC67" s="71">
        <v>2850.5460409117909</v>
      </c>
      <c r="AD67" s="71">
        <v>2851.6453970449325</v>
      </c>
      <c r="AE67" s="71">
        <v>2852.8300870350795</v>
      </c>
      <c r="AF67" s="71">
        <v>2854.100110882232</v>
      </c>
      <c r="AG67" s="71">
        <v>2855.45546858639</v>
      </c>
      <c r="AH67" s="71">
        <v>2856.8961601475535</v>
      </c>
      <c r="AI67" s="71">
        <v>2858.422185565722</v>
      </c>
      <c r="AJ67" s="71">
        <v>2860.033544840896</v>
      </c>
      <c r="AK67" s="71">
        <v>2861.7302379730759</v>
      </c>
      <c r="AL67" s="71">
        <v>2863.5122649622608</v>
      </c>
      <c r="AM67" s="71">
        <v>2865.3796258084508</v>
      </c>
      <c r="AN67" s="71">
        <v>2867.3323205116467</v>
      </c>
      <c r="AO67" s="71">
        <v>2869.3703490718476</v>
      </c>
      <c r="AP67" s="71">
        <v>2871.4937114890545</v>
      </c>
      <c r="AQ67" s="71">
        <v>2873.7024077632664</v>
      </c>
      <c r="AR67" s="71">
        <v>2875.9964378944842</v>
      </c>
      <c r="AS67" s="71">
        <v>2878.4585952098532</v>
      </c>
      <c r="AT67" s="71">
        <v>2881.1721788330742</v>
      </c>
      <c r="AU67" s="71">
        <v>2884.1371889571255</v>
      </c>
      <c r="AV67" s="71">
        <v>2887.3536255820063</v>
      </c>
      <c r="AW67" s="71">
        <v>2890.821488707717</v>
      </c>
      <c r="AX67" s="71">
        <v>2894.5407783342571</v>
      </c>
      <c r="AY67" s="71">
        <v>2898.5114944616271</v>
      </c>
      <c r="AZ67" s="71">
        <v>2902.733637089827</v>
      </c>
      <c r="BA67" s="71">
        <v>2907.2072062188563</v>
      </c>
      <c r="BB67" s="71">
        <v>2911.9322018487155</v>
      </c>
      <c r="BC67" s="71">
        <v>2916.9086239794046</v>
      </c>
      <c r="BD67" s="71">
        <v>2922.1364726109232</v>
      </c>
      <c r="BE67" s="71">
        <v>2927.6157477432712</v>
      </c>
      <c r="BF67" s="71">
        <v>2933.3464493764491</v>
      </c>
      <c r="BG67" s="71">
        <v>2939.3285775104564</v>
      </c>
      <c r="BH67" s="71">
        <v>2945.5621321452941</v>
      </c>
      <c r="BI67" s="71">
        <v>2952.0471132809612</v>
      </c>
      <c r="BJ67" s="71">
        <v>2958.7835209174582</v>
      </c>
      <c r="BK67" s="71">
        <v>2965.7713550547842</v>
      </c>
      <c r="BL67" s="71">
        <v>2973.0106156929405</v>
      </c>
      <c r="BM67" s="71">
        <v>2980.5013028319263</v>
      </c>
      <c r="BN67" s="71">
        <v>2988.243416471742</v>
      </c>
      <c r="BO67" s="71">
        <v>2996.2369566123871</v>
      </c>
      <c r="BP67" s="71">
        <v>3004.4819232538621</v>
      </c>
      <c r="BQ67" s="71">
        <v>3012.978316396167</v>
      </c>
      <c r="BR67" s="71">
        <v>3021.7261360393013</v>
      </c>
      <c r="BS67" s="71">
        <v>3030.7253821832655</v>
      </c>
      <c r="BT67" s="71">
        <v>3039.9760548280592</v>
      </c>
      <c r="BU67" s="71">
        <v>3049.4781539736828</v>
      </c>
      <c r="BV67" s="71">
        <v>3059.2316796201362</v>
      </c>
      <c r="BW67" s="71">
        <v>3069.2366317674187</v>
      </c>
      <c r="BX67" s="71">
        <v>3079.4930104155319</v>
      </c>
      <c r="BY67" s="71">
        <v>3090.0008155644737</v>
      </c>
      <c r="BZ67" s="71">
        <v>3100.7600472142458</v>
      </c>
      <c r="CA67" s="71">
        <v>3111.7707053648473</v>
      </c>
      <c r="CB67" s="71">
        <v>3123.0327900162793</v>
      </c>
      <c r="CC67" s="71">
        <v>3134.5463011685406</v>
      </c>
      <c r="CD67" s="71">
        <v>3146.3112388216314</v>
      </c>
      <c r="CE67" s="71">
        <v>3158.3276029755516</v>
      </c>
      <c r="CF67" s="71">
        <v>3170.5953936303022</v>
      </c>
      <c r="CG67" s="71">
        <v>3183.1146107858822</v>
      </c>
      <c r="CH67" s="71">
        <v>3195.8852544422916</v>
      </c>
      <c r="CI67" s="71">
        <v>3208.907324599531</v>
      </c>
      <c r="CJ67" s="71">
        <v>3222.1808212576002</v>
      </c>
      <c r="CK67" s="71">
        <v>3235.7057444164989</v>
      </c>
      <c r="CL67" s="71">
        <v>3249.4820940762274</v>
      </c>
      <c r="CM67" s="71">
        <v>3263.5098702367854</v>
      </c>
      <c r="CN67" s="71">
        <v>3277.7890728981738</v>
      </c>
      <c r="CO67" s="71">
        <v>3292.3197020603911</v>
      </c>
      <c r="CP67" s="71">
        <v>3307.1017577234384</v>
      </c>
      <c r="CQ67" s="71">
        <v>3322.1352398873159</v>
      </c>
      <c r="CR67" s="71">
        <v>3337.4201485520225</v>
      </c>
      <c r="CS67" s="71">
        <v>3352.956483717559</v>
      </c>
      <c r="CT67" s="71">
        <v>3368.7442453839253</v>
      </c>
      <c r="CU67" s="71">
        <v>3384.7834335511211</v>
      </c>
      <c r="CV67" s="71">
        <v>3401.0740482191468</v>
      </c>
      <c r="CW67" s="71">
        <v>3417.6160893880019</v>
      </c>
      <c r="CX67" s="71">
        <v>3434.4095570576869</v>
      </c>
      <c r="CY67" s="71">
        <v>3451.4544512282014</v>
      </c>
      <c r="CZ67" s="71">
        <v>3468.7507718995462</v>
      </c>
      <c r="DA67" s="71">
        <v>3486.29851907172</v>
      </c>
      <c r="DB67" s="71">
        <v>3504.0976927447241</v>
      </c>
      <c r="DC67" s="71">
        <v>3522.1482929185572</v>
      </c>
      <c r="DD67" s="71">
        <v>3540.4503195932207</v>
      </c>
      <c r="DE67" s="71">
        <v>3559.0037727687136</v>
      </c>
      <c r="DF67" s="71">
        <v>3577.8086524450359</v>
      </c>
      <c r="DG67" s="71">
        <v>3596.8649586221882</v>
      </c>
      <c r="DH67" s="71">
        <v>3616.1726913001703</v>
      </c>
      <c r="DI67" s="71">
        <v>3635.7318504789828</v>
      </c>
      <c r="DJ67" s="71">
        <v>3655.5424361586233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-220.42311531727472</v>
      </c>
      <c r="P68" s="71">
        <v>-220.42311531727472</v>
      </c>
      <c r="Q68" s="71">
        <v>-220.38627601447848</v>
      </c>
      <c r="R68" s="71">
        <v>-219.94276598690664</v>
      </c>
      <c r="S68" s="71">
        <v>-218.99697995298447</v>
      </c>
      <c r="T68" s="71">
        <v>-217.54891791271194</v>
      </c>
      <c r="U68" s="71">
        <v>-215.59857986608904</v>
      </c>
      <c r="V68" s="71">
        <v>-213.14596581311582</v>
      </c>
      <c r="W68" s="71">
        <v>-210.19107575379218</v>
      </c>
      <c r="X68" s="71">
        <v>-206.73390968811822</v>
      </c>
      <c r="Y68" s="71">
        <v>-202.77446761609389</v>
      </c>
      <c r="Z68" s="71">
        <v>-198.31274953771918</v>
      </c>
      <c r="AA68" s="71">
        <v>-193.34875545299417</v>
      </c>
      <c r="AB68" s="71">
        <v>-187.88248536191878</v>
      </c>
      <c r="AC68" s="71">
        <v>-181.91393926449302</v>
      </c>
      <c r="AD68" s="71">
        <v>-175.44311716071689</v>
      </c>
      <c r="AE68" s="71">
        <v>-168.47001905059045</v>
      </c>
      <c r="AF68" s="71">
        <v>-160.99464493411358</v>
      </c>
      <c r="AG68" s="71">
        <v>-153.01699481128645</v>
      </c>
      <c r="AH68" s="71">
        <v>-144.5370686821089</v>
      </c>
      <c r="AI68" s="71">
        <v>-135.55486654658102</v>
      </c>
      <c r="AJ68" s="71">
        <v>-126.07038840470274</v>
      </c>
      <c r="AK68" s="71">
        <v>-116.08363425647413</v>
      </c>
      <c r="AL68" s="71">
        <v>-105.59460410189517</v>
      </c>
      <c r="AM68" s="71">
        <v>-94.603297940965874</v>
      </c>
      <c r="AN68" s="71">
        <v>-83.109715773686176</v>
      </c>
      <c r="AO68" s="71">
        <v>-71.113857600056136</v>
      </c>
      <c r="AP68" s="71">
        <v>-58.615723420075767</v>
      </c>
      <c r="AQ68" s="71">
        <v>-45.615313233745013</v>
      </c>
      <c r="AR68" s="71">
        <v>-32.112627041063888</v>
      </c>
      <c r="AS68" s="71">
        <v>-17.967668502370422</v>
      </c>
      <c r="AT68" s="71">
        <v>-3.0395860198684659</v>
      </c>
      <c r="AU68" s="71">
        <v>12.671620732749034</v>
      </c>
      <c r="AV68" s="71">
        <v>29.165951755482013</v>
      </c>
      <c r="AW68" s="71">
        <v>46.4434070483304</v>
      </c>
      <c r="AX68" s="71">
        <v>64.503986611294351</v>
      </c>
      <c r="AY68" s="71">
        <v>83.347690444373768</v>
      </c>
      <c r="AZ68" s="71">
        <v>102.97451854756868</v>
      </c>
      <c r="BA68" s="71">
        <v>123.38447092087898</v>
      </c>
      <c r="BB68" s="71">
        <v>144.57754756430484</v>
      </c>
      <c r="BC68" s="71">
        <v>166.5537484778462</v>
      </c>
      <c r="BD68" s="71">
        <v>189.31307366150295</v>
      </c>
      <c r="BE68" s="71">
        <v>212.85552311527525</v>
      </c>
      <c r="BF68" s="71">
        <v>237.18109683916305</v>
      </c>
      <c r="BG68" s="71">
        <v>262.2897948331663</v>
      </c>
      <c r="BH68" s="71">
        <v>288.18161709728508</v>
      </c>
      <c r="BI68" s="71">
        <v>314.85656363151929</v>
      </c>
      <c r="BJ68" s="71">
        <v>342.31463443586881</v>
      </c>
      <c r="BK68" s="71">
        <v>370.55582951033398</v>
      </c>
      <c r="BL68" s="71">
        <v>399.58014885491468</v>
      </c>
      <c r="BM68" s="71">
        <v>429.38759246961087</v>
      </c>
      <c r="BN68" s="71">
        <v>459.97816035442253</v>
      </c>
      <c r="BO68" s="71">
        <v>491.35185250934961</v>
      </c>
      <c r="BP68" s="71">
        <v>523.50866893439229</v>
      </c>
      <c r="BQ68" s="71">
        <v>556.44860962955011</v>
      </c>
      <c r="BR68" s="71">
        <v>590.17167459482357</v>
      </c>
      <c r="BS68" s="71">
        <v>624.67786383021257</v>
      </c>
      <c r="BT68" s="71">
        <v>659.96717733571722</v>
      </c>
      <c r="BU68" s="71">
        <v>696.0396151113373</v>
      </c>
      <c r="BV68" s="71">
        <v>732.89517715707268</v>
      </c>
      <c r="BW68" s="71">
        <v>770.53386347292383</v>
      </c>
      <c r="BX68" s="71">
        <v>808.95567405888983</v>
      </c>
      <c r="BY68" s="71">
        <v>848.1606089149717</v>
      </c>
      <c r="BZ68" s="71">
        <v>888.14866804116912</v>
      </c>
      <c r="CA68" s="71">
        <v>928.91985143748218</v>
      </c>
      <c r="CB68" s="71">
        <v>970.47415910391055</v>
      </c>
      <c r="CC68" s="71">
        <v>1012.8115910404543</v>
      </c>
      <c r="CD68" s="71">
        <v>1055.932147247114</v>
      </c>
      <c r="CE68" s="71">
        <v>1099.8358277238883</v>
      </c>
      <c r="CF68" s="71">
        <v>1144.5226324707787</v>
      </c>
      <c r="CG68" s="71">
        <v>1189.9925614877843</v>
      </c>
      <c r="CH68" s="71">
        <v>1236.2456147749058</v>
      </c>
      <c r="CI68" s="71">
        <v>1283.2817923321427</v>
      </c>
      <c r="CJ68" s="71">
        <v>1331.1010941594946</v>
      </c>
      <c r="CK68" s="71">
        <v>1379.7035202569625</v>
      </c>
      <c r="CL68" s="71">
        <v>1429.0890706245452</v>
      </c>
      <c r="CM68" s="71">
        <v>1479.257745262244</v>
      </c>
      <c r="CN68" s="71">
        <v>1530.2095441700581</v>
      </c>
      <c r="CO68" s="71">
        <v>1581.9444673479877</v>
      </c>
      <c r="CP68" s="71">
        <v>1634.462514796033</v>
      </c>
      <c r="CQ68" s="71">
        <v>1687.7636865141933</v>
      </c>
      <c r="CR68" s="71">
        <v>1741.8479825024697</v>
      </c>
      <c r="CS68" s="71">
        <v>1796.7154027608606</v>
      </c>
      <c r="CT68" s="71">
        <v>1852.3659472893678</v>
      </c>
      <c r="CU68" s="71">
        <v>1908.7996160879902</v>
      </c>
      <c r="CV68" s="71">
        <v>1966.0164091567283</v>
      </c>
      <c r="CW68" s="71">
        <v>2024.016326495582</v>
      </c>
      <c r="CX68" s="71">
        <v>2082.7993681045509</v>
      </c>
      <c r="CY68" s="71">
        <v>2142.3655339836355</v>
      </c>
      <c r="CZ68" s="71">
        <v>2202.7148241328355</v>
      </c>
      <c r="DA68" s="71">
        <v>2263.8472385521504</v>
      </c>
      <c r="DB68" s="71">
        <v>2325.7627772415817</v>
      </c>
      <c r="DC68" s="71">
        <v>2388.461440201128</v>
      </c>
      <c r="DD68" s="71">
        <v>2451.9432274307887</v>
      </c>
      <c r="DE68" s="71">
        <v>2516.2081389305658</v>
      </c>
      <c r="DF68" s="71">
        <v>2581.2561747004593</v>
      </c>
      <c r="DG68" s="71">
        <v>2647.0873347404672</v>
      </c>
      <c r="DH68" s="71">
        <v>2713.701619050591</v>
      </c>
      <c r="DI68" s="71">
        <v>2781.0990276308303</v>
      </c>
      <c r="DJ68" s="71">
        <v>2849.2795604811854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2909.8972040667595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2844.0035493710097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2890667.1503372891</v>
      </c>
      <c r="J89" s="80">
        <v>0.144001958104435</v>
      </c>
      <c r="K89" s="80">
        <v>2.0308694006396956E-7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2888627.8143181223</v>
      </c>
      <c r="J90" s="80">
        <v>0.11092046810106253</v>
      </c>
      <c r="K90" s="80">
        <v>6.8927467255429607E-8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2844003.5493710097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2640.6484745084344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135.49203383786343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-220.42311531727472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45.684131802570299</v>
      </c>
      <c r="J119" s="80">
        <v>7.0881700840347544E-4</v>
      </c>
      <c r="K119" s="160">
        <v>6.3255985818019917E-10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42.235791364191627</v>
      </c>
      <c r="J120" s="80">
        <v>6.5287907631757605E-4</v>
      </c>
      <c r="K120" s="80">
        <v>4.0570781862940747E-10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-220.42311531727472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1">
        <f>2153/1000</f>
        <v>2.153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0.44400000000000001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2.9062000000000001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800.41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6.39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1774.9582989094115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0.44800000000000001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15956.288200000001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1.1112390055117838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1386.9263692062407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-681.3256543935745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119.99999999999999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6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9.3924103466994507E-2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0.5528382900405413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tabSelected="1" zoomScale="85" zoomScaleNormal="85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18" ht="13.8">
      <c r="G20" s="141" t="s">
        <v>291</v>
      </c>
    </row>
    <row r="21" spans="2:18" ht="18">
      <c r="G21" s="142">
        <v>60</v>
      </c>
    </row>
    <row r="22" spans="2:18">
      <c r="G22" s="143">
        <f>MATCH(gap_angle,N48:Q48,0)</f>
        <v>2</v>
      </c>
    </row>
    <row r="23" spans="2:18">
      <c r="G23" s="143" t="str">
        <f>"Gap"&amp;gap_angle&amp;"deg"</f>
        <v>Gap60deg</v>
      </c>
    </row>
    <row r="26" spans="2:18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</row>
    <row r="27" spans="2:18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51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52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52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52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51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51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51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51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5">
        <f>B31+1</f>
        <v>4</v>
      </c>
      <c r="C35" s="134" t="s">
        <v>278</v>
      </c>
      <c r="D35" s="134" t="s">
        <v>129</v>
      </c>
      <c r="E35" s="133" cm="1">
        <f t="array" ref="E35">INDEX(N35:Q35,case_number)</f>
        <v>2466</v>
      </c>
      <c r="F35" s="133" t="s">
        <v>87</v>
      </c>
      <c r="G35" s="133"/>
      <c r="H35" s="136" t="s">
        <v>198</v>
      </c>
      <c r="I35" s="153"/>
      <c r="J35" s="136"/>
      <c r="K35" s="135">
        <f>K31+1</f>
        <v>4</v>
      </c>
      <c r="L35" s="134" t="s">
        <v>278</v>
      </c>
      <c r="M35" s="134" t="s">
        <v>129</v>
      </c>
      <c r="N35" s="133">
        <v>2466</v>
      </c>
      <c r="O35" s="133">
        <v>2466</v>
      </c>
      <c r="P35" s="133">
        <v>2466</v>
      </c>
      <c r="Q35" s="133">
        <v>2466</v>
      </c>
      <c r="R35" t="str">
        <f t="shared" si="0"/>
        <v>Limit value for HV bolts</v>
      </c>
    </row>
    <row r="36" spans="2:18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54"/>
      <c r="J36" s="155"/>
      <c r="K36" s="156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61"/>
      <c r="I37" s="154"/>
      <c r="J37" s="155"/>
      <c r="K37" s="156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61"/>
      <c r="I38" s="154"/>
      <c r="J38" s="155"/>
      <c r="K38" s="156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54"/>
      <c r="J39" s="155"/>
      <c r="K39" s="156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193</v>
      </c>
      <c r="D40" s="103" t="s">
        <v>276</v>
      </c>
      <c r="E40" s="107" cm="1">
        <f t="array" ref="E40">INDEX(N40:Q40,case_number)</f>
        <v>200</v>
      </c>
      <c r="F40" s="107" t="s">
        <v>87</v>
      </c>
      <c r="G40" s="107"/>
      <c r="I40" s="154"/>
      <c r="J40" s="155"/>
      <c r="K40" s="156"/>
      <c r="L40" s="105" t="s">
        <v>193</v>
      </c>
      <c r="M40" s="103" t="s">
        <v>276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57"/>
      <c r="J41" s="155"/>
      <c r="K41" s="156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57"/>
      <c r="J42" s="155"/>
      <c r="K42" s="156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321.69550000000004</v>
      </c>
      <c r="F43" s="107" t="s">
        <v>87</v>
      </c>
      <c r="G43" s="107"/>
      <c r="H43" t="s">
        <v>188</v>
      </c>
      <c r="I43" s="157"/>
      <c r="J43" s="155"/>
      <c r="K43" s="156">
        <f>K42+1</f>
        <v>8</v>
      </c>
      <c r="L43" s="103" t="s">
        <v>189</v>
      </c>
      <c r="M43" s="103" t="s">
        <v>185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321.69550000000004</v>
      </c>
      <c r="F44" s="107" t="s">
        <v>87</v>
      </c>
      <c r="G44" s="107"/>
      <c r="I44" s="157"/>
      <c r="J44" s="155"/>
      <c r="K44" s="156">
        <f>K43+1</f>
        <v>9</v>
      </c>
      <c r="L44" s="103" t="s">
        <v>187</v>
      </c>
      <c r="M44" s="103" t="s">
        <v>185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57"/>
      <c r="J45" s="155"/>
      <c r="K45" s="156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184</v>
      </c>
      <c r="D46" s="103" t="s">
        <v>129</v>
      </c>
      <c r="E46" s="111" cm="1">
        <f t="array" ref="E46">INDEX(N46:Q46,case_number)</f>
        <v>1320.324829474062</v>
      </c>
      <c r="F46" s="111" t="s">
        <v>87</v>
      </c>
      <c r="G46" s="111"/>
      <c r="I46" s="157"/>
      <c r="J46" s="155"/>
      <c r="K46" s="156"/>
      <c r="L46" s="103" t="s">
        <v>184</v>
      </c>
      <c r="M46" s="103" t="s">
        <v>129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57"/>
      <c r="J47" s="155"/>
      <c r="K47" s="156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182</v>
      </c>
      <c r="D48" s="103" t="s">
        <v>181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54"/>
      <c r="J48" s="155"/>
      <c r="K48" s="156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180</v>
      </c>
      <c r="D49" s="103" t="s">
        <v>174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1"/>
        <v>-1.1308638867425837E-16</v>
      </c>
      <c r="H49" t="s">
        <v>323</v>
      </c>
      <c r="I49" s="157"/>
      <c r="J49" s="155"/>
      <c r="K49" s="156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57"/>
      <c r="J50" s="155"/>
      <c r="K50" s="156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57"/>
      <c r="J51" s="155"/>
      <c r="K51" s="156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0.74299999999999999</v>
      </c>
      <c r="G52" s="118">
        <f t="shared" ca="1" si="1"/>
        <v>6.2720701120667997E-4</v>
      </c>
      <c r="I52" s="157"/>
      <c r="J52" s="155"/>
      <c r="K52" s="156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0.63600000000000001</v>
      </c>
      <c r="G53" s="118">
        <f t="shared" ca="1" si="1"/>
        <v>3.9141828153373603E-4</v>
      </c>
      <c r="I53" s="157"/>
      <c r="J53" s="155"/>
      <c r="K53" s="156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57"/>
      <c r="J54" s="155"/>
      <c r="K54" s="156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57"/>
      <c r="J55" s="155"/>
      <c r="K55" s="156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57"/>
      <c r="J56" s="155"/>
      <c r="K56" s="156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0.58262609700472079</v>
      </c>
      <c r="F57" s="109" t="s">
        <v>87</v>
      </c>
      <c r="G57" s="109"/>
      <c r="I57" s="154"/>
      <c r="J57" s="155"/>
      <c r="K57" s="156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-0.46741282911895099</v>
      </c>
      <c r="F58" s="109" t="s">
        <v>87</v>
      </c>
      <c r="G58" s="109"/>
      <c r="I58" s="154"/>
      <c r="J58" s="155"/>
      <c r="K58" s="156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0.49094883784411425</v>
      </c>
      <c r="F59" s="113" t="s">
        <v>87</v>
      </c>
      <c r="G59" s="109"/>
      <c r="I59" s="157"/>
      <c r="J59" s="155"/>
      <c r="K59" s="156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6.7952523976424013E-16</v>
      </c>
      <c r="I60" s="157"/>
      <c r="J60" s="155"/>
      <c r="K60" s="156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167</v>
      </c>
      <c r="D61" s="103" t="s">
        <v>127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2"/>
        <v>6.7952523976424013E-16</v>
      </c>
      <c r="H61" t="s">
        <v>166</v>
      </c>
      <c r="I61" s="157"/>
      <c r="J61" s="155"/>
      <c r="K61" s="156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165</v>
      </c>
      <c r="D62" s="103"/>
      <c r="E62" s="132"/>
      <c r="F62" s="132"/>
      <c r="G62" s="132"/>
      <c r="H62" t="s">
        <v>164</v>
      </c>
      <c r="I62" s="157"/>
      <c r="J62" s="155"/>
      <c r="K62" s="156">
        <f>K60+1</f>
        <v>20</v>
      </c>
      <c r="L62" s="103" t="s">
        <v>165</v>
      </c>
      <c r="M62" s="103"/>
      <c r="N62" s="132"/>
      <c r="O62" s="132"/>
      <c r="P62" s="132"/>
      <c r="Q62" s="132"/>
      <c r="R62" t="str">
        <f t="shared" si="0"/>
        <v>Gap shape formula</v>
      </c>
    </row>
    <row r="63" spans="2:18">
      <c r="B63" s="106">
        <f>B62+1</f>
        <v>21</v>
      </c>
      <c r="C63" s="112" t="s">
        <v>163</v>
      </c>
      <c r="D63" s="103"/>
      <c r="E63" s="132"/>
      <c r="F63" s="132"/>
      <c r="G63" s="132"/>
      <c r="H63" t="s">
        <v>162</v>
      </c>
      <c r="I63" s="158"/>
      <c r="J63" s="155"/>
      <c r="K63" s="156">
        <f>K62+1</f>
        <v>21</v>
      </c>
      <c r="L63" s="112" t="s">
        <v>163</v>
      </c>
      <c r="M63" s="103"/>
      <c r="N63" s="132"/>
      <c r="O63" s="132"/>
      <c r="P63" s="132"/>
      <c r="Q63" s="132"/>
      <c r="R63" t="str">
        <f t="shared" si="0"/>
        <v>Stress range formula</v>
      </c>
    </row>
    <row r="64" spans="2:18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57"/>
      <c r="J64" s="155"/>
      <c r="K64" s="156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57"/>
      <c r="J65" s="155"/>
      <c r="K65" s="156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159</v>
      </c>
      <c r="D66" s="103"/>
      <c r="E66" s="132"/>
      <c r="F66" s="132"/>
      <c r="G66" s="132"/>
      <c r="H66" t="s">
        <v>158</v>
      </c>
      <c r="I66" s="157"/>
      <c r="J66" s="155"/>
      <c r="K66" s="156">
        <f>K65+1</f>
        <v>24</v>
      </c>
      <c r="L66" s="103" t="s">
        <v>159</v>
      </c>
      <c r="M66" s="103"/>
      <c r="N66" s="132"/>
      <c r="O66" s="132"/>
      <c r="P66" s="132"/>
      <c r="Q66" s="132"/>
      <c r="R66" t="str">
        <f t="shared" si="0"/>
        <v>Summarized formula for bolt force curve</v>
      </c>
    </row>
    <row r="67" spans="2:18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320</v>
      </c>
      <c r="D69" s="103" t="s">
        <v>129</v>
      </c>
      <c r="E69" s="108" cm="1">
        <f t="array" ref="E69">INDEX(N69:Q69,case_number)</f>
        <v>1696.4363831333353</v>
      </c>
      <c r="F69" s="108" cm="1">
        <f t="array" aca="1" ref="F69" ca="1">INDIRECT(sheet_name&amp;"!Point2.Z")</f>
        <v>1696.4509084501303</v>
      </c>
      <c r="G69" s="118">
        <f t="shared" ca="1" si="4"/>
        <v>8.5622525780704417E-6</v>
      </c>
      <c r="K69" s="106"/>
      <c r="L69" s="103" t="s">
        <v>320</v>
      </c>
      <c r="M69" s="103" t="s">
        <v>129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318</v>
      </c>
      <c r="D71" s="103" t="s">
        <v>129</v>
      </c>
      <c r="E71" s="107" cm="1">
        <f t="array" ref="E71">INDEX(N71:Q71,case_number)</f>
        <v>139.05186524303502</v>
      </c>
      <c r="F71" s="107" cm="1">
        <f t="array" aca="1" ref="F71" ca="1">INDIRECT(sheet_name&amp;"!Point3.Z")</f>
        <v>139.05305712166626</v>
      </c>
      <c r="G71" s="118">
        <f t="shared" ca="1" si="4"/>
        <v>8.5714681291688551E-6</v>
      </c>
      <c r="K71" s="106"/>
      <c r="L71" s="103" t="s">
        <v>318</v>
      </c>
      <c r="M71" s="103" t="s">
        <v>129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317</v>
      </c>
      <c r="D72" s="103" t="s">
        <v>129</v>
      </c>
      <c r="E72" s="107" cm="1">
        <f t="array" ref="E72">INDEX(N72:Q72,case_number)</f>
        <v>2913.3330351123464</v>
      </c>
      <c r="F72" s="107" cm="1">
        <f t="array" aca="1" ref="F72" ca="1">INDIRECT(sheet_name&amp;"!Point3.Fs")</f>
        <v>2913.3319147472034</v>
      </c>
      <c r="G72" s="118">
        <f t="shared" ca="1" si="4"/>
        <v>-3.8456473373320486E-7</v>
      </c>
      <c r="K72" s="106"/>
      <c r="L72" s="103" t="s">
        <v>317</v>
      </c>
      <c r="M72" s="103" t="s">
        <v>129</v>
      </c>
      <c r="N72" s="109">
        <v>2929.2851565154538</v>
      </c>
      <c r="O72" s="109">
        <v>2913.3330351123464</v>
      </c>
      <c r="P72" s="109">
        <v>2910.8627670561073</v>
      </c>
      <c r="Q72" s="109">
        <v>2909.8983215598046</v>
      </c>
    </row>
    <row r="73" spans="2:18" ht="15.6">
      <c r="B73" s="106"/>
      <c r="C73" s="103" t="s">
        <v>316</v>
      </c>
      <c r="D73" s="103"/>
      <c r="E73" s="107" cm="1">
        <f t="array" ref="E73">INDEX(N73:Q73,case_number)</f>
        <v>743485843.40941381</v>
      </c>
      <c r="F73" s="110" t="s">
        <v>87</v>
      </c>
      <c r="G73" s="110"/>
      <c r="K73" s="106"/>
      <c r="L73" s="103" t="s">
        <v>316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315</v>
      </c>
      <c r="D74" s="103"/>
      <c r="E74" s="107" cm="1">
        <f t="array" ref="E74">INDEX(N74:Q74,case_number)</f>
        <v>120689.0282649705</v>
      </c>
      <c r="F74" s="111" t="s">
        <v>87</v>
      </c>
      <c r="G74" s="111"/>
      <c r="K74" s="106"/>
      <c r="L74" s="103" t="s">
        <v>315</v>
      </c>
      <c r="M74" s="103"/>
      <c r="N74" s="111">
        <v>156034.0590771065</v>
      </c>
      <c r="O74" s="111">
        <v>120689.0282649705</v>
      </c>
      <c r="P74" s="111">
        <v>116232.30832775075</v>
      </c>
      <c r="Q74" s="111">
        <v>114847.59567491277</v>
      </c>
    </row>
    <row r="75" spans="2:18" ht="15.6">
      <c r="B75" s="106"/>
      <c r="C75" s="103" t="s">
        <v>314</v>
      </c>
      <c r="D75" s="103"/>
      <c r="E75" s="107" cm="1">
        <f t="array" ref="E75">INDEX(N75:Q75,case_number)</f>
        <v>103900346.66917758</v>
      </c>
      <c r="F75" s="111" t="s">
        <v>87</v>
      </c>
      <c r="G75" s="111"/>
      <c r="K75" s="106"/>
      <c r="L75" s="103" t="s">
        <v>314</v>
      </c>
      <c r="M75" s="103"/>
      <c r="N75" s="111">
        <v>178104630.72908202</v>
      </c>
      <c r="O75" s="111">
        <v>103900346.66917758</v>
      </c>
      <c r="P75" s="111">
        <v>88466595.657029569</v>
      </c>
      <c r="Q75" s="111">
        <v>81438036.502008379</v>
      </c>
    </row>
    <row r="76" spans="2:18" ht="15.6">
      <c r="B76" s="106"/>
      <c r="C76" s="105" t="s">
        <v>313</v>
      </c>
      <c r="D76" s="103"/>
      <c r="E76" s="159" cm="1">
        <f t="array" ref="E76">INDEX(N76:Q76,case_number)</f>
        <v>1.6232861638834317E-4</v>
      </c>
      <c r="F76" s="159" cm="1">
        <f t="array" aca="1" ref="F76" ca="1">INDIRECT(sheet_name&amp;"!Fs_coeff.tens.2")*1000</f>
        <v>1.6232835882917454E-4</v>
      </c>
      <c r="G76" s="118">
        <f t="shared" ref="G76:G78" ca="1" si="5">(F76-E76)/E76</f>
        <v>-1.5866528918773755E-6</v>
      </c>
      <c r="K76" s="106"/>
      <c r="L76" s="105" t="s">
        <v>313</v>
      </c>
      <c r="M76" s="103"/>
      <c r="N76" s="150">
        <v>1.12113274823377E-4</v>
      </c>
      <c r="O76" s="150">
        <v>1.6232861638834317E-4</v>
      </c>
      <c r="P76" s="150">
        <v>1.8736291722182857E-4</v>
      </c>
      <c r="Q76" s="150">
        <v>2.0308508309270604E-4</v>
      </c>
    </row>
    <row r="77" spans="2:18" ht="15.6">
      <c r="B77" s="106"/>
      <c r="C77" s="105" t="s">
        <v>312</v>
      </c>
      <c r="D77" s="103"/>
      <c r="E77" s="159" cm="1">
        <f t="array" ref="E77">INDEX(N77:Q77,case_number)</f>
        <v>0.13974757904295831</v>
      </c>
      <c r="F77" s="159" cm="1">
        <f t="array" aca="1" ref="F77" ca="1">INDIRECT(sheet_name&amp;"!Fs_coeff.tens.1")</f>
        <v>0.13974247252157912</v>
      </c>
      <c r="G77" s="118">
        <f t="shared" ca="1" si="5"/>
        <v>-3.6541036447041404E-5</v>
      </c>
      <c r="K77" s="106"/>
      <c r="L77" s="105" t="s">
        <v>312</v>
      </c>
      <c r="M77" s="103"/>
      <c r="N77" s="150">
        <v>0.12797137708491083</v>
      </c>
      <c r="O77" s="150">
        <v>0.13974757904295831</v>
      </c>
      <c r="P77" s="150">
        <v>0.14260543972202608</v>
      </c>
      <c r="Q77" s="150">
        <v>0.14400693643367177</v>
      </c>
    </row>
    <row r="78" spans="2:18" ht="14.4">
      <c r="B78" s="106"/>
      <c r="C78" s="112" t="s">
        <v>311</v>
      </c>
      <c r="D78" s="103"/>
      <c r="E78" s="108" cm="1">
        <f t="array" ref="E78">INDEX(N78:Q78,case_number)</f>
        <v>2890.762181408068</v>
      </c>
      <c r="F78" s="107" cm="1">
        <f t="array" aca="1" ref="F78" ca="1">INDIRECT(sheet_name&amp;"!Fs_coeff.tens.0")/1000</f>
        <v>2890.7615557316503</v>
      </c>
      <c r="G78" s="118">
        <f t="shared" ca="1" si="5"/>
        <v>-2.1643994851476227E-7</v>
      </c>
      <c r="K78" s="106"/>
      <c r="L78" s="112" t="s">
        <v>311</v>
      </c>
      <c r="M78" s="103"/>
      <c r="N78" s="108">
        <v>2890.0735889667417</v>
      </c>
      <c r="O78" s="108">
        <v>2890.762181408068</v>
      </c>
      <c r="P78" s="108">
        <v>2890.7339895362425</v>
      </c>
      <c r="Q78" s="108">
        <v>2890.6677923513116</v>
      </c>
    </row>
    <row r="79" spans="2:18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806.61559168592612</v>
      </c>
      <c r="F79" s="107" cm="1">
        <f t="array" aca="1" ref="F79" ca="1">-INDIRECT(sheet_name&amp;"!DZ_gap")</f>
        <v>806.61560331250178</v>
      </c>
      <c r="G79" s="118">
        <f ca="1">(F79-E79)/E79</f>
        <v>1.4414022956968493E-8</v>
      </c>
      <c r="I79" s="152"/>
      <c r="K79" s="106">
        <f>K66+1</f>
        <v>25</v>
      </c>
      <c r="L79" s="105" t="s">
        <v>157</v>
      </c>
      <c r="M79" s="103" t="s">
        <v>129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146</v>
      </c>
      <c r="D80" s="103" t="s">
        <v>145</v>
      </c>
      <c r="E80" s="111" cm="1">
        <f t="array" ref="E80">INDEX(N80:Q80,case_number)</f>
        <v>37149.333128699305</v>
      </c>
      <c r="F80" s="111" t="s">
        <v>87</v>
      </c>
      <c r="G80" s="111"/>
      <c r="I80" s="151"/>
      <c r="K80" s="106"/>
      <c r="L80" s="103" t="s">
        <v>146</v>
      </c>
      <c r="M80" s="103" t="s">
        <v>145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144</v>
      </c>
      <c r="D81" s="103" t="s">
        <v>275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</v>
      </c>
      <c r="G81" s="118">
        <f t="shared" ref="G81:G83" ca="1" si="7">(F81-E81)/E81</f>
        <v>-3.4643772397634438E-9</v>
      </c>
      <c r="I81" s="151"/>
      <c r="K81" s="106"/>
      <c r="L81" s="103" t="s">
        <v>144</v>
      </c>
      <c r="M81" s="103" t="s">
        <v>275</v>
      </c>
      <c r="N81" s="149">
        <v>123831110.42899768</v>
      </c>
      <c r="O81" s="149">
        <v>123831110.42899768</v>
      </c>
      <c r="P81" s="149">
        <v>123831110.42899768</v>
      </c>
      <c r="Q81" s="149">
        <v>123831110.42899768</v>
      </c>
      <c r="R81" t="str">
        <f t="shared" si="6"/>
        <v/>
      </c>
    </row>
    <row r="82" spans="2:18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</v>
      </c>
      <c r="G82" s="118">
        <f t="shared" ca="1" si="7"/>
        <v>0</v>
      </c>
      <c r="I82" s="151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</v>
      </c>
      <c r="G83" s="118">
        <f t="shared" ca="1" si="7"/>
        <v>0</v>
      </c>
      <c r="I83" s="151"/>
      <c r="K83" s="106"/>
      <c r="L83" s="103" t="s">
        <v>149</v>
      </c>
      <c r="M83" s="103" t="s">
        <v>275</v>
      </c>
      <c r="N83" s="149">
        <v>290000000</v>
      </c>
      <c r="O83" s="149">
        <v>290000000</v>
      </c>
      <c r="P83" s="149">
        <v>290000000</v>
      </c>
      <c r="Q83" s="149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5087.1057121717786</v>
      </c>
      <c r="F84" s="111" cm="1">
        <f t="array" aca="1" ref="F84" ca="1">INDIRECT(sheet_name&amp;"!gap.stiffness")</f>
        <v>5087.1057854974342</v>
      </c>
      <c r="G84" s="118">
        <f ca="1">(F84-E84)/E84</f>
        <v>1.4414022392578782E-8</v>
      </c>
      <c r="I84" s="151"/>
      <c r="K84" s="106">
        <f>K79+1</f>
        <v>26</v>
      </c>
      <c r="L84" s="103" t="s">
        <v>156</v>
      </c>
      <c r="M84" s="103" t="s">
        <v>136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2010.5727094753945</v>
      </c>
      <c r="F85" s="111" t="s">
        <v>87</v>
      </c>
      <c r="G85" s="111"/>
      <c r="H85" t="s">
        <v>155</v>
      </c>
      <c r="I85" s="151"/>
      <c r="K85" s="106">
        <f>K84+1</f>
        <v>27</v>
      </c>
      <c r="L85" s="103" t="s">
        <v>153</v>
      </c>
      <c r="M85" s="103" t="s">
        <v>136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153</v>
      </c>
      <c r="D86" s="103" t="s">
        <v>136</v>
      </c>
      <c r="E86" s="111" cm="1">
        <f t="array" ref="E86">INDEX(N86:Q86,case_number)</f>
        <v>2212.1093218994611</v>
      </c>
      <c r="F86" s="111" cm="1">
        <f t="array" aca="1" ref="F86" ca="1">INDIRECT(sheet_name&amp;"!gap.k_shell")</f>
        <v>2212.11</v>
      </c>
      <c r="G86" s="118">
        <f ca="1">(F86-E86)/E86</f>
        <v>3.0654024751357306E-7</v>
      </c>
      <c r="H86" t="s">
        <v>154</v>
      </c>
      <c r="I86" s="151"/>
      <c r="K86" s="106"/>
      <c r="L86" s="103" t="s">
        <v>153</v>
      </c>
      <c r="M86" s="103" t="s">
        <v>136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153</v>
      </c>
      <c r="D87" s="103" t="s">
        <v>136</v>
      </c>
      <c r="E87" s="111" cm="1">
        <f t="array" ref="E87">INDEX(N87:Q87,case_number)</f>
        <v>2212.1093218994611</v>
      </c>
      <c r="F87" s="111" cm="1">
        <f t="array" aca="1" ref="F87" ca="1">INDIRECT(sheet_name&amp;"!gap.k_shell")</f>
        <v>2212.11</v>
      </c>
      <c r="G87" s="118">
        <f ca="1">(F87-E87)/E87</f>
        <v>3.0654024751357306E-7</v>
      </c>
      <c r="H87" t="s">
        <v>152</v>
      </c>
      <c r="I87" s="151"/>
      <c r="K87" s="106"/>
      <c r="L87" s="103" t="s">
        <v>153</v>
      </c>
      <c r="M87" s="103" t="s">
        <v>136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2.1031001583544837</v>
      </c>
      <c r="F88" s="109" cm="1">
        <f t="array" aca="1" ref="F88" ca="1">INDIRECT(sheet_name&amp;"!gap.k_fac")</f>
        <v>2.1031</v>
      </c>
      <c r="G88" s="118">
        <f ca="1">(F88-E88)/E88</f>
        <v>-7.5295740490036232E-8</v>
      </c>
      <c r="I88" s="151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100.21145636043828</v>
      </c>
      <c r="F89" s="107" cm="1">
        <f t="array" aca="1" ref="F89" ca="1">INDIRECT(sheet_name&amp;"!gap.k_fl")</f>
        <v>100.21</v>
      </c>
      <c r="G89" s="118">
        <f ca="1">(F89-E89)/E89</f>
        <v>-1.4532873697042141E-5</v>
      </c>
      <c r="I89" s="151"/>
      <c r="K89" s="106">
        <f>K88+1</f>
        <v>29</v>
      </c>
      <c r="L89" s="103" t="s">
        <v>148</v>
      </c>
      <c r="M89" s="103" t="s">
        <v>136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572.34578129959584</v>
      </c>
      <c r="F90" s="110" t="s">
        <v>87</v>
      </c>
      <c r="G90" s="104"/>
      <c r="H90" t="s">
        <v>309</v>
      </c>
      <c r="I90" s="152"/>
      <c r="K90" s="106">
        <f>K89+1</f>
        <v>30</v>
      </c>
      <c r="L90" s="105" t="s">
        <v>147</v>
      </c>
      <c r="M90" s="103" t="s">
        <v>129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330.74852994509934</v>
      </c>
      <c r="F91" s="110" t="s">
        <v>87</v>
      </c>
      <c r="G91" s="104"/>
      <c r="H91" t="s">
        <v>309</v>
      </c>
      <c r="I91" s="151"/>
      <c r="K91" s="106">
        <f>K90+1</f>
        <v>31</v>
      </c>
      <c r="L91" s="103" t="s">
        <v>143</v>
      </c>
      <c r="M91" s="103" t="s">
        <v>129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t="s">
        <v>87</v>
      </c>
      <c r="G92" s="104"/>
      <c r="H92" t="str">
        <f>"Inclination used: "&amp;E92&amp;"deg"</f>
        <v>Inclination used: 0deg</v>
      </c>
      <c r="I92" s="152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1378.9613729855218</v>
      </c>
      <c r="F93" s="107" t="s">
        <v>87</v>
      </c>
      <c r="G93" s="107"/>
      <c r="I93" s="152"/>
      <c r="K93" s="106">
        <f>K91+1</f>
        <v>32</v>
      </c>
      <c r="L93" s="105" t="s">
        <v>141</v>
      </c>
      <c r="M93" s="103" t="s">
        <v>129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cm="1">
        <f t="array" aca="1" ref="F94" ca="1">INDIRECT(sheet_name&amp;"!point2.Fs")</f>
        <v>3595</v>
      </c>
      <c r="G94" s="118">
        <f ca="1">(F94-E94)/E94</f>
        <v>0</v>
      </c>
      <c r="I94" s="151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51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51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1.3446317340090279</v>
      </c>
      <c r="F97" s="109" cm="1">
        <f t="array" aca="1" ref="F97" ca="1">INDIRECT(sheet_name&amp;"!stiffness_correction_factor")</f>
        <v>1.3446432594770816</v>
      </c>
      <c r="G97" s="118">
        <f ca="1">(F97-E97)/E97</f>
        <v>8.5714681293114124E-6</v>
      </c>
      <c r="I97" s="152"/>
      <c r="K97" s="106">
        <f>K96+1</f>
        <v>36</v>
      </c>
      <c r="L97" s="105" t="s">
        <v>138</v>
      </c>
      <c r="M97" s="103" t="s">
        <v>124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52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14760.990385286221</v>
      </c>
      <c r="F99" s="107" cm="1">
        <f t="array" aca="1" ref="F99" ca="1">INDIRECT(sheet_name&amp;"!k_seg")</f>
        <v>14760.496965</v>
      </c>
      <c r="G99" s="118">
        <f ca="1">(F99-E99)/E99</f>
        <v>-3.3427315738403335E-5</v>
      </c>
      <c r="I99" s="151"/>
      <c r="K99" s="106">
        <f>K97+1</f>
        <v>37</v>
      </c>
      <c r="L99" s="103" t="s">
        <v>137</v>
      </c>
      <c r="M99" s="103" t="s">
        <v>136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1261.6364319138888</v>
      </c>
      <c r="F100" s="111" cm="1">
        <f t="array" aca="1" ref="F100" ca="1">ROUND(INDIRECT(sheet_name&amp;"!Z2_tilde"),0)</f>
        <v>1262</v>
      </c>
      <c r="G100" s="118">
        <f ca="1">(F100-E100)/E100</f>
        <v>2.8817183533582925E-4</v>
      </c>
      <c r="I100" s="151"/>
      <c r="K100" s="106">
        <f>K99+1</f>
        <v>38</v>
      </c>
      <c r="L100" s="103" t="s">
        <v>135</v>
      </c>
      <c r="M100" s="103" t="s">
        <v>129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0.4403495083656086</v>
      </c>
      <c r="F101" s="109" cm="1">
        <f t="array" aca="1" ref="F101" ca="1">INDIRECT(sheet_name&amp;"!u")</f>
        <v>0.44</v>
      </c>
      <c r="G101" s="118">
        <f ca="1">(F101-E101)/E101</f>
        <v>-7.9370672379270907E-4</v>
      </c>
      <c r="H101" t="s">
        <v>310</v>
      </c>
      <c r="I101" s="151"/>
      <c r="K101" s="106">
        <f>K100+1</f>
        <v>39</v>
      </c>
      <c r="L101" s="103" t="s">
        <v>1</v>
      </c>
      <c r="M101" s="103" t="s">
        <v>127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0.4403495083656086</v>
      </c>
      <c r="F102" s="104"/>
      <c r="G102" s="104"/>
      <c r="H102" t="s">
        <v>309</v>
      </c>
      <c r="I102" s="151"/>
      <c r="K102" s="106">
        <f>K101+1</f>
        <v>40</v>
      </c>
      <c r="L102" s="103" t="s">
        <v>1</v>
      </c>
      <c r="M102" s="103" t="s">
        <v>127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51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52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-929.90725835259275</v>
      </c>
      <c r="F106" s="107" cm="1">
        <f t="array" aca="1" ref="F106" ca="1">INDIRECT(sheet_name&amp;"!point4.Z")</f>
        <v>-929.9072699791684</v>
      </c>
      <c r="G106" s="118">
        <f ca="1">(F106-E106)/E106</f>
        <v>1.2502941074583179E-8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9.9720210072952314E-2</v>
      </c>
      <c r="F107" s="113" cm="1">
        <f t="array" aca="1" ref="F107" ca="1">INDIRECT(sheet_name&amp;"!true_force_initial_slope")</f>
        <v>9.9715004706951826E-2</v>
      </c>
      <c r="G107" s="118">
        <f ca="1">(F107-E107)/E107</f>
        <v>-5.2199709534105006E-5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0.10033732339252881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2835.78206187448</v>
      </c>
      <c r="F108" s="108" cm="1">
        <f t="array" aca="1" ref="F108" ca="1">INDIRECT(sheet_name&amp;"!point4.Fs")</f>
        <v>2835.7841606594966</v>
      </c>
      <c r="G108" s="118">
        <f ca="1">(F108-E108)/E108</f>
        <v>7.4010800930687565E-7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2813.5722239083361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0.1423059102718657</v>
      </c>
      <c r="F109" s="104"/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0.1423059102718657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126</v>
      </c>
      <c r="D111" s="103" t="s">
        <v>122</v>
      </c>
      <c r="E111" s="132"/>
      <c r="F111" s="132"/>
      <c r="G111" s="132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32"/>
      <c r="O111" s="132"/>
      <c r="P111" s="132"/>
      <c r="Q111" s="132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112.77695050276699</v>
      </c>
      <c r="G112" s="118">
        <f ca="1">(F112-E112)/E112</f>
        <v>-7.6865186881076997E-15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126</v>
      </c>
      <c r="D114" s="103" t="s">
        <v>122</v>
      </c>
      <c r="E114" s="132"/>
      <c r="F114" s="132"/>
      <c r="G114" s="132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32"/>
      <c r="O114" s="132"/>
      <c r="P114" s="132"/>
      <c r="Q114" s="132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268</v>
      </c>
      <c r="D115" s="103" t="s">
        <v>124</v>
      </c>
      <c r="E115" s="132"/>
      <c r="F115" s="132"/>
      <c r="G115" s="132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32"/>
      <c r="O115" s="132"/>
      <c r="P115" s="132"/>
      <c r="Q115" s="132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266</v>
      </c>
      <c r="D116" s="103" t="s">
        <v>124</v>
      </c>
      <c r="E116" s="132"/>
      <c r="F116" s="132"/>
      <c r="G116" s="132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32"/>
      <c r="O116" s="132"/>
      <c r="P116" s="132"/>
      <c r="Q116" s="132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0.52574076951576887</v>
      </c>
      <c r="F117" s="113" cm="1">
        <f t="array" aca="1" ref="F117" ca="1">INDIRECT(sheet_name&amp;"!true_moment_initial_slope")</f>
        <v>0.52569390293812568</v>
      </c>
      <c r="G117" s="118">
        <f ca="1">(F117-E117)/E117</f>
        <v>-8.9143890602884094E-5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0.43164328507302907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6">
      <c r="C118" s="105" t="s">
        <v>125</v>
      </c>
      <c r="D118" s="103" t="s">
        <v>124</v>
      </c>
      <c r="E118" s="113" cm="1">
        <f t="array" ref="E118">INDEX(N118:Q118,case_number)</f>
        <v>9.1352017987722328E-2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09">
        <v>0.1007556163676184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-238.55882735848795</v>
      </c>
      <c r="F119" s="108" cm="1">
        <f t="array" aca="1" ref="F119" ca="1">INDIRECT(sheet_name&amp;"!point4.Ms")</f>
        <v>-238.5376166630308</v>
      </c>
      <c r="G119" s="118">
        <f ca="1">(F119-E119)/E119</f>
        <v>-8.8911802979600851E-5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-283.24443776238502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6">
      <c r="C120" s="105" t="s">
        <v>123</v>
      </c>
      <c r="D120" s="103" t="s">
        <v>122</v>
      </c>
      <c r="E120" s="108" cm="1">
        <f t="array" ref="E120">INDEX(N120:Q120,case_number)</f>
        <v>-36.842981020435509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-62.688029198949046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4" priority="16" operator="notBetween">
      <formula>-0.001</formula>
      <formula>0.001</formula>
    </cfRule>
  </conditionalFormatting>
  <conditionalFormatting sqref="G36:G38">
    <cfRule type="cellIs" dxfId="13" priority="15" operator="notBetween">
      <formula>-0.001</formula>
      <formula>0.001</formula>
    </cfRule>
  </conditionalFormatting>
  <conditionalFormatting sqref="G48:G53">
    <cfRule type="cellIs" dxfId="12" priority="14" operator="notBetween">
      <formula>-0.001</formula>
      <formula>0.001</formula>
    </cfRule>
  </conditionalFormatting>
  <conditionalFormatting sqref="G60:G61">
    <cfRule type="cellIs" dxfId="11" priority="13" operator="notBetween">
      <formula>-0.001</formula>
      <formula>0.001</formula>
    </cfRule>
  </conditionalFormatting>
  <conditionalFormatting sqref="G67:G72">
    <cfRule type="cellIs" dxfId="10" priority="2" operator="notBetween">
      <formula>-0.001</formula>
      <formula>0.001</formula>
    </cfRule>
  </conditionalFormatting>
  <conditionalFormatting sqref="G76:G79">
    <cfRule type="cellIs" dxfId="9" priority="1" operator="notBetween">
      <formula>-0.001</formula>
      <formula>0.001</formula>
    </cfRule>
  </conditionalFormatting>
  <conditionalFormatting sqref="G81:G84">
    <cfRule type="cellIs" dxfId="8" priority="11" operator="notBetween">
      <formula>-0.001</formula>
      <formula>0.001</formula>
    </cfRule>
  </conditionalFormatting>
  <conditionalFormatting sqref="G86:G89">
    <cfRule type="cellIs" dxfId="7" priority="10" operator="notBetween">
      <formula>-0.001</formula>
      <formula>0.001</formula>
    </cfRule>
  </conditionalFormatting>
  <conditionalFormatting sqref="G94:G95">
    <cfRule type="cellIs" dxfId="6" priority="9" operator="notBetween">
      <formula>-0.001</formula>
      <formula>0.001</formula>
    </cfRule>
  </conditionalFormatting>
  <conditionalFormatting sqref="G97:G101">
    <cfRule type="cellIs" dxfId="5" priority="8" operator="notBetween">
      <formula>-0.001</formula>
      <formula>0.001</formula>
    </cfRule>
  </conditionalFormatting>
  <conditionalFormatting sqref="G104">
    <cfRule type="cellIs" dxfId="4" priority="7" operator="notBetween">
      <formula>-0.001</formula>
      <formula>0.001</formula>
    </cfRule>
  </conditionalFormatting>
  <conditionalFormatting sqref="G106:G108">
    <cfRule type="cellIs" dxfId="3" priority="6" operator="notBetween">
      <formula>-0.001</formula>
      <formula>0.001</formula>
    </cfRule>
  </conditionalFormatting>
  <conditionalFormatting sqref="G112:G113">
    <cfRule type="cellIs" dxfId="2" priority="5" operator="notBetween">
      <formula>-0.001</formula>
      <formula>0.001</formula>
    </cfRule>
  </conditionalFormatting>
  <conditionalFormatting sqref="G117">
    <cfRule type="cellIs" dxfId="1" priority="4" operator="notBetween">
      <formula>-0.001</formula>
      <formula>0.001</formula>
    </cfRule>
  </conditionalFormatting>
  <conditionalFormatting sqref="G119">
    <cfRule type="cellIs" dxfId="0" priority="3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1]!GetAMD1Results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327</vt:i4>
      </vt:variant>
    </vt:vector>
  </HeadingPairs>
  <TitlesOfParts>
    <vt:vector size="332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2024-05-24T07:12:02Z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