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179D8A94-1C8D-48C7-8523-0CB9ED48DEE1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1" i="16" l="1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2" i="16"/>
  <c r="R91" i="16"/>
  <c r="R90" i="16"/>
  <c r="R89" i="16"/>
  <c r="R88" i="16"/>
  <c r="R87" i="16"/>
  <c r="R86" i="16"/>
  <c r="R84" i="16"/>
  <c r="R83" i="16"/>
  <c r="R82" i="16"/>
  <c r="R81" i="16"/>
  <c r="R80" i="16"/>
  <c r="R79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K101" i="16" s="1"/>
  <c r="K102" i="16" s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R27" i="16"/>
  <c r="AC1" i="16"/>
  <c r="AD1" i="16" s="1"/>
  <c r="AB1" i="16"/>
  <c r="G23" i="16"/>
  <c r="G22" i="16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131" i="16" a="1"/>
  <c r="F76" i="16" a="1"/>
  <c r="F127" i="16" a="1"/>
  <c r="F134" i="16" a="1"/>
  <c r="F78" i="16" a="1"/>
  <c r="F67" i="16" a="1"/>
  <c r="F31" i="16" a="1"/>
  <c r="F103" i="16" a="1"/>
  <c r="F72" i="16" a="1"/>
  <c r="F132" i="16" a="1"/>
  <c r="F135" i="16" a="1"/>
  <c r="F121" i="16" a="1"/>
  <c r="F123" i="16" a="1"/>
  <c r="F60" i="16" a="1"/>
  <c r="F107" i="16" a="1"/>
  <c r="F111" i="16" a="1"/>
  <c r="F109" i="16" a="1"/>
  <c r="F87" i="16" a="1"/>
  <c r="F70" i="16" a="1"/>
  <c r="F90" i="16" a="1"/>
  <c r="F92" i="16" a="1"/>
  <c r="F83" i="16" a="1"/>
  <c r="F94" i="16" a="1"/>
  <c r="F128" i="16" a="1"/>
  <c r="F125" i="16" a="1"/>
  <c r="F38" i="16" a="1"/>
  <c r="F37" i="16" a="1"/>
  <c r="F88" i="16" a="1"/>
  <c r="F129" i="16" a="1"/>
  <c r="F69" i="16" a="1"/>
  <c r="F93" i="16" a="1"/>
  <c r="F130" i="16" a="1"/>
  <c r="F114" i="16" a="1"/>
  <c r="F71" i="16" a="1"/>
  <c r="F36" i="16" a="1"/>
  <c r="F89" i="16" a="1"/>
  <c r="F98" i="16" a="1"/>
  <c r="F77" i="16" a="1"/>
  <c r="F85" i="16" a="1"/>
  <c r="F84" i="16" a="1"/>
  <c r="F113" i="16" a="1"/>
  <c r="F96" i="16" a="1"/>
  <c r="F105" i="16" a="1"/>
  <c r="F48" i="16" a="1"/>
  <c r="F91" i="16" a="1"/>
  <c r="F82" i="16" a="1"/>
  <c r="F30" i="16" a="1"/>
  <c r="F133" i="16" a="1"/>
  <c r="F122" i="16" a="1"/>
  <c r="F50" i="16" a="1"/>
  <c r="F81" i="16" a="1"/>
  <c r="F79" i="16" a="1"/>
  <c r="F126" i="16" a="1"/>
  <c r="F29" i="16" a="1"/>
  <c r="F52" i="16" a="1"/>
  <c r="F68" i="16" a="1"/>
  <c r="F51" i="16" a="1"/>
  <c r="F124" i="16" a="1"/>
  <c r="F100" i="16" a="1"/>
  <c r="F61" i="16" a="1"/>
  <c r="F119" i="16" a="1"/>
  <c r="F49" i="16" a="1"/>
  <c r="F53" i="16" a="1"/>
  <c r="F108" i="16" a="1"/>
  <c r="F85" i="16" l="1"/>
  <c r="E86" i="16" a="1"/>
  <c r="E86" i="16" s="1"/>
  <c r="E85" i="16" a="1"/>
  <c r="E85" i="16" s="1"/>
  <c r="E84" i="16" a="1"/>
  <c r="E84" i="16" s="1"/>
  <c r="F29" i="16"/>
  <c r="F30" i="16"/>
  <c r="F31" i="16"/>
  <c r="F36" i="16"/>
  <c r="F37" i="16"/>
  <c r="F38" i="16"/>
  <c r="F48" i="16"/>
  <c r="F49" i="16"/>
  <c r="F50" i="16"/>
  <c r="F51" i="16"/>
  <c r="F52" i="16"/>
  <c r="F53" i="16"/>
  <c r="F60" i="16"/>
  <c r="F61" i="16"/>
  <c r="F67" i="16"/>
  <c r="F68" i="16"/>
  <c r="F69" i="16"/>
  <c r="F70" i="16"/>
  <c r="F71" i="16"/>
  <c r="F72" i="16"/>
  <c r="F76" i="16"/>
  <c r="F77" i="16"/>
  <c r="F78" i="16"/>
  <c r="F79" i="16"/>
  <c r="F81" i="16"/>
  <c r="F82" i="16"/>
  <c r="F83" i="16"/>
  <c r="F84" i="16"/>
  <c r="E121" i="16" a="1"/>
  <c r="E121" i="16" s="1"/>
  <c r="E28" i="16" a="1"/>
  <c r="E28" i="16" s="1"/>
  <c r="E29" i="16" a="1"/>
  <c r="E29" i="16" s="1"/>
  <c r="E30" i="16" a="1"/>
  <c r="E30" i="16" s="1"/>
  <c r="E31" i="16" a="1"/>
  <c r="E31" i="16" s="1"/>
  <c r="E32" i="16" a="1"/>
  <c r="E32" i="16" s="1"/>
  <c r="E33" i="16" a="1"/>
  <c r="E33" i="16" s="1"/>
  <c r="E36" i="16" a="1"/>
  <c r="E36" i="16" s="1"/>
  <c r="E34" i="16" a="1"/>
  <c r="E34" i="16" s="1"/>
  <c r="E35" i="16" a="1"/>
  <c r="E35" i="16" s="1"/>
  <c r="E37" i="16" a="1"/>
  <c r="E37" i="16" s="1"/>
  <c r="E38" i="16" a="1"/>
  <c r="E38" i="16" s="1"/>
  <c r="E39" i="16" a="1"/>
  <c r="E39" i="16" s="1"/>
  <c r="E41" i="16" a="1"/>
  <c r="E41" i="16" s="1"/>
  <c r="E40" i="16" a="1"/>
  <c r="E40" i="16" s="1"/>
  <c r="E42" i="16" a="1"/>
  <c r="E42" i="16" s="1"/>
  <c r="E45" i="16" a="1"/>
  <c r="E45" i="16" s="1"/>
  <c r="E46" i="16" a="1"/>
  <c r="E46" i="16" s="1"/>
  <c r="E43" i="16" a="1"/>
  <c r="E43" i="16" s="1"/>
  <c r="E48" i="16" a="1"/>
  <c r="E48" i="16" s="1"/>
  <c r="E44" i="16" a="1"/>
  <c r="E44" i="16" s="1"/>
  <c r="E49" i="16" a="1"/>
  <c r="E49" i="16" s="1"/>
  <c r="E50" i="16" a="1"/>
  <c r="E50" i="16" s="1"/>
  <c r="E51" i="16" a="1"/>
  <c r="E51" i="16" s="1"/>
  <c r="E52" i="16" a="1"/>
  <c r="E52" i="16" s="1"/>
  <c r="E53" i="16" a="1"/>
  <c r="E53" i="16" s="1"/>
  <c r="E54" i="16" a="1"/>
  <c r="E54" i="16" s="1"/>
  <c r="E55" i="16" a="1"/>
  <c r="E55" i="16" s="1"/>
  <c r="E56" i="16" a="1"/>
  <c r="E56" i="16" s="1"/>
  <c r="E57" i="16" a="1"/>
  <c r="E57" i="16" s="1"/>
  <c r="E60" i="16" a="1"/>
  <c r="E60" i="16" s="1"/>
  <c r="E58" i="16" a="1"/>
  <c r="E58" i="16" s="1"/>
  <c r="E59" i="16" a="1"/>
  <c r="E59" i="16" s="1"/>
  <c r="E61" i="16" a="1"/>
  <c r="E61" i="16" s="1"/>
  <c r="E67" i="16" a="1"/>
  <c r="E67" i="16" s="1"/>
  <c r="E68" i="16" a="1"/>
  <c r="E68" i="16" s="1"/>
  <c r="E69" i="16" a="1"/>
  <c r="E69" i="16" s="1"/>
  <c r="E70" i="16" a="1"/>
  <c r="E70" i="16" s="1"/>
  <c r="E71" i="16" a="1"/>
  <c r="E71" i="16" s="1"/>
  <c r="E72" i="16" a="1"/>
  <c r="E72" i="16" s="1"/>
  <c r="E73" i="16" a="1"/>
  <c r="E73" i="16" s="1"/>
  <c r="E74" i="16" a="1"/>
  <c r="E74" i="16" s="1"/>
  <c r="E75" i="16" a="1"/>
  <c r="E75" i="16" s="1"/>
  <c r="E76" i="16" a="1"/>
  <c r="E76" i="16" s="1"/>
  <c r="E77" i="16" a="1"/>
  <c r="E77" i="16" s="1"/>
  <c r="E78" i="16" a="1"/>
  <c r="E78" i="16" s="1"/>
  <c r="E79" i="16" a="1"/>
  <c r="E79" i="16" s="1"/>
  <c r="E80" i="16" a="1"/>
  <c r="E80" i="16" s="1"/>
  <c r="E81" i="16" a="1"/>
  <c r="E81" i="16" s="1"/>
  <c r="E82" i="16" a="1"/>
  <c r="E82" i="16" s="1"/>
  <c r="E83" i="16" a="1"/>
  <c r="E83" i="16" s="1"/>
  <c r="E135" i="16" a="1"/>
  <c r="E135" i="16" s="1"/>
  <c r="F135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93" i="16"/>
  <c r="F114" i="16"/>
  <c r="E91" i="16" a="1"/>
  <c r="E91" i="16" s="1"/>
  <c r="E103" i="16" a="1"/>
  <c r="E103" i="16" s="1"/>
  <c r="E92" i="16" a="1"/>
  <c r="E92" i="16" s="1"/>
  <c r="E93" i="16" a="1"/>
  <c r="E93" i="16" s="1"/>
  <c r="H93" i="16" s="1"/>
  <c r="R93" i="16" s="1"/>
  <c r="E105" i="16" a="1"/>
  <c r="E105" i="16" s="1"/>
  <c r="E94" i="16" a="1"/>
  <c r="E94" i="16" s="1"/>
  <c r="E107" i="16" a="1"/>
  <c r="E107" i="16" s="1"/>
  <c r="E95" i="16" a="1"/>
  <c r="E95" i="16" s="1"/>
  <c r="E108" i="16" a="1"/>
  <c r="E108" i="16" s="1"/>
  <c r="E96" i="16" a="1"/>
  <c r="E96" i="16" s="1"/>
  <c r="E109" i="16" a="1"/>
  <c r="E109" i="16" s="1"/>
  <c r="E97" i="16" a="1"/>
  <c r="E97" i="16" s="1"/>
  <c r="E110" i="16" a="1"/>
  <c r="E110" i="16" s="1"/>
  <c r="E98" i="16" a="1"/>
  <c r="E98" i="16" s="1"/>
  <c r="E111" i="16" a="1"/>
  <c r="E111" i="16" s="1"/>
  <c r="E87" i="16" a="1"/>
  <c r="E87" i="16" s="1"/>
  <c r="E99" i="16" a="1"/>
  <c r="E99" i="16" s="1"/>
  <c r="E113" i="16" a="1"/>
  <c r="E113" i="16" s="1"/>
  <c r="E88" i="16" a="1"/>
  <c r="E88" i="16" s="1"/>
  <c r="E100" i="16" a="1"/>
  <c r="E100" i="16" s="1"/>
  <c r="E114" i="16" a="1"/>
  <c r="E114" i="16" s="1"/>
  <c r="E89" i="16" a="1"/>
  <c r="E89" i="16" s="1"/>
  <c r="E118" i="16" a="1"/>
  <c r="E118" i="16" s="1"/>
  <c r="E90" i="16" a="1"/>
  <c r="E90" i="16" s="1"/>
  <c r="E102" i="16" a="1"/>
  <c r="E102" i="16" s="1"/>
  <c r="E119" i="16" a="1"/>
  <c r="E119" i="16" s="1"/>
  <c r="E120" i="16" a="1"/>
  <c r="E120" i="16" s="1"/>
  <c r="E104" i="16" a="1"/>
  <c r="E104" i="16" s="1"/>
  <c r="F113" i="16"/>
  <c r="F107" i="16"/>
  <c r="F108" i="16"/>
  <c r="F100" i="16"/>
  <c r="F88" i="16"/>
  <c r="F103" i="16"/>
  <c r="F98" i="16"/>
  <c r="F90" i="16"/>
  <c r="F87" i="16"/>
  <c r="F8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4" i="16" l="1"/>
  <c r="G85" i="16"/>
  <c r="G82" i="16"/>
  <c r="G81" i="16"/>
  <c r="G69" i="16"/>
  <c r="G70" i="16"/>
  <c r="G71" i="16"/>
  <c r="G72" i="16"/>
  <c r="G68" i="16"/>
  <c r="G79" i="16"/>
  <c r="G83" i="16"/>
  <c r="G67" i="16"/>
  <c r="G37" i="16"/>
  <c r="G36" i="16"/>
  <c r="G61" i="16"/>
  <c r="G30" i="16"/>
  <c r="G29" i="16"/>
  <c r="G51" i="16"/>
  <c r="G50" i="16"/>
  <c r="G53" i="16"/>
  <c r="G52" i="16"/>
  <c r="G31" i="16"/>
  <c r="G48" i="16"/>
  <c r="G60" i="16"/>
  <c r="G78" i="16"/>
  <c r="G121" i="16"/>
  <c r="G77" i="16"/>
  <c r="G76" i="16"/>
  <c r="G38" i="16"/>
  <c r="G49" i="16"/>
  <c r="G135" i="16"/>
  <c r="G122" i="16"/>
  <c r="G134" i="16"/>
  <c r="G111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93" i="16"/>
  <c r="G103" i="16"/>
  <c r="G113" i="16"/>
  <c r="G114" i="16"/>
  <c r="G105" i="16"/>
  <c r="G90" i="16"/>
  <c r="G96" i="16"/>
  <c r="G89" i="16"/>
  <c r="G100" i="16"/>
  <c r="G88" i="16"/>
  <c r="G87" i="16"/>
  <c r="G108" i="16"/>
  <c r="G107" i="16"/>
  <c r="G109" i="16"/>
  <c r="G98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<sst xmlns="http://schemas.openxmlformats.org/spreadsheetml/2006/main" count="1766" uniqueCount="405">
  <si>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</si>
  <si>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</si>
  <si>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</si>
  <si>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</si>
  <si>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</si>
  <si>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</si>
  <si>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</si>
  <si>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</si>
  <si>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</si>
  <si>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</si>
  <si>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</si>
  <si>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</si>
  <si>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</si>
  <si>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</si>
  <si>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</si>
  <si>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</si>
  <si>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</si>
  <si>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</si>
  <si>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</si>
  <si>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</si>
  <si>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</si>
  <si>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</si>
  <si>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</si>
  <si>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</si>
  <si>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</si>
  <si>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</si>
  <si>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</si>
  <si>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</si>
  <si>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</si>
  <si>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</si>
  <si>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</si>
  <si>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</si>
  <si>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</si>
  <si>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</si>
  <si>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</si>
  <si>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</si>
  <si>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</si>
  <si>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</si>
  <si>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</si>
  <si>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</si>
  <si>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</si>
  <si>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</si>
  <si>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</si>
  <si>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</si>
  <si>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</si>
  <si>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</si>
  <si>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</si>
  <si>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</si>
  <si>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</si>
  <si>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</si>
  <si>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</si>
  <si>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</si>
  <si>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</si>
  <si>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</si>
  <si>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</si>
  <si>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</si>
  <si>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</si>
  <si>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</si>
  <si>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</si>
  <si>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</si>
  <si>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</si>
  <si>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</si>
  <si>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</si>
  <si>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</si>
  <si>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</si>
  <si>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</si>
  <si>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</si>
  <si>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</si>
  <si>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</si>
  <si>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</si>
  <si>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</si>
  <si>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</si>
  <si>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</si>
  <si>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</si>
  <si>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</si>
  <si>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</si>
  <si>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</si>
  <si>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</si>
  <si>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</si>
  <si>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</si>
  <si>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</si>
  <si>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</si>
  <si>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</si>
  <si>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</si>
  <si>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</si>
  <si>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</si>
  <si>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</si>
  <si>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</si>
  <si>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</si>
  <si>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</si>
  <si>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</si>
  <si>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</si>
  <si>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</si>
  <si>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</si>
  <si>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</si>
  <si>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</si>
  <si>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</si>
  <si>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</si>
  <si>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</si>
  <si>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</si>
  <si>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</si>
  <si>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</si>
  <si>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</si>
  <si>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</si>
  <si>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</si>
  <si>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</si>
  <si>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</si>
  <si>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</si>
  <si>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</si>
  <si>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</si>
  <si>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</si>
  <si>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</si>
  <si>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</si>
  <si>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</si>
  <si>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</si>
  <si>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</si>
  <si>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</si>
  <si>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</si>
  <si>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</si>
  <si>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</si>
  <si>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</si>
  <si>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</si>
  <si>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</si>
  <si>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</si>
  <si>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</si>
  <si>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</si>
  <si>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</si>
  <si>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</si>
  <si>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</si>
  <si>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</si>
  <si>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</si>
  <si>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</si>
  <si>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</si>
  <si>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</si>
  <si>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</si>
  <si>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</si>
  <si>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</si>
  <si>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</si>
  <si>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</si>
  <si>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</si>
  <si>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</si>
  <si>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</si>
  <si>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</si>
  <si>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</si>
  <si>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</si>
  <si>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</si>
  <si>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</si>
  <si>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</si>
  <si>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</si>
  <si>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</si>
  <si>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</si>
  <si>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</si>
  <si>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</si>
  <si>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</si>
  <si>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</si>
  <si>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</si>
  <si>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</si>
  <si>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</si>
  <si>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</si>
  <si>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</si>
  <si>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</si>
  <si>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</si>
  <si>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</si>
  <si>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</si>
  <si>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</si>
  <si>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</si>
  <si>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</si>
  <si>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</si>
  <si>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</si>
  <si>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</si>
  <si>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</si>
  <si>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</si>
  <si>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</si>
  <si>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</si>
  <si>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</si>
  <si>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</si>
  <si>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</si>
  <si>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</si>
  <si>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</si>
  <si>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</si>
  <si>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</si>
  <si>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</si>
  <si>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</si>
  <si>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</si>
  <si>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</si>
  <si>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</si>
  <si>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</si>
  <si>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</si>
  <si>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</si>
  <si>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</si>
  <si>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</si>
  <si>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</si>
  <si>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</si>
  <si>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</si>
  <si>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</si>
  <si>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</si>
  <si>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</si>
  <si>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</si>
  <si>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</si>
  <si>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</si>
  <si>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</si>
  <si>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</si>
  <si>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</si>
  <si>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</si>
  <si>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</si>
  <si>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</si>
  <si>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</si>
  <si>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</si>
  <si>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</si>
  <si>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</si>
  <si>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</si>
  <si>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</si>
  <si>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</si>
  <si>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</si>
  <si>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</si>
  <si>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</si>
  <si>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</si>
  <si>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</si>
  <si>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</si>
  <si>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</si>
  <si>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</si>
  <si>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</si>
  <si>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</si>
  <si>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</si>
  <si>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</si>
  <si>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</si>
  <si>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</si>
  <si>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</si>
  <si>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</si>
  <si>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</si>
  <si>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</si>
  <si>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</si>
  <si>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</si>
  <si>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</si>
  <si>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</si>
  <si>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</si>
  <si>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</si>
  <si>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</si>
  <si>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</si>
  <si>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</si>
  <si>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</si>
  <si>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</si>
  <si>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</si>
  <si>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</si>
  <si>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</si>
  <si>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</si>
  <si>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</si>
  <si>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</si>
  <si>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</si>
  <si>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</si>
  <si>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</si>
  <si>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</si>
  <si>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</si>
  <si>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</si>
  <si>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</si>
  <si>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</si>
  <si>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</si>
  <si>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</si>
  <si>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</si>
  <si>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</si>
  <si>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</si>
  <si>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</si>
  <si>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</si>
  <si>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</si>
  <si>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</si>
  <si>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</si>
  <si>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</si>
  <si>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</si>
  <si>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</si>
  <si>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</si>
  <si>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</si>
  <si>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</si>
  <si>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</si>
  <si>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</si>
  <si>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</si>
  <si>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</si>
  <si>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</si>
  <si>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</si>
  <si>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</si>
  <si>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</si>
  <si>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</si>
  <si>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</si>
  <si>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</si>
  <si>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</si>
  <si>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</si>
  <si>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</si>
  <si>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</si>
  <si>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</si>
  <si>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</si>
  <si>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</si>
  <si>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</si>
  <si>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</si>
  <si>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</si>
  <si>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</si>
  <si>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</si>
  <si>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</si>
  <si>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</si>
  <si>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</si>
  <si>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</si>
  <si>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</si>
  <si>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</si>
  <si>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</si>
  <si>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</si>
  <si>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</si>
  <si>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</si>
  <si>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</si>
  <si>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</si>
  <si>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</si>
  <si>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</si>
  <si>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</si>
  <si>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</si>
  <si>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</si>
  <si>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</si>
  <si>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</si>
  <si>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</si>
  <si>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</si>
  <si>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</si>
  <si>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</si>
  <si>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</si>
  <si>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</si>
  <si>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</si>
  <si>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</si>
  <si>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</si>
  <si>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</si>
  <si>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</si>
  <si>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</si>
  <si>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</si>
  <si>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</si>
  <si>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</si>
  <si>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</si>
  <si>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</si>
  <si>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</si>
  <si>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</si>
  <si>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</si>
  <si>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</si>
  <si>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</si>
  <si>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</si>
  <si>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</si>
  <si>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</si>
  <si>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</si>
  <si>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</si>
  <si>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</si>
  <si>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</si>
  <si>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</si>
  <si>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</si>
  <si>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</si>
  <si>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</si>
  <si>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</si>
  <si>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</si>
  <si>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</si>
  <si>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</si>
  <si>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</si>
  <si>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</si>
  <si>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</si>
  <si>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</si>
  <si>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</si>
  <si>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</si>
  <si>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</si>
  <si>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</si>
  <si>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</si>
  <si>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</si>
  <si>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</si>
  <si>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</si>
  <si>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</si>
  <si>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</si>
  <si>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</si>
  <si>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</si>
  <si>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</si>
  <si>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</si>
  <si>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</si>
  <si>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</si>
  <si>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r>
      <t>l</t>
    </r>
    <r>
      <rPr>
        <vertAlign val="subscript"/>
        <sz val="9"/>
        <color theme="1"/>
        <rFont val="Arial"/>
        <family val="2"/>
      </rPr>
      <t>sh</t>
    </r>
  </si>
  <si>
    <t>m1</t>
  </si>
  <si>
    <t>Length of free loaded thread</t>
  </si>
  <si>
    <r>
      <t>l</t>
    </r>
    <r>
      <rPr>
        <vertAlign val="subscript"/>
        <sz val="9"/>
        <color theme="1"/>
        <rFont val="Arial"/>
        <family val="2"/>
      </rPr>
      <t>Gew</t>
    </r>
  </si>
  <si>
    <t>m2</t>
  </si>
  <si>
    <t>N_d</t>
  </si>
  <si>
    <t>Shank diameter</t>
  </si>
  <si>
    <r>
      <t>d</t>
    </r>
    <r>
      <rPr>
        <vertAlign val="subscript"/>
        <sz val="9"/>
        <color theme="1"/>
        <rFont val="Arial"/>
        <family val="2"/>
      </rPr>
      <t>sh</t>
    </r>
  </si>
  <si>
    <t>Delta_sigma_d</t>
  </si>
  <si>
    <t>Pitch diameter</t>
  </si>
  <si>
    <r>
      <t>d</t>
    </r>
    <r>
      <rPr>
        <vertAlign val="subscript"/>
        <sz val="9"/>
        <color theme="1"/>
        <rFont val="Arial"/>
        <family val="2"/>
      </rPr>
      <t>2</t>
    </r>
  </si>
  <si>
    <t>safety factor loads</t>
  </si>
  <si>
    <t>Minor diameter</t>
  </si>
  <si>
    <r>
      <t>d</t>
    </r>
    <r>
      <rPr>
        <vertAlign val="subscript"/>
        <sz val="9"/>
        <color theme="1"/>
        <rFont val="Arial"/>
        <family val="2"/>
      </rPr>
      <t>3</t>
    </r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</si>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</sst>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8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9" fillId="0" borderId="0" xfId="4" applyFont="1" applyAlignment="1">
      <alignment horizontal="center" vertical="top" wrapText="1"/>
    </xf>
    <xf numFmtId="0" fontId="69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8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/>
    <xf numFmtId="10" fontId="0" fillId="0" borderId="0" xfId="0" applyNumberFormat="1"/>
    <xf numFmtId="171" fontId="0" fillId="0" borderId="0" xfId="0" applyNumberFormat="1"/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-914.51269462145092</c:v>
                </c:pt>
                <c:pt idx="1">
                  <c:v>-887.95062697010678</c:v>
                </c:pt>
                <c:pt idx="2">
                  <c:v>-861.38855931876253</c:v>
                </c:pt>
                <c:pt idx="3">
                  <c:v>-834.82649166741828</c:v>
                </c:pt>
                <c:pt idx="4">
                  <c:v>-808.26442401607403</c:v>
                </c:pt>
                <c:pt idx="5">
                  <c:v>-781.70235636472978</c:v>
                </c:pt>
                <c:pt idx="6">
                  <c:v>-755.14028871338553</c:v>
                </c:pt>
                <c:pt idx="7">
                  <c:v>-728.57822106204139</c:v>
                </c:pt>
                <c:pt idx="8">
                  <c:v>-702.01615341069714</c:v>
                </c:pt>
                <c:pt idx="9">
                  <c:v>-675.45408575935289</c:v>
                </c:pt>
                <c:pt idx="10">
                  <c:v>-648.89201810800864</c:v>
                </c:pt>
                <c:pt idx="11">
                  <c:v>-622.32995045666439</c:v>
                </c:pt>
                <c:pt idx="12">
                  <c:v>-595.76788280532026</c:v>
                </c:pt>
                <c:pt idx="13">
                  <c:v>-569.205815153976</c:v>
                </c:pt>
                <c:pt idx="14">
                  <c:v>-542.64374750263175</c:v>
                </c:pt>
                <c:pt idx="15">
                  <c:v>-516.08167985128762</c:v>
                </c:pt>
                <c:pt idx="16">
                  <c:v>-489.51961219994331</c:v>
                </c:pt>
                <c:pt idx="17">
                  <c:v>-462.95754454859912</c:v>
                </c:pt>
                <c:pt idx="18">
                  <c:v>-436.39547689725487</c:v>
                </c:pt>
                <c:pt idx="19">
                  <c:v>-409.83340924591067</c:v>
                </c:pt>
                <c:pt idx="20">
                  <c:v>-383.27134159456648</c:v>
                </c:pt>
                <c:pt idx="21">
                  <c:v>-356.70927394322223</c:v>
                </c:pt>
                <c:pt idx="22">
                  <c:v>-330.14720629187804</c:v>
                </c:pt>
                <c:pt idx="23">
                  <c:v>-303.58513864053378</c:v>
                </c:pt>
                <c:pt idx="24">
                  <c:v>-277.02307098918953</c:v>
                </c:pt>
                <c:pt idx="25">
                  <c:v>-250.46100333784531</c:v>
                </c:pt>
                <c:pt idx="26">
                  <c:v>-223.89893568650109</c:v>
                </c:pt>
                <c:pt idx="27">
                  <c:v>-197.33686803515687</c:v>
                </c:pt>
                <c:pt idx="28">
                  <c:v>-170.77480038381262</c:v>
                </c:pt>
                <c:pt idx="29">
                  <c:v>-144.2127327324684</c:v>
                </c:pt>
                <c:pt idx="30">
                  <c:v>-117.65066508112417</c:v>
                </c:pt>
                <c:pt idx="31">
                  <c:v>-91.088597429779938</c:v>
                </c:pt>
                <c:pt idx="32">
                  <c:v>-64.526529778435716</c:v>
                </c:pt>
                <c:pt idx="33">
                  <c:v>-37.96446212709148</c:v>
                </c:pt>
                <c:pt idx="34">
                  <c:v>-11.402394475747249</c:v>
                </c:pt>
                <c:pt idx="35">
                  <c:v>15.159673175596982</c:v>
                </c:pt>
                <c:pt idx="36">
                  <c:v>41.721740826941215</c:v>
                </c:pt>
                <c:pt idx="37">
                  <c:v>68.283808478285437</c:v>
                </c:pt>
                <c:pt idx="38">
                  <c:v>94.845876129629673</c:v>
                </c:pt>
                <c:pt idx="39">
                  <c:v>121.40794378097391</c:v>
                </c:pt>
                <c:pt idx="40">
                  <c:v>147.97001143231802</c:v>
                </c:pt>
                <c:pt idx="41">
                  <c:v>174.53207908366224</c:v>
                </c:pt>
                <c:pt idx="42">
                  <c:v>201.09414673500649</c:v>
                </c:pt>
                <c:pt idx="43">
                  <c:v>227.65621438635071</c:v>
                </c:pt>
                <c:pt idx="44">
                  <c:v>254.21828203769493</c:v>
                </c:pt>
                <c:pt idx="45">
                  <c:v>280.78034968903916</c:v>
                </c:pt>
                <c:pt idx="46">
                  <c:v>307.34241734038341</c:v>
                </c:pt>
                <c:pt idx="47">
                  <c:v>333.90448499172766</c:v>
                </c:pt>
                <c:pt idx="48">
                  <c:v>360.46655264307185</c:v>
                </c:pt>
                <c:pt idx="49">
                  <c:v>387.0286202944161</c:v>
                </c:pt>
                <c:pt idx="50">
                  <c:v>413.59068794576029</c:v>
                </c:pt>
                <c:pt idx="51">
                  <c:v>440.15275559710454</c:v>
                </c:pt>
                <c:pt idx="52">
                  <c:v>466.71482324844879</c:v>
                </c:pt>
                <c:pt idx="53">
                  <c:v>493.27689089979299</c:v>
                </c:pt>
                <c:pt idx="54">
                  <c:v>519.83895855113724</c:v>
                </c:pt>
                <c:pt idx="55">
                  <c:v>546.40102620248149</c:v>
                </c:pt>
                <c:pt idx="56">
                  <c:v>572.96309385382574</c:v>
                </c:pt>
                <c:pt idx="57">
                  <c:v>599.52516150516999</c:v>
                </c:pt>
                <c:pt idx="58">
                  <c:v>626.08722915651413</c:v>
                </c:pt>
                <c:pt idx="59">
                  <c:v>652.64929680785838</c:v>
                </c:pt>
                <c:pt idx="60">
                  <c:v>679.21136445920263</c:v>
                </c:pt>
                <c:pt idx="61">
                  <c:v>705.77343211054688</c:v>
                </c:pt>
                <c:pt idx="62">
                  <c:v>732.33549976189113</c:v>
                </c:pt>
                <c:pt idx="63">
                  <c:v>758.89756741323527</c:v>
                </c:pt>
                <c:pt idx="64">
                  <c:v>785.45963506457952</c:v>
                </c:pt>
                <c:pt idx="65">
                  <c:v>812.02170271592377</c:v>
                </c:pt>
                <c:pt idx="66">
                  <c:v>838.58377036726802</c:v>
                </c:pt>
                <c:pt idx="67">
                  <c:v>865.14583801861227</c:v>
                </c:pt>
                <c:pt idx="68">
                  <c:v>891.70790566995652</c:v>
                </c:pt>
                <c:pt idx="69">
                  <c:v>918.26997332130065</c:v>
                </c:pt>
                <c:pt idx="70">
                  <c:v>944.8320409726449</c:v>
                </c:pt>
                <c:pt idx="71">
                  <c:v>971.39410862398915</c:v>
                </c:pt>
                <c:pt idx="72">
                  <c:v>997.95617627533341</c:v>
                </c:pt>
                <c:pt idx="73">
                  <c:v>1024.5182439266775</c:v>
                </c:pt>
                <c:pt idx="74">
                  <c:v>1051.0803115780218</c:v>
                </c:pt>
                <c:pt idx="75">
                  <c:v>1077.642379229366</c:v>
                </c:pt>
                <c:pt idx="76">
                  <c:v>1104.2044468807103</c:v>
                </c:pt>
                <c:pt idx="77">
                  <c:v>1130.7665145320545</c:v>
                </c:pt>
                <c:pt idx="78">
                  <c:v>1157.3285821833988</c:v>
                </c:pt>
                <c:pt idx="79">
                  <c:v>1183.890649834743</c:v>
                </c:pt>
                <c:pt idx="80">
                  <c:v>1210.4527174860871</c:v>
                </c:pt>
                <c:pt idx="81">
                  <c:v>1237.0147851374315</c:v>
                </c:pt>
                <c:pt idx="82">
                  <c:v>1263.5768527887756</c:v>
                </c:pt>
                <c:pt idx="83">
                  <c:v>1290.1389204401198</c:v>
                </c:pt>
                <c:pt idx="84">
                  <c:v>1316.7009880914638</c:v>
                </c:pt>
                <c:pt idx="85">
                  <c:v>1343.2630557428083</c:v>
                </c:pt>
                <c:pt idx="86">
                  <c:v>1369.8251233941523</c:v>
                </c:pt>
                <c:pt idx="87">
                  <c:v>1396.3871910454968</c:v>
                </c:pt>
                <c:pt idx="88">
                  <c:v>1422.9492586968408</c:v>
                </c:pt>
                <c:pt idx="89">
                  <c:v>1449.5113263481853</c:v>
                </c:pt>
                <c:pt idx="90">
                  <c:v>1476.0733939995293</c:v>
                </c:pt>
                <c:pt idx="91">
                  <c:v>1502.6354616508738</c:v>
                </c:pt>
                <c:pt idx="92">
                  <c:v>1529.1975293022178</c:v>
                </c:pt>
                <c:pt idx="93">
                  <c:v>1555.7595969535623</c:v>
                </c:pt>
                <c:pt idx="94">
                  <c:v>1582.3216646049061</c:v>
                </c:pt>
                <c:pt idx="95">
                  <c:v>1608.8837322562506</c:v>
                </c:pt>
                <c:pt idx="96">
                  <c:v>1635.4457999075946</c:v>
                </c:pt>
                <c:pt idx="97">
                  <c:v>1662.0078675589391</c:v>
                </c:pt>
                <c:pt idx="98">
                  <c:v>1688.5699352102831</c:v>
                </c:pt>
                <c:pt idx="99">
                  <c:v>1715.1320028616276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-53.34688078997128</c:v>
                </c:pt>
                <c:pt idx="1">
                  <c:v>-53.34688078997128</c:v>
                </c:pt>
                <c:pt idx="2">
                  <c:v>-53.340241425751358</c:v>
                </c:pt>
                <c:pt idx="3">
                  <c:v>-53.252323731026038</c:v>
                </c:pt>
                <c:pt idx="4">
                  <c:v>-53.062236840185413</c:v>
                </c:pt>
                <c:pt idx="5">
                  <c:v>-52.769980753229504</c:v>
                </c:pt>
                <c:pt idx="6">
                  <c:v>-52.375555470158304</c:v>
                </c:pt>
                <c:pt idx="7">
                  <c:v>-51.878960990971819</c:v>
                </c:pt>
                <c:pt idx="8">
                  <c:v>-51.280197315670037</c:v>
                </c:pt>
                <c:pt idx="9">
                  <c:v>-50.579264444252971</c:v>
                </c:pt>
                <c:pt idx="10">
                  <c:v>-49.776162376720613</c:v>
                </c:pt>
                <c:pt idx="11">
                  <c:v>-48.870891113072972</c:v>
                </c:pt>
                <c:pt idx="12">
                  <c:v>-47.863450653310032</c:v>
                </c:pt>
                <c:pt idx="13">
                  <c:v>-46.753840997431809</c:v>
                </c:pt>
                <c:pt idx="14">
                  <c:v>-45.542062145438287</c:v>
                </c:pt>
                <c:pt idx="15">
                  <c:v>-44.228114097329481</c:v>
                </c:pt>
                <c:pt idx="16">
                  <c:v>-42.811996853105391</c:v>
                </c:pt>
                <c:pt idx="17">
                  <c:v>-41.293710412766004</c:v>
                </c:pt>
                <c:pt idx="18">
                  <c:v>-39.673254776311332</c:v>
                </c:pt>
                <c:pt idx="19">
                  <c:v>-37.950629943741362</c:v>
                </c:pt>
                <c:pt idx="20">
                  <c:v>-36.125835915056115</c:v>
                </c:pt>
                <c:pt idx="21">
                  <c:v>-34.19887269025557</c:v>
                </c:pt>
                <c:pt idx="22">
                  <c:v>-32.169740269339734</c:v>
                </c:pt>
                <c:pt idx="23">
                  <c:v>-30.038438652308614</c:v>
                </c:pt>
                <c:pt idx="24">
                  <c:v>-27.804967839162199</c:v>
                </c:pt>
                <c:pt idx="25">
                  <c:v>-25.469327829900493</c:v>
                </c:pt>
                <c:pt idx="26">
                  <c:v>-23.0315186245235</c:v>
                </c:pt>
                <c:pt idx="27">
                  <c:v>-20.491540223031219</c:v>
                </c:pt>
                <c:pt idx="28">
                  <c:v>-17.849392625423643</c:v>
                </c:pt>
                <c:pt idx="29">
                  <c:v>-15.10507583170078</c:v>
                </c:pt>
                <c:pt idx="30">
                  <c:v>-12.258589841862626</c:v>
                </c:pt>
                <c:pt idx="31">
                  <c:v>-9.2966662021920428</c:v>
                </c:pt>
                <c:pt idx="32">
                  <c:v>-6.1548557565946638</c:v>
                </c:pt>
                <c:pt idx="33">
                  <c:v>-2.8246009355073141</c:v>
                </c:pt>
                <c:pt idx="34">
                  <c:v>0.69409826107000572</c:v>
                </c:pt>
                <c:pt idx="35">
                  <c:v>4.4012418331372967</c:v>
                </c:pt>
                <c:pt idx="36">
                  <c:v>8.2968297806945568</c:v>
                </c:pt>
                <c:pt idx="37">
                  <c:v>12.380862103741789</c:v>
                </c:pt>
                <c:pt idx="38">
                  <c:v>16.653338802278991</c:v>
                </c:pt>
                <c:pt idx="39">
                  <c:v>21.114259876306164</c:v>
                </c:pt>
                <c:pt idx="40">
                  <c:v>25.763625325823288</c:v>
                </c:pt>
                <c:pt idx="41">
                  <c:v>30.601435150830401</c:v>
                </c:pt>
                <c:pt idx="42">
                  <c:v>35.627689351327483</c:v>
                </c:pt>
                <c:pt idx="43">
                  <c:v>40.842387927314526</c:v>
                </c:pt>
                <c:pt idx="44">
                  <c:v>46.245530878791556</c:v>
                </c:pt>
                <c:pt idx="45">
                  <c:v>51.83711820575855</c:v>
                </c:pt>
                <c:pt idx="46">
                  <c:v>57.617149908215517</c:v>
                </c:pt>
                <c:pt idx="47">
                  <c:v>63.585625986162455</c:v>
                </c:pt>
                <c:pt idx="48">
                  <c:v>69.742546439599366</c:v>
                </c:pt>
                <c:pt idx="49">
                  <c:v>76.087911268526241</c:v>
                </c:pt>
                <c:pt idx="50">
                  <c:v>82.621720472943082</c:v>
                </c:pt>
                <c:pt idx="51">
                  <c:v>89.343974052849902</c:v>
                </c:pt>
                <c:pt idx="52">
                  <c:v>96.254672008246686</c:v>
                </c:pt>
                <c:pt idx="53">
                  <c:v>103.35381433913345</c:v>
                </c:pt>
                <c:pt idx="54">
                  <c:v>110.64140104551016</c:v>
                </c:pt>
                <c:pt idx="55">
                  <c:v>118.11743212737686</c:v>
                </c:pt>
                <c:pt idx="56">
                  <c:v>125.78190758473353</c:v>
                </c:pt>
                <c:pt idx="57">
                  <c:v>133.63482741758017</c:v>
                </c:pt>
                <c:pt idx="58">
                  <c:v>141.6761916259168</c:v>
                </c:pt>
                <c:pt idx="59">
                  <c:v>149.90600020974338</c:v>
                </c:pt>
                <c:pt idx="60">
                  <c:v>158.32425316905994</c:v>
                </c:pt>
                <c:pt idx="61">
                  <c:v>166.93095050386646</c:v>
                </c:pt>
                <c:pt idx="62">
                  <c:v>175.72609221416295</c:v>
                </c:pt>
                <c:pt idx="63">
                  <c:v>184.70967829994939</c:v>
                </c:pt>
                <c:pt idx="64">
                  <c:v>193.88170876122584</c:v>
                </c:pt>
                <c:pt idx="65">
                  <c:v>203.24218359799221</c:v>
                </c:pt>
                <c:pt idx="66">
                  <c:v>212.79110281024859</c:v>
                </c:pt>
                <c:pt idx="67">
                  <c:v>222.52846639799495</c:v>
                </c:pt>
                <c:pt idx="68">
                  <c:v>232.45427436123126</c:v>
                </c:pt>
                <c:pt idx="69">
                  <c:v>242.56852669995754</c:v>
                </c:pt>
                <c:pt idx="70">
                  <c:v>252.87122341417381</c:v>
                </c:pt>
                <c:pt idx="71">
                  <c:v>263.36236450388009</c:v>
                </c:pt>
                <c:pt idx="72">
                  <c:v>274.04194996907626</c:v>
                </c:pt>
                <c:pt idx="73">
                  <c:v>284.90997980976238</c:v>
                </c:pt>
                <c:pt idx="74">
                  <c:v>295.96645402593862</c:v>
                </c:pt>
                <c:pt idx="75">
                  <c:v>307.21137261760464</c:v>
                </c:pt>
                <c:pt idx="76">
                  <c:v>318.64473558476078</c:v>
                </c:pt>
                <c:pt idx="77">
                  <c:v>330.26654292740676</c:v>
                </c:pt>
                <c:pt idx="78">
                  <c:v>342.0767946455428</c:v>
                </c:pt>
                <c:pt idx="79">
                  <c:v>354.0754907391688</c:v>
                </c:pt>
                <c:pt idx="80">
                  <c:v>366.26263120828463</c:v>
                </c:pt>
                <c:pt idx="81">
                  <c:v>378.6382160528907</c:v>
                </c:pt>
                <c:pt idx="82">
                  <c:v>391.20224527298649</c:v>
                </c:pt>
                <c:pt idx="83">
                  <c:v>403.95471886857251</c:v>
                </c:pt>
                <c:pt idx="84">
                  <c:v>416.8956368396482</c:v>
                </c:pt>
                <c:pt idx="85">
                  <c:v>430.02499918621419</c:v>
                </c:pt>
                <c:pt idx="86">
                  <c:v>443.34280590826978</c:v>
                </c:pt>
                <c:pt idx="87">
                  <c:v>456.84905700581572</c:v>
                </c:pt>
                <c:pt idx="88">
                  <c:v>470.54375247885127</c:v>
                </c:pt>
                <c:pt idx="89">
                  <c:v>484.42689232737706</c:v>
                </c:pt>
                <c:pt idx="90">
                  <c:v>498.49847655139268</c:v>
                </c:pt>
                <c:pt idx="91">
                  <c:v>512.75850515089837</c:v>
                </c:pt>
                <c:pt idx="92">
                  <c:v>527.2069781258939</c:v>
                </c:pt>
                <c:pt idx="93">
                  <c:v>541.84389547637954</c:v>
                </c:pt>
                <c:pt idx="94">
                  <c:v>556.66925720235497</c:v>
                </c:pt>
                <c:pt idx="95">
                  <c:v>571.68306330382063</c:v>
                </c:pt>
                <c:pt idx="96">
                  <c:v>586.88531378077596</c:v>
                </c:pt>
                <c:pt idx="97">
                  <c:v>602.27600863322152</c:v>
                </c:pt>
                <c:pt idx="98">
                  <c:v>617.85514786115687</c:v>
                </c:pt>
                <c:pt idx="99">
                  <c:v>633.62273146458233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-914.51269462145092</c:v>
                </c:pt>
                <c:pt idx="1">
                  <c:v>-887.95062697010678</c:v>
                </c:pt>
                <c:pt idx="2">
                  <c:v>-861.38855931876253</c:v>
                </c:pt>
                <c:pt idx="3">
                  <c:v>-834.82649166741828</c:v>
                </c:pt>
                <c:pt idx="4">
                  <c:v>-808.26442401607403</c:v>
                </c:pt>
                <c:pt idx="5">
                  <c:v>-781.70235636472978</c:v>
                </c:pt>
                <c:pt idx="6">
                  <c:v>-755.14028871338553</c:v>
                </c:pt>
                <c:pt idx="7">
                  <c:v>-728.57822106204139</c:v>
                </c:pt>
                <c:pt idx="8">
                  <c:v>-702.01615341069714</c:v>
                </c:pt>
                <c:pt idx="9">
                  <c:v>-675.45408575935289</c:v>
                </c:pt>
                <c:pt idx="10">
                  <c:v>-648.89201810800864</c:v>
                </c:pt>
                <c:pt idx="11">
                  <c:v>-622.32995045666439</c:v>
                </c:pt>
                <c:pt idx="12">
                  <c:v>-595.76788280532026</c:v>
                </c:pt>
                <c:pt idx="13">
                  <c:v>-569.205815153976</c:v>
                </c:pt>
                <c:pt idx="14">
                  <c:v>-542.64374750263175</c:v>
                </c:pt>
                <c:pt idx="15">
                  <c:v>-516.08167985128762</c:v>
                </c:pt>
                <c:pt idx="16">
                  <c:v>-489.51961219994331</c:v>
                </c:pt>
                <c:pt idx="17">
                  <c:v>-462.95754454859912</c:v>
                </c:pt>
                <c:pt idx="18">
                  <c:v>-436.39547689725487</c:v>
                </c:pt>
                <c:pt idx="19">
                  <c:v>-409.83340924591067</c:v>
                </c:pt>
                <c:pt idx="20">
                  <c:v>-383.27134159456648</c:v>
                </c:pt>
                <c:pt idx="21">
                  <c:v>-356.70927394322223</c:v>
                </c:pt>
                <c:pt idx="22">
                  <c:v>-330.14720629187804</c:v>
                </c:pt>
                <c:pt idx="23">
                  <c:v>-303.58513864053378</c:v>
                </c:pt>
                <c:pt idx="24">
                  <c:v>-277.02307098918953</c:v>
                </c:pt>
                <c:pt idx="25">
                  <c:v>-250.46100333784531</c:v>
                </c:pt>
                <c:pt idx="26">
                  <c:v>-223.89893568650109</c:v>
                </c:pt>
                <c:pt idx="27">
                  <c:v>-197.33686803515687</c:v>
                </c:pt>
                <c:pt idx="28">
                  <c:v>-170.77480038381262</c:v>
                </c:pt>
                <c:pt idx="29">
                  <c:v>-144.2127327324684</c:v>
                </c:pt>
                <c:pt idx="30">
                  <c:v>-117.65066508112417</c:v>
                </c:pt>
                <c:pt idx="31">
                  <c:v>-91.088597429779938</c:v>
                </c:pt>
                <c:pt idx="32">
                  <c:v>-64.526529778435716</c:v>
                </c:pt>
                <c:pt idx="33">
                  <c:v>-37.96446212709148</c:v>
                </c:pt>
                <c:pt idx="34">
                  <c:v>-11.402394475747249</c:v>
                </c:pt>
                <c:pt idx="35">
                  <c:v>15.159673175596982</c:v>
                </c:pt>
                <c:pt idx="36">
                  <c:v>41.721740826941215</c:v>
                </c:pt>
                <c:pt idx="37">
                  <c:v>68.283808478285437</c:v>
                </c:pt>
                <c:pt idx="38">
                  <c:v>94.845876129629673</c:v>
                </c:pt>
                <c:pt idx="39">
                  <c:v>121.40794378097391</c:v>
                </c:pt>
                <c:pt idx="40">
                  <c:v>147.97001143231802</c:v>
                </c:pt>
                <c:pt idx="41">
                  <c:v>174.53207908366224</c:v>
                </c:pt>
                <c:pt idx="42">
                  <c:v>201.09414673500649</c:v>
                </c:pt>
                <c:pt idx="43">
                  <c:v>227.65621438635071</c:v>
                </c:pt>
                <c:pt idx="44">
                  <c:v>254.21828203769493</c:v>
                </c:pt>
                <c:pt idx="45">
                  <c:v>280.78034968903916</c:v>
                </c:pt>
                <c:pt idx="46">
                  <c:v>307.34241734038341</c:v>
                </c:pt>
                <c:pt idx="47">
                  <c:v>333.90448499172766</c:v>
                </c:pt>
                <c:pt idx="48">
                  <c:v>360.46655264307185</c:v>
                </c:pt>
                <c:pt idx="49">
                  <c:v>387.0286202944161</c:v>
                </c:pt>
                <c:pt idx="50">
                  <c:v>413.59068794576029</c:v>
                </c:pt>
                <c:pt idx="51">
                  <c:v>440.15275559710454</c:v>
                </c:pt>
                <c:pt idx="52">
                  <c:v>466.71482324844879</c:v>
                </c:pt>
                <c:pt idx="53">
                  <c:v>493.27689089979299</c:v>
                </c:pt>
                <c:pt idx="54">
                  <c:v>519.83895855113724</c:v>
                </c:pt>
                <c:pt idx="55">
                  <c:v>546.40102620248149</c:v>
                </c:pt>
                <c:pt idx="56">
                  <c:v>572.96309385382574</c:v>
                </c:pt>
                <c:pt idx="57">
                  <c:v>599.52516150516999</c:v>
                </c:pt>
                <c:pt idx="58">
                  <c:v>626.08722915651413</c:v>
                </c:pt>
                <c:pt idx="59">
                  <c:v>652.64929680785838</c:v>
                </c:pt>
                <c:pt idx="60">
                  <c:v>679.21136445920263</c:v>
                </c:pt>
                <c:pt idx="61">
                  <c:v>705.77343211054688</c:v>
                </c:pt>
                <c:pt idx="62">
                  <c:v>732.33549976189113</c:v>
                </c:pt>
                <c:pt idx="63">
                  <c:v>758.89756741323527</c:v>
                </c:pt>
                <c:pt idx="64">
                  <c:v>785.45963506457952</c:v>
                </c:pt>
                <c:pt idx="65">
                  <c:v>812.02170271592377</c:v>
                </c:pt>
                <c:pt idx="66">
                  <c:v>838.58377036726802</c:v>
                </c:pt>
                <c:pt idx="67">
                  <c:v>865.14583801861227</c:v>
                </c:pt>
                <c:pt idx="68">
                  <c:v>891.70790566995652</c:v>
                </c:pt>
                <c:pt idx="69">
                  <c:v>918.26997332130065</c:v>
                </c:pt>
                <c:pt idx="70">
                  <c:v>944.8320409726449</c:v>
                </c:pt>
                <c:pt idx="71">
                  <c:v>971.39410862398915</c:v>
                </c:pt>
                <c:pt idx="72">
                  <c:v>997.95617627533341</c:v>
                </c:pt>
                <c:pt idx="73">
                  <c:v>1024.5182439266775</c:v>
                </c:pt>
                <c:pt idx="74">
                  <c:v>1051.0803115780218</c:v>
                </c:pt>
                <c:pt idx="75">
                  <c:v>1077.642379229366</c:v>
                </c:pt>
                <c:pt idx="76">
                  <c:v>1104.2044468807103</c:v>
                </c:pt>
                <c:pt idx="77">
                  <c:v>1130.7665145320545</c:v>
                </c:pt>
                <c:pt idx="78">
                  <c:v>1157.3285821833988</c:v>
                </c:pt>
                <c:pt idx="79">
                  <c:v>1183.890649834743</c:v>
                </c:pt>
                <c:pt idx="80">
                  <c:v>1210.4527174860871</c:v>
                </c:pt>
                <c:pt idx="81">
                  <c:v>1237.0147851374315</c:v>
                </c:pt>
                <c:pt idx="82">
                  <c:v>1263.5768527887756</c:v>
                </c:pt>
                <c:pt idx="83">
                  <c:v>1290.1389204401198</c:v>
                </c:pt>
                <c:pt idx="84">
                  <c:v>1316.7009880914638</c:v>
                </c:pt>
                <c:pt idx="85">
                  <c:v>1343.2630557428083</c:v>
                </c:pt>
                <c:pt idx="86">
                  <c:v>1369.8251233941523</c:v>
                </c:pt>
                <c:pt idx="87">
                  <c:v>1396.3871910454968</c:v>
                </c:pt>
                <c:pt idx="88">
                  <c:v>1422.9492586968408</c:v>
                </c:pt>
                <c:pt idx="89">
                  <c:v>1449.5113263481853</c:v>
                </c:pt>
                <c:pt idx="90">
                  <c:v>1476.0733939995293</c:v>
                </c:pt>
                <c:pt idx="91">
                  <c:v>1502.6354616508738</c:v>
                </c:pt>
                <c:pt idx="92">
                  <c:v>1529.1975293022178</c:v>
                </c:pt>
                <c:pt idx="93">
                  <c:v>1555.7595969535623</c:v>
                </c:pt>
                <c:pt idx="94">
                  <c:v>1582.3216646049061</c:v>
                </c:pt>
                <c:pt idx="95">
                  <c:v>1608.8837322562506</c:v>
                </c:pt>
                <c:pt idx="96">
                  <c:v>1635.4457999075946</c:v>
                </c:pt>
                <c:pt idx="97">
                  <c:v>1662.0078675589391</c:v>
                </c:pt>
                <c:pt idx="98">
                  <c:v>1688.5699352102831</c:v>
                </c:pt>
                <c:pt idx="99">
                  <c:v>1715.1320028616276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914.65676135653644</c:v>
                </c:pt>
                <c:pt idx="1">
                  <c:v>914.65676135653644</c:v>
                </c:pt>
                <c:pt idx="2">
                  <c:v>914.65885130046581</c:v>
                </c:pt>
                <c:pt idx="3">
                  <c:v>914.68652609676883</c:v>
                </c:pt>
                <c:pt idx="4">
                  <c:v>914.74636178741503</c:v>
                </c:pt>
                <c:pt idx="5">
                  <c:v>914.83835837240417</c:v>
                </c:pt>
                <c:pt idx="6">
                  <c:v>914.96251585173627</c:v>
                </c:pt>
                <c:pt idx="7">
                  <c:v>915.11883422541143</c:v>
                </c:pt>
                <c:pt idx="8">
                  <c:v>915.30731349342966</c:v>
                </c:pt>
                <c:pt idx="9">
                  <c:v>915.52795365579084</c:v>
                </c:pt>
                <c:pt idx="10">
                  <c:v>915.78075471249508</c:v>
                </c:pt>
                <c:pt idx="11">
                  <c:v>916.06571666354239</c:v>
                </c:pt>
                <c:pt idx="12">
                  <c:v>916.38283950893265</c:v>
                </c:pt>
                <c:pt idx="13">
                  <c:v>916.73212324866608</c:v>
                </c:pt>
                <c:pt idx="14">
                  <c:v>917.11356788274236</c:v>
                </c:pt>
                <c:pt idx="15">
                  <c:v>917.52717341116181</c:v>
                </c:pt>
                <c:pt idx="16">
                  <c:v>917.9729398339241</c:v>
                </c:pt>
                <c:pt idx="17">
                  <c:v>918.45086715102957</c:v>
                </c:pt>
                <c:pt idx="18">
                  <c:v>918.96095536247788</c:v>
                </c:pt>
                <c:pt idx="19">
                  <c:v>919.50320446826936</c:v>
                </c:pt>
                <c:pt idx="20">
                  <c:v>920.07761446840379</c:v>
                </c:pt>
                <c:pt idx="21">
                  <c:v>920.68418536288129</c:v>
                </c:pt>
                <c:pt idx="22">
                  <c:v>921.32291715170174</c:v>
                </c:pt>
                <c:pt idx="23">
                  <c:v>921.99380983486526</c:v>
                </c:pt>
                <c:pt idx="24">
                  <c:v>922.69686341237184</c:v>
                </c:pt>
                <c:pt idx="25">
                  <c:v>923.43207788422137</c:v>
                </c:pt>
                <c:pt idx="26">
                  <c:v>924.19945325041397</c:v>
                </c:pt>
                <c:pt idx="27">
                  <c:v>924.99898951094963</c:v>
                </c:pt>
                <c:pt idx="28">
                  <c:v>925.83068666582813</c:v>
                </c:pt>
                <c:pt idx="29">
                  <c:v>926.6945447150498</c:v>
                </c:pt>
                <c:pt idx="30">
                  <c:v>927.59056365861443</c:v>
                </c:pt>
                <c:pt idx="31">
                  <c:v>928.52608885358029</c:v>
                </c:pt>
                <c:pt idx="32">
                  <c:v>929.53679906656873</c:v>
                </c:pt>
                <c:pt idx="33">
                  <c:v>930.62743173008948</c:v>
                </c:pt>
                <c:pt idx="34">
                  <c:v>931.79798684414254</c:v>
                </c:pt>
                <c:pt idx="35">
                  <c:v>933.04846440872768</c:v>
                </c:pt>
                <c:pt idx="36">
                  <c:v>934.37886442384536</c:v>
                </c:pt>
                <c:pt idx="37">
                  <c:v>935.78918688949511</c:v>
                </c:pt>
                <c:pt idx="38">
                  <c:v>937.27943180567718</c:v>
                </c:pt>
                <c:pt idx="39">
                  <c:v>938.84959917239144</c:v>
                </c:pt>
                <c:pt idx="40">
                  <c:v>940.499688989638</c:v>
                </c:pt>
                <c:pt idx="41">
                  <c:v>942.22970125741688</c:v>
                </c:pt>
                <c:pt idx="42">
                  <c:v>944.03963597572795</c:v>
                </c:pt>
                <c:pt idx="43">
                  <c:v>945.92949314457121</c:v>
                </c:pt>
                <c:pt idx="44">
                  <c:v>947.8992727639469</c:v>
                </c:pt>
                <c:pt idx="45">
                  <c:v>949.94897483385466</c:v>
                </c:pt>
                <c:pt idx="46">
                  <c:v>952.07859935429485</c:v>
                </c:pt>
                <c:pt idx="47">
                  <c:v>954.28814632526723</c:v>
                </c:pt>
                <c:pt idx="48">
                  <c:v>956.57761574677193</c:v>
                </c:pt>
                <c:pt idx="49">
                  <c:v>958.94700761880893</c:v>
                </c:pt>
                <c:pt idx="50">
                  <c:v>961.39632194137801</c:v>
                </c:pt>
                <c:pt idx="51">
                  <c:v>963.92555871447939</c:v>
                </c:pt>
                <c:pt idx="52">
                  <c:v>966.5347179381132</c:v>
                </c:pt>
                <c:pt idx="53">
                  <c:v>969.22379961227921</c:v>
                </c:pt>
                <c:pt idx="54">
                  <c:v>971.99280373697741</c:v>
                </c:pt>
                <c:pt idx="55">
                  <c:v>974.84173031220791</c:v>
                </c:pt>
                <c:pt idx="56">
                  <c:v>977.77057933797073</c:v>
                </c:pt>
                <c:pt idx="57">
                  <c:v>980.77935081426563</c:v>
                </c:pt>
                <c:pt idx="58">
                  <c:v>983.86804474109294</c:v>
                </c:pt>
                <c:pt idx="59">
                  <c:v>987.03666111845246</c:v>
                </c:pt>
                <c:pt idx="60">
                  <c:v>990.28519994634428</c:v>
                </c:pt>
                <c:pt idx="61">
                  <c:v>993.61366122476841</c:v>
                </c:pt>
                <c:pt idx="62">
                  <c:v>997.02204495372473</c:v>
                </c:pt>
                <c:pt idx="63">
                  <c:v>1000.5103511332132</c:v>
                </c:pt>
                <c:pt idx="64">
                  <c:v>1004.0785797632341</c:v>
                </c:pt>
                <c:pt idx="65">
                  <c:v>1007.7267308437872</c:v>
                </c:pt>
                <c:pt idx="66">
                  <c:v>1011.4548043748725</c:v>
                </c:pt>
                <c:pt idx="67">
                  <c:v>1015.2628003564902</c:v>
                </c:pt>
                <c:pt idx="68">
                  <c:v>1019.1507187886401</c:v>
                </c:pt>
                <c:pt idx="69">
                  <c:v>1023.1185596713223</c:v>
                </c:pt>
                <c:pt idx="70">
                  <c:v>1027.1663230045367</c:v>
                </c:pt>
                <c:pt idx="71">
                  <c:v>1031.2940087882832</c:v>
                </c:pt>
                <c:pt idx="72">
                  <c:v>1035.5016170225624</c:v>
                </c:pt>
                <c:pt idx="73">
                  <c:v>1039.7891477073736</c:v>
                </c:pt>
                <c:pt idx="74">
                  <c:v>1044.1566008427169</c:v>
                </c:pt>
                <c:pt idx="75">
                  <c:v>1048.6039764285929</c:v>
                </c:pt>
                <c:pt idx="76">
                  <c:v>1053.1312744650006</c:v>
                </c:pt>
                <c:pt idx="77">
                  <c:v>1057.7384949519408</c:v>
                </c:pt>
                <c:pt idx="78">
                  <c:v>1062.4256378894133</c:v>
                </c:pt>
                <c:pt idx="79">
                  <c:v>1067.1927032774181</c:v>
                </c:pt>
                <c:pt idx="80">
                  <c:v>1072.0396911159553</c:v>
                </c:pt>
                <c:pt idx="81">
                  <c:v>1076.9666014050244</c:v>
                </c:pt>
                <c:pt idx="82">
                  <c:v>1081.973434144626</c:v>
                </c:pt>
                <c:pt idx="83">
                  <c:v>1087.06018933476</c:v>
                </c:pt>
                <c:pt idx="84">
                  <c:v>1092.226866975426</c:v>
                </c:pt>
                <c:pt idx="85">
                  <c:v>1097.4734670666244</c:v>
                </c:pt>
                <c:pt idx="86">
                  <c:v>1102.799989608355</c:v>
                </c:pt>
                <c:pt idx="87">
                  <c:v>1108.2064346006177</c:v>
                </c:pt>
                <c:pt idx="88">
                  <c:v>1113.6928020434127</c:v>
                </c:pt>
                <c:pt idx="89">
                  <c:v>1119.2590919367403</c:v>
                </c:pt>
                <c:pt idx="90">
                  <c:v>1124.9053042806001</c:v>
                </c:pt>
                <c:pt idx="91">
                  <c:v>1130.6314390749919</c:v>
                </c:pt>
                <c:pt idx="92">
                  <c:v>1136.4374963199161</c:v>
                </c:pt>
                <c:pt idx="93">
                  <c:v>1142.3234760153725</c:v>
                </c:pt>
                <c:pt idx="94">
                  <c:v>1148.2893781613611</c:v>
                </c:pt>
                <c:pt idx="95">
                  <c:v>1154.3352027578821</c:v>
                </c:pt>
                <c:pt idx="96">
                  <c:v>1160.4609498049354</c:v>
                </c:pt>
                <c:pt idx="97">
                  <c:v>1166.666619302521</c:v>
                </c:pt>
                <c:pt idx="98">
                  <c:v>1172.9522112506386</c:v>
                </c:pt>
                <c:pt idx="99">
                  <c:v>1179.3177256492886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-943.72542573293333</c:v>
                </c:pt>
                <c:pt idx="1">
                  <c:v>-917.54455015299459</c:v>
                </c:pt>
                <c:pt idx="2">
                  <c:v>-891.36367457305573</c:v>
                </c:pt>
                <c:pt idx="3">
                  <c:v>-865.18279899311699</c:v>
                </c:pt>
                <c:pt idx="4">
                  <c:v>-839.00192341317813</c:v>
                </c:pt>
                <c:pt idx="5">
                  <c:v>-812.82104783323939</c:v>
                </c:pt>
                <c:pt idx="6">
                  <c:v>-786.64017225330053</c:v>
                </c:pt>
                <c:pt idx="7">
                  <c:v>-760.45929667336179</c:v>
                </c:pt>
                <c:pt idx="8">
                  <c:v>-734.27842109342305</c:v>
                </c:pt>
                <c:pt idx="9">
                  <c:v>-708.09754551348419</c:v>
                </c:pt>
                <c:pt idx="10">
                  <c:v>-681.91666993354545</c:v>
                </c:pt>
                <c:pt idx="11">
                  <c:v>-655.73579435360659</c:v>
                </c:pt>
                <c:pt idx="12">
                  <c:v>-629.55491877366785</c:v>
                </c:pt>
                <c:pt idx="13">
                  <c:v>-603.37404319372911</c:v>
                </c:pt>
                <c:pt idx="14">
                  <c:v>-577.19316761379025</c:v>
                </c:pt>
                <c:pt idx="15">
                  <c:v>-551.01229203385151</c:v>
                </c:pt>
                <c:pt idx="16">
                  <c:v>-524.83141645391265</c:v>
                </c:pt>
                <c:pt idx="17">
                  <c:v>-498.65054087397385</c:v>
                </c:pt>
                <c:pt idx="18">
                  <c:v>-472.46966529403511</c:v>
                </c:pt>
                <c:pt idx="19">
                  <c:v>-446.28878971409631</c:v>
                </c:pt>
                <c:pt idx="20">
                  <c:v>-420.10791413415751</c:v>
                </c:pt>
                <c:pt idx="21">
                  <c:v>-393.92703855421871</c:v>
                </c:pt>
                <c:pt idx="22">
                  <c:v>-367.74616297427997</c:v>
                </c:pt>
                <c:pt idx="23">
                  <c:v>-341.56528739434123</c:v>
                </c:pt>
                <c:pt idx="24">
                  <c:v>-315.38441181440231</c:v>
                </c:pt>
                <c:pt idx="25">
                  <c:v>-289.20353623446357</c:v>
                </c:pt>
                <c:pt idx="26">
                  <c:v>-263.02266065452483</c:v>
                </c:pt>
                <c:pt idx="27">
                  <c:v>-236.84178507458594</c:v>
                </c:pt>
                <c:pt idx="28">
                  <c:v>-210.66090949464717</c:v>
                </c:pt>
                <c:pt idx="29">
                  <c:v>-184.48003391470843</c:v>
                </c:pt>
                <c:pt idx="30">
                  <c:v>-158.29915833476966</c:v>
                </c:pt>
                <c:pt idx="31">
                  <c:v>-132.11828275483077</c:v>
                </c:pt>
                <c:pt idx="32">
                  <c:v>-105.93740717489203</c:v>
                </c:pt>
                <c:pt idx="33">
                  <c:v>-79.756531594953273</c:v>
                </c:pt>
                <c:pt idx="34">
                  <c:v>-53.575656015014395</c:v>
                </c:pt>
                <c:pt idx="35">
                  <c:v>-27.394780435075635</c:v>
                </c:pt>
                <c:pt idx="36">
                  <c:v>-1.2139048551368761</c:v>
                </c:pt>
                <c:pt idx="37">
                  <c:v>24.966970724801882</c:v>
                </c:pt>
                <c:pt idx="38">
                  <c:v>51.14784630474076</c:v>
                </c:pt>
                <c:pt idx="39">
                  <c:v>77.32872188467951</c:v>
                </c:pt>
                <c:pt idx="40">
                  <c:v>103.50959746461827</c:v>
                </c:pt>
                <c:pt idx="41">
                  <c:v>129.69047304455714</c:v>
                </c:pt>
                <c:pt idx="42">
                  <c:v>155.87134862449591</c:v>
                </c:pt>
                <c:pt idx="43">
                  <c:v>182.05222420443465</c:v>
                </c:pt>
                <c:pt idx="44">
                  <c:v>208.23309978437342</c:v>
                </c:pt>
                <c:pt idx="45">
                  <c:v>234.41397536431219</c:v>
                </c:pt>
                <c:pt idx="46">
                  <c:v>260.59485094425094</c:v>
                </c:pt>
                <c:pt idx="47">
                  <c:v>286.77572652418991</c:v>
                </c:pt>
                <c:pt idx="48">
                  <c:v>312.95660210412871</c:v>
                </c:pt>
                <c:pt idx="49">
                  <c:v>339.13747768406745</c:v>
                </c:pt>
                <c:pt idx="50">
                  <c:v>365.31835326400619</c:v>
                </c:pt>
                <c:pt idx="51">
                  <c:v>391.49922884394493</c:v>
                </c:pt>
                <c:pt idx="52">
                  <c:v>417.68010442388373</c:v>
                </c:pt>
                <c:pt idx="53">
                  <c:v>443.86098000382248</c:v>
                </c:pt>
                <c:pt idx="54">
                  <c:v>470.04185558376145</c:v>
                </c:pt>
                <c:pt idx="55">
                  <c:v>496.22273116370025</c:v>
                </c:pt>
                <c:pt idx="56">
                  <c:v>522.40360674363899</c:v>
                </c:pt>
                <c:pt idx="57">
                  <c:v>548.58448232357773</c:v>
                </c:pt>
                <c:pt idx="58">
                  <c:v>574.76535790351647</c:v>
                </c:pt>
                <c:pt idx="59">
                  <c:v>600.94623348345522</c:v>
                </c:pt>
                <c:pt idx="60">
                  <c:v>627.12710906339407</c:v>
                </c:pt>
                <c:pt idx="61">
                  <c:v>653.30798464333304</c:v>
                </c:pt>
                <c:pt idx="62">
                  <c:v>679.48886022327179</c:v>
                </c:pt>
                <c:pt idx="63">
                  <c:v>705.66973580321053</c:v>
                </c:pt>
                <c:pt idx="64">
                  <c:v>731.85061138314927</c:v>
                </c:pt>
                <c:pt idx="65">
                  <c:v>758.03148696308801</c:v>
                </c:pt>
                <c:pt idx="66">
                  <c:v>784.21236254302676</c:v>
                </c:pt>
                <c:pt idx="67">
                  <c:v>810.39323812296561</c:v>
                </c:pt>
                <c:pt idx="68">
                  <c:v>836.57411370290458</c:v>
                </c:pt>
                <c:pt idx="69">
                  <c:v>862.75498928284333</c:v>
                </c:pt>
                <c:pt idx="70">
                  <c:v>888.93586486278207</c:v>
                </c:pt>
                <c:pt idx="71">
                  <c:v>915.11674044272081</c:v>
                </c:pt>
                <c:pt idx="72">
                  <c:v>941.29761602265955</c:v>
                </c:pt>
                <c:pt idx="73">
                  <c:v>967.4784916025983</c:v>
                </c:pt>
                <c:pt idx="74">
                  <c:v>993.65936718253715</c:v>
                </c:pt>
                <c:pt idx="75">
                  <c:v>1019.8402427624761</c:v>
                </c:pt>
                <c:pt idx="76">
                  <c:v>1046.0211183424149</c:v>
                </c:pt>
                <c:pt idx="77">
                  <c:v>1072.2019939223537</c:v>
                </c:pt>
                <c:pt idx="78">
                  <c:v>1098.3828695022926</c:v>
                </c:pt>
                <c:pt idx="79">
                  <c:v>1124.5637450822312</c:v>
                </c:pt>
                <c:pt idx="80">
                  <c:v>1150.7446206621701</c:v>
                </c:pt>
                <c:pt idx="81">
                  <c:v>1176.9254962421087</c:v>
                </c:pt>
                <c:pt idx="82">
                  <c:v>1203.1063718220475</c:v>
                </c:pt>
                <c:pt idx="83">
                  <c:v>1229.2872474019862</c:v>
                </c:pt>
                <c:pt idx="84">
                  <c:v>1255.468122981925</c:v>
                </c:pt>
                <c:pt idx="85">
                  <c:v>1281.6489985618639</c:v>
                </c:pt>
                <c:pt idx="86">
                  <c:v>1307.8298741418025</c:v>
                </c:pt>
                <c:pt idx="87">
                  <c:v>1334.0107497217414</c:v>
                </c:pt>
                <c:pt idx="88">
                  <c:v>1360.19162530168</c:v>
                </c:pt>
                <c:pt idx="89">
                  <c:v>1386.3725008816189</c:v>
                </c:pt>
                <c:pt idx="90">
                  <c:v>1412.5533764615575</c:v>
                </c:pt>
                <c:pt idx="91">
                  <c:v>1438.7342520414963</c:v>
                </c:pt>
                <c:pt idx="92">
                  <c:v>1464.9151276214352</c:v>
                </c:pt>
                <c:pt idx="93">
                  <c:v>1491.0960032013743</c:v>
                </c:pt>
                <c:pt idx="94">
                  <c:v>1517.2768787813131</c:v>
                </c:pt>
                <c:pt idx="95">
                  <c:v>1543.4577543612518</c:v>
                </c:pt>
                <c:pt idx="96">
                  <c:v>1569.6386299411906</c:v>
                </c:pt>
                <c:pt idx="97">
                  <c:v>1595.8195055211293</c:v>
                </c:pt>
                <c:pt idx="98">
                  <c:v>1622.0003811010681</c:v>
                </c:pt>
                <c:pt idx="99">
                  <c:v>1648.1812566810072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-56.970595379604305</c:v>
                </c:pt>
                <c:pt idx="1">
                  <c:v>-56.970595379604305</c:v>
                </c:pt>
                <c:pt idx="2">
                  <c:v>-56.966599864781074</c:v>
                </c:pt>
                <c:pt idx="3">
                  <c:v>-56.888703065312697</c:v>
                </c:pt>
                <c:pt idx="4">
                  <c:v>-56.711385505794219</c:v>
                </c:pt>
                <c:pt idx="5">
                  <c:v>-56.434647186225646</c:v>
                </c:pt>
                <c:pt idx="6">
                  <c:v>-56.058488106606966</c:v>
                </c:pt>
                <c:pt idx="7">
                  <c:v>-55.582908266938183</c:v>
                </c:pt>
                <c:pt idx="8">
                  <c:v>-55.0079076672193</c:v>
                </c:pt>
                <c:pt idx="9">
                  <c:v>-54.333486307450315</c:v>
                </c:pt>
                <c:pt idx="10">
                  <c:v>-53.559644187631228</c:v>
                </c:pt>
                <c:pt idx="11">
                  <c:v>-52.686381307762041</c:v>
                </c:pt>
                <c:pt idx="12">
                  <c:v>-51.713697667842752</c:v>
                </c:pt>
                <c:pt idx="13">
                  <c:v>-50.641593267873361</c:v>
                </c:pt>
                <c:pt idx="14">
                  <c:v>-49.470068107853855</c:v>
                </c:pt>
                <c:pt idx="15">
                  <c:v>-48.199122187784262</c:v>
                </c:pt>
                <c:pt idx="16">
                  <c:v>-46.828755507664553</c:v>
                </c:pt>
                <c:pt idx="17">
                  <c:v>-45.35896806749475</c:v>
                </c:pt>
                <c:pt idx="18">
                  <c:v>-43.789759867274853</c:v>
                </c:pt>
                <c:pt idx="19">
                  <c:v>-42.121130907004847</c:v>
                </c:pt>
                <c:pt idx="20">
                  <c:v>-40.353081186684747</c:v>
                </c:pt>
                <c:pt idx="21">
                  <c:v>-38.485610706314532</c:v>
                </c:pt>
                <c:pt idx="22">
                  <c:v>-36.518719465894229</c:v>
                </c:pt>
                <c:pt idx="23">
                  <c:v>-34.452407465423818</c:v>
                </c:pt>
                <c:pt idx="24">
                  <c:v>-32.286674704903298</c:v>
                </c:pt>
                <c:pt idx="25">
                  <c:v>-30.021521184332684</c:v>
                </c:pt>
                <c:pt idx="26">
                  <c:v>-27.656946903711969</c:v>
                </c:pt>
                <c:pt idx="27">
                  <c:v>-25.192951863041142</c:v>
                </c:pt>
                <c:pt idx="28">
                  <c:v>-22.629536062320224</c:v>
                </c:pt>
                <c:pt idx="29">
                  <c:v>-19.966699501549201</c:v>
                </c:pt>
                <c:pt idx="30">
                  <c:v>-17.20444218072808</c:v>
                </c:pt>
                <c:pt idx="31">
                  <c:v>-14.342764099856844</c:v>
                </c:pt>
                <c:pt idx="32">
                  <c:v>-11.381665258935518</c:v>
                </c:pt>
                <c:pt idx="33">
                  <c:v>-8.2788549569112675</c:v>
                </c:pt>
                <c:pt idx="34">
                  <c:v>-4.9912796129282846</c:v>
                </c:pt>
                <c:pt idx="35">
                  <c:v>-1.5189383688236897</c:v>
                </c:pt>
                <c:pt idx="36">
                  <c:v>2.1381687754025309</c:v>
                </c:pt>
                <c:pt idx="37">
                  <c:v>5.9800418197503786</c:v>
                </c:pt>
                <c:pt idx="38">
                  <c:v>10.006680764219871</c:v>
                </c:pt>
                <c:pt idx="39">
                  <c:v>14.218085608810973</c:v>
                </c:pt>
                <c:pt idx="40">
                  <c:v>18.6142563535237</c:v>
                </c:pt>
                <c:pt idx="41">
                  <c:v>23.195192998358078</c:v>
                </c:pt>
                <c:pt idx="42">
                  <c:v>27.960895543314059</c:v>
                </c:pt>
                <c:pt idx="43">
                  <c:v>32.91136398839167</c:v>
                </c:pt>
                <c:pt idx="44">
                  <c:v>38.046598333590907</c:v>
                </c:pt>
                <c:pt idx="45">
                  <c:v>43.366598578911763</c:v>
                </c:pt>
                <c:pt idx="46">
                  <c:v>48.871364724354251</c:v>
                </c:pt>
                <c:pt idx="47">
                  <c:v>54.560896769918422</c:v>
                </c:pt>
                <c:pt idx="48">
                  <c:v>60.435194715604162</c:v>
                </c:pt>
                <c:pt idx="49">
                  <c:v>66.494258561411542</c:v>
                </c:pt>
                <c:pt idx="50">
                  <c:v>72.738088307340533</c:v>
                </c:pt>
                <c:pt idx="51">
                  <c:v>79.166683953391157</c:v>
                </c:pt>
                <c:pt idx="52">
                  <c:v>85.780045499563414</c:v>
                </c:pt>
                <c:pt idx="53">
                  <c:v>92.57817294585729</c:v>
                </c:pt>
                <c:pt idx="54">
                  <c:v>99.561066292272855</c:v>
                </c:pt>
                <c:pt idx="55">
                  <c:v>106.72872553880998</c:v>
                </c:pt>
                <c:pt idx="56">
                  <c:v>114.08115068546874</c:v>
                </c:pt>
                <c:pt idx="57">
                  <c:v>121.61834173224914</c:v>
                </c:pt>
                <c:pt idx="58">
                  <c:v>129.34029867915115</c:v>
                </c:pt>
                <c:pt idx="59">
                  <c:v>137.24702152617479</c:v>
                </c:pt>
                <c:pt idx="60">
                  <c:v>145.33851027332005</c:v>
                </c:pt>
                <c:pt idx="61">
                  <c:v>153.61476492058702</c:v>
                </c:pt>
                <c:pt idx="62">
                  <c:v>162.07578546797555</c:v>
                </c:pt>
                <c:pt idx="63">
                  <c:v>170.7215719154857</c:v>
                </c:pt>
                <c:pt idx="64">
                  <c:v>179.55212426311746</c:v>
                </c:pt>
                <c:pt idx="65">
                  <c:v>188.56744251087088</c:v>
                </c:pt>
                <c:pt idx="66">
                  <c:v>197.76752665874591</c:v>
                </c:pt>
                <c:pt idx="67">
                  <c:v>207.15237670674253</c:v>
                </c:pt>
                <c:pt idx="68">
                  <c:v>216.72199265486088</c:v>
                </c:pt>
                <c:pt idx="69">
                  <c:v>226.47637450310083</c:v>
                </c:pt>
                <c:pt idx="70">
                  <c:v>236.41552225146236</c:v>
                </c:pt>
                <c:pt idx="71">
                  <c:v>246.53943589994554</c:v>
                </c:pt>
                <c:pt idx="72">
                  <c:v>256.84811544855035</c:v>
                </c:pt>
                <c:pt idx="73">
                  <c:v>267.34156089727668</c:v>
                </c:pt>
                <c:pt idx="74">
                  <c:v>278.01977224612472</c:v>
                </c:pt>
                <c:pt idx="75">
                  <c:v>288.88274949509452</c:v>
                </c:pt>
                <c:pt idx="76">
                  <c:v>299.93049264418579</c:v>
                </c:pt>
                <c:pt idx="77">
                  <c:v>311.16300169339877</c:v>
                </c:pt>
                <c:pt idx="78">
                  <c:v>322.58027664273334</c:v>
                </c:pt>
                <c:pt idx="79">
                  <c:v>334.1823174921895</c:v>
                </c:pt>
                <c:pt idx="80">
                  <c:v>345.96912424176736</c:v>
                </c:pt>
                <c:pt idx="81">
                  <c:v>357.94069689146681</c:v>
                </c:pt>
                <c:pt idx="82">
                  <c:v>370.0970354412878</c:v>
                </c:pt>
                <c:pt idx="83">
                  <c:v>382.43813989123043</c:v>
                </c:pt>
                <c:pt idx="84">
                  <c:v>394.96401024129477</c:v>
                </c:pt>
                <c:pt idx="85">
                  <c:v>407.67464649148076</c:v>
                </c:pt>
                <c:pt idx="86">
                  <c:v>420.57004864178833</c:v>
                </c:pt>
                <c:pt idx="87">
                  <c:v>433.65021669221755</c:v>
                </c:pt>
                <c:pt idx="88">
                  <c:v>446.91515064276831</c:v>
                </c:pt>
                <c:pt idx="89">
                  <c:v>460.36485049344077</c:v>
                </c:pt>
                <c:pt idx="90">
                  <c:v>473.99931624423482</c:v>
                </c:pt>
                <c:pt idx="91">
                  <c:v>487.81854789515052</c:v>
                </c:pt>
                <c:pt idx="92">
                  <c:v>501.82254544618786</c:v>
                </c:pt>
                <c:pt idx="93">
                  <c:v>516.01130889734702</c:v>
                </c:pt>
                <c:pt idx="94">
                  <c:v>530.3848382486276</c:v>
                </c:pt>
                <c:pt idx="95">
                  <c:v>544.94313350002983</c:v>
                </c:pt>
                <c:pt idx="96">
                  <c:v>559.68619465155371</c:v>
                </c:pt>
                <c:pt idx="97">
                  <c:v>574.61402170319923</c:v>
                </c:pt>
                <c:pt idx="98">
                  <c:v>589.72661465496628</c:v>
                </c:pt>
                <c:pt idx="99">
                  <c:v>605.0239735068551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-943.72542573293333</c:v>
                </c:pt>
                <c:pt idx="1">
                  <c:v>-917.54455015299459</c:v>
                </c:pt>
                <c:pt idx="2">
                  <c:v>-891.36367457305573</c:v>
                </c:pt>
                <c:pt idx="3">
                  <c:v>-865.18279899311699</c:v>
                </c:pt>
                <c:pt idx="4">
                  <c:v>-839.00192341317813</c:v>
                </c:pt>
                <c:pt idx="5">
                  <c:v>-812.82104783323939</c:v>
                </c:pt>
                <c:pt idx="6">
                  <c:v>-786.64017225330053</c:v>
                </c:pt>
                <c:pt idx="7">
                  <c:v>-760.45929667336179</c:v>
                </c:pt>
                <c:pt idx="8">
                  <c:v>-734.27842109342305</c:v>
                </c:pt>
                <c:pt idx="9">
                  <c:v>-708.09754551348419</c:v>
                </c:pt>
                <c:pt idx="10">
                  <c:v>-681.91666993354545</c:v>
                </c:pt>
                <c:pt idx="11">
                  <c:v>-655.73579435360659</c:v>
                </c:pt>
                <c:pt idx="12">
                  <c:v>-629.55491877366785</c:v>
                </c:pt>
                <c:pt idx="13">
                  <c:v>-603.37404319372911</c:v>
                </c:pt>
                <c:pt idx="14">
                  <c:v>-577.19316761379025</c:v>
                </c:pt>
                <c:pt idx="15">
                  <c:v>-551.01229203385151</c:v>
                </c:pt>
                <c:pt idx="16">
                  <c:v>-524.83141645391265</c:v>
                </c:pt>
                <c:pt idx="17">
                  <c:v>-498.65054087397385</c:v>
                </c:pt>
                <c:pt idx="18">
                  <c:v>-472.46966529403511</c:v>
                </c:pt>
                <c:pt idx="19">
                  <c:v>-446.28878971409631</c:v>
                </c:pt>
                <c:pt idx="20">
                  <c:v>-420.10791413415751</c:v>
                </c:pt>
                <c:pt idx="21">
                  <c:v>-393.92703855421871</c:v>
                </c:pt>
                <c:pt idx="22">
                  <c:v>-367.74616297427997</c:v>
                </c:pt>
                <c:pt idx="23">
                  <c:v>-341.56528739434123</c:v>
                </c:pt>
                <c:pt idx="24">
                  <c:v>-315.38441181440231</c:v>
                </c:pt>
                <c:pt idx="25">
                  <c:v>-289.20353623446357</c:v>
                </c:pt>
                <c:pt idx="26">
                  <c:v>-263.02266065452483</c:v>
                </c:pt>
                <c:pt idx="27">
                  <c:v>-236.84178507458594</c:v>
                </c:pt>
                <c:pt idx="28">
                  <c:v>-210.66090949464717</c:v>
                </c:pt>
                <c:pt idx="29">
                  <c:v>-184.48003391470843</c:v>
                </c:pt>
                <c:pt idx="30">
                  <c:v>-158.29915833476966</c:v>
                </c:pt>
                <c:pt idx="31">
                  <c:v>-132.11828275483077</c:v>
                </c:pt>
                <c:pt idx="32">
                  <c:v>-105.93740717489203</c:v>
                </c:pt>
                <c:pt idx="33">
                  <c:v>-79.756531594953273</c:v>
                </c:pt>
                <c:pt idx="34">
                  <c:v>-53.575656015014395</c:v>
                </c:pt>
                <c:pt idx="35">
                  <c:v>-27.394780435075635</c:v>
                </c:pt>
                <c:pt idx="36">
                  <c:v>-1.2139048551368761</c:v>
                </c:pt>
                <c:pt idx="37">
                  <c:v>24.966970724801882</c:v>
                </c:pt>
                <c:pt idx="38">
                  <c:v>51.14784630474076</c:v>
                </c:pt>
                <c:pt idx="39">
                  <c:v>77.32872188467951</c:v>
                </c:pt>
                <c:pt idx="40">
                  <c:v>103.50959746461827</c:v>
                </c:pt>
                <c:pt idx="41">
                  <c:v>129.69047304455714</c:v>
                </c:pt>
                <c:pt idx="42">
                  <c:v>155.87134862449591</c:v>
                </c:pt>
                <c:pt idx="43">
                  <c:v>182.05222420443465</c:v>
                </c:pt>
                <c:pt idx="44">
                  <c:v>208.23309978437342</c:v>
                </c:pt>
                <c:pt idx="45">
                  <c:v>234.41397536431219</c:v>
                </c:pt>
                <c:pt idx="46">
                  <c:v>260.59485094425094</c:v>
                </c:pt>
                <c:pt idx="47">
                  <c:v>286.77572652418991</c:v>
                </c:pt>
                <c:pt idx="48">
                  <c:v>312.95660210412871</c:v>
                </c:pt>
                <c:pt idx="49">
                  <c:v>339.13747768406745</c:v>
                </c:pt>
                <c:pt idx="50">
                  <c:v>365.31835326400619</c:v>
                </c:pt>
                <c:pt idx="51">
                  <c:v>391.49922884394493</c:v>
                </c:pt>
                <c:pt idx="52">
                  <c:v>417.68010442388373</c:v>
                </c:pt>
                <c:pt idx="53">
                  <c:v>443.86098000382248</c:v>
                </c:pt>
                <c:pt idx="54">
                  <c:v>470.04185558376145</c:v>
                </c:pt>
                <c:pt idx="55">
                  <c:v>496.22273116370025</c:v>
                </c:pt>
                <c:pt idx="56">
                  <c:v>522.40360674363899</c:v>
                </c:pt>
                <c:pt idx="57">
                  <c:v>548.58448232357773</c:v>
                </c:pt>
                <c:pt idx="58">
                  <c:v>574.76535790351647</c:v>
                </c:pt>
                <c:pt idx="59">
                  <c:v>600.94623348345522</c:v>
                </c:pt>
                <c:pt idx="60">
                  <c:v>627.12710906339407</c:v>
                </c:pt>
                <c:pt idx="61">
                  <c:v>653.30798464333304</c:v>
                </c:pt>
                <c:pt idx="62">
                  <c:v>679.48886022327179</c:v>
                </c:pt>
                <c:pt idx="63">
                  <c:v>705.66973580321053</c:v>
                </c:pt>
                <c:pt idx="64">
                  <c:v>731.85061138314927</c:v>
                </c:pt>
                <c:pt idx="65">
                  <c:v>758.03148696308801</c:v>
                </c:pt>
                <c:pt idx="66">
                  <c:v>784.21236254302676</c:v>
                </c:pt>
                <c:pt idx="67">
                  <c:v>810.39323812296561</c:v>
                </c:pt>
                <c:pt idx="68">
                  <c:v>836.57411370290458</c:v>
                </c:pt>
                <c:pt idx="69">
                  <c:v>862.75498928284333</c:v>
                </c:pt>
                <c:pt idx="70">
                  <c:v>888.93586486278207</c:v>
                </c:pt>
                <c:pt idx="71">
                  <c:v>915.11674044272081</c:v>
                </c:pt>
                <c:pt idx="72">
                  <c:v>941.29761602265955</c:v>
                </c:pt>
                <c:pt idx="73">
                  <c:v>967.4784916025983</c:v>
                </c:pt>
                <c:pt idx="74">
                  <c:v>993.65936718253715</c:v>
                </c:pt>
                <c:pt idx="75">
                  <c:v>1019.8402427624761</c:v>
                </c:pt>
                <c:pt idx="76">
                  <c:v>1046.0211183424149</c:v>
                </c:pt>
                <c:pt idx="77">
                  <c:v>1072.2019939223537</c:v>
                </c:pt>
                <c:pt idx="78">
                  <c:v>1098.3828695022926</c:v>
                </c:pt>
                <c:pt idx="79">
                  <c:v>1124.5637450822312</c:v>
                </c:pt>
                <c:pt idx="80">
                  <c:v>1150.7446206621701</c:v>
                </c:pt>
                <c:pt idx="81">
                  <c:v>1176.9254962421087</c:v>
                </c:pt>
                <c:pt idx="82">
                  <c:v>1203.1063718220475</c:v>
                </c:pt>
                <c:pt idx="83">
                  <c:v>1229.2872474019862</c:v>
                </c:pt>
                <c:pt idx="84">
                  <c:v>1255.468122981925</c:v>
                </c:pt>
                <c:pt idx="85">
                  <c:v>1281.6489985618639</c:v>
                </c:pt>
                <c:pt idx="86">
                  <c:v>1307.8298741418025</c:v>
                </c:pt>
                <c:pt idx="87">
                  <c:v>1334.0107497217414</c:v>
                </c:pt>
                <c:pt idx="88">
                  <c:v>1360.19162530168</c:v>
                </c:pt>
                <c:pt idx="89">
                  <c:v>1386.3725008816189</c:v>
                </c:pt>
                <c:pt idx="90">
                  <c:v>1412.5533764615575</c:v>
                </c:pt>
                <c:pt idx="91">
                  <c:v>1438.7342520414963</c:v>
                </c:pt>
                <c:pt idx="92">
                  <c:v>1464.9151276214352</c:v>
                </c:pt>
                <c:pt idx="93">
                  <c:v>1491.0960032013743</c:v>
                </c:pt>
                <c:pt idx="94">
                  <c:v>1517.2768787813131</c:v>
                </c:pt>
                <c:pt idx="95">
                  <c:v>1543.4577543612518</c:v>
                </c:pt>
                <c:pt idx="96">
                  <c:v>1569.6386299411906</c:v>
                </c:pt>
                <c:pt idx="97">
                  <c:v>1595.8195055211293</c:v>
                </c:pt>
                <c:pt idx="98">
                  <c:v>1622.0003811010681</c:v>
                </c:pt>
                <c:pt idx="99">
                  <c:v>1648.1812566810072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913.84239693217296</c:v>
                </c:pt>
                <c:pt idx="1">
                  <c:v>913.84239693217296</c:v>
                </c:pt>
                <c:pt idx="2">
                  <c:v>913.84363736846592</c:v>
                </c:pt>
                <c:pt idx="3">
                  <c:v>913.86782098971082</c:v>
                </c:pt>
                <c:pt idx="4">
                  <c:v>913.92287050045775</c:v>
                </c:pt>
                <c:pt idx="5">
                  <c:v>914.00878590070636</c:v>
                </c:pt>
                <c:pt idx="6">
                  <c:v>914.12556719045676</c:v>
                </c:pt>
                <c:pt idx="7">
                  <c:v>914.27321436970919</c:v>
                </c:pt>
                <c:pt idx="8">
                  <c:v>914.45172743846331</c:v>
                </c:pt>
                <c:pt idx="9">
                  <c:v>914.66110639671933</c:v>
                </c:pt>
                <c:pt idx="10">
                  <c:v>914.90135124447727</c:v>
                </c:pt>
                <c:pt idx="11">
                  <c:v>915.172461981737</c:v>
                </c:pt>
                <c:pt idx="12">
                  <c:v>915.47443860849853</c:v>
                </c:pt>
                <c:pt idx="13">
                  <c:v>915.80728112476197</c:v>
                </c:pt>
                <c:pt idx="14">
                  <c:v>916.17098953052732</c:v>
                </c:pt>
                <c:pt idx="15">
                  <c:v>916.56556382579436</c:v>
                </c:pt>
                <c:pt idx="16">
                  <c:v>916.99100401056342</c:v>
                </c:pt>
                <c:pt idx="17">
                  <c:v>917.44731008483416</c:v>
                </c:pt>
                <c:pt idx="18">
                  <c:v>917.9344820486067</c:v>
                </c:pt>
                <c:pt idx="19">
                  <c:v>918.45251990188126</c:v>
                </c:pt>
                <c:pt idx="20">
                  <c:v>919.00142364465762</c:v>
                </c:pt>
                <c:pt idx="21">
                  <c:v>919.58119327693589</c:v>
                </c:pt>
                <c:pt idx="22">
                  <c:v>920.19182879871585</c:v>
                </c:pt>
                <c:pt idx="23">
                  <c:v>920.83333020999771</c:v>
                </c:pt>
                <c:pt idx="24">
                  <c:v>921.50569751078149</c:v>
                </c:pt>
                <c:pt idx="25">
                  <c:v>922.20893070106695</c:v>
                </c:pt>
                <c:pt idx="26">
                  <c:v>922.94302978085432</c:v>
                </c:pt>
                <c:pt idx="27">
                  <c:v>923.7079947501436</c:v>
                </c:pt>
                <c:pt idx="28">
                  <c:v>924.50382560893479</c:v>
                </c:pt>
                <c:pt idx="29">
                  <c:v>925.33052235722766</c:v>
                </c:pt>
                <c:pt idx="30">
                  <c:v>926.18808499502256</c:v>
                </c:pt>
                <c:pt idx="31">
                  <c:v>927.07651352231915</c:v>
                </c:pt>
                <c:pt idx="32">
                  <c:v>927.99580793911753</c:v>
                </c:pt>
                <c:pt idx="33">
                  <c:v>928.97233408449983</c:v>
                </c:pt>
                <c:pt idx="34">
                  <c:v>930.0329334095768</c:v>
                </c:pt>
                <c:pt idx="35">
                  <c:v>931.17760644936379</c:v>
                </c:pt>
                <c:pt idx="36">
                  <c:v>932.40635320386093</c:v>
                </c:pt>
                <c:pt idx="37">
                  <c:v>933.71917367306833</c:v>
                </c:pt>
                <c:pt idx="38">
                  <c:v>935.11606785698575</c:v>
                </c:pt>
                <c:pt idx="39">
                  <c:v>936.59703575561332</c:v>
                </c:pt>
                <c:pt idx="40">
                  <c:v>938.16207736895115</c:v>
                </c:pt>
                <c:pt idx="41">
                  <c:v>939.81119269699911</c:v>
                </c:pt>
                <c:pt idx="42">
                  <c:v>941.54438173975711</c:v>
                </c:pt>
                <c:pt idx="43">
                  <c:v>943.36164449722537</c:v>
                </c:pt>
                <c:pt idx="44">
                  <c:v>945.26298096940377</c:v>
                </c:pt>
                <c:pt idx="45">
                  <c:v>947.24839115629231</c:v>
                </c:pt>
                <c:pt idx="46">
                  <c:v>949.317875057891</c:v>
                </c:pt>
                <c:pt idx="47">
                  <c:v>951.47143267419983</c:v>
                </c:pt>
                <c:pt idx="48">
                  <c:v>953.70906400521881</c:v>
                </c:pt>
                <c:pt idx="49">
                  <c:v>956.03076905094792</c:v>
                </c:pt>
                <c:pt idx="50">
                  <c:v>958.4365478113873</c:v>
                </c:pt>
                <c:pt idx="51">
                  <c:v>960.92640028653682</c:v>
                </c:pt>
                <c:pt idx="52">
                  <c:v>963.50032647639637</c:v>
                </c:pt>
                <c:pt idx="53">
                  <c:v>966.15832638096606</c:v>
                </c:pt>
                <c:pt idx="54">
                  <c:v>968.90040000024601</c:v>
                </c:pt>
                <c:pt idx="55">
                  <c:v>971.7265473342361</c:v>
                </c:pt>
                <c:pt idx="56">
                  <c:v>974.63676838293634</c:v>
                </c:pt>
                <c:pt idx="57">
                  <c:v>977.63106314634672</c:v>
                </c:pt>
                <c:pt idx="58">
                  <c:v>980.70943162446724</c:v>
                </c:pt>
                <c:pt idx="59">
                  <c:v>983.87187381729802</c:v>
                </c:pt>
                <c:pt idx="60">
                  <c:v>987.11838972483883</c:v>
                </c:pt>
                <c:pt idx="61">
                  <c:v>990.44897934708979</c:v>
                </c:pt>
                <c:pt idx="62">
                  <c:v>993.863642684051</c:v>
                </c:pt>
                <c:pt idx="63">
                  <c:v>997.36237973572224</c:v>
                </c:pt>
                <c:pt idx="64">
                  <c:v>1000.9451905021036</c:v>
                </c:pt>
                <c:pt idx="65">
                  <c:v>1004.6120749831953</c:v>
                </c:pt>
                <c:pt idx="66">
                  <c:v>1008.3630331789969</c:v>
                </c:pt>
                <c:pt idx="67">
                  <c:v>1012.1980650895089</c:v>
                </c:pt>
                <c:pt idx="68">
                  <c:v>1016.1171707147309</c:v>
                </c:pt>
                <c:pt idx="69">
                  <c:v>1020.1203500546632</c:v>
                </c:pt>
                <c:pt idx="70">
                  <c:v>1024.2076031093056</c:v>
                </c:pt>
                <c:pt idx="71">
                  <c:v>1028.378929878658</c:v>
                </c:pt>
                <c:pt idx="72">
                  <c:v>1032.6343303627207</c:v>
                </c:pt>
                <c:pt idx="73">
                  <c:v>1036.9738045614936</c:v>
                </c:pt>
                <c:pt idx="74">
                  <c:v>1041.3973524749765</c:v>
                </c:pt>
                <c:pt idx="75">
                  <c:v>1045.9049741031697</c:v>
                </c:pt>
                <c:pt idx="76">
                  <c:v>1050.4966694460729</c:v>
                </c:pt>
                <c:pt idx="77">
                  <c:v>1055.1724385036864</c:v>
                </c:pt>
                <c:pt idx="78">
                  <c:v>1059.9322812760099</c:v>
                </c:pt>
                <c:pt idx="79">
                  <c:v>1064.7761977630437</c:v>
                </c:pt>
                <c:pt idx="80">
                  <c:v>1069.7041879647877</c:v>
                </c:pt>
                <c:pt idx="81">
                  <c:v>1074.7162518812418</c:v>
                </c:pt>
                <c:pt idx="82">
                  <c:v>1079.8123895124061</c:v>
                </c:pt>
                <c:pt idx="83">
                  <c:v>1084.9926008582802</c:v>
                </c:pt>
                <c:pt idx="84">
                  <c:v>1090.2568859188648</c:v>
                </c:pt>
                <c:pt idx="85">
                  <c:v>1095.6052446941594</c:v>
                </c:pt>
                <c:pt idx="86">
                  <c:v>1101.0376771841643</c:v>
                </c:pt>
                <c:pt idx="87">
                  <c:v>1106.554183388879</c:v>
                </c:pt>
                <c:pt idx="88">
                  <c:v>1112.1547633083044</c:v>
                </c:pt>
                <c:pt idx="89">
                  <c:v>1117.8394169424396</c:v>
                </c:pt>
                <c:pt idx="90">
                  <c:v>1123.608144291285</c:v>
                </c:pt>
                <c:pt idx="91">
                  <c:v>1129.4609453548405</c:v>
                </c:pt>
                <c:pt idx="92">
                  <c:v>1135.3978201331063</c:v>
                </c:pt>
                <c:pt idx="93">
                  <c:v>1141.4187686260823</c:v>
                </c:pt>
                <c:pt idx="94">
                  <c:v>1147.5237908337681</c:v>
                </c:pt>
                <c:pt idx="95">
                  <c:v>1153.7128867561644</c:v>
                </c:pt>
                <c:pt idx="96">
                  <c:v>1159.9860563932709</c:v>
                </c:pt>
                <c:pt idx="97">
                  <c:v>1166.3432997450873</c:v>
                </c:pt>
                <c:pt idx="98">
                  <c:v>1172.7846168116141</c:v>
                </c:pt>
                <c:pt idx="99">
                  <c:v>1179.3100075928508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-1011.3611434154867</c:v>
                </c:pt>
                <c:pt idx="1">
                  <c:v>-985.33023727144496</c:v>
                </c:pt>
                <c:pt idx="2">
                  <c:v>-959.29933112740332</c:v>
                </c:pt>
                <c:pt idx="3">
                  <c:v>-933.26842498336157</c:v>
                </c:pt>
                <c:pt idx="4">
                  <c:v>-907.23751883931993</c:v>
                </c:pt>
                <c:pt idx="5">
                  <c:v>-881.2066126952783</c:v>
                </c:pt>
                <c:pt idx="6">
                  <c:v>-855.17570655123654</c:v>
                </c:pt>
                <c:pt idx="7">
                  <c:v>-829.14480040719479</c:v>
                </c:pt>
                <c:pt idx="8">
                  <c:v>-803.11389426315316</c:v>
                </c:pt>
                <c:pt idx="9">
                  <c:v>-777.08298811911141</c:v>
                </c:pt>
                <c:pt idx="10">
                  <c:v>-751.05208197506988</c:v>
                </c:pt>
                <c:pt idx="11">
                  <c:v>-725.02117583102802</c:v>
                </c:pt>
                <c:pt idx="12">
                  <c:v>-698.99026968698638</c:v>
                </c:pt>
                <c:pt idx="13">
                  <c:v>-672.95936354294463</c:v>
                </c:pt>
                <c:pt idx="14">
                  <c:v>-646.92845739890299</c:v>
                </c:pt>
                <c:pt idx="15">
                  <c:v>-620.89755125486124</c:v>
                </c:pt>
                <c:pt idx="16">
                  <c:v>-594.8666451108196</c:v>
                </c:pt>
                <c:pt idx="17">
                  <c:v>-568.83573896677797</c:v>
                </c:pt>
                <c:pt idx="18">
                  <c:v>-542.80483282273622</c:v>
                </c:pt>
                <c:pt idx="19">
                  <c:v>-516.77392667869458</c:v>
                </c:pt>
                <c:pt idx="20">
                  <c:v>-490.74302053465289</c:v>
                </c:pt>
                <c:pt idx="21">
                  <c:v>-464.71211439061119</c:v>
                </c:pt>
                <c:pt idx="22">
                  <c:v>-438.6812082465695</c:v>
                </c:pt>
                <c:pt idx="23">
                  <c:v>-412.6503021025278</c:v>
                </c:pt>
                <c:pt idx="24">
                  <c:v>-386.619395958486</c:v>
                </c:pt>
                <c:pt idx="25">
                  <c:v>-360.5884898144443</c:v>
                </c:pt>
                <c:pt idx="26">
                  <c:v>-334.55758367040266</c:v>
                </c:pt>
                <c:pt idx="27">
                  <c:v>-308.52667752636097</c:v>
                </c:pt>
                <c:pt idx="28">
                  <c:v>-282.49577138231928</c:v>
                </c:pt>
                <c:pt idx="29">
                  <c:v>-256.46486523827758</c:v>
                </c:pt>
                <c:pt idx="30">
                  <c:v>-230.43395909423592</c:v>
                </c:pt>
                <c:pt idx="31">
                  <c:v>-204.40305295019422</c:v>
                </c:pt>
                <c:pt idx="32">
                  <c:v>-178.37214680615253</c:v>
                </c:pt>
                <c:pt idx="33">
                  <c:v>-152.34124066211086</c:v>
                </c:pt>
                <c:pt idx="34">
                  <c:v>-126.31033451806917</c:v>
                </c:pt>
                <c:pt idx="35">
                  <c:v>-100.27942837402749</c:v>
                </c:pt>
                <c:pt idx="36">
                  <c:v>-74.248522229985795</c:v>
                </c:pt>
                <c:pt idx="37">
                  <c:v>-48.217616085944115</c:v>
                </c:pt>
                <c:pt idx="38">
                  <c:v>-22.186709941902432</c:v>
                </c:pt>
                <c:pt idx="39">
                  <c:v>3.8441962021392539</c:v>
                </c:pt>
                <c:pt idx="40">
                  <c:v>29.875102346180938</c:v>
                </c:pt>
                <c:pt idx="41">
                  <c:v>55.906008490222739</c:v>
                </c:pt>
                <c:pt idx="42">
                  <c:v>81.936914634264312</c:v>
                </c:pt>
                <c:pt idx="43">
                  <c:v>107.96782077830611</c:v>
                </c:pt>
                <c:pt idx="44">
                  <c:v>133.99872692234769</c:v>
                </c:pt>
                <c:pt idx="45">
                  <c:v>160.02963306638947</c:v>
                </c:pt>
                <c:pt idx="46">
                  <c:v>186.06053921043105</c:v>
                </c:pt>
                <c:pt idx="47">
                  <c:v>212.09144535447285</c:v>
                </c:pt>
                <c:pt idx="48">
                  <c:v>238.12235149851466</c:v>
                </c:pt>
                <c:pt idx="49">
                  <c:v>264.15325764255624</c:v>
                </c:pt>
                <c:pt idx="50">
                  <c:v>290.18416378659799</c:v>
                </c:pt>
                <c:pt idx="51">
                  <c:v>316.21506993063957</c:v>
                </c:pt>
                <c:pt idx="52">
                  <c:v>342.24597607468138</c:v>
                </c:pt>
                <c:pt idx="53">
                  <c:v>368.27688221872296</c:v>
                </c:pt>
                <c:pt idx="54">
                  <c:v>394.30778836276477</c:v>
                </c:pt>
                <c:pt idx="55">
                  <c:v>420.33869450680635</c:v>
                </c:pt>
                <c:pt idx="56">
                  <c:v>446.3696006508481</c:v>
                </c:pt>
                <c:pt idx="57">
                  <c:v>472.40050679488968</c:v>
                </c:pt>
                <c:pt idx="58">
                  <c:v>498.43141293893149</c:v>
                </c:pt>
                <c:pt idx="59">
                  <c:v>524.46231908297307</c:v>
                </c:pt>
                <c:pt idx="60">
                  <c:v>550.49322522701482</c:v>
                </c:pt>
                <c:pt idx="61">
                  <c:v>576.52413137105646</c:v>
                </c:pt>
                <c:pt idx="62">
                  <c:v>602.55503751509821</c:v>
                </c:pt>
                <c:pt idx="63">
                  <c:v>628.58594365913984</c:v>
                </c:pt>
                <c:pt idx="64">
                  <c:v>654.61684980318159</c:v>
                </c:pt>
                <c:pt idx="65">
                  <c:v>680.64775594722335</c:v>
                </c:pt>
                <c:pt idx="66">
                  <c:v>706.67866209126498</c:v>
                </c:pt>
                <c:pt idx="67">
                  <c:v>732.70956823530673</c:v>
                </c:pt>
                <c:pt idx="68">
                  <c:v>758.74047437934837</c:v>
                </c:pt>
                <c:pt idx="69">
                  <c:v>784.77138052339012</c:v>
                </c:pt>
                <c:pt idx="70">
                  <c:v>810.80228666743176</c:v>
                </c:pt>
                <c:pt idx="71">
                  <c:v>836.83319281147351</c:v>
                </c:pt>
                <c:pt idx="72">
                  <c:v>862.86409895551503</c:v>
                </c:pt>
                <c:pt idx="73">
                  <c:v>888.8950050995569</c:v>
                </c:pt>
                <c:pt idx="74">
                  <c:v>914.92591124359842</c:v>
                </c:pt>
                <c:pt idx="75">
                  <c:v>940.95681738764029</c:v>
                </c:pt>
                <c:pt idx="76">
                  <c:v>966.98772353168181</c:v>
                </c:pt>
                <c:pt idx="77">
                  <c:v>993.01862967572356</c:v>
                </c:pt>
                <c:pt idx="78">
                  <c:v>1019.0495358197652</c:v>
                </c:pt>
                <c:pt idx="79">
                  <c:v>1045.0804419638071</c:v>
                </c:pt>
                <c:pt idx="80">
                  <c:v>1071.1113481078485</c:v>
                </c:pt>
                <c:pt idx="81">
                  <c:v>1097.1422542518906</c:v>
                </c:pt>
                <c:pt idx="82">
                  <c:v>1123.1731603959322</c:v>
                </c:pt>
                <c:pt idx="83">
                  <c:v>1149.2040665399736</c:v>
                </c:pt>
                <c:pt idx="84">
                  <c:v>1175.2349726840152</c:v>
                </c:pt>
                <c:pt idx="85">
                  <c:v>1201.2658788280573</c:v>
                </c:pt>
                <c:pt idx="86">
                  <c:v>1227.296784972099</c:v>
                </c:pt>
                <c:pt idx="87">
                  <c:v>1253.3276911161404</c:v>
                </c:pt>
                <c:pt idx="88">
                  <c:v>1279.358597260182</c:v>
                </c:pt>
                <c:pt idx="89">
                  <c:v>1305.3895034042241</c:v>
                </c:pt>
                <c:pt idx="90">
                  <c:v>1331.4204095482655</c:v>
                </c:pt>
                <c:pt idx="91">
                  <c:v>1357.4513156923072</c:v>
                </c:pt>
                <c:pt idx="92">
                  <c:v>1383.4822218363488</c:v>
                </c:pt>
                <c:pt idx="93">
                  <c:v>1409.5131279803909</c:v>
                </c:pt>
                <c:pt idx="94">
                  <c:v>1435.5440341244323</c:v>
                </c:pt>
                <c:pt idx="95">
                  <c:v>1461.5749402684739</c:v>
                </c:pt>
                <c:pt idx="96">
                  <c:v>1487.605846412516</c:v>
                </c:pt>
                <c:pt idx="97">
                  <c:v>1513.6367525565574</c:v>
                </c:pt>
                <c:pt idx="98">
                  <c:v>1539.6676587005991</c:v>
                </c:pt>
                <c:pt idx="99">
                  <c:v>1565.6985648446409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-64.90819968079613</c:v>
                </c:pt>
                <c:pt idx="1">
                  <c:v>-64.90819968079613</c:v>
                </c:pt>
                <c:pt idx="2">
                  <c:v>-64.907105943918637</c:v>
                </c:pt>
                <c:pt idx="3">
                  <c:v>-64.843829760262324</c:v>
                </c:pt>
                <c:pt idx="4">
                  <c:v>-64.683189040187855</c:v>
                </c:pt>
                <c:pt idx="5">
                  <c:v>-64.425183783695218</c:v>
                </c:pt>
                <c:pt idx="6">
                  <c:v>-64.069813990784425</c:v>
                </c:pt>
                <c:pt idx="7">
                  <c:v>-63.617079661455449</c:v>
                </c:pt>
                <c:pt idx="8">
                  <c:v>-63.066980795708332</c:v>
                </c:pt>
                <c:pt idx="9">
                  <c:v>-62.419517393543046</c:v>
                </c:pt>
                <c:pt idx="10">
                  <c:v>-61.674689454959598</c:v>
                </c:pt>
                <c:pt idx="11">
                  <c:v>-60.832496979957973</c:v>
                </c:pt>
                <c:pt idx="12">
                  <c:v>-59.892939968538201</c:v>
                </c:pt>
                <c:pt idx="13">
                  <c:v>-58.856018420700266</c:v>
                </c:pt>
                <c:pt idx="14">
                  <c:v>-57.721732336444163</c:v>
                </c:pt>
                <c:pt idx="15">
                  <c:v>-56.490081715769904</c:v>
                </c:pt>
                <c:pt idx="16">
                  <c:v>-55.161066558677476</c:v>
                </c:pt>
                <c:pt idx="17">
                  <c:v>-53.734686865166893</c:v>
                </c:pt>
                <c:pt idx="18">
                  <c:v>-52.21094263523814</c:v>
                </c:pt>
                <c:pt idx="19">
                  <c:v>-50.589833868891226</c:v>
                </c:pt>
                <c:pt idx="20">
                  <c:v>-48.871360566126164</c:v>
                </c:pt>
                <c:pt idx="21">
                  <c:v>-47.055522726942925</c:v>
                </c:pt>
                <c:pt idx="22">
                  <c:v>-45.142320351341525</c:v>
                </c:pt>
                <c:pt idx="23">
                  <c:v>-43.131753439321962</c:v>
                </c:pt>
                <c:pt idx="24">
                  <c:v>-41.02382199088423</c:v>
                </c:pt>
                <c:pt idx="25">
                  <c:v>-38.818526006028343</c:v>
                </c:pt>
                <c:pt idx="26">
                  <c:v>-36.515865484754286</c:v>
                </c:pt>
                <c:pt idx="27">
                  <c:v>-34.115840427062075</c:v>
                </c:pt>
                <c:pt idx="28">
                  <c:v>-31.618450832951705</c:v>
                </c:pt>
                <c:pt idx="29">
                  <c:v>-29.023696702423166</c:v>
                </c:pt>
                <c:pt idx="30">
                  <c:v>-26.331578035476465</c:v>
                </c:pt>
                <c:pt idx="31">
                  <c:v>-23.542094832111605</c:v>
                </c:pt>
                <c:pt idx="32">
                  <c:v>-20.65524709232858</c:v>
                </c:pt>
                <c:pt idx="33">
                  <c:v>-17.671034816127388</c:v>
                </c:pt>
                <c:pt idx="34">
                  <c:v>-14.589458003508039</c:v>
                </c:pt>
                <c:pt idx="35">
                  <c:v>-11.408618508024635</c:v>
                </c:pt>
                <c:pt idx="36">
                  <c:v>-8.0725781831029355</c:v>
                </c:pt>
                <c:pt idx="37">
                  <c:v>-4.5553761931962411</c:v>
                </c:pt>
                <c:pt idx="38">
                  <c:v>-0.85701253830455437</c:v>
                </c:pt>
                <c:pt idx="39">
                  <c:v>3.022512781572126</c:v>
                </c:pt>
                <c:pt idx="40">
                  <c:v>7.0831997664337996</c:v>
                </c:pt>
                <c:pt idx="41">
                  <c:v>11.325048416280485</c:v>
                </c:pt>
                <c:pt idx="42">
                  <c:v>15.748058731112126</c:v>
                </c:pt>
                <c:pt idx="43">
                  <c:v>20.352230710928801</c:v>
                </c:pt>
                <c:pt idx="44">
                  <c:v>25.137564355730426</c:v>
                </c:pt>
                <c:pt idx="45">
                  <c:v>30.104059665517092</c:v>
                </c:pt>
                <c:pt idx="46">
                  <c:v>35.251716640288706</c:v>
                </c:pt>
                <c:pt idx="47">
                  <c:v>40.580535280045353</c:v>
                </c:pt>
                <c:pt idx="48">
                  <c:v>46.090515584786992</c:v>
                </c:pt>
                <c:pt idx="49">
                  <c:v>51.781657554513579</c:v>
                </c:pt>
                <c:pt idx="50">
                  <c:v>57.653961189225214</c:v>
                </c:pt>
                <c:pt idx="51">
                  <c:v>63.70742648892179</c:v>
                </c:pt>
                <c:pt idx="52">
                  <c:v>69.942053453603407</c:v>
                </c:pt>
                <c:pt idx="53">
                  <c:v>76.357842083269972</c:v>
                </c:pt>
                <c:pt idx="54">
                  <c:v>82.954792377921578</c:v>
                </c:pt>
                <c:pt idx="55">
                  <c:v>89.732904337558125</c:v>
                </c:pt>
                <c:pt idx="56">
                  <c:v>96.692177962179713</c:v>
                </c:pt>
                <c:pt idx="57">
                  <c:v>103.83261325178626</c:v>
                </c:pt>
                <c:pt idx="58">
                  <c:v>111.15421020637783</c:v>
                </c:pt>
                <c:pt idx="59">
                  <c:v>118.65696882595434</c:v>
                </c:pt>
                <c:pt idx="60">
                  <c:v>126.34088911051592</c:v>
                </c:pt>
                <c:pt idx="61">
                  <c:v>134.20597106006244</c:v>
                </c:pt>
                <c:pt idx="62">
                  <c:v>142.252214674594</c:v>
                </c:pt>
                <c:pt idx="63">
                  <c:v>150.47961995411049</c:v>
                </c:pt>
                <c:pt idx="64">
                  <c:v>158.88818689861202</c:v>
                </c:pt>
                <c:pt idx="65">
                  <c:v>167.47791550809856</c:v>
                </c:pt>
                <c:pt idx="66">
                  <c:v>176.24880578257003</c:v>
                </c:pt>
                <c:pt idx="67">
                  <c:v>185.20085772202654</c:v>
                </c:pt>
                <c:pt idx="68">
                  <c:v>194.33407132646801</c:v>
                </c:pt>
                <c:pt idx="69">
                  <c:v>203.64844659589454</c:v>
                </c:pt>
                <c:pt idx="70">
                  <c:v>213.14398353030597</c:v>
                </c:pt>
                <c:pt idx="71">
                  <c:v>222.82068212970248</c:v>
                </c:pt>
                <c:pt idx="72">
                  <c:v>232.67854239408388</c:v>
                </c:pt>
                <c:pt idx="73">
                  <c:v>242.71756432345038</c:v>
                </c:pt>
                <c:pt idx="74">
                  <c:v>252.93774791780177</c:v>
                </c:pt>
                <c:pt idx="75">
                  <c:v>263.33909317713824</c:v>
                </c:pt>
                <c:pt idx="76">
                  <c:v>273.9216001014596</c:v>
                </c:pt>
                <c:pt idx="77">
                  <c:v>284.68526869076612</c:v>
                </c:pt>
                <c:pt idx="78">
                  <c:v>295.63009894505751</c:v>
                </c:pt>
                <c:pt idx="79">
                  <c:v>306.756090864334</c:v>
                </c:pt>
                <c:pt idx="80">
                  <c:v>318.06324444859536</c:v>
                </c:pt>
                <c:pt idx="81">
                  <c:v>329.55155969784181</c:v>
                </c:pt>
                <c:pt idx="82">
                  <c:v>341.22103661207319</c:v>
                </c:pt>
                <c:pt idx="83">
                  <c:v>353.0716751912895</c:v>
                </c:pt>
                <c:pt idx="84">
                  <c:v>365.10347543549085</c:v>
                </c:pt>
                <c:pt idx="85">
                  <c:v>377.31643734467741</c:v>
                </c:pt>
                <c:pt idx="86">
                  <c:v>389.71056091884873</c:v>
                </c:pt>
                <c:pt idx="87">
                  <c:v>402.28584615800503</c:v>
                </c:pt>
                <c:pt idx="88">
                  <c:v>415.04229306214631</c:v>
                </c:pt>
                <c:pt idx="89">
                  <c:v>427.97990163127281</c:v>
                </c:pt>
                <c:pt idx="90">
                  <c:v>441.09867186538412</c:v>
                </c:pt>
                <c:pt idx="91">
                  <c:v>454.39860376448041</c:v>
                </c:pt>
                <c:pt idx="92">
                  <c:v>467.87969732856169</c:v>
                </c:pt>
                <c:pt idx="93">
                  <c:v>481.54195255762806</c:v>
                </c:pt>
                <c:pt idx="94">
                  <c:v>495.38536945167937</c:v>
                </c:pt>
                <c:pt idx="95">
                  <c:v>509.4099480107156</c:v>
                </c:pt>
                <c:pt idx="96">
                  <c:v>523.61568823473715</c:v>
                </c:pt>
                <c:pt idx="97">
                  <c:v>538.0025901237434</c:v>
                </c:pt>
                <c:pt idx="98">
                  <c:v>552.57065367773464</c:v>
                </c:pt>
                <c:pt idx="99">
                  <c:v>567.31987889671097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-1011.3611434154867</c:v>
                </c:pt>
                <c:pt idx="1">
                  <c:v>-985.33023727144496</c:v>
                </c:pt>
                <c:pt idx="2">
                  <c:v>-959.29933112740332</c:v>
                </c:pt>
                <c:pt idx="3">
                  <c:v>-933.26842498336157</c:v>
                </c:pt>
                <c:pt idx="4">
                  <c:v>-907.23751883931993</c:v>
                </c:pt>
                <c:pt idx="5">
                  <c:v>-881.2066126952783</c:v>
                </c:pt>
                <c:pt idx="6">
                  <c:v>-855.17570655123654</c:v>
                </c:pt>
                <c:pt idx="7">
                  <c:v>-829.14480040719479</c:v>
                </c:pt>
                <c:pt idx="8">
                  <c:v>-803.11389426315316</c:v>
                </c:pt>
                <c:pt idx="9">
                  <c:v>-777.08298811911141</c:v>
                </c:pt>
                <c:pt idx="10">
                  <c:v>-751.05208197506988</c:v>
                </c:pt>
                <c:pt idx="11">
                  <c:v>-725.02117583102802</c:v>
                </c:pt>
                <c:pt idx="12">
                  <c:v>-698.99026968698638</c:v>
                </c:pt>
                <c:pt idx="13">
                  <c:v>-672.95936354294463</c:v>
                </c:pt>
                <c:pt idx="14">
                  <c:v>-646.92845739890299</c:v>
                </c:pt>
                <c:pt idx="15">
                  <c:v>-620.89755125486124</c:v>
                </c:pt>
                <c:pt idx="16">
                  <c:v>-594.8666451108196</c:v>
                </c:pt>
                <c:pt idx="17">
                  <c:v>-568.83573896677797</c:v>
                </c:pt>
                <c:pt idx="18">
                  <c:v>-542.80483282273622</c:v>
                </c:pt>
                <c:pt idx="19">
                  <c:v>-516.77392667869458</c:v>
                </c:pt>
                <c:pt idx="20">
                  <c:v>-490.74302053465289</c:v>
                </c:pt>
                <c:pt idx="21">
                  <c:v>-464.71211439061119</c:v>
                </c:pt>
                <c:pt idx="22">
                  <c:v>-438.6812082465695</c:v>
                </c:pt>
                <c:pt idx="23">
                  <c:v>-412.6503021025278</c:v>
                </c:pt>
                <c:pt idx="24">
                  <c:v>-386.619395958486</c:v>
                </c:pt>
                <c:pt idx="25">
                  <c:v>-360.5884898144443</c:v>
                </c:pt>
                <c:pt idx="26">
                  <c:v>-334.55758367040266</c:v>
                </c:pt>
                <c:pt idx="27">
                  <c:v>-308.52667752636097</c:v>
                </c:pt>
                <c:pt idx="28">
                  <c:v>-282.49577138231928</c:v>
                </c:pt>
                <c:pt idx="29">
                  <c:v>-256.46486523827758</c:v>
                </c:pt>
                <c:pt idx="30">
                  <c:v>-230.43395909423592</c:v>
                </c:pt>
                <c:pt idx="31">
                  <c:v>-204.40305295019422</c:v>
                </c:pt>
                <c:pt idx="32">
                  <c:v>-178.37214680615253</c:v>
                </c:pt>
                <c:pt idx="33">
                  <c:v>-152.34124066211086</c:v>
                </c:pt>
                <c:pt idx="34">
                  <c:v>-126.31033451806917</c:v>
                </c:pt>
                <c:pt idx="35">
                  <c:v>-100.27942837402749</c:v>
                </c:pt>
                <c:pt idx="36">
                  <c:v>-74.248522229985795</c:v>
                </c:pt>
                <c:pt idx="37">
                  <c:v>-48.217616085944115</c:v>
                </c:pt>
                <c:pt idx="38">
                  <c:v>-22.186709941902432</c:v>
                </c:pt>
                <c:pt idx="39">
                  <c:v>3.8441962021392539</c:v>
                </c:pt>
                <c:pt idx="40">
                  <c:v>29.875102346180938</c:v>
                </c:pt>
                <c:pt idx="41">
                  <c:v>55.906008490222739</c:v>
                </c:pt>
                <c:pt idx="42">
                  <c:v>81.936914634264312</c:v>
                </c:pt>
                <c:pt idx="43">
                  <c:v>107.96782077830611</c:v>
                </c:pt>
                <c:pt idx="44">
                  <c:v>133.99872692234769</c:v>
                </c:pt>
                <c:pt idx="45">
                  <c:v>160.02963306638947</c:v>
                </c:pt>
                <c:pt idx="46">
                  <c:v>186.06053921043105</c:v>
                </c:pt>
                <c:pt idx="47">
                  <c:v>212.09144535447285</c:v>
                </c:pt>
                <c:pt idx="48">
                  <c:v>238.12235149851466</c:v>
                </c:pt>
                <c:pt idx="49">
                  <c:v>264.15325764255624</c:v>
                </c:pt>
                <c:pt idx="50">
                  <c:v>290.18416378659799</c:v>
                </c:pt>
                <c:pt idx="51">
                  <c:v>316.21506993063957</c:v>
                </c:pt>
                <c:pt idx="52">
                  <c:v>342.24597607468138</c:v>
                </c:pt>
                <c:pt idx="53">
                  <c:v>368.27688221872296</c:v>
                </c:pt>
                <c:pt idx="54">
                  <c:v>394.30778836276477</c:v>
                </c:pt>
                <c:pt idx="55">
                  <c:v>420.33869450680635</c:v>
                </c:pt>
                <c:pt idx="56">
                  <c:v>446.3696006508481</c:v>
                </c:pt>
                <c:pt idx="57">
                  <c:v>472.40050679488968</c:v>
                </c:pt>
                <c:pt idx="58">
                  <c:v>498.43141293893149</c:v>
                </c:pt>
                <c:pt idx="59">
                  <c:v>524.46231908297307</c:v>
                </c:pt>
                <c:pt idx="60">
                  <c:v>550.49322522701482</c:v>
                </c:pt>
                <c:pt idx="61">
                  <c:v>576.52413137105646</c:v>
                </c:pt>
                <c:pt idx="62">
                  <c:v>602.55503751509821</c:v>
                </c:pt>
                <c:pt idx="63">
                  <c:v>628.58594365913984</c:v>
                </c:pt>
                <c:pt idx="64">
                  <c:v>654.61684980318159</c:v>
                </c:pt>
                <c:pt idx="65">
                  <c:v>680.64775594722335</c:v>
                </c:pt>
                <c:pt idx="66">
                  <c:v>706.67866209126498</c:v>
                </c:pt>
                <c:pt idx="67">
                  <c:v>732.70956823530673</c:v>
                </c:pt>
                <c:pt idx="68">
                  <c:v>758.74047437934837</c:v>
                </c:pt>
                <c:pt idx="69">
                  <c:v>784.77138052339012</c:v>
                </c:pt>
                <c:pt idx="70">
                  <c:v>810.80228666743176</c:v>
                </c:pt>
                <c:pt idx="71">
                  <c:v>836.83319281147351</c:v>
                </c:pt>
                <c:pt idx="72">
                  <c:v>862.86409895551503</c:v>
                </c:pt>
                <c:pt idx="73">
                  <c:v>888.8950050995569</c:v>
                </c:pt>
                <c:pt idx="74">
                  <c:v>914.92591124359842</c:v>
                </c:pt>
                <c:pt idx="75">
                  <c:v>940.95681738764029</c:v>
                </c:pt>
                <c:pt idx="76">
                  <c:v>966.98772353168181</c:v>
                </c:pt>
                <c:pt idx="77">
                  <c:v>993.01862967572356</c:v>
                </c:pt>
                <c:pt idx="78">
                  <c:v>1019.0495358197652</c:v>
                </c:pt>
                <c:pt idx="79">
                  <c:v>1045.0804419638071</c:v>
                </c:pt>
                <c:pt idx="80">
                  <c:v>1071.1113481078485</c:v>
                </c:pt>
                <c:pt idx="81">
                  <c:v>1097.1422542518906</c:v>
                </c:pt>
                <c:pt idx="82">
                  <c:v>1123.1731603959322</c:v>
                </c:pt>
                <c:pt idx="83">
                  <c:v>1149.2040665399736</c:v>
                </c:pt>
                <c:pt idx="84">
                  <c:v>1175.2349726840152</c:v>
                </c:pt>
                <c:pt idx="85">
                  <c:v>1201.2658788280573</c:v>
                </c:pt>
                <c:pt idx="86">
                  <c:v>1227.296784972099</c:v>
                </c:pt>
                <c:pt idx="87">
                  <c:v>1253.3276911161404</c:v>
                </c:pt>
                <c:pt idx="88">
                  <c:v>1279.358597260182</c:v>
                </c:pt>
                <c:pt idx="89">
                  <c:v>1305.3895034042241</c:v>
                </c:pt>
                <c:pt idx="90">
                  <c:v>1331.4204095482655</c:v>
                </c:pt>
                <c:pt idx="91">
                  <c:v>1357.4513156923072</c:v>
                </c:pt>
                <c:pt idx="92">
                  <c:v>1383.4822218363488</c:v>
                </c:pt>
                <c:pt idx="93">
                  <c:v>1409.5131279803909</c:v>
                </c:pt>
                <c:pt idx="94">
                  <c:v>1435.5440341244323</c:v>
                </c:pt>
                <c:pt idx="95">
                  <c:v>1461.5749402684739</c:v>
                </c:pt>
                <c:pt idx="96">
                  <c:v>1487.605846412516</c:v>
                </c:pt>
                <c:pt idx="97">
                  <c:v>1513.6367525565574</c:v>
                </c:pt>
                <c:pt idx="98">
                  <c:v>1539.6676587005991</c:v>
                </c:pt>
                <c:pt idx="99">
                  <c:v>1565.6985648446409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911.47051718530042</c:v>
                </c:pt>
                <c:pt idx="1">
                  <c:v>911.47051718530042</c:v>
                </c:pt>
                <c:pt idx="2">
                  <c:v>911.47085950515452</c:v>
                </c:pt>
                <c:pt idx="3">
                  <c:v>911.49066380580462</c:v>
                </c:pt>
                <c:pt idx="4">
                  <c:v>911.54094144477017</c:v>
                </c:pt>
                <c:pt idx="5">
                  <c:v>911.62169242205152</c:v>
                </c:pt>
                <c:pt idx="6">
                  <c:v>911.73291673764845</c:v>
                </c:pt>
                <c:pt idx="7">
                  <c:v>911.87461439156095</c:v>
                </c:pt>
                <c:pt idx="8">
                  <c:v>912.04678538378903</c:v>
                </c:pt>
                <c:pt idx="9">
                  <c:v>912.24942971433268</c:v>
                </c:pt>
                <c:pt idx="10">
                  <c:v>912.48254738319201</c:v>
                </c:pt>
                <c:pt idx="11">
                  <c:v>912.74613839036681</c:v>
                </c:pt>
                <c:pt idx="12">
                  <c:v>913.04020273585729</c:v>
                </c:pt>
                <c:pt idx="13">
                  <c:v>913.36474041966346</c:v>
                </c:pt>
                <c:pt idx="14">
                  <c:v>913.71975144178509</c:v>
                </c:pt>
                <c:pt idx="15">
                  <c:v>914.10523580222252</c:v>
                </c:pt>
                <c:pt idx="16">
                  <c:v>914.52119350097541</c:v>
                </c:pt>
                <c:pt idx="17">
                  <c:v>914.96762453804388</c:v>
                </c:pt>
                <c:pt idx="18">
                  <c:v>915.44452891342803</c:v>
                </c:pt>
                <c:pt idx="19">
                  <c:v>915.95190662712776</c:v>
                </c:pt>
                <c:pt idx="20">
                  <c:v>916.48975767914305</c:v>
                </c:pt>
                <c:pt idx="21">
                  <c:v>917.05808206947404</c:v>
                </c:pt>
                <c:pt idx="22">
                  <c:v>917.6568797981206</c:v>
                </c:pt>
                <c:pt idx="23">
                  <c:v>918.28615086508273</c:v>
                </c:pt>
                <c:pt idx="24">
                  <c:v>918.94589527036055</c:v>
                </c:pt>
                <c:pt idx="25">
                  <c:v>919.63611301395383</c:v>
                </c:pt>
                <c:pt idx="26">
                  <c:v>920.3568040958628</c:v>
                </c:pt>
                <c:pt idx="27">
                  <c:v>921.10796851608734</c:v>
                </c:pt>
                <c:pt idx="28">
                  <c:v>921.88960627462745</c:v>
                </c:pt>
                <c:pt idx="29">
                  <c:v>922.70171737148337</c:v>
                </c:pt>
                <c:pt idx="30">
                  <c:v>923.54430180665463</c:v>
                </c:pt>
                <c:pt idx="31">
                  <c:v>924.41735958014158</c:v>
                </c:pt>
                <c:pt idx="32">
                  <c:v>925.32089069194433</c:v>
                </c:pt>
                <c:pt idx="33">
                  <c:v>926.25489514206242</c:v>
                </c:pt>
                <c:pt idx="34">
                  <c:v>927.21937293049621</c:v>
                </c:pt>
                <c:pt idx="35">
                  <c:v>928.21568519066329</c:v>
                </c:pt>
                <c:pt idx="36">
                  <c:v>929.28394436003612</c:v>
                </c:pt>
                <c:pt idx="37">
                  <c:v>930.44276657905505</c:v>
                </c:pt>
                <c:pt idx="38">
                  <c:v>931.69215184771974</c:v>
                </c:pt>
                <c:pt idx="39">
                  <c:v>933.03210016603066</c:v>
                </c:pt>
                <c:pt idx="40">
                  <c:v>934.46261153398768</c:v>
                </c:pt>
                <c:pt idx="41">
                  <c:v>935.98368595159081</c:v>
                </c:pt>
                <c:pt idx="42">
                  <c:v>937.59532341883983</c:v>
                </c:pt>
                <c:pt idx="43">
                  <c:v>939.29752393573483</c:v>
                </c:pt>
                <c:pt idx="44">
                  <c:v>941.09028750227617</c:v>
                </c:pt>
                <c:pt idx="45">
                  <c:v>942.97361411846339</c:v>
                </c:pt>
                <c:pt idx="46">
                  <c:v>944.9475037842966</c:v>
                </c:pt>
                <c:pt idx="47">
                  <c:v>947.01195649977592</c:v>
                </c:pt>
                <c:pt idx="48">
                  <c:v>949.16697226490123</c:v>
                </c:pt>
                <c:pt idx="49">
                  <c:v>951.41255107967277</c:v>
                </c:pt>
                <c:pt idx="50">
                  <c:v>953.74869294409018</c:v>
                </c:pt>
                <c:pt idx="51">
                  <c:v>956.1753978581537</c:v>
                </c:pt>
                <c:pt idx="52">
                  <c:v>958.69266582186333</c:v>
                </c:pt>
                <c:pt idx="53">
                  <c:v>961.30049683521895</c:v>
                </c:pt>
                <c:pt idx="54">
                  <c:v>963.99889089822057</c:v>
                </c:pt>
                <c:pt idx="55">
                  <c:v>966.78784801086829</c:v>
                </c:pt>
                <c:pt idx="56">
                  <c:v>969.66736817316223</c:v>
                </c:pt>
                <c:pt idx="57">
                  <c:v>972.63745138510205</c:v>
                </c:pt>
                <c:pt idx="58">
                  <c:v>975.69809764668787</c:v>
                </c:pt>
                <c:pt idx="59">
                  <c:v>978.84930695791979</c:v>
                </c:pt>
                <c:pt idx="60">
                  <c:v>982.09107931879782</c:v>
                </c:pt>
                <c:pt idx="61">
                  <c:v>985.42341472932185</c:v>
                </c:pt>
                <c:pt idx="62">
                  <c:v>988.84631318949198</c:v>
                </c:pt>
                <c:pt idx="63">
                  <c:v>992.3597746993081</c:v>
                </c:pt>
                <c:pt idx="64">
                  <c:v>995.96379925877034</c:v>
                </c:pt>
                <c:pt idx="65">
                  <c:v>999.65838686787856</c:v>
                </c:pt>
                <c:pt idx="66">
                  <c:v>1003.4435375266329</c:v>
                </c:pt>
                <c:pt idx="67">
                  <c:v>1007.3192512350331</c:v>
                </c:pt>
                <c:pt idx="68">
                  <c:v>1011.2855279930797</c:v>
                </c:pt>
                <c:pt idx="69">
                  <c:v>1015.3423678007721</c:v>
                </c:pt>
                <c:pt idx="70">
                  <c:v>1019.4897706581105</c:v>
                </c:pt>
                <c:pt idx="71">
                  <c:v>1023.7277365650951</c:v>
                </c:pt>
                <c:pt idx="72">
                  <c:v>1028.0562655217257</c:v>
                </c:pt>
                <c:pt idx="73">
                  <c:v>1032.4753575280024</c:v>
                </c:pt>
                <c:pt idx="74">
                  <c:v>1036.985012583925</c:v>
                </c:pt>
                <c:pt idx="75">
                  <c:v>1041.5852306894938</c:v>
                </c:pt>
                <c:pt idx="76">
                  <c:v>1046.2760118447086</c:v>
                </c:pt>
                <c:pt idx="77">
                  <c:v>1051.0573560495695</c:v>
                </c:pt>
                <c:pt idx="78">
                  <c:v>1055.9292633040764</c:v>
                </c:pt>
                <c:pt idx="79">
                  <c:v>1060.8917336082293</c:v>
                </c:pt>
                <c:pt idx="80">
                  <c:v>1065.9447669620283</c:v>
                </c:pt>
                <c:pt idx="81">
                  <c:v>1071.0883633654735</c:v>
                </c:pt>
                <c:pt idx="82">
                  <c:v>1076.3225228185647</c:v>
                </c:pt>
                <c:pt idx="83">
                  <c:v>1081.6472453213019</c:v>
                </c:pt>
                <c:pt idx="84">
                  <c:v>1087.0625308736849</c:v>
                </c:pt>
                <c:pt idx="85">
                  <c:v>1092.5683794757144</c:v>
                </c:pt>
                <c:pt idx="86">
                  <c:v>1098.1647911273894</c:v>
                </c:pt>
                <c:pt idx="87">
                  <c:v>1103.851765828711</c:v>
                </c:pt>
                <c:pt idx="88">
                  <c:v>1109.6293035796782</c:v>
                </c:pt>
                <c:pt idx="89">
                  <c:v>1115.497404380292</c:v>
                </c:pt>
                <c:pt idx="90">
                  <c:v>1121.4560682305514</c:v>
                </c:pt>
                <c:pt idx="91">
                  <c:v>1127.5052951304569</c:v>
                </c:pt>
                <c:pt idx="92">
                  <c:v>1133.6450850800086</c:v>
                </c:pt>
                <c:pt idx="93">
                  <c:v>1139.8754380792063</c:v>
                </c:pt>
                <c:pt idx="94">
                  <c:v>1146.1963541280502</c:v>
                </c:pt>
                <c:pt idx="95">
                  <c:v>1152.6078332265399</c:v>
                </c:pt>
                <c:pt idx="96">
                  <c:v>1159.1098753746758</c:v>
                </c:pt>
                <c:pt idx="97">
                  <c:v>1165.7024805724577</c:v>
                </c:pt>
                <c:pt idx="98">
                  <c:v>1172.3856488198855</c:v>
                </c:pt>
                <c:pt idx="99">
                  <c:v>1179.1593801169595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-994.23086875782496</c:v>
                </c:pt>
                <c:pt idx="1">
                  <c:v>-968.30470127058106</c:v>
                </c:pt>
                <c:pt idx="2">
                  <c:v>-942.37853378333716</c:v>
                </c:pt>
                <c:pt idx="3">
                  <c:v>-916.45236629609349</c:v>
                </c:pt>
                <c:pt idx="4">
                  <c:v>-890.52619880884959</c:v>
                </c:pt>
                <c:pt idx="5">
                  <c:v>-864.60003132160568</c:v>
                </c:pt>
                <c:pt idx="6">
                  <c:v>-838.67386383436178</c:v>
                </c:pt>
                <c:pt idx="7">
                  <c:v>-812.74769634711788</c:v>
                </c:pt>
                <c:pt idx="8">
                  <c:v>-786.82152885987398</c:v>
                </c:pt>
                <c:pt idx="9">
                  <c:v>-760.89536137263008</c:v>
                </c:pt>
                <c:pt idx="10">
                  <c:v>-734.96919388538618</c:v>
                </c:pt>
                <c:pt idx="11">
                  <c:v>-709.04302639814239</c:v>
                </c:pt>
                <c:pt idx="12">
                  <c:v>-683.1168589108986</c:v>
                </c:pt>
                <c:pt idx="13">
                  <c:v>-657.1906914236547</c:v>
                </c:pt>
                <c:pt idx="14">
                  <c:v>-631.2645239364108</c:v>
                </c:pt>
                <c:pt idx="15">
                  <c:v>-605.33835644916701</c:v>
                </c:pt>
                <c:pt idx="16">
                  <c:v>-579.41218896192311</c:v>
                </c:pt>
                <c:pt idx="17">
                  <c:v>-553.48602147467921</c:v>
                </c:pt>
                <c:pt idx="18">
                  <c:v>-527.5598539874353</c:v>
                </c:pt>
                <c:pt idx="19">
                  <c:v>-501.63368650019146</c:v>
                </c:pt>
                <c:pt idx="20">
                  <c:v>-475.70751901294756</c:v>
                </c:pt>
                <c:pt idx="21">
                  <c:v>-449.78135152570366</c:v>
                </c:pt>
                <c:pt idx="22">
                  <c:v>-423.85518403845981</c:v>
                </c:pt>
                <c:pt idx="23">
                  <c:v>-397.92901655121602</c:v>
                </c:pt>
                <c:pt idx="24">
                  <c:v>-372.00284906397212</c:v>
                </c:pt>
                <c:pt idx="25">
                  <c:v>-346.07668157672822</c:v>
                </c:pt>
                <c:pt idx="26">
                  <c:v>-320.15051408948437</c:v>
                </c:pt>
                <c:pt idx="27">
                  <c:v>-294.22434660224047</c:v>
                </c:pt>
                <c:pt idx="28">
                  <c:v>-268.29817911499657</c:v>
                </c:pt>
                <c:pt idx="29">
                  <c:v>-242.37201162775281</c:v>
                </c:pt>
                <c:pt idx="30">
                  <c:v>-216.44584414050891</c:v>
                </c:pt>
                <c:pt idx="31">
                  <c:v>-190.51967665326501</c:v>
                </c:pt>
                <c:pt idx="32">
                  <c:v>-164.59350916602114</c:v>
                </c:pt>
                <c:pt idx="33">
                  <c:v>-138.66734167877723</c:v>
                </c:pt>
                <c:pt idx="34">
                  <c:v>-112.74117419153336</c:v>
                </c:pt>
                <c:pt idx="35">
                  <c:v>-86.815006704289459</c:v>
                </c:pt>
                <c:pt idx="36">
                  <c:v>-60.888839217045692</c:v>
                </c:pt>
                <c:pt idx="37">
                  <c:v>-34.962671729801805</c:v>
                </c:pt>
                <c:pt idx="38">
                  <c:v>-9.0365042425579158</c:v>
                </c:pt>
                <c:pt idx="39">
                  <c:v>16.889663244685973</c:v>
                </c:pt>
                <c:pt idx="40">
                  <c:v>42.815830731929864</c:v>
                </c:pt>
                <c:pt idx="41">
                  <c:v>68.741998219173752</c:v>
                </c:pt>
                <c:pt idx="42">
                  <c:v>94.668165706417639</c:v>
                </c:pt>
                <c:pt idx="43">
                  <c:v>120.59433319366153</c:v>
                </c:pt>
                <c:pt idx="44">
                  <c:v>146.52050068090543</c:v>
                </c:pt>
                <c:pt idx="45">
                  <c:v>172.44666816814907</c:v>
                </c:pt>
                <c:pt idx="46">
                  <c:v>198.37283565539298</c:v>
                </c:pt>
                <c:pt idx="47">
                  <c:v>224.29900314263685</c:v>
                </c:pt>
                <c:pt idx="48">
                  <c:v>250.22517062988075</c:v>
                </c:pt>
                <c:pt idx="49">
                  <c:v>276.15133811712462</c:v>
                </c:pt>
                <c:pt idx="50">
                  <c:v>302.07750560436853</c:v>
                </c:pt>
                <c:pt idx="51">
                  <c:v>328.00367309161243</c:v>
                </c:pt>
                <c:pt idx="52">
                  <c:v>353.92984057885627</c:v>
                </c:pt>
                <c:pt idx="53">
                  <c:v>379.85600806610017</c:v>
                </c:pt>
                <c:pt idx="54">
                  <c:v>405.78217555334408</c:v>
                </c:pt>
                <c:pt idx="55">
                  <c:v>431.70834304058798</c:v>
                </c:pt>
                <c:pt idx="56">
                  <c:v>457.63451052783188</c:v>
                </c:pt>
                <c:pt idx="57">
                  <c:v>483.56067801507572</c:v>
                </c:pt>
                <c:pt idx="58">
                  <c:v>509.4868455023194</c:v>
                </c:pt>
                <c:pt idx="59">
                  <c:v>535.4130129895633</c:v>
                </c:pt>
                <c:pt idx="60">
                  <c:v>561.3391804768072</c:v>
                </c:pt>
                <c:pt idx="61">
                  <c:v>587.2653479640511</c:v>
                </c:pt>
                <c:pt idx="62">
                  <c:v>613.191515451295</c:v>
                </c:pt>
                <c:pt idx="63">
                  <c:v>639.11768293853879</c:v>
                </c:pt>
                <c:pt idx="64">
                  <c:v>665.04385042578269</c:v>
                </c:pt>
                <c:pt idx="65">
                  <c:v>690.9700179130266</c:v>
                </c:pt>
                <c:pt idx="66">
                  <c:v>716.8961854002705</c:v>
                </c:pt>
                <c:pt idx="67">
                  <c:v>742.8223528875144</c:v>
                </c:pt>
                <c:pt idx="68">
                  <c:v>768.7485203747583</c:v>
                </c:pt>
                <c:pt idx="69">
                  <c:v>794.6746878620022</c:v>
                </c:pt>
                <c:pt idx="70">
                  <c:v>820.6008553492461</c:v>
                </c:pt>
                <c:pt idx="71">
                  <c:v>846.52702283648966</c:v>
                </c:pt>
                <c:pt idx="72">
                  <c:v>872.45319032373357</c:v>
                </c:pt>
                <c:pt idx="73">
                  <c:v>898.37935781097747</c:v>
                </c:pt>
                <c:pt idx="74">
                  <c:v>924.30552529822137</c:v>
                </c:pt>
                <c:pt idx="75">
                  <c:v>950.23169278546527</c:v>
                </c:pt>
                <c:pt idx="76">
                  <c:v>976.15786027270917</c:v>
                </c:pt>
                <c:pt idx="77">
                  <c:v>1002.0840277599531</c:v>
                </c:pt>
                <c:pt idx="78">
                  <c:v>1028.0101952471969</c:v>
                </c:pt>
                <c:pt idx="79">
                  <c:v>1053.9363627344408</c:v>
                </c:pt>
                <c:pt idx="80">
                  <c:v>1079.8625302216849</c:v>
                </c:pt>
                <c:pt idx="81">
                  <c:v>1105.7886977089286</c:v>
                </c:pt>
                <c:pt idx="82">
                  <c:v>1131.7148651961727</c:v>
                </c:pt>
                <c:pt idx="83">
                  <c:v>1157.6410326834164</c:v>
                </c:pt>
                <c:pt idx="84">
                  <c:v>1183.5672001706605</c:v>
                </c:pt>
                <c:pt idx="85">
                  <c:v>1209.4933676579039</c:v>
                </c:pt>
                <c:pt idx="86">
                  <c:v>1235.4195351451481</c:v>
                </c:pt>
                <c:pt idx="87">
                  <c:v>1261.3457026323917</c:v>
                </c:pt>
                <c:pt idx="88">
                  <c:v>1287.2718701196359</c:v>
                </c:pt>
                <c:pt idx="89">
                  <c:v>1313.1980376068796</c:v>
                </c:pt>
                <c:pt idx="90">
                  <c:v>1339.1242050941232</c:v>
                </c:pt>
                <c:pt idx="91">
                  <c:v>1365.0503725813674</c:v>
                </c:pt>
                <c:pt idx="92">
                  <c:v>1390.976540068611</c:v>
                </c:pt>
                <c:pt idx="93">
                  <c:v>1416.9027075558552</c:v>
                </c:pt>
                <c:pt idx="94">
                  <c:v>1442.8288750430988</c:v>
                </c:pt>
                <c:pt idx="95">
                  <c:v>1468.755042530343</c:v>
                </c:pt>
                <c:pt idx="96">
                  <c:v>1494.6812100175866</c:v>
                </c:pt>
                <c:pt idx="97">
                  <c:v>1520.6073775048308</c:v>
                </c:pt>
                <c:pt idx="98">
                  <c:v>1546.5335449920744</c:v>
                </c:pt>
                <c:pt idx="99">
                  <c:v>1572.4597124793186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-63.043444929153445</c:v>
                </c:pt>
                <c:pt idx="1">
                  <c:v>-63.043444929153445</c:v>
                </c:pt>
                <c:pt idx="2">
                  <c:v>-63.041977422998279</c:v>
                </c:pt>
                <c:pt idx="3">
                  <c:v>-62.976559167913798</c:v>
                </c:pt>
                <c:pt idx="4">
                  <c:v>-62.814063713903543</c:v>
                </c:pt>
                <c:pt idx="5">
                  <c:v>-62.554491060967514</c:v>
                </c:pt>
                <c:pt idx="6">
                  <c:v>-62.197841209105704</c:v>
                </c:pt>
                <c:pt idx="7">
                  <c:v>-61.744114158318119</c:v>
                </c:pt>
                <c:pt idx="8">
                  <c:v>-61.193309908604768</c:v>
                </c:pt>
                <c:pt idx="9">
                  <c:v>-60.545428459965635</c:v>
                </c:pt>
                <c:pt idx="10">
                  <c:v>-59.800469812400735</c:v>
                </c:pt>
                <c:pt idx="11">
                  <c:v>-58.958433965910054</c:v>
                </c:pt>
                <c:pt idx="12">
                  <c:v>-58.019320920493584</c:v>
                </c:pt>
                <c:pt idx="13">
                  <c:v>-56.983130676151347</c:v>
                </c:pt>
                <c:pt idx="14">
                  <c:v>-55.849863232883344</c:v>
                </c:pt>
                <c:pt idx="15">
                  <c:v>-54.619518590689566</c:v>
                </c:pt>
                <c:pt idx="16">
                  <c:v>-53.292096749570007</c:v>
                </c:pt>
                <c:pt idx="17">
                  <c:v>-51.867597709524674</c:v>
                </c:pt>
                <c:pt idx="18">
                  <c:v>-50.346021470553559</c:v>
                </c:pt>
                <c:pt idx="19">
                  <c:v>-48.727368032656678</c:v>
                </c:pt>
                <c:pt idx="20">
                  <c:v>-47.011637395834015</c:v>
                </c:pt>
                <c:pt idx="21">
                  <c:v>-45.198829560085578</c:v>
                </c:pt>
                <c:pt idx="22">
                  <c:v>-43.288944525411367</c:v>
                </c:pt>
                <c:pt idx="23">
                  <c:v>-41.281982291811389</c:v>
                </c:pt>
                <c:pt idx="24">
                  <c:v>-39.177942859285622</c:v>
                </c:pt>
                <c:pt idx="25">
                  <c:v>-36.976826227834081</c:v>
                </c:pt>
                <c:pt idx="26">
                  <c:v>-34.678632397456767</c:v>
                </c:pt>
                <c:pt idx="27">
                  <c:v>-32.283361368153678</c:v>
                </c:pt>
                <c:pt idx="28">
                  <c:v>-29.791013139924814</c:v>
                </c:pt>
                <c:pt idx="29">
                  <c:v>-27.201587712770184</c:v>
                </c:pt>
                <c:pt idx="30">
                  <c:v>-24.515085086689766</c:v>
                </c:pt>
                <c:pt idx="31">
                  <c:v>-21.731505261683576</c:v>
                </c:pt>
                <c:pt idx="32">
                  <c:v>-18.85084823775161</c:v>
                </c:pt>
                <c:pt idx="33">
                  <c:v>-15.873114014893865</c:v>
                </c:pt>
                <c:pt idx="34">
                  <c:v>-12.798302593110348</c:v>
                </c:pt>
                <c:pt idx="35">
                  <c:v>-9.6037837933945909</c:v>
                </c:pt>
                <c:pt idx="36">
                  <c:v>-6.2309605898293876</c:v>
                </c:pt>
                <c:pt idx="37">
                  <c:v>-2.6768316637632301</c:v>
                </c:pt>
                <c:pt idx="38">
                  <c:v>1.0586029848038667</c:v>
                </c:pt>
                <c:pt idx="39">
                  <c:v>4.9753433558719022</c:v>
                </c:pt>
                <c:pt idx="40">
                  <c:v>9.073389449440878</c:v>
                </c:pt>
                <c:pt idx="41">
                  <c:v>13.35274126551079</c:v>
                </c:pt>
                <c:pt idx="42">
                  <c:v>17.81339880408164</c:v>
                </c:pt>
                <c:pt idx="43">
                  <c:v>22.455362065153434</c:v>
                </c:pt>
                <c:pt idx="44">
                  <c:v>27.278631048726162</c:v>
                </c:pt>
                <c:pt idx="45">
                  <c:v>32.283205754799781</c:v>
                </c:pt>
                <c:pt idx="46">
                  <c:v>37.469086183374387</c:v>
                </c:pt>
                <c:pt idx="47">
                  <c:v>42.83627233444993</c:v>
                </c:pt>
                <c:pt idx="48">
                  <c:v>48.384764208026418</c:v>
                </c:pt>
                <c:pt idx="49">
                  <c:v>54.114561804103843</c:v>
                </c:pt>
                <c:pt idx="50">
                  <c:v>60.025665122682199</c:v>
                </c:pt>
                <c:pt idx="51">
                  <c:v>66.118074163761506</c:v>
                </c:pt>
                <c:pt idx="52">
                  <c:v>72.39178892734175</c:v>
                </c:pt>
                <c:pt idx="53">
                  <c:v>78.846809413422932</c:v>
                </c:pt>
                <c:pt idx="54">
                  <c:v>85.483135622005051</c:v>
                </c:pt>
                <c:pt idx="55">
                  <c:v>92.300767553088107</c:v>
                </c:pt>
                <c:pt idx="56">
                  <c:v>99.299705206672101</c:v>
                </c:pt>
                <c:pt idx="57">
                  <c:v>106.47994858275703</c:v>
                </c:pt>
                <c:pt idx="58">
                  <c:v>113.84149768134284</c:v>
                </c:pt>
                <c:pt idx="59">
                  <c:v>121.38435250242965</c:v>
                </c:pt>
                <c:pt idx="60">
                  <c:v>129.10851304601741</c:v>
                </c:pt>
                <c:pt idx="61">
                  <c:v>137.0139793121061</c:v>
                </c:pt>
                <c:pt idx="62">
                  <c:v>145.10075130069572</c:v>
                </c:pt>
                <c:pt idx="63">
                  <c:v>153.36882901178629</c:v>
                </c:pt>
                <c:pt idx="64">
                  <c:v>161.81821244537778</c:v>
                </c:pt>
                <c:pt idx="65">
                  <c:v>170.44890160147023</c:v>
                </c:pt>
                <c:pt idx="66">
                  <c:v>179.26089648006362</c:v>
                </c:pt>
                <c:pt idx="67">
                  <c:v>188.25419708115797</c:v>
                </c:pt>
                <c:pt idx="68">
                  <c:v>197.42880340475321</c:v>
                </c:pt>
                <c:pt idx="69">
                  <c:v>206.78471545084938</c:v>
                </c:pt>
                <c:pt idx="70">
                  <c:v>216.32193321944655</c:v>
                </c:pt>
                <c:pt idx="71">
                  <c:v>226.04045671054453</c:v>
                </c:pt>
                <c:pt idx="72">
                  <c:v>235.94028592414352</c:v>
                </c:pt>
                <c:pt idx="73">
                  <c:v>246.0214208602435</c:v>
                </c:pt>
                <c:pt idx="74">
                  <c:v>256.28386151884439</c:v>
                </c:pt>
                <c:pt idx="75">
                  <c:v>266.72760789994624</c:v>
                </c:pt>
                <c:pt idx="76">
                  <c:v>277.35266000354898</c:v>
                </c:pt>
                <c:pt idx="77">
                  <c:v>288.15901782965273</c:v>
                </c:pt>
                <c:pt idx="78">
                  <c:v>299.14668137825737</c:v>
                </c:pt>
                <c:pt idx="79">
                  <c:v>310.31565064936285</c:v>
                </c:pt>
                <c:pt idx="80">
                  <c:v>321.66592564296946</c:v>
                </c:pt>
                <c:pt idx="81">
                  <c:v>333.1975063590769</c:v>
                </c:pt>
                <c:pt idx="82">
                  <c:v>344.9103927976854</c:v>
                </c:pt>
                <c:pt idx="83">
                  <c:v>356.80458495879458</c:v>
                </c:pt>
                <c:pt idx="84">
                  <c:v>368.88008284240499</c:v>
                </c:pt>
                <c:pt idx="85">
                  <c:v>381.13688644851618</c:v>
                </c:pt>
                <c:pt idx="86">
                  <c:v>393.57499577712844</c:v>
                </c:pt>
                <c:pt idx="87">
                  <c:v>406.19441082824136</c:v>
                </c:pt>
                <c:pt idx="88">
                  <c:v>418.99513160185552</c:v>
                </c:pt>
                <c:pt idx="89">
                  <c:v>431.9771580979704</c:v>
                </c:pt>
                <c:pt idx="90">
                  <c:v>445.14049031658618</c:v>
                </c:pt>
                <c:pt idx="91">
                  <c:v>458.48512825770314</c:v>
                </c:pt>
                <c:pt idx="92">
                  <c:v>472.01107192132088</c:v>
                </c:pt>
                <c:pt idx="93">
                  <c:v>485.71832130743974</c:v>
                </c:pt>
                <c:pt idx="94">
                  <c:v>499.60687641605921</c:v>
                </c:pt>
                <c:pt idx="95">
                  <c:v>513.67673724717986</c:v>
                </c:pt>
                <c:pt idx="96">
                  <c:v>527.92790380080146</c:v>
                </c:pt>
                <c:pt idx="97">
                  <c:v>542.36037607692401</c:v>
                </c:pt>
                <c:pt idx="98">
                  <c:v>556.97415407554729</c:v>
                </c:pt>
                <c:pt idx="99">
                  <c:v>571.76923779667175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-994.23086875782496</c:v>
                </c:pt>
                <c:pt idx="1">
                  <c:v>-968.30470127058106</c:v>
                </c:pt>
                <c:pt idx="2">
                  <c:v>-942.37853378333716</c:v>
                </c:pt>
                <c:pt idx="3">
                  <c:v>-916.45236629609349</c:v>
                </c:pt>
                <c:pt idx="4">
                  <c:v>-890.52619880884959</c:v>
                </c:pt>
                <c:pt idx="5">
                  <c:v>-864.60003132160568</c:v>
                </c:pt>
                <c:pt idx="6">
                  <c:v>-838.67386383436178</c:v>
                </c:pt>
                <c:pt idx="7">
                  <c:v>-812.74769634711788</c:v>
                </c:pt>
                <c:pt idx="8">
                  <c:v>-786.82152885987398</c:v>
                </c:pt>
                <c:pt idx="9">
                  <c:v>-760.89536137263008</c:v>
                </c:pt>
                <c:pt idx="10">
                  <c:v>-734.96919388538618</c:v>
                </c:pt>
                <c:pt idx="11">
                  <c:v>-709.04302639814239</c:v>
                </c:pt>
                <c:pt idx="12">
                  <c:v>-683.1168589108986</c:v>
                </c:pt>
                <c:pt idx="13">
                  <c:v>-657.1906914236547</c:v>
                </c:pt>
                <c:pt idx="14">
                  <c:v>-631.2645239364108</c:v>
                </c:pt>
                <c:pt idx="15">
                  <c:v>-605.33835644916701</c:v>
                </c:pt>
                <c:pt idx="16">
                  <c:v>-579.41218896192311</c:v>
                </c:pt>
                <c:pt idx="17">
                  <c:v>-553.48602147467921</c:v>
                </c:pt>
                <c:pt idx="18">
                  <c:v>-527.5598539874353</c:v>
                </c:pt>
                <c:pt idx="19">
                  <c:v>-501.63368650019146</c:v>
                </c:pt>
                <c:pt idx="20">
                  <c:v>-475.70751901294756</c:v>
                </c:pt>
                <c:pt idx="21">
                  <c:v>-449.78135152570366</c:v>
                </c:pt>
                <c:pt idx="22">
                  <c:v>-423.85518403845981</c:v>
                </c:pt>
                <c:pt idx="23">
                  <c:v>-397.92901655121602</c:v>
                </c:pt>
                <c:pt idx="24">
                  <c:v>-372.00284906397212</c:v>
                </c:pt>
                <c:pt idx="25">
                  <c:v>-346.07668157672822</c:v>
                </c:pt>
                <c:pt idx="26">
                  <c:v>-320.15051408948437</c:v>
                </c:pt>
                <c:pt idx="27">
                  <c:v>-294.22434660224047</c:v>
                </c:pt>
                <c:pt idx="28">
                  <c:v>-268.29817911499657</c:v>
                </c:pt>
                <c:pt idx="29">
                  <c:v>-242.37201162775281</c:v>
                </c:pt>
                <c:pt idx="30">
                  <c:v>-216.44584414050891</c:v>
                </c:pt>
                <c:pt idx="31">
                  <c:v>-190.51967665326501</c:v>
                </c:pt>
                <c:pt idx="32">
                  <c:v>-164.59350916602114</c:v>
                </c:pt>
                <c:pt idx="33">
                  <c:v>-138.66734167877723</c:v>
                </c:pt>
                <c:pt idx="34">
                  <c:v>-112.74117419153336</c:v>
                </c:pt>
                <c:pt idx="35">
                  <c:v>-86.815006704289459</c:v>
                </c:pt>
                <c:pt idx="36">
                  <c:v>-60.888839217045692</c:v>
                </c:pt>
                <c:pt idx="37">
                  <c:v>-34.962671729801805</c:v>
                </c:pt>
                <c:pt idx="38">
                  <c:v>-9.0365042425579158</c:v>
                </c:pt>
                <c:pt idx="39">
                  <c:v>16.889663244685973</c:v>
                </c:pt>
                <c:pt idx="40">
                  <c:v>42.815830731929864</c:v>
                </c:pt>
                <c:pt idx="41">
                  <c:v>68.741998219173752</c:v>
                </c:pt>
                <c:pt idx="42">
                  <c:v>94.668165706417639</c:v>
                </c:pt>
                <c:pt idx="43">
                  <c:v>120.59433319366153</c:v>
                </c:pt>
                <c:pt idx="44">
                  <c:v>146.52050068090543</c:v>
                </c:pt>
                <c:pt idx="45">
                  <c:v>172.44666816814907</c:v>
                </c:pt>
                <c:pt idx="46">
                  <c:v>198.37283565539298</c:v>
                </c:pt>
                <c:pt idx="47">
                  <c:v>224.29900314263685</c:v>
                </c:pt>
                <c:pt idx="48">
                  <c:v>250.22517062988075</c:v>
                </c:pt>
                <c:pt idx="49">
                  <c:v>276.15133811712462</c:v>
                </c:pt>
                <c:pt idx="50">
                  <c:v>302.07750560436853</c:v>
                </c:pt>
                <c:pt idx="51">
                  <c:v>328.00367309161243</c:v>
                </c:pt>
                <c:pt idx="52">
                  <c:v>353.92984057885627</c:v>
                </c:pt>
                <c:pt idx="53">
                  <c:v>379.85600806610017</c:v>
                </c:pt>
                <c:pt idx="54">
                  <c:v>405.78217555334408</c:v>
                </c:pt>
                <c:pt idx="55">
                  <c:v>431.70834304058798</c:v>
                </c:pt>
                <c:pt idx="56">
                  <c:v>457.63451052783188</c:v>
                </c:pt>
                <c:pt idx="57">
                  <c:v>483.56067801507572</c:v>
                </c:pt>
                <c:pt idx="58">
                  <c:v>509.4868455023194</c:v>
                </c:pt>
                <c:pt idx="59">
                  <c:v>535.4130129895633</c:v>
                </c:pt>
                <c:pt idx="60">
                  <c:v>561.3391804768072</c:v>
                </c:pt>
                <c:pt idx="61">
                  <c:v>587.2653479640511</c:v>
                </c:pt>
                <c:pt idx="62">
                  <c:v>613.191515451295</c:v>
                </c:pt>
                <c:pt idx="63">
                  <c:v>639.11768293853879</c:v>
                </c:pt>
                <c:pt idx="64">
                  <c:v>665.04385042578269</c:v>
                </c:pt>
                <c:pt idx="65">
                  <c:v>690.9700179130266</c:v>
                </c:pt>
                <c:pt idx="66">
                  <c:v>716.8961854002705</c:v>
                </c:pt>
                <c:pt idx="67">
                  <c:v>742.8223528875144</c:v>
                </c:pt>
                <c:pt idx="68">
                  <c:v>768.7485203747583</c:v>
                </c:pt>
                <c:pt idx="69">
                  <c:v>794.6746878620022</c:v>
                </c:pt>
                <c:pt idx="70">
                  <c:v>820.6008553492461</c:v>
                </c:pt>
                <c:pt idx="71">
                  <c:v>846.52702283648966</c:v>
                </c:pt>
                <c:pt idx="72">
                  <c:v>872.45319032373357</c:v>
                </c:pt>
                <c:pt idx="73">
                  <c:v>898.37935781097747</c:v>
                </c:pt>
                <c:pt idx="74">
                  <c:v>924.30552529822137</c:v>
                </c:pt>
                <c:pt idx="75">
                  <c:v>950.23169278546527</c:v>
                </c:pt>
                <c:pt idx="76">
                  <c:v>976.15786027270917</c:v>
                </c:pt>
                <c:pt idx="77">
                  <c:v>1002.0840277599531</c:v>
                </c:pt>
                <c:pt idx="78">
                  <c:v>1028.0101952471969</c:v>
                </c:pt>
                <c:pt idx="79">
                  <c:v>1053.9363627344408</c:v>
                </c:pt>
                <c:pt idx="80">
                  <c:v>1079.8625302216849</c:v>
                </c:pt>
                <c:pt idx="81">
                  <c:v>1105.7886977089286</c:v>
                </c:pt>
                <c:pt idx="82">
                  <c:v>1131.7148651961727</c:v>
                </c:pt>
                <c:pt idx="83">
                  <c:v>1157.6410326834164</c:v>
                </c:pt>
                <c:pt idx="84">
                  <c:v>1183.5672001706605</c:v>
                </c:pt>
                <c:pt idx="85">
                  <c:v>1209.4933676579039</c:v>
                </c:pt>
                <c:pt idx="86">
                  <c:v>1235.4195351451481</c:v>
                </c:pt>
                <c:pt idx="87">
                  <c:v>1261.3457026323917</c:v>
                </c:pt>
                <c:pt idx="88">
                  <c:v>1287.2718701196359</c:v>
                </c:pt>
                <c:pt idx="89">
                  <c:v>1313.1980376068796</c:v>
                </c:pt>
                <c:pt idx="90">
                  <c:v>1339.1242050941232</c:v>
                </c:pt>
                <c:pt idx="91">
                  <c:v>1365.0503725813674</c:v>
                </c:pt>
                <c:pt idx="92">
                  <c:v>1390.976540068611</c:v>
                </c:pt>
                <c:pt idx="93">
                  <c:v>1416.9027075558552</c:v>
                </c:pt>
                <c:pt idx="94">
                  <c:v>1442.8288750430988</c:v>
                </c:pt>
                <c:pt idx="95">
                  <c:v>1468.755042530343</c:v>
                </c:pt>
                <c:pt idx="96">
                  <c:v>1494.6812100175866</c:v>
                </c:pt>
                <c:pt idx="97">
                  <c:v>1520.6073775048308</c:v>
                </c:pt>
                <c:pt idx="98">
                  <c:v>1546.5335449920744</c:v>
                </c:pt>
                <c:pt idx="99">
                  <c:v>1572.4597124793186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912.18764625025415</c:v>
                </c:pt>
                <c:pt idx="1">
                  <c:v>912.18764625025415</c:v>
                </c:pt>
                <c:pt idx="2">
                  <c:v>912.18810051093067</c:v>
                </c:pt>
                <c:pt idx="3">
                  <c:v>912.20835047084233</c:v>
                </c:pt>
                <c:pt idx="4">
                  <c:v>912.25865029044621</c:v>
                </c:pt>
                <c:pt idx="5">
                  <c:v>912.3389999697423</c:v>
                </c:pt>
                <c:pt idx="6">
                  <c:v>912.44939950873038</c:v>
                </c:pt>
                <c:pt idx="7">
                  <c:v>912.58984890741078</c:v>
                </c:pt>
                <c:pt idx="8">
                  <c:v>912.76034816578306</c:v>
                </c:pt>
                <c:pt idx="9">
                  <c:v>912.96089728384766</c:v>
                </c:pt>
                <c:pt idx="10">
                  <c:v>913.19149626160436</c:v>
                </c:pt>
                <c:pt idx="11">
                  <c:v>913.45214509905315</c:v>
                </c:pt>
                <c:pt idx="12">
                  <c:v>913.74284379619405</c:v>
                </c:pt>
                <c:pt idx="13">
                  <c:v>914.06359235302716</c:v>
                </c:pt>
                <c:pt idx="14">
                  <c:v>914.41439076955237</c:v>
                </c:pt>
                <c:pt idx="15">
                  <c:v>914.79523904576968</c:v>
                </c:pt>
                <c:pt idx="16">
                  <c:v>915.20613718167908</c:v>
                </c:pt>
                <c:pt idx="17">
                  <c:v>915.6470851772807</c:v>
                </c:pt>
                <c:pt idx="18">
                  <c:v>916.11808303257453</c:v>
                </c:pt>
                <c:pt idx="19">
                  <c:v>916.61913074756035</c:v>
                </c:pt>
                <c:pt idx="20">
                  <c:v>917.15022832223826</c:v>
                </c:pt>
                <c:pt idx="21">
                  <c:v>917.71137575660839</c:v>
                </c:pt>
                <c:pt idx="22">
                  <c:v>918.30257305067073</c:v>
                </c:pt>
                <c:pt idx="23">
                  <c:v>918.92382020442517</c:v>
                </c:pt>
                <c:pt idx="24">
                  <c:v>919.57511721787159</c:v>
                </c:pt>
                <c:pt idx="25">
                  <c:v>920.25646409101023</c:v>
                </c:pt>
                <c:pt idx="26">
                  <c:v>920.96786082384108</c:v>
                </c:pt>
                <c:pt idx="27">
                  <c:v>921.70930741636391</c:v>
                </c:pt>
                <c:pt idx="28">
                  <c:v>922.48080386857896</c:v>
                </c:pt>
                <c:pt idx="29">
                  <c:v>923.28235018048611</c:v>
                </c:pt>
                <c:pt idx="30">
                  <c:v>924.11394635208546</c:v>
                </c:pt>
                <c:pt idx="31">
                  <c:v>924.97559238337692</c:v>
                </c:pt>
                <c:pt idx="32">
                  <c:v>925.86728827436048</c:v>
                </c:pt>
                <c:pt idx="33">
                  <c:v>926.78903402503613</c:v>
                </c:pt>
                <c:pt idx="34">
                  <c:v>927.74082963540388</c:v>
                </c:pt>
                <c:pt idx="35">
                  <c:v>928.73872543419736</c:v>
                </c:pt>
                <c:pt idx="36">
                  <c:v>929.82428103649886</c:v>
                </c:pt>
                <c:pt idx="37">
                  <c:v>930.99962511088768</c:v>
                </c:pt>
                <c:pt idx="38">
                  <c:v>932.26475765736393</c:v>
                </c:pt>
                <c:pt idx="39">
                  <c:v>933.6196786759275</c:v>
                </c:pt>
                <c:pt idx="40">
                  <c:v>935.0643881665784</c:v>
                </c:pt>
                <c:pt idx="41">
                  <c:v>936.59888612931661</c:v>
                </c:pt>
                <c:pt idx="42">
                  <c:v>938.22317256414215</c:v>
                </c:pt>
                <c:pt idx="43">
                  <c:v>939.93724747105512</c:v>
                </c:pt>
                <c:pt idx="44">
                  <c:v>941.74111085005541</c:v>
                </c:pt>
                <c:pt idx="45">
                  <c:v>943.6347627011429</c:v>
                </c:pt>
                <c:pt idx="46">
                  <c:v>945.61820302431784</c:v>
                </c:pt>
                <c:pt idx="47">
                  <c:v>947.6914318195802</c:v>
                </c:pt>
                <c:pt idx="48">
                  <c:v>949.85444908692978</c:v>
                </c:pt>
                <c:pt idx="49">
                  <c:v>952.10725482636667</c:v>
                </c:pt>
                <c:pt idx="50">
                  <c:v>954.449849037891</c:v>
                </c:pt>
                <c:pt idx="51">
                  <c:v>956.88223172150265</c:v>
                </c:pt>
                <c:pt idx="52">
                  <c:v>959.40440287720162</c:v>
                </c:pt>
                <c:pt idx="53">
                  <c:v>962.01636250498802</c:v>
                </c:pt>
                <c:pt idx="54">
                  <c:v>964.71811060486164</c:v>
                </c:pt>
                <c:pt idx="55">
                  <c:v>967.50964717682257</c:v>
                </c:pt>
                <c:pt idx="56">
                  <c:v>970.39097222087094</c:v>
                </c:pt>
                <c:pt idx="57">
                  <c:v>973.36208573700662</c:v>
                </c:pt>
                <c:pt idx="58">
                  <c:v>976.42298772522963</c:v>
                </c:pt>
                <c:pt idx="59">
                  <c:v>979.57367818553985</c:v>
                </c:pt>
                <c:pt idx="60">
                  <c:v>982.81415711793761</c:v>
                </c:pt>
                <c:pt idx="61">
                  <c:v>986.1444245224227</c:v>
                </c:pt>
                <c:pt idx="62">
                  <c:v>989.5644803989951</c:v>
                </c:pt>
                <c:pt idx="63">
                  <c:v>993.07432474765471</c:v>
                </c:pt>
                <c:pt idx="64">
                  <c:v>996.67395756840187</c:v>
                </c:pt>
                <c:pt idx="65">
                  <c:v>1000.3633788612361</c:v>
                </c:pt>
                <c:pt idx="66">
                  <c:v>1004.1425886261579</c:v>
                </c:pt>
                <c:pt idx="67">
                  <c:v>1008.0115868631671</c:v>
                </c:pt>
                <c:pt idx="68">
                  <c:v>1011.9703735722634</c:v>
                </c:pt>
                <c:pt idx="69">
                  <c:v>1016.0189487534471</c:v>
                </c:pt>
                <c:pt idx="70">
                  <c:v>1020.1573124067182</c:v>
                </c:pt>
                <c:pt idx="71">
                  <c:v>1024.3854645320766</c:v>
                </c:pt>
                <c:pt idx="72">
                  <c:v>1028.7034051295225</c:v>
                </c:pt>
                <c:pt idx="73">
                  <c:v>1033.1111341990556</c:v>
                </c:pt>
                <c:pt idx="74">
                  <c:v>1037.6086517406761</c:v>
                </c:pt>
                <c:pt idx="75">
                  <c:v>1042.1959577543837</c:v>
                </c:pt>
                <c:pt idx="76">
                  <c:v>1046.8730522401788</c:v>
                </c:pt>
                <c:pt idx="77">
                  <c:v>1051.6399351980615</c:v>
                </c:pt>
                <c:pt idx="78">
                  <c:v>1056.4966066280313</c:v>
                </c:pt>
                <c:pt idx="79">
                  <c:v>1061.4430665300883</c:v>
                </c:pt>
                <c:pt idx="80">
                  <c:v>1066.479314904233</c:v>
                </c:pt>
                <c:pt idx="81">
                  <c:v>1071.6053517504647</c:v>
                </c:pt>
                <c:pt idx="82">
                  <c:v>1076.821177068784</c:v>
                </c:pt>
                <c:pt idx="83">
                  <c:v>1082.1267908591906</c:v>
                </c:pt>
                <c:pt idx="84">
                  <c:v>1087.5221931216843</c:v>
                </c:pt>
                <c:pt idx="85">
                  <c:v>1093.0073838562655</c:v>
                </c:pt>
                <c:pt idx="86">
                  <c:v>1098.5823630629341</c:v>
                </c:pt>
                <c:pt idx="87">
                  <c:v>1104.2471307416897</c:v>
                </c:pt>
                <c:pt idx="88">
                  <c:v>1110.0016868925331</c:v>
                </c:pt>
                <c:pt idx="89">
                  <c:v>1115.8460315154637</c:v>
                </c:pt>
                <c:pt idx="90">
                  <c:v>1121.7801646104815</c:v>
                </c:pt>
                <c:pt idx="91">
                  <c:v>1127.8040861775869</c:v>
                </c:pt>
                <c:pt idx="92">
                  <c:v>1133.9177962167794</c:v>
                </c:pt>
                <c:pt idx="93">
                  <c:v>1140.1212947280594</c:v>
                </c:pt>
                <c:pt idx="94">
                  <c:v>1146.4145817114265</c:v>
                </c:pt>
                <c:pt idx="95">
                  <c:v>1152.7976571668812</c:v>
                </c:pt>
                <c:pt idx="96">
                  <c:v>1159.270521094423</c:v>
                </c:pt>
                <c:pt idx="97">
                  <c:v>1165.8331734940523</c:v>
                </c:pt>
                <c:pt idx="98">
                  <c:v>1172.4856143657692</c:v>
                </c:pt>
                <c:pt idx="99">
                  <c:v>1179.2278437095729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22</xdr:row>
      <xdr:rowOff>152380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72" activePane="bottomLeft" state="frozen"/>
      <selection pane="bottomLeft" activeCell="J177" sqref="J177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101</v>
      </c>
      <c r="C13" s="185"/>
      <c r="D13" s="187" t="s">
        <v>102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100</v>
      </c>
      <c r="C14" s="185"/>
      <c r="D14" s="187" t="s">
        <v>104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99</v>
      </c>
      <c r="C15" s="185"/>
      <c r="D15" s="187" t="s">
        <v>103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98</v>
      </c>
      <c r="C16" s="185"/>
      <c r="D16" s="187" t="str">
        <f>Title</f>
        <v>Flange Segment Analytical Model for 30°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97</v>
      </c>
      <c r="C17" s="185"/>
      <c r="D17" s="188" t="s">
        <v>325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96</v>
      </c>
      <c r="C18" s="185"/>
      <c r="D18" s="186"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-914.51269462145092</v>
      </c>
      <c r="P66" s="71">
        <v>-887.95062697010678</v>
      </c>
      <c r="Q66" s="71">
        <v>-861.38855931876253</v>
      </c>
      <c r="R66" s="71">
        <v>-834.82649166741828</v>
      </c>
      <c r="S66" s="71">
        <v>-808.26442401607403</v>
      </c>
      <c r="T66" s="71">
        <v>-781.70235636472978</v>
      </c>
      <c r="U66" s="71">
        <v>-755.14028871338553</v>
      </c>
      <c r="V66" s="71">
        <v>-728.57822106204139</v>
      </c>
      <c r="W66" s="71">
        <v>-702.01615341069714</v>
      </c>
      <c r="X66" s="71">
        <v>-675.45408575935289</v>
      </c>
      <c r="Y66" s="71">
        <v>-648.89201810800864</v>
      </c>
      <c r="Z66" s="71">
        <v>-622.32995045666439</v>
      </c>
      <c r="AA66" s="71">
        <v>-595.76788280532026</v>
      </c>
      <c r="AB66" s="71">
        <v>-569.205815153976</v>
      </c>
      <c r="AC66" s="71">
        <v>-542.64374750263175</v>
      </c>
      <c r="AD66" s="71">
        <v>-516.08167985128762</v>
      </c>
      <c r="AE66" s="71">
        <v>-489.51961219994331</v>
      </c>
      <c r="AF66" s="71">
        <v>-462.95754454859912</v>
      </c>
      <c r="AG66" s="71">
        <v>-436.39547689725487</v>
      </c>
      <c r="AH66" s="71">
        <v>-409.83340924591067</v>
      </c>
      <c r="AI66" s="71">
        <v>-383.27134159456648</v>
      </c>
      <c r="AJ66" s="71">
        <v>-356.70927394322223</v>
      </c>
      <c r="AK66" s="71">
        <v>-330.14720629187804</v>
      </c>
      <c r="AL66" s="71">
        <v>-303.58513864053378</v>
      </c>
      <c r="AM66" s="71">
        <v>-277.02307098918953</v>
      </c>
      <c r="AN66" s="71">
        <v>-250.46100333784531</v>
      </c>
      <c r="AO66" s="71">
        <v>-223.89893568650109</v>
      </c>
      <c r="AP66" s="71">
        <v>-197.33686803515687</v>
      </c>
      <c r="AQ66" s="71">
        <v>-170.77480038381262</v>
      </c>
      <c r="AR66" s="71">
        <v>-144.2127327324684</v>
      </c>
      <c r="AS66" s="71">
        <v>-117.65066508112417</v>
      </c>
      <c r="AT66" s="71">
        <v>-91.088597429779938</v>
      </c>
      <c r="AU66" s="71">
        <v>-64.526529778435716</v>
      </c>
      <c r="AV66" s="71">
        <v>-37.96446212709148</v>
      </c>
      <c r="AW66" s="71">
        <v>-11.402394475747249</v>
      </c>
      <c r="AX66" s="71">
        <v>15.159673175596982</v>
      </c>
      <c r="AY66" s="71">
        <v>41.721740826941215</v>
      </c>
      <c r="AZ66" s="71">
        <v>68.283808478285437</v>
      </c>
      <c r="BA66" s="71">
        <v>94.845876129629673</v>
      </c>
      <c r="BB66" s="71">
        <v>121.40794378097391</v>
      </c>
      <c r="BC66" s="71">
        <v>147.97001143231802</v>
      </c>
      <c r="BD66" s="71">
        <v>174.53207908366224</v>
      </c>
      <c r="BE66" s="71">
        <v>201.09414673500649</v>
      </c>
      <c r="BF66" s="71">
        <v>227.65621438635071</v>
      </c>
      <c r="BG66" s="71">
        <v>254.21828203769493</v>
      </c>
      <c r="BH66" s="71">
        <v>280.78034968903916</v>
      </c>
      <c r="BI66" s="71">
        <v>307.34241734038341</v>
      </c>
      <c r="BJ66" s="71">
        <v>333.90448499172766</v>
      </c>
      <c r="BK66" s="71">
        <v>360.46655264307185</v>
      </c>
      <c r="BL66" s="71">
        <v>387.0286202944161</v>
      </c>
      <c r="BM66" s="71">
        <v>413.59068794576029</v>
      </c>
      <c r="BN66" s="71">
        <v>440.15275559710454</v>
      </c>
      <c r="BO66" s="71">
        <v>466.71482324844879</v>
      </c>
      <c r="BP66" s="71">
        <v>493.27689089979299</v>
      </c>
      <c r="BQ66" s="71">
        <v>519.83895855113724</v>
      </c>
      <c r="BR66" s="71">
        <v>546.40102620248149</v>
      </c>
      <c r="BS66" s="71">
        <v>572.96309385382574</v>
      </c>
      <c r="BT66" s="71">
        <v>599.52516150516999</v>
      </c>
      <c r="BU66" s="71">
        <v>626.08722915651413</v>
      </c>
      <c r="BV66" s="71">
        <v>652.64929680785838</v>
      </c>
      <c r="BW66" s="71">
        <v>679.21136445920263</v>
      </c>
      <c r="BX66" s="71">
        <v>705.77343211054688</v>
      </c>
      <c r="BY66" s="71">
        <v>732.33549976189113</v>
      </c>
      <c r="BZ66" s="71">
        <v>758.89756741323527</v>
      </c>
      <c r="CA66" s="71">
        <v>785.45963506457952</v>
      </c>
      <c r="CB66" s="71">
        <v>812.02170271592377</v>
      </c>
      <c r="CC66" s="71">
        <v>838.58377036726802</v>
      </c>
      <c r="CD66" s="71">
        <v>865.14583801861227</v>
      </c>
      <c r="CE66" s="71">
        <v>891.70790566995652</v>
      </c>
      <c r="CF66" s="71">
        <v>918.26997332130065</v>
      </c>
      <c r="CG66" s="71">
        <v>944.8320409726449</v>
      </c>
      <c r="CH66" s="71">
        <v>971.39410862398915</v>
      </c>
      <c r="CI66" s="71">
        <v>997.95617627533341</v>
      </c>
      <c r="CJ66" s="71">
        <v>1024.5182439266775</v>
      </c>
      <c r="CK66" s="71">
        <v>1051.0803115780218</v>
      </c>
      <c r="CL66" s="71">
        <v>1077.642379229366</v>
      </c>
      <c r="CM66" s="71">
        <v>1104.2044468807103</v>
      </c>
      <c r="CN66" s="71">
        <v>1130.7665145320545</v>
      </c>
      <c r="CO66" s="71">
        <v>1157.3285821833988</v>
      </c>
      <c r="CP66" s="71">
        <v>1183.890649834743</v>
      </c>
      <c r="CQ66" s="71">
        <v>1210.4527174860871</v>
      </c>
      <c r="CR66" s="71">
        <v>1237.0147851374315</v>
      </c>
      <c r="CS66" s="71">
        <v>1263.5768527887756</v>
      </c>
      <c r="CT66" s="71">
        <v>1290.1389204401198</v>
      </c>
      <c r="CU66" s="71">
        <v>1316.7009880914638</v>
      </c>
      <c r="CV66" s="71">
        <v>1343.2630557428083</v>
      </c>
      <c r="CW66" s="71">
        <v>1369.8251233941523</v>
      </c>
      <c r="CX66" s="71">
        <v>1396.3871910454968</v>
      </c>
      <c r="CY66" s="71">
        <v>1422.9492586968408</v>
      </c>
      <c r="CZ66" s="71">
        <v>1449.5113263481853</v>
      </c>
      <c r="DA66" s="71">
        <v>1476.0733939995293</v>
      </c>
      <c r="DB66" s="71">
        <v>1502.6354616508738</v>
      </c>
      <c r="DC66" s="71">
        <v>1529.1975293022178</v>
      </c>
      <c r="DD66" s="71">
        <v>1555.7595969535623</v>
      </c>
      <c r="DE66" s="71">
        <v>1582.3216646049061</v>
      </c>
      <c r="DF66" s="71">
        <v>1608.8837322562506</v>
      </c>
      <c r="DG66" s="71">
        <v>1635.4457999075946</v>
      </c>
      <c r="DH66" s="71">
        <v>1662.0078675589391</v>
      </c>
      <c r="DI66" s="71">
        <v>1688.5699352102831</v>
      </c>
      <c r="DJ66" s="71">
        <v>1715.1320028616276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914.65676135653644</v>
      </c>
      <c r="P67" s="71">
        <v>914.65676135653644</v>
      </c>
      <c r="Q67" s="71">
        <v>914.65885130046581</v>
      </c>
      <c r="R67" s="71">
        <v>914.68652609676883</v>
      </c>
      <c r="S67" s="71">
        <v>914.74636178741503</v>
      </c>
      <c r="T67" s="71">
        <v>914.83835837240417</v>
      </c>
      <c r="U67" s="71">
        <v>914.96251585173627</v>
      </c>
      <c r="V67" s="71">
        <v>915.11883422541143</v>
      </c>
      <c r="W67" s="71">
        <v>915.30731349342966</v>
      </c>
      <c r="X67" s="71">
        <v>915.52795365579084</v>
      </c>
      <c r="Y67" s="71">
        <v>915.78075471249508</v>
      </c>
      <c r="Z67" s="71">
        <v>916.06571666354239</v>
      </c>
      <c r="AA67" s="71">
        <v>916.38283950893265</v>
      </c>
      <c r="AB67" s="71">
        <v>916.73212324866608</v>
      </c>
      <c r="AC67" s="71">
        <v>917.11356788274236</v>
      </c>
      <c r="AD67" s="71">
        <v>917.52717341116181</v>
      </c>
      <c r="AE67" s="71">
        <v>917.9729398339241</v>
      </c>
      <c r="AF67" s="71">
        <v>918.45086715102957</v>
      </c>
      <c r="AG67" s="71">
        <v>918.96095536247788</v>
      </c>
      <c r="AH67" s="71">
        <v>919.50320446826936</v>
      </c>
      <c r="AI67" s="71">
        <v>920.07761446840379</v>
      </c>
      <c r="AJ67" s="71">
        <v>920.68418536288129</v>
      </c>
      <c r="AK67" s="71">
        <v>921.32291715170174</v>
      </c>
      <c r="AL67" s="71">
        <v>921.99380983486526</v>
      </c>
      <c r="AM67" s="71">
        <v>922.69686341237184</v>
      </c>
      <c r="AN67" s="71">
        <v>923.43207788422137</v>
      </c>
      <c r="AO67" s="71">
        <v>924.19945325041397</v>
      </c>
      <c r="AP67" s="71">
        <v>924.99898951094963</v>
      </c>
      <c r="AQ67" s="71">
        <v>925.83068666582813</v>
      </c>
      <c r="AR67" s="71">
        <v>926.6945447150498</v>
      </c>
      <c r="AS67" s="71">
        <v>927.59056365861443</v>
      </c>
      <c r="AT67" s="71">
        <v>928.52608885358029</v>
      </c>
      <c r="AU67" s="71">
        <v>929.53679906656873</v>
      </c>
      <c r="AV67" s="71">
        <v>930.62743173008948</v>
      </c>
      <c r="AW67" s="71">
        <v>931.79798684414254</v>
      </c>
      <c r="AX67" s="71">
        <v>933.04846440872768</v>
      </c>
      <c r="AY67" s="71">
        <v>934.37886442384536</v>
      </c>
      <c r="AZ67" s="71">
        <v>935.78918688949511</v>
      </c>
      <c r="BA67" s="71">
        <v>937.27943180567718</v>
      </c>
      <c r="BB67" s="71">
        <v>938.84959917239144</v>
      </c>
      <c r="BC67" s="71">
        <v>940.499688989638</v>
      </c>
      <c r="BD67" s="71">
        <v>942.22970125741688</v>
      </c>
      <c r="BE67" s="71">
        <v>944.03963597572795</v>
      </c>
      <c r="BF67" s="71">
        <v>945.92949314457121</v>
      </c>
      <c r="BG67" s="71">
        <v>947.8992727639469</v>
      </c>
      <c r="BH67" s="71">
        <v>949.94897483385466</v>
      </c>
      <c r="BI67" s="71">
        <v>952.07859935429485</v>
      </c>
      <c r="BJ67" s="71">
        <v>954.28814632526723</v>
      </c>
      <c r="BK67" s="71">
        <v>956.57761574677193</v>
      </c>
      <c r="BL67" s="71">
        <v>958.94700761880893</v>
      </c>
      <c r="BM67" s="71">
        <v>961.39632194137801</v>
      </c>
      <c r="BN67" s="71">
        <v>963.92555871447939</v>
      </c>
      <c r="BO67" s="71">
        <v>966.5347179381132</v>
      </c>
      <c r="BP67" s="71">
        <v>969.22379961227921</v>
      </c>
      <c r="BQ67" s="71">
        <v>971.99280373697741</v>
      </c>
      <c r="BR67" s="71">
        <v>974.84173031220791</v>
      </c>
      <c r="BS67" s="71">
        <v>977.77057933797073</v>
      </c>
      <c r="BT67" s="71">
        <v>980.77935081426563</v>
      </c>
      <c r="BU67" s="71">
        <v>983.86804474109294</v>
      </c>
      <c r="BV67" s="71">
        <v>987.03666111845246</v>
      </c>
      <c r="BW67" s="71">
        <v>990.28519994634428</v>
      </c>
      <c r="BX67" s="71">
        <v>993.61366122476841</v>
      </c>
      <c r="BY67" s="71">
        <v>997.02204495372473</v>
      </c>
      <c r="BZ67" s="71">
        <v>1000.5103511332132</v>
      </c>
      <c r="CA67" s="71">
        <v>1004.0785797632341</v>
      </c>
      <c r="CB67" s="71">
        <v>1007.7267308437872</v>
      </c>
      <c r="CC67" s="71">
        <v>1011.4548043748725</v>
      </c>
      <c r="CD67" s="71">
        <v>1015.2628003564902</v>
      </c>
      <c r="CE67" s="71">
        <v>1019.1507187886401</v>
      </c>
      <c r="CF67" s="71">
        <v>1023.1185596713223</v>
      </c>
      <c r="CG67" s="71">
        <v>1027.1663230045367</v>
      </c>
      <c r="CH67" s="71">
        <v>1031.2940087882832</v>
      </c>
      <c r="CI67" s="71">
        <v>1035.5016170225624</v>
      </c>
      <c r="CJ67" s="71">
        <v>1039.7891477073736</v>
      </c>
      <c r="CK67" s="71">
        <v>1044.1566008427169</v>
      </c>
      <c r="CL67" s="71">
        <v>1048.6039764285929</v>
      </c>
      <c r="CM67" s="71">
        <v>1053.1312744650006</v>
      </c>
      <c r="CN67" s="71">
        <v>1057.7384949519408</v>
      </c>
      <c r="CO67" s="71">
        <v>1062.4256378894133</v>
      </c>
      <c r="CP67" s="71">
        <v>1067.1927032774181</v>
      </c>
      <c r="CQ67" s="71">
        <v>1072.0396911159553</v>
      </c>
      <c r="CR67" s="71">
        <v>1076.9666014050244</v>
      </c>
      <c r="CS67" s="71">
        <v>1081.973434144626</v>
      </c>
      <c r="CT67" s="71">
        <v>1087.06018933476</v>
      </c>
      <c r="CU67" s="71">
        <v>1092.226866975426</v>
      </c>
      <c r="CV67" s="71">
        <v>1097.4734670666244</v>
      </c>
      <c r="CW67" s="71">
        <v>1102.799989608355</v>
      </c>
      <c r="CX67" s="71">
        <v>1108.2064346006177</v>
      </c>
      <c r="CY67" s="71">
        <v>1113.6928020434127</v>
      </c>
      <c r="CZ67" s="71">
        <v>1119.2590919367403</v>
      </c>
      <c r="DA67" s="71">
        <v>1124.9053042806001</v>
      </c>
      <c r="DB67" s="71">
        <v>1130.6314390749919</v>
      </c>
      <c r="DC67" s="71">
        <v>1136.4374963199161</v>
      </c>
      <c r="DD67" s="71">
        <v>1142.3234760153725</v>
      </c>
      <c r="DE67" s="71">
        <v>1148.2893781613611</v>
      </c>
      <c r="DF67" s="71">
        <v>1154.3352027578821</v>
      </c>
      <c r="DG67" s="71">
        <v>1160.4609498049354</v>
      </c>
      <c r="DH67" s="71">
        <v>1166.666619302521</v>
      </c>
      <c r="DI67" s="71">
        <v>1172.9522112506386</v>
      </c>
      <c r="DJ67" s="71">
        <v>1179.3177256492886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-53.34688078997128</v>
      </c>
      <c r="P68" s="71">
        <v>-53.34688078997128</v>
      </c>
      <c r="Q68" s="71">
        <v>-53.340241425751358</v>
      </c>
      <c r="R68" s="71">
        <v>-53.252323731026038</v>
      </c>
      <c r="S68" s="71">
        <v>-53.062236840185413</v>
      </c>
      <c r="T68" s="71">
        <v>-52.769980753229504</v>
      </c>
      <c r="U68" s="71">
        <v>-52.375555470158304</v>
      </c>
      <c r="V68" s="71">
        <v>-51.878960990971819</v>
      </c>
      <c r="W68" s="71">
        <v>-51.280197315670037</v>
      </c>
      <c r="X68" s="71">
        <v>-50.579264444252971</v>
      </c>
      <c r="Y68" s="71">
        <v>-49.776162376720613</v>
      </c>
      <c r="Z68" s="71">
        <v>-48.870891113072972</v>
      </c>
      <c r="AA68" s="71">
        <v>-47.863450653310032</v>
      </c>
      <c r="AB68" s="71">
        <v>-46.753840997431809</v>
      </c>
      <c r="AC68" s="71">
        <v>-45.542062145438287</v>
      </c>
      <c r="AD68" s="71">
        <v>-44.228114097329481</v>
      </c>
      <c r="AE68" s="71">
        <v>-42.811996853105391</v>
      </c>
      <c r="AF68" s="71">
        <v>-41.293710412766004</v>
      </c>
      <c r="AG68" s="71">
        <v>-39.673254776311332</v>
      </c>
      <c r="AH68" s="71">
        <v>-37.950629943741362</v>
      </c>
      <c r="AI68" s="71">
        <v>-36.125835915056115</v>
      </c>
      <c r="AJ68" s="71">
        <v>-34.19887269025557</v>
      </c>
      <c r="AK68" s="71">
        <v>-32.169740269339734</v>
      </c>
      <c r="AL68" s="71">
        <v>-30.038438652308614</v>
      </c>
      <c r="AM68" s="71">
        <v>-27.804967839162199</v>
      </c>
      <c r="AN68" s="71">
        <v>-25.469327829900493</v>
      </c>
      <c r="AO68" s="71">
        <v>-23.0315186245235</v>
      </c>
      <c r="AP68" s="71">
        <v>-20.491540223031219</v>
      </c>
      <c r="AQ68" s="71">
        <v>-17.849392625423643</v>
      </c>
      <c r="AR68" s="71">
        <v>-15.10507583170078</v>
      </c>
      <c r="AS68" s="71">
        <v>-12.258589841862626</v>
      </c>
      <c r="AT68" s="71">
        <v>-9.2966662021920428</v>
      </c>
      <c r="AU68" s="71">
        <v>-6.1548557565946638</v>
      </c>
      <c r="AV68" s="71">
        <v>-2.8246009355073141</v>
      </c>
      <c r="AW68" s="71">
        <v>0.69409826107000572</v>
      </c>
      <c r="AX68" s="71">
        <v>4.4012418331372967</v>
      </c>
      <c r="AY68" s="71">
        <v>8.2968297806945568</v>
      </c>
      <c r="AZ68" s="71">
        <v>12.380862103741789</v>
      </c>
      <c r="BA68" s="71">
        <v>16.653338802278991</v>
      </c>
      <c r="BB68" s="71">
        <v>21.114259876306164</v>
      </c>
      <c r="BC68" s="71">
        <v>25.763625325823288</v>
      </c>
      <c r="BD68" s="71">
        <v>30.601435150830401</v>
      </c>
      <c r="BE68" s="71">
        <v>35.627689351327483</v>
      </c>
      <c r="BF68" s="71">
        <v>40.842387927314526</v>
      </c>
      <c r="BG68" s="71">
        <v>46.245530878791556</v>
      </c>
      <c r="BH68" s="71">
        <v>51.83711820575855</v>
      </c>
      <c r="BI68" s="71">
        <v>57.617149908215517</v>
      </c>
      <c r="BJ68" s="71">
        <v>63.585625986162455</v>
      </c>
      <c r="BK68" s="71">
        <v>69.742546439599366</v>
      </c>
      <c r="BL68" s="71">
        <v>76.087911268526241</v>
      </c>
      <c r="BM68" s="71">
        <v>82.621720472943082</v>
      </c>
      <c r="BN68" s="71">
        <v>89.343974052849902</v>
      </c>
      <c r="BO68" s="71">
        <v>96.254672008246686</v>
      </c>
      <c r="BP68" s="71">
        <v>103.35381433913345</v>
      </c>
      <c r="BQ68" s="71">
        <v>110.64140104551016</v>
      </c>
      <c r="BR68" s="71">
        <v>118.11743212737686</v>
      </c>
      <c r="BS68" s="71">
        <v>125.78190758473353</v>
      </c>
      <c r="BT68" s="71">
        <v>133.63482741758017</v>
      </c>
      <c r="BU68" s="71">
        <v>141.6761916259168</v>
      </c>
      <c r="BV68" s="71">
        <v>149.90600020974338</v>
      </c>
      <c r="BW68" s="71">
        <v>158.32425316905994</v>
      </c>
      <c r="BX68" s="71">
        <v>166.93095050386646</v>
      </c>
      <c r="BY68" s="71">
        <v>175.72609221416295</v>
      </c>
      <c r="BZ68" s="71">
        <v>184.70967829994939</v>
      </c>
      <c r="CA68" s="71">
        <v>193.88170876122584</v>
      </c>
      <c r="CB68" s="71">
        <v>203.24218359799221</v>
      </c>
      <c r="CC68" s="71">
        <v>212.79110281024859</v>
      </c>
      <c r="CD68" s="71">
        <v>222.52846639799495</v>
      </c>
      <c r="CE68" s="71">
        <v>232.45427436123126</v>
      </c>
      <c r="CF68" s="71">
        <v>242.56852669995754</v>
      </c>
      <c r="CG68" s="71">
        <v>252.87122341417381</v>
      </c>
      <c r="CH68" s="71">
        <v>263.36236450388009</v>
      </c>
      <c r="CI68" s="71">
        <v>274.04194996907626</v>
      </c>
      <c r="CJ68" s="71">
        <v>284.90997980976238</v>
      </c>
      <c r="CK68" s="71">
        <v>295.96645402593862</v>
      </c>
      <c r="CL68" s="71">
        <v>307.21137261760464</v>
      </c>
      <c r="CM68" s="71">
        <v>318.64473558476078</v>
      </c>
      <c r="CN68" s="71">
        <v>330.26654292740676</v>
      </c>
      <c r="CO68" s="71">
        <v>342.0767946455428</v>
      </c>
      <c r="CP68" s="71">
        <v>354.0754907391688</v>
      </c>
      <c r="CQ68" s="71">
        <v>366.26263120828463</v>
      </c>
      <c r="CR68" s="71">
        <v>378.6382160528907</v>
      </c>
      <c r="CS68" s="71">
        <v>391.20224527298649</v>
      </c>
      <c r="CT68" s="71">
        <v>403.95471886857251</v>
      </c>
      <c r="CU68" s="71">
        <v>416.8956368396482</v>
      </c>
      <c r="CV68" s="71">
        <v>430.02499918621419</v>
      </c>
      <c r="CW68" s="71">
        <v>443.34280590826978</v>
      </c>
      <c r="CX68" s="71">
        <v>456.84905700581572</v>
      </c>
      <c r="CY68" s="71">
        <v>470.54375247885127</v>
      </c>
      <c r="CZ68" s="71">
        <v>484.42689232737706</v>
      </c>
      <c r="DA68" s="71">
        <v>498.49847655139268</v>
      </c>
      <c r="DB68" s="71">
        <v>512.75850515089837</v>
      </c>
      <c r="DC68" s="71">
        <v>527.2069781258939</v>
      </c>
      <c r="DD68" s="71">
        <v>541.84389547637954</v>
      </c>
      <c r="DE68" s="71">
        <v>556.66925720235497</v>
      </c>
      <c r="DF68" s="71">
        <v>571.68306330382063</v>
      </c>
      <c r="DG68" s="71">
        <v>586.88531378077596</v>
      </c>
      <c r="DH68" s="71">
        <v>602.27600863322152</v>
      </c>
      <c r="DI68" s="71">
        <v>617.85514786115687</v>
      </c>
      <c r="DJ68" s="71">
        <v>633.62273146458233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1633.4590503444072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121.86421587998476</v>
      </c>
      <c r="K85" s="79">
        <v>938.87726907987553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-870.96447106804851</v>
      </c>
      <c r="K86" s="79">
        <v>914.65676135653644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932324.99344203714</v>
      </c>
      <c r="J89" s="80">
        <v>4.6864760452201053E-2</v>
      </c>
      <c r="K89" s="80">
        <v>5.6638929821594466E-8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931945.97509738815</v>
      </c>
      <c r="J90" s="80">
        <v>3.9701306574883057E-2</v>
      </c>
      <c r="K90" s="80">
        <v>2.2791576403913491E-8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914656.76135653642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2.9406211311430822E-4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-10.957886527658451</v>
      </c>
      <c r="L113" s="3"/>
      <c r="Q113" s="70" t="s">
        <v>303</v>
      </c>
      <c r="R113" s="1">
        <f>R111-2*R112*J113</f>
        <v>0.51223530561951225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1633.4590503444072</v>
      </c>
      <c r="K114" s="79">
        <v>585.74171836542166</v>
      </c>
      <c r="L114" s="3"/>
      <c r="Q114" s="70" t="s">
        <v>304</v>
      </c>
      <c r="R114" s="1">
        <f>point1.Ms-R113*J113-R112*J113^2</f>
        <v>39.953983492669941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121.86421587998476</v>
      </c>
      <c r="K115" s="79">
        <v>21.192534025943225</v>
      </c>
      <c r="L115" s="3"/>
      <c r="Q115" s="1" t="s">
        <v>305</v>
      </c>
      <c r="R115" s="1">
        <f>R114+R113*J116+R112*J116^2</f>
        <v>-183.11539251796941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-870.96447106804851</v>
      </c>
      <c r="K116" s="79">
        <v>-53.34688078997128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2.2623929114469967</v>
      </c>
      <c r="J119" s="80">
        <v>1.3906355592425984E-4</v>
      </c>
      <c r="K119" s="80">
        <v>1.3354555181390784E-10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1.5777444560802154</v>
      </c>
      <c r="J120" s="80">
        <v>1.2612368717795889E-4</v>
      </c>
      <c r="K120" s="80">
        <v>7.2404610846694813E-11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-53.34688078997128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8412.8476431575564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1.0505535851722823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-428.90821899701831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-765.14447106804846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4.7773487669470691E-2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3.4877697344758804E-2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0.11079997533836439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-45.698855457904237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-10.957886527658507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2.2430675015639814E-3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-45.655669996311055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-10.947256950244993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0.52574905144330109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5" priority="5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71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101</v>
      </c>
      <c r="C13" s="185"/>
      <c r="D13" s="187" t="str">
        <f>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100</v>
      </c>
      <c r="C14" s="185"/>
      <c r="D14" s="187" t="str">
        <f>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99</v>
      </c>
      <c r="C15" s="185"/>
      <c r="D15" s="187" t="str">
        <f>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98</v>
      </c>
      <c r="C16" s="185"/>
      <c r="D16" s="187" t="str">
        <f>Title</f>
        <v>Flange Segment Analytical Model for 60°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97</v>
      </c>
      <c r="C17" s="185"/>
      <c r="D17" s="187" t="str">
        <f>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96</v>
      </c>
      <c r="C18" s="185"/>
      <c r="D18" s="186">
        <f>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-943.72542573293333</v>
      </c>
      <c r="P66" s="71">
        <v>-917.54455015299459</v>
      </c>
      <c r="Q66" s="71">
        <v>-891.36367457305573</v>
      </c>
      <c r="R66" s="71">
        <v>-865.18279899311699</v>
      </c>
      <c r="S66" s="71">
        <v>-839.00192341317813</v>
      </c>
      <c r="T66" s="71">
        <v>-812.82104783323939</v>
      </c>
      <c r="U66" s="71">
        <v>-786.64017225330053</v>
      </c>
      <c r="V66" s="71">
        <v>-760.45929667336179</v>
      </c>
      <c r="W66" s="71">
        <v>-734.27842109342305</v>
      </c>
      <c r="X66" s="71">
        <v>-708.09754551348419</v>
      </c>
      <c r="Y66" s="71">
        <v>-681.91666993354545</v>
      </c>
      <c r="Z66" s="71">
        <v>-655.73579435360659</v>
      </c>
      <c r="AA66" s="71">
        <v>-629.55491877366785</v>
      </c>
      <c r="AB66" s="71">
        <v>-603.37404319372911</v>
      </c>
      <c r="AC66" s="71">
        <v>-577.19316761379025</v>
      </c>
      <c r="AD66" s="71">
        <v>-551.01229203385151</v>
      </c>
      <c r="AE66" s="71">
        <v>-524.83141645391265</v>
      </c>
      <c r="AF66" s="71">
        <v>-498.65054087397385</v>
      </c>
      <c r="AG66" s="71">
        <v>-472.46966529403511</v>
      </c>
      <c r="AH66" s="71">
        <v>-446.28878971409631</v>
      </c>
      <c r="AI66" s="71">
        <v>-420.10791413415751</v>
      </c>
      <c r="AJ66" s="71">
        <v>-393.92703855421871</v>
      </c>
      <c r="AK66" s="71">
        <v>-367.74616297427997</v>
      </c>
      <c r="AL66" s="71">
        <v>-341.56528739434123</v>
      </c>
      <c r="AM66" s="71">
        <v>-315.38441181440231</v>
      </c>
      <c r="AN66" s="71">
        <v>-289.20353623446357</v>
      </c>
      <c r="AO66" s="71">
        <v>-263.02266065452483</v>
      </c>
      <c r="AP66" s="71">
        <v>-236.84178507458594</v>
      </c>
      <c r="AQ66" s="71">
        <v>-210.66090949464717</v>
      </c>
      <c r="AR66" s="71">
        <v>-184.48003391470843</v>
      </c>
      <c r="AS66" s="71">
        <v>-158.29915833476966</v>
      </c>
      <c r="AT66" s="71">
        <v>-132.11828275483077</v>
      </c>
      <c r="AU66" s="71">
        <v>-105.93740717489203</v>
      </c>
      <c r="AV66" s="71">
        <v>-79.756531594953273</v>
      </c>
      <c r="AW66" s="71">
        <v>-53.575656015014395</v>
      </c>
      <c r="AX66" s="71">
        <v>-27.394780435075635</v>
      </c>
      <c r="AY66" s="71">
        <v>-1.2139048551368761</v>
      </c>
      <c r="AZ66" s="71">
        <v>24.966970724801882</v>
      </c>
      <c r="BA66" s="71">
        <v>51.14784630474076</v>
      </c>
      <c r="BB66" s="71">
        <v>77.32872188467951</v>
      </c>
      <c r="BC66" s="71">
        <v>103.50959746461827</v>
      </c>
      <c r="BD66" s="71">
        <v>129.69047304455714</v>
      </c>
      <c r="BE66" s="71">
        <v>155.87134862449591</v>
      </c>
      <c r="BF66" s="71">
        <v>182.05222420443465</v>
      </c>
      <c r="BG66" s="71">
        <v>208.23309978437342</v>
      </c>
      <c r="BH66" s="71">
        <v>234.41397536431219</v>
      </c>
      <c r="BI66" s="71">
        <v>260.59485094425094</v>
      </c>
      <c r="BJ66" s="71">
        <v>286.77572652418991</v>
      </c>
      <c r="BK66" s="71">
        <v>312.95660210412871</v>
      </c>
      <c r="BL66" s="71">
        <v>339.13747768406745</v>
      </c>
      <c r="BM66" s="71">
        <v>365.31835326400619</v>
      </c>
      <c r="BN66" s="71">
        <v>391.49922884394493</v>
      </c>
      <c r="BO66" s="71">
        <v>417.68010442388373</v>
      </c>
      <c r="BP66" s="71">
        <v>443.86098000382248</v>
      </c>
      <c r="BQ66" s="71">
        <v>470.04185558376145</v>
      </c>
      <c r="BR66" s="71">
        <v>496.22273116370025</v>
      </c>
      <c r="BS66" s="71">
        <v>522.40360674363899</v>
      </c>
      <c r="BT66" s="71">
        <v>548.58448232357773</v>
      </c>
      <c r="BU66" s="71">
        <v>574.76535790351647</v>
      </c>
      <c r="BV66" s="71">
        <v>600.94623348345522</v>
      </c>
      <c r="BW66" s="71">
        <v>627.12710906339407</v>
      </c>
      <c r="BX66" s="71">
        <v>653.30798464333304</v>
      </c>
      <c r="BY66" s="71">
        <v>679.48886022327179</v>
      </c>
      <c r="BZ66" s="71">
        <v>705.66973580321053</v>
      </c>
      <c r="CA66" s="71">
        <v>731.85061138314927</v>
      </c>
      <c r="CB66" s="71">
        <v>758.03148696308801</v>
      </c>
      <c r="CC66" s="71">
        <v>784.21236254302676</v>
      </c>
      <c r="CD66" s="71">
        <v>810.39323812296561</v>
      </c>
      <c r="CE66" s="71">
        <v>836.57411370290458</v>
      </c>
      <c r="CF66" s="71">
        <v>862.75498928284333</v>
      </c>
      <c r="CG66" s="71">
        <v>888.93586486278207</v>
      </c>
      <c r="CH66" s="71">
        <v>915.11674044272081</v>
      </c>
      <c r="CI66" s="71">
        <v>941.29761602265955</v>
      </c>
      <c r="CJ66" s="71">
        <v>967.4784916025983</v>
      </c>
      <c r="CK66" s="71">
        <v>993.65936718253715</v>
      </c>
      <c r="CL66" s="71">
        <v>1019.8402427624761</v>
      </c>
      <c r="CM66" s="71">
        <v>1046.0211183424149</v>
      </c>
      <c r="CN66" s="71">
        <v>1072.2019939223537</v>
      </c>
      <c r="CO66" s="71">
        <v>1098.3828695022926</v>
      </c>
      <c r="CP66" s="71">
        <v>1124.5637450822312</v>
      </c>
      <c r="CQ66" s="71">
        <v>1150.7446206621701</v>
      </c>
      <c r="CR66" s="71">
        <v>1176.9254962421087</v>
      </c>
      <c r="CS66" s="71">
        <v>1203.1063718220475</v>
      </c>
      <c r="CT66" s="71">
        <v>1229.2872474019862</v>
      </c>
      <c r="CU66" s="71">
        <v>1255.468122981925</v>
      </c>
      <c r="CV66" s="71">
        <v>1281.6489985618639</v>
      </c>
      <c r="CW66" s="71">
        <v>1307.8298741418025</v>
      </c>
      <c r="CX66" s="71">
        <v>1334.0107497217414</v>
      </c>
      <c r="CY66" s="71">
        <v>1360.19162530168</v>
      </c>
      <c r="CZ66" s="71">
        <v>1386.3725008816189</v>
      </c>
      <c r="DA66" s="71">
        <v>1412.5533764615575</v>
      </c>
      <c r="DB66" s="71">
        <v>1438.7342520414963</v>
      </c>
      <c r="DC66" s="71">
        <v>1464.9151276214352</v>
      </c>
      <c r="DD66" s="71">
        <v>1491.0960032013743</v>
      </c>
      <c r="DE66" s="71">
        <v>1517.2768787813131</v>
      </c>
      <c r="DF66" s="71">
        <v>1543.4577543612518</v>
      </c>
      <c r="DG66" s="71">
        <v>1569.6386299411906</v>
      </c>
      <c r="DH66" s="71">
        <v>1595.8195055211293</v>
      </c>
      <c r="DI66" s="71">
        <v>1622.0003811010681</v>
      </c>
      <c r="DJ66" s="71">
        <v>1648.1812566810072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913.84239693217296</v>
      </c>
      <c r="P67" s="71">
        <v>913.84239693217296</v>
      </c>
      <c r="Q67" s="71">
        <v>913.84363736846592</v>
      </c>
      <c r="R67" s="71">
        <v>913.86782098971082</v>
      </c>
      <c r="S67" s="71">
        <v>913.92287050045775</v>
      </c>
      <c r="T67" s="71">
        <v>914.00878590070636</v>
      </c>
      <c r="U67" s="71">
        <v>914.12556719045676</v>
      </c>
      <c r="V67" s="71">
        <v>914.27321436970919</v>
      </c>
      <c r="W67" s="71">
        <v>914.45172743846331</v>
      </c>
      <c r="X67" s="71">
        <v>914.66110639671933</v>
      </c>
      <c r="Y67" s="71">
        <v>914.90135124447727</v>
      </c>
      <c r="Z67" s="71">
        <v>915.172461981737</v>
      </c>
      <c r="AA67" s="71">
        <v>915.47443860849853</v>
      </c>
      <c r="AB67" s="71">
        <v>915.80728112476197</v>
      </c>
      <c r="AC67" s="71">
        <v>916.17098953052732</v>
      </c>
      <c r="AD67" s="71">
        <v>916.56556382579436</v>
      </c>
      <c r="AE67" s="71">
        <v>916.99100401056342</v>
      </c>
      <c r="AF67" s="71">
        <v>917.44731008483416</v>
      </c>
      <c r="AG67" s="71">
        <v>917.9344820486067</v>
      </c>
      <c r="AH67" s="71">
        <v>918.45251990188126</v>
      </c>
      <c r="AI67" s="71">
        <v>919.00142364465762</v>
      </c>
      <c r="AJ67" s="71">
        <v>919.58119327693589</v>
      </c>
      <c r="AK67" s="71">
        <v>920.19182879871585</v>
      </c>
      <c r="AL67" s="71">
        <v>920.83333020999771</v>
      </c>
      <c r="AM67" s="71">
        <v>921.50569751078149</v>
      </c>
      <c r="AN67" s="71">
        <v>922.20893070106695</v>
      </c>
      <c r="AO67" s="71">
        <v>922.94302978085432</v>
      </c>
      <c r="AP67" s="71">
        <v>923.7079947501436</v>
      </c>
      <c r="AQ67" s="71">
        <v>924.50382560893479</v>
      </c>
      <c r="AR67" s="71">
        <v>925.33052235722766</v>
      </c>
      <c r="AS67" s="71">
        <v>926.18808499502256</v>
      </c>
      <c r="AT67" s="71">
        <v>927.07651352231915</v>
      </c>
      <c r="AU67" s="71">
        <v>927.99580793911753</v>
      </c>
      <c r="AV67" s="71">
        <v>928.97233408449983</v>
      </c>
      <c r="AW67" s="71">
        <v>930.0329334095768</v>
      </c>
      <c r="AX67" s="71">
        <v>931.17760644936379</v>
      </c>
      <c r="AY67" s="71">
        <v>932.40635320386093</v>
      </c>
      <c r="AZ67" s="71">
        <v>933.71917367306833</v>
      </c>
      <c r="BA67" s="71">
        <v>935.11606785698575</v>
      </c>
      <c r="BB67" s="71">
        <v>936.59703575561332</v>
      </c>
      <c r="BC67" s="71">
        <v>938.16207736895115</v>
      </c>
      <c r="BD67" s="71">
        <v>939.81119269699911</v>
      </c>
      <c r="BE67" s="71">
        <v>941.54438173975711</v>
      </c>
      <c r="BF67" s="71">
        <v>943.36164449722537</v>
      </c>
      <c r="BG67" s="71">
        <v>945.26298096940377</v>
      </c>
      <c r="BH67" s="71">
        <v>947.24839115629231</v>
      </c>
      <c r="BI67" s="71">
        <v>949.317875057891</v>
      </c>
      <c r="BJ67" s="71">
        <v>951.47143267419983</v>
      </c>
      <c r="BK67" s="71">
        <v>953.70906400521881</v>
      </c>
      <c r="BL67" s="71">
        <v>956.03076905094792</v>
      </c>
      <c r="BM67" s="71">
        <v>958.4365478113873</v>
      </c>
      <c r="BN67" s="71">
        <v>960.92640028653682</v>
      </c>
      <c r="BO67" s="71">
        <v>963.50032647639637</v>
      </c>
      <c r="BP67" s="71">
        <v>966.15832638096606</v>
      </c>
      <c r="BQ67" s="71">
        <v>968.90040000024601</v>
      </c>
      <c r="BR67" s="71">
        <v>971.7265473342361</v>
      </c>
      <c r="BS67" s="71">
        <v>974.63676838293634</v>
      </c>
      <c r="BT67" s="71">
        <v>977.63106314634672</v>
      </c>
      <c r="BU67" s="71">
        <v>980.70943162446724</v>
      </c>
      <c r="BV67" s="71">
        <v>983.87187381729802</v>
      </c>
      <c r="BW67" s="71">
        <v>987.11838972483883</v>
      </c>
      <c r="BX67" s="71">
        <v>990.44897934708979</v>
      </c>
      <c r="BY67" s="71">
        <v>993.863642684051</v>
      </c>
      <c r="BZ67" s="71">
        <v>997.36237973572224</v>
      </c>
      <c r="CA67" s="71">
        <v>1000.9451905021036</v>
      </c>
      <c r="CB67" s="71">
        <v>1004.6120749831953</v>
      </c>
      <c r="CC67" s="71">
        <v>1008.3630331789969</v>
      </c>
      <c r="CD67" s="71">
        <v>1012.1980650895089</v>
      </c>
      <c r="CE67" s="71">
        <v>1016.1171707147309</v>
      </c>
      <c r="CF67" s="71">
        <v>1020.1203500546632</v>
      </c>
      <c r="CG67" s="71">
        <v>1024.2076031093056</v>
      </c>
      <c r="CH67" s="71">
        <v>1028.378929878658</v>
      </c>
      <c r="CI67" s="71">
        <v>1032.6343303627207</v>
      </c>
      <c r="CJ67" s="71">
        <v>1036.9738045614936</v>
      </c>
      <c r="CK67" s="71">
        <v>1041.3973524749765</v>
      </c>
      <c r="CL67" s="71">
        <v>1045.9049741031697</v>
      </c>
      <c r="CM67" s="71">
        <v>1050.4966694460729</v>
      </c>
      <c r="CN67" s="71">
        <v>1055.1724385036864</v>
      </c>
      <c r="CO67" s="71">
        <v>1059.9322812760099</v>
      </c>
      <c r="CP67" s="71">
        <v>1064.7761977630437</v>
      </c>
      <c r="CQ67" s="71">
        <v>1069.7041879647877</v>
      </c>
      <c r="CR67" s="71">
        <v>1074.7162518812418</v>
      </c>
      <c r="CS67" s="71">
        <v>1079.8123895124061</v>
      </c>
      <c r="CT67" s="71">
        <v>1084.9926008582802</v>
      </c>
      <c r="CU67" s="71">
        <v>1090.2568859188648</v>
      </c>
      <c r="CV67" s="71">
        <v>1095.6052446941594</v>
      </c>
      <c r="CW67" s="71">
        <v>1101.0376771841643</v>
      </c>
      <c r="CX67" s="71">
        <v>1106.554183388879</v>
      </c>
      <c r="CY67" s="71">
        <v>1112.1547633083044</v>
      </c>
      <c r="CZ67" s="71">
        <v>1117.8394169424396</v>
      </c>
      <c r="DA67" s="71">
        <v>1123.608144291285</v>
      </c>
      <c r="DB67" s="71">
        <v>1129.4609453548405</v>
      </c>
      <c r="DC67" s="71">
        <v>1135.3978201331063</v>
      </c>
      <c r="DD67" s="71">
        <v>1141.4187686260823</v>
      </c>
      <c r="DE67" s="71">
        <v>1147.5237908337681</v>
      </c>
      <c r="DF67" s="71">
        <v>1153.7128867561644</v>
      </c>
      <c r="DG67" s="71">
        <v>1159.9860563932709</v>
      </c>
      <c r="DH67" s="71">
        <v>1166.3432997450873</v>
      </c>
      <c r="DI67" s="71">
        <v>1172.7846168116141</v>
      </c>
      <c r="DJ67" s="71">
        <v>1179.3100075928508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-56.970595379604305</v>
      </c>
      <c r="P68" s="71">
        <v>-56.970595379604305</v>
      </c>
      <c r="Q68" s="71">
        <v>-56.966599864781074</v>
      </c>
      <c r="R68" s="71">
        <v>-56.888703065312697</v>
      </c>
      <c r="S68" s="71">
        <v>-56.711385505794219</v>
      </c>
      <c r="T68" s="71">
        <v>-56.434647186225646</v>
      </c>
      <c r="U68" s="71">
        <v>-56.058488106606966</v>
      </c>
      <c r="V68" s="71">
        <v>-55.582908266938183</v>
      </c>
      <c r="W68" s="71">
        <v>-55.0079076672193</v>
      </c>
      <c r="X68" s="71">
        <v>-54.333486307450315</v>
      </c>
      <c r="Y68" s="71">
        <v>-53.559644187631228</v>
      </c>
      <c r="Z68" s="71">
        <v>-52.686381307762041</v>
      </c>
      <c r="AA68" s="71">
        <v>-51.713697667842752</v>
      </c>
      <c r="AB68" s="71">
        <v>-50.641593267873361</v>
      </c>
      <c r="AC68" s="71">
        <v>-49.470068107853855</v>
      </c>
      <c r="AD68" s="71">
        <v>-48.199122187784262</v>
      </c>
      <c r="AE68" s="71">
        <v>-46.828755507664553</v>
      </c>
      <c r="AF68" s="71">
        <v>-45.35896806749475</v>
      </c>
      <c r="AG68" s="71">
        <v>-43.789759867274853</v>
      </c>
      <c r="AH68" s="71">
        <v>-42.121130907004847</v>
      </c>
      <c r="AI68" s="71">
        <v>-40.353081186684747</v>
      </c>
      <c r="AJ68" s="71">
        <v>-38.485610706314532</v>
      </c>
      <c r="AK68" s="71">
        <v>-36.518719465894229</v>
      </c>
      <c r="AL68" s="71">
        <v>-34.452407465423818</v>
      </c>
      <c r="AM68" s="71">
        <v>-32.286674704903298</v>
      </c>
      <c r="AN68" s="71">
        <v>-30.021521184332684</v>
      </c>
      <c r="AO68" s="71">
        <v>-27.656946903711969</v>
      </c>
      <c r="AP68" s="71">
        <v>-25.192951863041142</v>
      </c>
      <c r="AQ68" s="71">
        <v>-22.629536062320224</v>
      </c>
      <c r="AR68" s="71">
        <v>-19.966699501549201</v>
      </c>
      <c r="AS68" s="71">
        <v>-17.20444218072808</v>
      </c>
      <c r="AT68" s="71">
        <v>-14.342764099856844</v>
      </c>
      <c r="AU68" s="71">
        <v>-11.381665258935518</v>
      </c>
      <c r="AV68" s="71">
        <v>-8.2788549569112675</v>
      </c>
      <c r="AW68" s="71">
        <v>-4.9912796129282846</v>
      </c>
      <c r="AX68" s="71">
        <v>-1.5189383688236897</v>
      </c>
      <c r="AY68" s="71">
        <v>2.1381687754025309</v>
      </c>
      <c r="AZ68" s="71">
        <v>5.9800418197503786</v>
      </c>
      <c r="BA68" s="71">
        <v>10.006680764219871</v>
      </c>
      <c r="BB68" s="71">
        <v>14.218085608810973</v>
      </c>
      <c r="BC68" s="71">
        <v>18.6142563535237</v>
      </c>
      <c r="BD68" s="71">
        <v>23.195192998358078</v>
      </c>
      <c r="BE68" s="71">
        <v>27.960895543314059</v>
      </c>
      <c r="BF68" s="71">
        <v>32.91136398839167</v>
      </c>
      <c r="BG68" s="71">
        <v>38.046598333590907</v>
      </c>
      <c r="BH68" s="71">
        <v>43.366598578911763</v>
      </c>
      <c r="BI68" s="71">
        <v>48.871364724354251</v>
      </c>
      <c r="BJ68" s="71">
        <v>54.560896769918422</v>
      </c>
      <c r="BK68" s="71">
        <v>60.435194715604162</v>
      </c>
      <c r="BL68" s="71">
        <v>66.494258561411542</v>
      </c>
      <c r="BM68" s="71">
        <v>72.738088307340533</v>
      </c>
      <c r="BN68" s="71">
        <v>79.166683953391157</v>
      </c>
      <c r="BO68" s="71">
        <v>85.780045499563414</v>
      </c>
      <c r="BP68" s="71">
        <v>92.57817294585729</v>
      </c>
      <c r="BQ68" s="71">
        <v>99.561066292272855</v>
      </c>
      <c r="BR68" s="71">
        <v>106.72872553880998</v>
      </c>
      <c r="BS68" s="71">
        <v>114.08115068546874</v>
      </c>
      <c r="BT68" s="71">
        <v>121.61834173224914</v>
      </c>
      <c r="BU68" s="71">
        <v>129.34029867915115</v>
      </c>
      <c r="BV68" s="71">
        <v>137.24702152617479</v>
      </c>
      <c r="BW68" s="71">
        <v>145.33851027332005</v>
      </c>
      <c r="BX68" s="71">
        <v>153.61476492058702</v>
      </c>
      <c r="BY68" s="71">
        <v>162.07578546797555</v>
      </c>
      <c r="BZ68" s="71">
        <v>170.7215719154857</v>
      </c>
      <c r="CA68" s="71">
        <v>179.55212426311746</v>
      </c>
      <c r="CB68" s="71">
        <v>188.56744251087088</v>
      </c>
      <c r="CC68" s="71">
        <v>197.76752665874591</v>
      </c>
      <c r="CD68" s="71">
        <v>207.15237670674253</v>
      </c>
      <c r="CE68" s="71">
        <v>216.72199265486088</v>
      </c>
      <c r="CF68" s="71">
        <v>226.47637450310083</v>
      </c>
      <c r="CG68" s="71">
        <v>236.41552225146236</v>
      </c>
      <c r="CH68" s="71">
        <v>246.53943589994554</v>
      </c>
      <c r="CI68" s="71">
        <v>256.84811544855035</v>
      </c>
      <c r="CJ68" s="71">
        <v>267.34156089727668</v>
      </c>
      <c r="CK68" s="71">
        <v>278.01977224612472</v>
      </c>
      <c r="CL68" s="71">
        <v>288.88274949509452</v>
      </c>
      <c r="CM68" s="71">
        <v>299.93049264418579</v>
      </c>
      <c r="CN68" s="71">
        <v>311.16300169339877</v>
      </c>
      <c r="CO68" s="71">
        <v>322.58027664273334</v>
      </c>
      <c r="CP68" s="71">
        <v>334.1823174921895</v>
      </c>
      <c r="CQ68" s="71">
        <v>345.96912424176736</v>
      </c>
      <c r="CR68" s="71">
        <v>357.94069689146681</v>
      </c>
      <c r="CS68" s="71">
        <v>370.0970354412878</v>
      </c>
      <c r="CT68" s="71">
        <v>382.43813989123043</v>
      </c>
      <c r="CU68" s="71">
        <v>394.96401024129477</v>
      </c>
      <c r="CV68" s="71">
        <v>407.67464649148076</v>
      </c>
      <c r="CW68" s="71">
        <v>420.57004864178833</v>
      </c>
      <c r="CX68" s="71">
        <v>433.65021669221755</v>
      </c>
      <c r="CY68" s="71">
        <v>446.91515064276831</v>
      </c>
      <c r="CZ68" s="71">
        <v>460.36485049344077</v>
      </c>
      <c r="DA68" s="71">
        <v>473.99931624423482</v>
      </c>
      <c r="DB68" s="71">
        <v>487.81854789515052</v>
      </c>
      <c r="DC68" s="71">
        <v>501.82254544618786</v>
      </c>
      <c r="DD68" s="71">
        <v>516.01130889734702</v>
      </c>
      <c r="DE68" s="71">
        <v>530.3848382486276</v>
      </c>
      <c r="DF68" s="71">
        <v>544.94313350002983</v>
      </c>
      <c r="DG68" s="71">
        <v>559.68619465155371</v>
      </c>
      <c r="DH68" s="71">
        <v>574.61402170319923</v>
      </c>
      <c r="DI68" s="71">
        <v>589.72661465496628</v>
      </c>
      <c r="DJ68" s="71">
        <v>605.0239735068551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1569.6964349342925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119.24082943205499</v>
      </c>
      <c r="K85" s="79">
        <v>939.14289531765871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-898.78611974565081</v>
      </c>
      <c r="K86" s="79">
        <v>913.84239693217296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932465.36484367319</v>
      </c>
      <c r="J89" s="80">
        <v>4.8687515337401455E-2</v>
      </c>
      <c r="K89" s="80">
        <v>6.1328438546113355E-8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932030.74185558769</v>
      </c>
      <c r="J90" s="80">
        <v>4.0473132648203097E-2</v>
      </c>
      <c r="K90" s="80">
        <v>2.2515441526654122E-8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913842.39693217294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-11.368162395877647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1569.6964349342925</v>
      </c>
      <c r="K114" s="79">
        <v>559.71895041375137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119.24082943205499</v>
      </c>
      <c r="K115" s="79">
        <v>21.344635563527241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-898.78611974565081</v>
      </c>
      <c r="K116" s="79">
        <v>-56.970595379604305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2.3122165798731809</v>
      </c>
      <c r="J119" s="80">
        <v>1.4354206586100242E-4</v>
      </c>
      <c r="K119" s="80">
        <v>1.3477939199061117E-10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1.6150830351127596</v>
      </c>
      <c r="J120" s="80">
        <v>1.3036622868919324E-4</v>
      </c>
      <c r="K120" s="80">
        <v>7.2523499097919879E-11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-56.970595379604305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4649.317966345111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1.0279381847590947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-442.08112752188362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-792.96611974565076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4.9510593850462192E-2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3.5707964603502021E-2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0.11501735534010947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-46.145330066059394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-11.368162395877647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2.2964854443039691E-3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-46.101722685539585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-11.357121080175295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0.64615174485391891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101</v>
      </c>
      <c r="C13" s="185"/>
      <c r="D13" s="187" t="str">
        <f>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100</v>
      </c>
      <c r="C14" s="185"/>
      <c r="D14" s="187" t="str">
        <f>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99</v>
      </c>
      <c r="C15" s="185"/>
      <c r="D15" s="187" t="str">
        <f>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98</v>
      </c>
      <c r="C16" s="185"/>
      <c r="D16" s="187" t="str">
        <f>Title</f>
        <v>Flange Segment Analytical Model for 90°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97</v>
      </c>
      <c r="C17" s="185"/>
      <c r="D17" s="187" t="str">
        <f>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96</v>
      </c>
      <c r="C18" s="185"/>
      <c r="D18" s="186">
        <f>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-1011.3611434154867</v>
      </c>
      <c r="P66" s="71">
        <v>-985.33023727144496</v>
      </c>
      <c r="Q66" s="71">
        <v>-959.29933112740332</v>
      </c>
      <c r="R66" s="71">
        <v>-933.26842498336157</v>
      </c>
      <c r="S66" s="71">
        <v>-907.23751883931993</v>
      </c>
      <c r="T66" s="71">
        <v>-881.2066126952783</v>
      </c>
      <c r="U66" s="71">
        <v>-855.17570655123654</v>
      </c>
      <c r="V66" s="71">
        <v>-829.14480040719479</v>
      </c>
      <c r="W66" s="71">
        <v>-803.11389426315316</v>
      </c>
      <c r="X66" s="71">
        <v>-777.08298811911141</v>
      </c>
      <c r="Y66" s="71">
        <v>-751.05208197506988</v>
      </c>
      <c r="Z66" s="71">
        <v>-725.02117583102802</v>
      </c>
      <c r="AA66" s="71">
        <v>-698.99026968698638</v>
      </c>
      <c r="AB66" s="71">
        <v>-672.95936354294463</v>
      </c>
      <c r="AC66" s="71">
        <v>-646.92845739890299</v>
      </c>
      <c r="AD66" s="71">
        <v>-620.89755125486124</v>
      </c>
      <c r="AE66" s="71">
        <v>-594.8666451108196</v>
      </c>
      <c r="AF66" s="71">
        <v>-568.83573896677797</v>
      </c>
      <c r="AG66" s="71">
        <v>-542.80483282273622</v>
      </c>
      <c r="AH66" s="71">
        <v>-516.77392667869458</v>
      </c>
      <c r="AI66" s="71">
        <v>-490.74302053465289</v>
      </c>
      <c r="AJ66" s="71">
        <v>-464.71211439061119</v>
      </c>
      <c r="AK66" s="71">
        <v>-438.6812082465695</v>
      </c>
      <c r="AL66" s="71">
        <v>-412.6503021025278</v>
      </c>
      <c r="AM66" s="71">
        <v>-386.619395958486</v>
      </c>
      <c r="AN66" s="71">
        <v>-360.5884898144443</v>
      </c>
      <c r="AO66" s="71">
        <v>-334.55758367040266</v>
      </c>
      <c r="AP66" s="71">
        <v>-308.52667752636097</v>
      </c>
      <c r="AQ66" s="71">
        <v>-282.49577138231928</v>
      </c>
      <c r="AR66" s="71">
        <v>-256.46486523827758</v>
      </c>
      <c r="AS66" s="71">
        <v>-230.43395909423592</v>
      </c>
      <c r="AT66" s="71">
        <v>-204.40305295019422</v>
      </c>
      <c r="AU66" s="71">
        <v>-178.37214680615253</v>
      </c>
      <c r="AV66" s="71">
        <v>-152.34124066211086</v>
      </c>
      <c r="AW66" s="71">
        <v>-126.31033451806917</v>
      </c>
      <c r="AX66" s="71">
        <v>-100.27942837402749</v>
      </c>
      <c r="AY66" s="71">
        <v>-74.248522229985795</v>
      </c>
      <c r="AZ66" s="71">
        <v>-48.217616085944115</v>
      </c>
      <c r="BA66" s="71">
        <v>-22.186709941902432</v>
      </c>
      <c r="BB66" s="71">
        <v>3.8441962021392539</v>
      </c>
      <c r="BC66" s="71">
        <v>29.875102346180938</v>
      </c>
      <c r="BD66" s="71">
        <v>55.906008490222739</v>
      </c>
      <c r="BE66" s="71">
        <v>81.936914634264312</v>
      </c>
      <c r="BF66" s="71">
        <v>107.96782077830611</v>
      </c>
      <c r="BG66" s="71">
        <v>133.99872692234769</v>
      </c>
      <c r="BH66" s="71">
        <v>160.02963306638947</v>
      </c>
      <c r="BI66" s="71">
        <v>186.06053921043105</v>
      </c>
      <c r="BJ66" s="71">
        <v>212.09144535447285</v>
      </c>
      <c r="BK66" s="71">
        <v>238.12235149851466</v>
      </c>
      <c r="BL66" s="71">
        <v>264.15325764255624</v>
      </c>
      <c r="BM66" s="71">
        <v>290.18416378659799</v>
      </c>
      <c r="BN66" s="71">
        <v>316.21506993063957</v>
      </c>
      <c r="BO66" s="71">
        <v>342.24597607468138</v>
      </c>
      <c r="BP66" s="71">
        <v>368.27688221872296</v>
      </c>
      <c r="BQ66" s="71">
        <v>394.30778836276477</v>
      </c>
      <c r="BR66" s="71">
        <v>420.33869450680635</v>
      </c>
      <c r="BS66" s="71">
        <v>446.3696006508481</v>
      </c>
      <c r="BT66" s="71">
        <v>472.40050679488968</v>
      </c>
      <c r="BU66" s="71">
        <v>498.43141293893149</v>
      </c>
      <c r="BV66" s="71">
        <v>524.46231908297307</v>
      </c>
      <c r="BW66" s="71">
        <v>550.49322522701482</v>
      </c>
      <c r="BX66" s="71">
        <v>576.52413137105646</v>
      </c>
      <c r="BY66" s="71">
        <v>602.55503751509821</v>
      </c>
      <c r="BZ66" s="71">
        <v>628.58594365913984</v>
      </c>
      <c r="CA66" s="71">
        <v>654.61684980318159</v>
      </c>
      <c r="CB66" s="71">
        <v>680.64775594722335</v>
      </c>
      <c r="CC66" s="71">
        <v>706.67866209126498</v>
      </c>
      <c r="CD66" s="71">
        <v>732.70956823530673</v>
      </c>
      <c r="CE66" s="71">
        <v>758.74047437934837</v>
      </c>
      <c r="CF66" s="71">
        <v>784.77138052339012</v>
      </c>
      <c r="CG66" s="71">
        <v>810.80228666743176</v>
      </c>
      <c r="CH66" s="71">
        <v>836.83319281147351</v>
      </c>
      <c r="CI66" s="71">
        <v>862.86409895551503</v>
      </c>
      <c r="CJ66" s="71">
        <v>888.8950050995569</v>
      </c>
      <c r="CK66" s="71">
        <v>914.92591124359842</v>
      </c>
      <c r="CL66" s="71">
        <v>940.95681738764029</v>
      </c>
      <c r="CM66" s="71">
        <v>966.98772353168181</v>
      </c>
      <c r="CN66" s="71">
        <v>993.01862967572356</v>
      </c>
      <c r="CO66" s="71">
        <v>1019.0495358197652</v>
      </c>
      <c r="CP66" s="71">
        <v>1045.0804419638071</v>
      </c>
      <c r="CQ66" s="71">
        <v>1071.1113481078485</v>
      </c>
      <c r="CR66" s="71">
        <v>1097.1422542518906</v>
      </c>
      <c r="CS66" s="71">
        <v>1123.1731603959322</v>
      </c>
      <c r="CT66" s="71">
        <v>1149.2040665399736</v>
      </c>
      <c r="CU66" s="71">
        <v>1175.2349726840152</v>
      </c>
      <c r="CV66" s="71">
        <v>1201.2658788280573</v>
      </c>
      <c r="CW66" s="71">
        <v>1227.296784972099</v>
      </c>
      <c r="CX66" s="71">
        <v>1253.3276911161404</v>
      </c>
      <c r="CY66" s="71">
        <v>1279.358597260182</v>
      </c>
      <c r="CZ66" s="71">
        <v>1305.3895034042241</v>
      </c>
      <c r="DA66" s="71">
        <v>1331.4204095482655</v>
      </c>
      <c r="DB66" s="71">
        <v>1357.4513156923072</v>
      </c>
      <c r="DC66" s="71">
        <v>1383.4822218363488</v>
      </c>
      <c r="DD66" s="71">
        <v>1409.5131279803909</v>
      </c>
      <c r="DE66" s="71">
        <v>1435.5440341244323</v>
      </c>
      <c r="DF66" s="71">
        <v>1461.5749402684739</v>
      </c>
      <c r="DG66" s="71">
        <v>1487.605846412516</v>
      </c>
      <c r="DH66" s="71">
        <v>1513.6367525565574</v>
      </c>
      <c r="DI66" s="71">
        <v>1539.6676587005991</v>
      </c>
      <c r="DJ66" s="71">
        <v>1565.6985648446409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911.47051718530042</v>
      </c>
      <c r="P67" s="71">
        <v>911.47051718530042</v>
      </c>
      <c r="Q67" s="71">
        <v>911.47085950515452</v>
      </c>
      <c r="R67" s="71">
        <v>911.49066380580462</v>
      </c>
      <c r="S67" s="71">
        <v>911.54094144477017</v>
      </c>
      <c r="T67" s="71">
        <v>911.62169242205152</v>
      </c>
      <c r="U67" s="71">
        <v>911.73291673764845</v>
      </c>
      <c r="V67" s="71">
        <v>911.87461439156095</v>
      </c>
      <c r="W67" s="71">
        <v>912.04678538378903</v>
      </c>
      <c r="X67" s="71">
        <v>912.24942971433268</v>
      </c>
      <c r="Y67" s="71">
        <v>912.48254738319201</v>
      </c>
      <c r="Z67" s="71">
        <v>912.74613839036681</v>
      </c>
      <c r="AA67" s="71">
        <v>913.04020273585729</v>
      </c>
      <c r="AB67" s="71">
        <v>913.36474041966346</v>
      </c>
      <c r="AC67" s="71">
        <v>913.71975144178509</v>
      </c>
      <c r="AD67" s="71">
        <v>914.10523580222252</v>
      </c>
      <c r="AE67" s="71">
        <v>914.52119350097541</v>
      </c>
      <c r="AF67" s="71">
        <v>914.96762453804388</v>
      </c>
      <c r="AG67" s="71">
        <v>915.44452891342803</v>
      </c>
      <c r="AH67" s="71">
        <v>915.95190662712776</v>
      </c>
      <c r="AI67" s="71">
        <v>916.48975767914305</v>
      </c>
      <c r="AJ67" s="71">
        <v>917.05808206947404</v>
      </c>
      <c r="AK67" s="71">
        <v>917.6568797981206</v>
      </c>
      <c r="AL67" s="71">
        <v>918.28615086508273</v>
      </c>
      <c r="AM67" s="71">
        <v>918.94589527036055</v>
      </c>
      <c r="AN67" s="71">
        <v>919.63611301395383</v>
      </c>
      <c r="AO67" s="71">
        <v>920.3568040958628</v>
      </c>
      <c r="AP67" s="71">
        <v>921.10796851608734</v>
      </c>
      <c r="AQ67" s="71">
        <v>921.88960627462745</v>
      </c>
      <c r="AR67" s="71">
        <v>922.70171737148337</v>
      </c>
      <c r="AS67" s="71">
        <v>923.54430180665463</v>
      </c>
      <c r="AT67" s="71">
        <v>924.41735958014158</v>
      </c>
      <c r="AU67" s="71">
        <v>925.32089069194433</v>
      </c>
      <c r="AV67" s="71">
        <v>926.25489514206242</v>
      </c>
      <c r="AW67" s="71">
        <v>927.21937293049621</v>
      </c>
      <c r="AX67" s="71">
        <v>928.21568519066329</v>
      </c>
      <c r="AY67" s="71">
        <v>929.28394436003612</v>
      </c>
      <c r="AZ67" s="71">
        <v>930.44276657905505</v>
      </c>
      <c r="BA67" s="71">
        <v>931.69215184771974</v>
      </c>
      <c r="BB67" s="71">
        <v>933.03210016603066</v>
      </c>
      <c r="BC67" s="71">
        <v>934.46261153398768</v>
      </c>
      <c r="BD67" s="71">
        <v>935.98368595159081</v>
      </c>
      <c r="BE67" s="71">
        <v>937.59532341883983</v>
      </c>
      <c r="BF67" s="71">
        <v>939.29752393573483</v>
      </c>
      <c r="BG67" s="71">
        <v>941.09028750227617</v>
      </c>
      <c r="BH67" s="71">
        <v>942.97361411846339</v>
      </c>
      <c r="BI67" s="71">
        <v>944.9475037842966</v>
      </c>
      <c r="BJ67" s="71">
        <v>947.01195649977592</v>
      </c>
      <c r="BK67" s="71">
        <v>949.16697226490123</v>
      </c>
      <c r="BL67" s="71">
        <v>951.41255107967277</v>
      </c>
      <c r="BM67" s="71">
        <v>953.74869294409018</v>
      </c>
      <c r="BN67" s="71">
        <v>956.1753978581537</v>
      </c>
      <c r="BO67" s="71">
        <v>958.69266582186333</v>
      </c>
      <c r="BP67" s="71">
        <v>961.30049683521895</v>
      </c>
      <c r="BQ67" s="71">
        <v>963.99889089822057</v>
      </c>
      <c r="BR67" s="71">
        <v>966.78784801086829</v>
      </c>
      <c r="BS67" s="71">
        <v>969.66736817316223</v>
      </c>
      <c r="BT67" s="71">
        <v>972.63745138510205</v>
      </c>
      <c r="BU67" s="71">
        <v>975.69809764668787</v>
      </c>
      <c r="BV67" s="71">
        <v>978.84930695791979</v>
      </c>
      <c r="BW67" s="71">
        <v>982.09107931879782</v>
      </c>
      <c r="BX67" s="71">
        <v>985.42341472932185</v>
      </c>
      <c r="BY67" s="71">
        <v>988.84631318949198</v>
      </c>
      <c r="BZ67" s="71">
        <v>992.3597746993081</v>
      </c>
      <c r="CA67" s="71">
        <v>995.96379925877034</v>
      </c>
      <c r="CB67" s="71">
        <v>999.65838686787856</v>
      </c>
      <c r="CC67" s="71">
        <v>1003.4435375266329</v>
      </c>
      <c r="CD67" s="71">
        <v>1007.3192512350331</v>
      </c>
      <c r="CE67" s="71">
        <v>1011.2855279930797</v>
      </c>
      <c r="CF67" s="71">
        <v>1015.3423678007721</v>
      </c>
      <c r="CG67" s="71">
        <v>1019.4897706581105</v>
      </c>
      <c r="CH67" s="71">
        <v>1023.7277365650951</v>
      </c>
      <c r="CI67" s="71">
        <v>1028.0562655217257</v>
      </c>
      <c r="CJ67" s="71">
        <v>1032.4753575280024</v>
      </c>
      <c r="CK67" s="71">
        <v>1036.985012583925</v>
      </c>
      <c r="CL67" s="71">
        <v>1041.5852306894938</v>
      </c>
      <c r="CM67" s="71">
        <v>1046.2760118447086</v>
      </c>
      <c r="CN67" s="71">
        <v>1051.0573560495695</v>
      </c>
      <c r="CO67" s="71">
        <v>1055.9292633040764</v>
      </c>
      <c r="CP67" s="71">
        <v>1060.8917336082293</v>
      </c>
      <c r="CQ67" s="71">
        <v>1065.9447669620283</v>
      </c>
      <c r="CR67" s="71">
        <v>1071.0883633654735</v>
      </c>
      <c r="CS67" s="71">
        <v>1076.3225228185647</v>
      </c>
      <c r="CT67" s="71">
        <v>1081.6472453213019</v>
      </c>
      <c r="CU67" s="71">
        <v>1087.0625308736849</v>
      </c>
      <c r="CV67" s="71">
        <v>1092.5683794757144</v>
      </c>
      <c r="CW67" s="71">
        <v>1098.1647911273894</v>
      </c>
      <c r="CX67" s="71">
        <v>1103.851765828711</v>
      </c>
      <c r="CY67" s="71">
        <v>1109.6293035796782</v>
      </c>
      <c r="CZ67" s="71">
        <v>1115.497404380292</v>
      </c>
      <c r="DA67" s="71">
        <v>1121.4560682305514</v>
      </c>
      <c r="DB67" s="71">
        <v>1127.5052951304569</v>
      </c>
      <c r="DC67" s="71">
        <v>1133.6450850800086</v>
      </c>
      <c r="DD67" s="71">
        <v>1139.8754380792063</v>
      </c>
      <c r="DE67" s="71">
        <v>1146.1963541280502</v>
      </c>
      <c r="DF67" s="71">
        <v>1152.6078332265399</v>
      </c>
      <c r="DG67" s="71">
        <v>1159.1098753746758</v>
      </c>
      <c r="DH67" s="71">
        <v>1165.7024805724577</v>
      </c>
      <c r="DI67" s="71">
        <v>1172.3856488198855</v>
      </c>
      <c r="DJ67" s="71">
        <v>1179.1593801169595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-64.90819968079613</v>
      </c>
      <c r="P68" s="71">
        <v>-64.90819968079613</v>
      </c>
      <c r="Q68" s="71">
        <v>-64.907105943918637</v>
      </c>
      <c r="R68" s="71">
        <v>-64.843829760262324</v>
      </c>
      <c r="S68" s="71">
        <v>-64.683189040187855</v>
      </c>
      <c r="T68" s="71">
        <v>-64.425183783695218</v>
      </c>
      <c r="U68" s="71">
        <v>-64.069813990784425</v>
      </c>
      <c r="V68" s="71">
        <v>-63.617079661455449</v>
      </c>
      <c r="W68" s="71">
        <v>-63.066980795708332</v>
      </c>
      <c r="X68" s="71">
        <v>-62.419517393543046</v>
      </c>
      <c r="Y68" s="71">
        <v>-61.674689454959598</v>
      </c>
      <c r="Z68" s="71">
        <v>-60.832496979957973</v>
      </c>
      <c r="AA68" s="71">
        <v>-59.892939968538201</v>
      </c>
      <c r="AB68" s="71">
        <v>-58.856018420700266</v>
      </c>
      <c r="AC68" s="71">
        <v>-57.721732336444163</v>
      </c>
      <c r="AD68" s="71">
        <v>-56.490081715769904</v>
      </c>
      <c r="AE68" s="71">
        <v>-55.161066558677476</v>
      </c>
      <c r="AF68" s="71">
        <v>-53.734686865166893</v>
      </c>
      <c r="AG68" s="71">
        <v>-52.21094263523814</v>
      </c>
      <c r="AH68" s="71">
        <v>-50.589833868891226</v>
      </c>
      <c r="AI68" s="71">
        <v>-48.871360566126164</v>
      </c>
      <c r="AJ68" s="71">
        <v>-47.055522726942925</v>
      </c>
      <c r="AK68" s="71">
        <v>-45.142320351341525</v>
      </c>
      <c r="AL68" s="71">
        <v>-43.131753439321962</v>
      </c>
      <c r="AM68" s="71">
        <v>-41.02382199088423</v>
      </c>
      <c r="AN68" s="71">
        <v>-38.818526006028343</v>
      </c>
      <c r="AO68" s="71">
        <v>-36.515865484754286</v>
      </c>
      <c r="AP68" s="71">
        <v>-34.115840427062075</v>
      </c>
      <c r="AQ68" s="71">
        <v>-31.618450832951705</v>
      </c>
      <c r="AR68" s="71">
        <v>-29.023696702423166</v>
      </c>
      <c r="AS68" s="71">
        <v>-26.331578035476465</v>
      </c>
      <c r="AT68" s="71">
        <v>-23.542094832111605</v>
      </c>
      <c r="AU68" s="71">
        <v>-20.65524709232858</v>
      </c>
      <c r="AV68" s="71">
        <v>-17.671034816127388</v>
      </c>
      <c r="AW68" s="71">
        <v>-14.589458003508039</v>
      </c>
      <c r="AX68" s="71">
        <v>-11.408618508024635</v>
      </c>
      <c r="AY68" s="71">
        <v>-8.0725781831029355</v>
      </c>
      <c r="AZ68" s="71">
        <v>-4.5553761931962411</v>
      </c>
      <c r="BA68" s="71">
        <v>-0.85701253830455437</v>
      </c>
      <c r="BB68" s="71">
        <v>3.022512781572126</v>
      </c>
      <c r="BC68" s="71">
        <v>7.0831997664337996</v>
      </c>
      <c r="BD68" s="71">
        <v>11.325048416280485</v>
      </c>
      <c r="BE68" s="71">
        <v>15.748058731112126</v>
      </c>
      <c r="BF68" s="71">
        <v>20.352230710928801</v>
      </c>
      <c r="BG68" s="71">
        <v>25.137564355730426</v>
      </c>
      <c r="BH68" s="71">
        <v>30.104059665517092</v>
      </c>
      <c r="BI68" s="71">
        <v>35.251716640288706</v>
      </c>
      <c r="BJ68" s="71">
        <v>40.580535280045353</v>
      </c>
      <c r="BK68" s="71">
        <v>46.090515584786992</v>
      </c>
      <c r="BL68" s="71">
        <v>51.781657554513579</v>
      </c>
      <c r="BM68" s="71">
        <v>57.653961189225214</v>
      </c>
      <c r="BN68" s="71">
        <v>63.70742648892179</v>
      </c>
      <c r="BO68" s="71">
        <v>69.942053453603407</v>
      </c>
      <c r="BP68" s="71">
        <v>76.357842083269972</v>
      </c>
      <c r="BQ68" s="71">
        <v>82.954792377921578</v>
      </c>
      <c r="BR68" s="71">
        <v>89.732904337558125</v>
      </c>
      <c r="BS68" s="71">
        <v>96.692177962179713</v>
      </c>
      <c r="BT68" s="71">
        <v>103.83261325178626</v>
      </c>
      <c r="BU68" s="71">
        <v>111.15421020637783</v>
      </c>
      <c r="BV68" s="71">
        <v>118.65696882595434</v>
      </c>
      <c r="BW68" s="71">
        <v>126.34088911051592</v>
      </c>
      <c r="BX68" s="71">
        <v>134.20597106006244</v>
      </c>
      <c r="BY68" s="71">
        <v>142.252214674594</v>
      </c>
      <c r="BZ68" s="71">
        <v>150.47961995411049</v>
      </c>
      <c r="CA68" s="71">
        <v>158.88818689861202</v>
      </c>
      <c r="CB68" s="71">
        <v>167.47791550809856</v>
      </c>
      <c r="CC68" s="71">
        <v>176.24880578257003</v>
      </c>
      <c r="CD68" s="71">
        <v>185.20085772202654</v>
      </c>
      <c r="CE68" s="71">
        <v>194.33407132646801</v>
      </c>
      <c r="CF68" s="71">
        <v>203.64844659589454</v>
      </c>
      <c r="CG68" s="71">
        <v>213.14398353030597</v>
      </c>
      <c r="CH68" s="71">
        <v>222.82068212970248</v>
      </c>
      <c r="CI68" s="71">
        <v>232.67854239408388</v>
      </c>
      <c r="CJ68" s="71">
        <v>242.71756432345038</v>
      </c>
      <c r="CK68" s="71">
        <v>252.93774791780177</v>
      </c>
      <c r="CL68" s="71">
        <v>263.33909317713824</v>
      </c>
      <c r="CM68" s="71">
        <v>273.9216001014596</v>
      </c>
      <c r="CN68" s="71">
        <v>284.68526869076612</v>
      </c>
      <c r="CO68" s="71">
        <v>295.63009894505751</v>
      </c>
      <c r="CP68" s="71">
        <v>306.756090864334</v>
      </c>
      <c r="CQ68" s="71">
        <v>318.06324444859536</v>
      </c>
      <c r="CR68" s="71">
        <v>329.55155969784181</v>
      </c>
      <c r="CS68" s="71">
        <v>341.22103661207319</v>
      </c>
      <c r="CT68" s="71">
        <v>353.0716751912895</v>
      </c>
      <c r="CU68" s="71">
        <v>365.10347543549085</v>
      </c>
      <c r="CV68" s="71">
        <v>377.31643734467741</v>
      </c>
      <c r="CW68" s="71">
        <v>389.71056091884873</v>
      </c>
      <c r="CX68" s="71">
        <v>402.28584615800503</v>
      </c>
      <c r="CY68" s="71">
        <v>415.04229306214631</v>
      </c>
      <c r="CZ68" s="71">
        <v>427.97990163127281</v>
      </c>
      <c r="DA68" s="71">
        <v>441.09867186538412</v>
      </c>
      <c r="DB68" s="71">
        <v>454.39860376448041</v>
      </c>
      <c r="DC68" s="71">
        <v>467.87969732856169</v>
      </c>
      <c r="DD68" s="71">
        <v>481.54195255762806</v>
      </c>
      <c r="DE68" s="71">
        <v>495.38536945167937</v>
      </c>
      <c r="DF68" s="71">
        <v>509.4099480107156</v>
      </c>
      <c r="DG68" s="71">
        <v>523.61568823473715</v>
      </c>
      <c r="DH68" s="71">
        <v>538.0025901237434</v>
      </c>
      <c r="DI68" s="71">
        <v>552.57065367773464</v>
      </c>
      <c r="DJ68" s="71">
        <v>567.31987889671097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1491.1414903282293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118.26211979983579</v>
      </c>
      <c r="K85" s="79">
        <v>939.99567270568514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-963.2010889671302</v>
      </c>
      <c r="K86" s="79">
        <v>911.47051718530042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932828.51951544383</v>
      </c>
      <c r="J89" s="80">
        <v>5.270103358775783E-2</v>
      </c>
      <c r="K89" s="80">
        <v>6.6825539002639528E-8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932332.01058559585</v>
      </c>
      <c r="J90" s="80">
        <v>4.3317005429605114E-2</v>
      </c>
      <c r="K90" s="80">
        <v>2.2485961615790558E-8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911470.51718530047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-12.095297634514861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1491.1414903282293</v>
      </c>
      <c r="K114" s="79">
        <v>525.55915496463626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118.26211979983579</v>
      </c>
      <c r="K115" s="79">
        <v>22.223004869654968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-963.2010889671302</v>
      </c>
      <c r="K116" s="79">
        <v>-64.90819968079613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2.438190291003357</v>
      </c>
      <c r="J119" s="80">
        <v>1.5148733240551477E-4</v>
      </c>
      <c r="K119" s="80">
        <v>1.3367732156274226E-10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1.7457918469462723</v>
      </c>
      <c r="J120" s="80">
        <v>1.3840098872649223E-4</v>
      </c>
      <c r="K120" s="80">
        <v>7.1844285846325106E-11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-64.90819968079613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3245.2538610563238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1.0195010327572049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-500.97160282859397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-857.38108896713015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5.3532484949715783E-2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3.8558076513239198E-2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0.12319586406997599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-46.316970220162119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-12.095297634514861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2.4797884923362401E-3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-46.273200639534487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-12.083444823150183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0.87326527327352865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5" t="s">
        <v>101</v>
      </c>
      <c r="C13" s="185"/>
      <c r="D13" s="187" t="str">
        <f>Gap30deg!D13</f>
        <v>SP2200052</v>
      </c>
      <c r="E13" s="187"/>
      <c r="F13" s="187"/>
      <c r="G13" s="187"/>
      <c r="H13" s="187"/>
      <c r="I13" s="187"/>
      <c r="J13" s="187"/>
      <c r="K13" s="187"/>
      <c r="L13" s="86"/>
    </row>
    <row r="14" spans="1:15" s="85" customFormat="1" ht="20.100000000000001" customHeight="1" outlineLevel="1">
      <c r="A14" s="87"/>
      <c r="B14" s="185" t="s">
        <v>100</v>
      </c>
      <c r="C14" s="185"/>
      <c r="D14" s="187" t="str">
        <f>Gap30deg!D14</f>
        <v>Stichting GROW</v>
      </c>
      <c r="E14" s="187"/>
      <c r="F14" s="187"/>
      <c r="G14" s="187"/>
      <c r="H14" s="187"/>
      <c r="I14" s="187"/>
      <c r="J14" s="187"/>
      <c r="K14" s="187"/>
      <c r="L14" s="86"/>
    </row>
    <row r="15" spans="1:15" s="85" customFormat="1" ht="20.100000000000001" customHeight="1" outlineLevel="1">
      <c r="A15" s="87"/>
      <c r="B15" s="185" t="s">
        <v>99</v>
      </c>
      <c r="C15" s="185"/>
      <c r="D15" s="187" t="str">
        <f>Gap30deg!D15</f>
        <v>Bolt and Beautiful</v>
      </c>
      <c r="E15" s="187"/>
      <c r="F15" s="187"/>
      <c r="G15" s="187"/>
      <c r="H15" s="187"/>
      <c r="I15" s="187"/>
      <c r="J15" s="187"/>
      <c r="K15" s="187"/>
      <c r="L15" s="86"/>
    </row>
    <row r="16" spans="1:15" s="85" customFormat="1" ht="20.100000000000001" customHeight="1" outlineLevel="1">
      <c r="A16" s="87"/>
      <c r="B16" s="185" t="s">
        <v>98</v>
      </c>
      <c r="C16" s="185"/>
      <c r="D16" s="187" t="str">
        <f>Title</f>
        <v>Flange Segment Analytical Model for 120° gap size</v>
      </c>
      <c r="E16" s="187"/>
      <c r="F16" s="187"/>
      <c r="G16" s="187"/>
      <c r="H16" s="187"/>
      <c r="I16" s="187"/>
      <c r="J16" s="187"/>
      <c r="K16" s="187"/>
      <c r="L16" s="86"/>
      <c r="M16" s="88"/>
    </row>
    <row r="17" spans="1:22" s="85" customFormat="1" ht="20.100000000000001" customHeight="1" outlineLevel="1">
      <c r="A17" s="87"/>
      <c r="B17" s="185" t="s">
        <v>97</v>
      </c>
      <c r="C17" s="185"/>
      <c r="D17" s="187" t="str">
        <f>Gap30deg!D17</f>
        <v>0.10</v>
      </c>
      <c r="E17" s="187"/>
      <c r="F17" s="187"/>
      <c r="G17" s="187"/>
      <c r="H17" s="187"/>
      <c r="I17" s="187"/>
      <c r="J17" s="187"/>
      <c r="K17" s="187"/>
      <c r="L17" s="86"/>
    </row>
    <row r="18" spans="1:22" s="85" customFormat="1" ht="20.100000000000001" customHeight="1" outlineLevel="1">
      <c r="A18" s="87"/>
      <c r="B18" s="185" t="s">
        <v>96</v>
      </c>
      <c r="C18" s="185"/>
      <c r="D18" s="186">
        <f>Gap30deg!D18</f>
        <v>45432</v>
      </c>
      <c r="E18" s="186"/>
      <c r="F18" s="186"/>
      <c r="G18" s="186"/>
      <c r="H18" s="186"/>
      <c r="I18" s="186"/>
      <c r="J18" s="186"/>
      <c r="K18" s="18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-994.23086875782496</v>
      </c>
      <c r="P66" s="71">
        <v>-968.30470127058106</v>
      </c>
      <c r="Q66" s="71">
        <v>-942.37853378333716</v>
      </c>
      <c r="R66" s="71">
        <v>-916.45236629609349</v>
      </c>
      <c r="S66" s="71">
        <v>-890.52619880884959</v>
      </c>
      <c r="T66" s="71">
        <v>-864.60003132160568</v>
      </c>
      <c r="U66" s="71">
        <v>-838.67386383436178</v>
      </c>
      <c r="V66" s="71">
        <v>-812.74769634711788</v>
      </c>
      <c r="W66" s="71">
        <v>-786.82152885987398</v>
      </c>
      <c r="X66" s="71">
        <v>-760.89536137263008</v>
      </c>
      <c r="Y66" s="71">
        <v>-734.96919388538618</v>
      </c>
      <c r="Z66" s="71">
        <v>-709.04302639814239</v>
      </c>
      <c r="AA66" s="71">
        <v>-683.1168589108986</v>
      </c>
      <c r="AB66" s="71">
        <v>-657.1906914236547</v>
      </c>
      <c r="AC66" s="71">
        <v>-631.2645239364108</v>
      </c>
      <c r="AD66" s="71">
        <v>-605.33835644916701</v>
      </c>
      <c r="AE66" s="71">
        <v>-579.41218896192311</v>
      </c>
      <c r="AF66" s="71">
        <v>-553.48602147467921</v>
      </c>
      <c r="AG66" s="71">
        <v>-527.5598539874353</v>
      </c>
      <c r="AH66" s="71">
        <v>-501.63368650019146</v>
      </c>
      <c r="AI66" s="71">
        <v>-475.70751901294756</v>
      </c>
      <c r="AJ66" s="71">
        <v>-449.78135152570366</v>
      </c>
      <c r="AK66" s="71">
        <v>-423.85518403845981</v>
      </c>
      <c r="AL66" s="71">
        <v>-397.92901655121602</v>
      </c>
      <c r="AM66" s="71">
        <v>-372.00284906397212</v>
      </c>
      <c r="AN66" s="71">
        <v>-346.07668157672822</v>
      </c>
      <c r="AO66" s="71">
        <v>-320.15051408948437</v>
      </c>
      <c r="AP66" s="71">
        <v>-294.22434660224047</v>
      </c>
      <c r="AQ66" s="71">
        <v>-268.29817911499657</v>
      </c>
      <c r="AR66" s="71">
        <v>-242.37201162775281</v>
      </c>
      <c r="AS66" s="71">
        <v>-216.44584414050891</v>
      </c>
      <c r="AT66" s="71">
        <v>-190.51967665326501</v>
      </c>
      <c r="AU66" s="71">
        <v>-164.59350916602114</v>
      </c>
      <c r="AV66" s="71">
        <v>-138.66734167877723</v>
      </c>
      <c r="AW66" s="71">
        <v>-112.74117419153336</v>
      </c>
      <c r="AX66" s="71">
        <v>-86.815006704289459</v>
      </c>
      <c r="AY66" s="71">
        <v>-60.888839217045692</v>
      </c>
      <c r="AZ66" s="71">
        <v>-34.962671729801805</v>
      </c>
      <c r="BA66" s="71">
        <v>-9.0365042425579158</v>
      </c>
      <c r="BB66" s="71">
        <v>16.889663244685973</v>
      </c>
      <c r="BC66" s="71">
        <v>42.815830731929864</v>
      </c>
      <c r="BD66" s="71">
        <v>68.741998219173752</v>
      </c>
      <c r="BE66" s="71">
        <v>94.668165706417639</v>
      </c>
      <c r="BF66" s="71">
        <v>120.59433319366153</v>
      </c>
      <c r="BG66" s="71">
        <v>146.52050068090543</v>
      </c>
      <c r="BH66" s="71">
        <v>172.44666816814907</v>
      </c>
      <c r="BI66" s="71">
        <v>198.37283565539298</v>
      </c>
      <c r="BJ66" s="71">
        <v>224.29900314263685</v>
      </c>
      <c r="BK66" s="71">
        <v>250.22517062988075</v>
      </c>
      <c r="BL66" s="71">
        <v>276.15133811712462</v>
      </c>
      <c r="BM66" s="71">
        <v>302.07750560436853</v>
      </c>
      <c r="BN66" s="71">
        <v>328.00367309161243</v>
      </c>
      <c r="BO66" s="71">
        <v>353.92984057885627</v>
      </c>
      <c r="BP66" s="71">
        <v>379.85600806610017</v>
      </c>
      <c r="BQ66" s="71">
        <v>405.78217555334408</v>
      </c>
      <c r="BR66" s="71">
        <v>431.70834304058798</v>
      </c>
      <c r="BS66" s="71">
        <v>457.63451052783188</v>
      </c>
      <c r="BT66" s="71">
        <v>483.56067801507572</v>
      </c>
      <c r="BU66" s="71">
        <v>509.4868455023194</v>
      </c>
      <c r="BV66" s="71">
        <v>535.4130129895633</v>
      </c>
      <c r="BW66" s="71">
        <v>561.3391804768072</v>
      </c>
      <c r="BX66" s="71">
        <v>587.2653479640511</v>
      </c>
      <c r="BY66" s="71">
        <v>613.191515451295</v>
      </c>
      <c r="BZ66" s="71">
        <v>639.11768293853879</v>
      </c>
      <c r="CA66" s="71">
        <v>665.04385042578269</v>
      </c>
      <c r="CB66" s="71">
        <v>690.9700179130266</v>
      </c>
      <c r="CC66" s="71">
        <v>716.8961854002705</v>
      </c>
      <c r="CD66" s="71">
        <v>742.8223528875144</v>
      </c>
      <c r="CE66" s="71">
        <v>768.7485203747583</v>
      </c>
      <c r="CF66" s="71">
        <v>794.6746878620022</v>
      </c>
      <c r="CG66" s="71">
        <v>820.6008553492461</v>
      </c>
      <c r="CH66" s="71">
        <v>846.52702283648966</v>
      </c>
      <c r="CI66" s="71">
        <v>872.45319032373357</v>
      </c>
      <c r="CJ66" s="71">
        <v>898.37935781097747</v>
      </c>
      <c r="CK66" s="71">
        <v>924.30552529822137</v>
      </c>
      <c r="CL66" s="71">
        <v>950.23169278546527</v>
      </c>
      <c r="CM66" s="71">
        <v>976.15786027270917</v>
      </c>
      <c r="CN66" s="71">
        <v>1002.0840277599531</v>
      </c>
      <c r="CO66" s="71">
        <v>1028.0101952471969</v>
      </c>
      <c r="CP66" s="71">
        <v>1053.9363627344408</v>
      </c>
      <c r="CQ66" s="71">
        <v>1079.8625302216849</v>
      </c>
      <c r="CR66" s="71">
        <v>1105.7886977089286</v>
      </c>
      <c r="CS66" s="71">
        <v>1131.7148651961727</v>
      </c>
      <c r="CT66" s="71">
        <v>1157.6410326834164</v>
      </c>
      <c r="CU66" s="71">
        <v>1183.5672001706605</v>
      </c>
      <c r="CV66" s="71">
        <v>1209.4933676579039</v>
      </c>
      <c r="CW66" s="71">
        <v>1235.4195351451481</v>
      </c>
      <c r="CX66" s="71">
        <v>1261.3457026323917</v>
      </c>
      <c r="CY66" s="71">
        <v>1287.2718701196359</v>
      </c>
      <c r="CZ66" s="71">
        <v>1313.1980376068796</v>
      </c>
      <c r="DA66" s="71">
        <v>1339.1242050941232</v>
      </c>
      <c r="DB66" s="71">
        <v>1365.0503725813674</v>
      </c>
      <c r="DC66" s="71">
        <v>1390.976540068611</v>
      </c>
      <c r="DD66" s="71">
        <v>1416.9027075558552</v>
      </c>
      <c r="DE66" s="71">
        <v>1442.8288750430988</v>
      </c>
      <c r="DF66" s="71">
        <v>1468.755042530343</v>
      </c>
      <c r="DG66" s="71">
        <v>1494.6812100175866</v>
      </c>
      <c r="DH66" s="71">
        <v>1520.6073775048308</v>
      </c>
      <c r="DI66" s="71">
        <v>1546.5335449920744</v>
      </c>
      <c r="DJ66" s="71">
        <v>1572.4597124793186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912.18764625025415</v>
      </c>
      <c r="P67" s="71">
        <v>912.18764625025415</v>
      </c>
      <c r="Q67" s="71">
        <v>912.18810051093067</v>
      </c>
      <c r="R67" s="71">
        <v>912.20835047084233</v>
      </c>
      <c r="S67" s="71">
        <v>912.25865029044621</v>
      </c>
      <c r="T67" s="71">
        <v>912.3389999697423</v>
      </c>
      <c r="U67" s="71">
        <v>912.44939950873038</v>
      </c>
      <c r="V67" s="71">
        <v>912.58984890741078</v>
      </c>
      <c r="W67" s="71">
        <v>912.76034816578306</v>
      </c>
      <c r="X67" s="71">
        <v>912.96089728384766</v>
      </c>
      <c r="Y67" s="71">
        <v>913.19149626160436</v>
      </c>
      <c r="Z67" s="71">
        <v>913.45214509905315</v>
      </c>
      <c r="AA67" s="71">
        <v>913.74284379619405</v>
      </c>
      <c r="AB67" s="71">
        <v>914.06359235302716</v>
      </c>
      <c r="AC67" s="71">
        <v>914.41439076955237</v>
      </c>
      <c r="AD67" s="71">
        <v>914.79523904576968</v>
      </c>
      <c r="AE67" s="71">
        <v>915.20613718167908</v>
      </c>
      <c r="AF67" s="71">
        <v>915.6470851772807</v>
      </c>
      <c r="AG67" s="71">
        <v>916.11808303257453</v>
      </c>
      <c r="AH67" s="71">
        <v>916.61913074756035</v>
      </c>
      <c r="AI67" s="71">
        <v>917.15022832223826</v>
      </c>
      <c r="AJ67" s="71">
        <v>917.71137575660839</v>
      </c>
      <c r="AK67" s="71">
        <v>918.30257305067073</v>
      </c>
      <c r="AL67" s="71">
        <v>918.92382020442517</v>
      </c>
      <c r="AM67" s="71">
        <v>919.57511721787159</v>
      </c>
      <c r="AN67" s="71">
        <v>920.25646409101023</v>
      </c>
      <c r="AO67" s="71">
        <v>920.96786082384108</v>
      </c>
      <c r="AP67" s="71">
        <v>921.70930741636391</v>
      </c>
      <c r="AQ67" s="71">
        <v>922.48080386857896</v>
      </c>
      <c r="AR67" s="71">
        <v>923.28235018048611</v>
      </c>
      <c r="AS67" s="71">
        <v>924.11394635208546</v>
      </c>
      <c r="AT67" s="71">
        <v>924.97559238337692</v>
      </c>
      <c r="AU67" s="71">
        <v>925.86728827436048</v>
      </c>
      <c r="AV67" s="71">
        <v>926.78903402503613</v>
      </c>
      <c r="AW67" s="71">
        <v>927.74082963540388</v>
      </c>
      <c r="AX67" s="71">
        <v>928.73872543419736</v>
      </c>
      <c r="AY67" s="71">
        <v>929.82428103649886</v>
      </c>
      <c r="AZ67" s="71">
        <v>930.99962511088768</v>
      </c>
      <c r="BA67" s="71">
        <v>932.26475765736393</v>
      </c>
      <c r="BB67" s="71">
        <v>933.6196786759275</v>
      </c>
      <c r="BC67" s="71">
        <v>935.0643881665784</v>
      </c>
      <c r="BD67" s="71">
        <v>936.59888612931661</v>
      </c>
      <c r="BE67" s="71">
        <v>938.22317256414215</v>
      </c>
      <c r="BF67" s="71">
        <v>939.93724747105512</v>
      </c>
      <c r="BG67" s="71">
        <v>941.74111085005541</v>
      </c>
      <c r="BH67" s="71">
        <v>943.6347627011429</v>
      </c>
      <c r="BI67" s="71">
        <v>945.61820302431784</v>
      </c>
      <c r="BJ67" s="71">
        <v>947.6914318195802</v>
      </c>
      <c r="BK67" s="71">
        <v>949.85444908692978</v>
      </c>
      <c r="BL67" s="71">
        <v>952.10725482636667</v>
      </c>
      <c r="BM67" s="71">
        <v>954.449849037891</v>
      </c>
      <c r="BN67" s="71">
        <v>956.88223172150265</v>
      </c>
      <c r="BO67" s="71">
        <v>959.40440287720162</v>
      </c>
      <c r="BP67" s="71">
        <v>962.01636250498802</v>
      </c>
      <c r="BQ67" s="71">
        <v>964.71811060486164</v>
      </c>
      <c r="BR67" s="71">
        <v>967.50964717682257</v>
      </c>
      <c r="BS67" s="71">
        <v>970.39097222087094</v>
      </c>
      <c r="BT67" s="71">
        <v>973.36208573700662</v>
      </c>
      <c r="BU67" s="71">
        <v>976.42298772522963</v>
      </c>
      <c r="BV67" s="71">
        <v>979.57367818553985</v>
      </c>
      <c r="BW67" s="71">
        <v>982.81415711793761</v>
      </c>
      <c r="BX67" s="71">
        <v>986.1444245224227</v>
      </c>
      <c r="BY67" s="71">
        <v>989.5644803989951</v>
      </c>
      <c r="BZ67" s="71">
        <v>993.07432474765471</v>
      </c>
      <c r="CA67" s="71">
        <v>996.67395756840187</v>
      </c>
      <c r="CB67" s="71">
        <v>1000.3633788612361</v>
      </c>
      <c r="CC67" s="71">
        <v>1004.1425886261579</v>
      </c>
      <c r="CD67" s="71">
        <v>1008.0115868631671</v>
      </c>
      <c r="CE67" s="71">
        <v>1011.9703735722634</v>
      </c>
      <c r="CF67" s="71">
        <v>1016.0189487534471</v>
      </c>
      <c r="CG67" s="71">
        <v>1020.1573124067182</v>
      </c>
      <c r="CH67" s="71">
        <v>1024.3854645320766</v>
      </c>
      <c r="CI67" s="71">
        <v>1028.7034051295225</v>
      </c>
      <c r="CJ67" s="71">
        <v>1033.1111341990556</v>
      </c>
      <c r="CK67" s="71">
        <v>1037.6086517406761</v>
      </c>
      <c r="CL67" s="71">
        <v>1042.1959577543837</v>
      </c>
      <c r="CM67" s="71">
        <v>1046.8730522401788</v>
      </c>
      <c r="CN67" s="71">
        <v>1051.6399351980615</v>
      </c>
      <c r="CO67" s="71">
        <v>1056.4966066280313</v>
      </c>
      <c r="CP67" s="71">
        <v>1061.4430665300883</v>
      </c>
      <c r="CQ67" s="71">
        <v>1066.479314904233</v>
      </c>
      <c r="CR67" s="71">
        <v>1071.6053517504647</v>
      </c>
      <c r="CS67" s="71">
        <v>1076.821177068784</v>
      </c>
      <c r="CT67" s="71">
        <v>1082.1267908591906</v>
      </c>
      <c r="CU67" s="71">
        <v>1087.5221931216843</v>
      </c>
      <c r="CV67" s="71">
        <v>1093.0073838562655</v>
      </c>
      <c r="CW67" s="71">
        <v>1098.5823630629341</v>
      </c>
      <c r="CX67" s="71">
        <v>1104.2471307416897</v>
      </c>
      <c r="CY67" s="71">
        <v>1110.0016868925331</v>
      </c>
      <c r="CZ67" s="71">
        <v>1115.8460315154637</v>
      </c>
      <c r="DA67" s="71">
        <v>1121.7801646104815</v>
      </c>
      <c r="DB67" s="71">
        <v>1127.8040861775869</v>
      </c>
      <c r="DC67" s="71">
        <v>1133.9177962167794</v>
      </c>
      <c r="DD67" s="71">
        <v>1140.1212947280594</v>
      </c>
      <c r="DE67" s="71">
        <v>1146.4145817114265</v>
      </c>
      <c r="DF67" s="71">
        <v>1152.7976571668812</v>
      </c>
      <c r="DG67" s="71">
        <v>1159.270521094423</v>
      </c>
      <c r="DH67" s="71">
        <v>1165.8331734940523</v>
      </c>
      <c r="DI67" s="71">
        <v>1172.4856143657692</v>
      </c>
      <c r="DJ67" s="71">
        <v>1179.2278437095729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-63.043444929153445</v>
      </c>
      <c r="P68" s="71">
        <v>-63.043444929153445</v>
      </c>
      <c r="Q68" s="71">
        <v>-63.041977422998279</v>
      </c>
      <c r="R68" s="71">
        <v>-62.976559167913798</v>
      </c>
      <c r="S68" s="71">
        <v>-62.814063713903543</v>
      </c>
      <c r="T68" s="71">
        <v>-62.554491060967514</v>
      </c>
      <c r="U68" s="71">
        <v>-62.197841209105704</v>
      </c>
      <c r="V68" s="71">
        <v>-61.744114158318119</v>
      </c>
      <c r="W68" s="71">
        <v>-61.193309908604768</v>
      </c>
      <c r="X68" s="71">
        <v>-60.545428459965635</v>
      </c>
      <c r="Y68" s="71">
        <v>-59.800469812400735</v>
      </c>
      <c r="Z68" s="71">
        <v>-58.958433965910054</v>
      </c>
      <c r="AA68" s="71">
        <v>-58.019320920493584</v>
      </c>
      <c r="AB68" s="71">
        <v>-56.983130676151347</v>
      </c>
      <c r="AC68" s="71">
        <v>-55.849863232883344</v>
      </c>
      <c r="AD68" s="71">
        <v>-54.619518590689566</v>
      </c>
      <c r="AE68" s="71">
        <v>-53.292096749570007</v>
      </c>
      <c r="AF68" s="71">
        <v>-51.867597709524674</v>
      </c>
      <c r="AG68" s="71">
        <v>-50.346021470553559</v>
      </c>
      <c r="AH68" s="71">
        <v>-48.727368032656678</v>
      </c>
      <c r="AI68" s="71">
        <v>-47.011637395834015</v>
      </c>
      <c r="AJ68" s="71">
        <v>-45.198829560085578</v>
      </c>
      <c r="AK68" s="71">
        <v>-43.288944525411367</v>
      </c>
      <c r="AL68" s="71">
        <v>-41.281982291811389</v>
      </c>
      <c r="AM68" s="71">
        <v>-39.177942859285622</v>
      </c>
      <c r="AN68" s="71">
        <v>-36.976826227834081</v>
      </c>
      <c r="AO68" s="71">
        <v>-34.678632397456767</v>
      </c>
      <c r="AP68" s="71">
        <v>-32.283361368153678</v>
      </c>
      <c r="AQ68" s="71">
        <v>-29.791013139924814</v>
      </c>
      <c r="AR68" s="71">
        <v>-27.201587712770184</v>
      </c>
      <c r="AS68" s="71">
        <v>-24.515085086689766</v>
      </c>
      <c r="AT68" s="71">
        <v>-21.731505261683576</v>
      </c>
      <c r="AU68" s="71">
        <v>-18.85084823775161</v>
      </c>
      <c r="AV68" s="71">
        <v>-15.873114014893865</v>
      </c>
      <c r="AW68" s="71">
        <v>-12.798302593110348</v>
      </c>
      <c r="AX68" s="71">
        <v>-9.6037837933945909</v>
      </c>
      <c r="AY68" s="71">
        <v>-6.2309605898293876</v>
      </c>
      <c r="AZ68" s="71">
        <v>-2.6768316637632301</v>
      </c>
      <c r="BA68" s="71">
        <v>1.0586029848038667</v>
      </c>
      <c r="BB68" s="71">
        <v>4.9753433558719022</v>
      </c>
      <c r="BC68" s="71">
        <v>9.073389449440878</v>
      </c>
      <c r="BD68" s="71">
        <v>13.35274126551079</v>
      </c>
      <c r="BE68" s="71">
        <v>17.81339880408164</v>
      </c>
      <c r="BF68" s="71">
        <v>22.455362065153434</v>
      </c>
      <c r="BG68" s="71">
        <v>27.278631048726162</v>
      </c>
      <c r="BH68" s="71">
        <v>32.283205754799781</v>
      </c>
      <c r="BI68" s="71">
        <v>37.469086183374387</v>
      </c>
      <c r="BJ68" s="71">
        <v>42.83627233444993</v>
      </c>
      <c r="BK68" s="71">
        <v>48.384764208026418</v>
      </c>
      <c r="BL68" s="71">
        <v>54.114561804103843</v>
      </c>
      <c r="BM68" s="71">
        <v>60.025665122682199</v>
      </c>
      <c r="BN68" s="71">
        <v>66.118074163761506</v>
      </c>
      <c r="BO68" s="71">
        <v>72.39178892734175</v>
      </c>
      <c r="BP68" s="71">
        <v>78.846809413422932</v>
      </c>
      <c r="BQ68" s="71">
        <v>85.483135622005051</v>
      </c>
      <c r="BR68" s="71">
        <v>92.300767553088107</v>
      </c>
      <c r="BS68" s="71">
        <v>99.299705206672101</v>
      </c>
      <c r="BT68" s="71">
        <v>106.47994858275703</v>
      </c>
      <c r="BU68" s="71">
        <v>113.84149768134284</v>
      </c>
      <c r="BV68" s="71">
        <v>121.38435250242965</v>
      </c>
      <c r="BW68" s="71">
        <v>129.10851304601741</v>
      </c>
      <c r="BX68" s="71">
        <v>137.0139793121061</v>
      </c>
      <c r="BY68" s="71">
        <v>145.10075130069572</v>
      </c>
      <c r="BZ68" s="71">
        <v>153.36882901178629</v>
      </c>
      <c r="CA68" s="71">
        <v>161.81821244537778</v>
      </c>
      <c r="CB68" s="71">
        <v>170.44890160147023</v>
      </c>
      <c r="CC68" s="71">
        <v>179.26089648006362</v>
      </c>
      <c r="CD68" s="71">
        <v>188.25419708115797</v>
      </c>
      <c r="CE68" s="71">
        <v>197.42880340475321</v>
      </c>
      <c r="CF68" s="71">
        <v>206.78471545084938</v>
      </c>
      <c r="CG68" s="71">
        <v>216.32193321944655</v>
      </c>
      <c r="CH68" s="71">
        <v>226.04045671054453</v>
      </c>
      <c r="CI68" s="71">
        <v>235.94028592414352</v>
      </c>
      <c r="CJ68" s="71">
        <v>246.0214208602435</v>
      </c>
      <c r="CK68" s="71">
        <v>256.28386151884439</v>
      </c>
      <c r="CL68" s="71">
        <v>266.72760789994624</v>
      </c>
      <c r="CM68" s="71">
        <v>277.35266000354898</v>
      </c>
      <c r="CN68" s="71">
        <v>288.15901782965273</v>
      </c>
      <c r="CO68" s="71">
        <v>299.14668137825737</v>
      </c>
      <c r="CP68" s="71">
        <v>310.31565064936285</v>
      </c>
      <c r="CQ68" s="71">
        <v>321.66592564296946</v>
      </c>
      <c r="CR68" s="71">
        <v>333.1975063590769</v>
      </c>
      <c r="CS68" s="71">
        <v>344.9103927976854</v>
      </c>
      <c r="CT68" s="71">
        <v>356.80458495879458</v>
      </c>
      <c r="CU68" s="71">
        <v>368.88008284240499</v>
      </c>
      <c r="CV68" s="71">
        <v>381.13688644851618</v>
      </c>
      <c r="CW68" s="71">
        <v>393.57499577712844</v>
      </c>
      <c r="CX68" s="71">
        <v>406.19441082824136</v>
      </c>
      <c r="CY68" s="71">
        <v>418.99513160185552</v>
      </c>
      <c r="CZ68" s="71">
        <v>431.9771580979704</v>
      </c>
      <c r="DA68" s="71">
        <v>445.14049031658618</v>
      </c>
      <c r="DB68" s="71">
        <v>458.48512825770314</v>
      </c>
      <c r="DC68" s="71">
        <v>472.01107192132088</v>
      </c>
      <c r="DD68" s="71">
        <v>485.71832130743974</v>
      </c>
      <c r="DE68" s="71">
        <v>499.60687641605921</v>
      </c>
      <c r="DF68" s="71">
        <v>513.67673724717986</v>
      </c>
      <c r="DG68" s="71">
        <v>527.92790380080146</v>
      </c>
      <c r="DH68" s="71">
        <v>542.36037607692401</v>
      </c>
      <c r="DI68" s="71">
        <v>556.97415407554729</v>
      </c>
      <c r="DJ68" s="71">
        <v>571.76923779667175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1497.5806785517318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117.46259288003888</v>
      </c>
      <c r="K85" s="79">
        <v>939.72542861225543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-946.88654167411892</v>
      </c>
      <c r="K86" s="79">
        <v>912.18764625025415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932726.81838464492</v>
      </c>
      <c r="J89" s="80">
        <v>5.1736236848792708E-2</v>
      </c>
      <c r="K89" s="80">
        <v>6.679038409960608E-8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932229.21422202175</v>
      </c>
      <c r="J90" s="80">
        <v>4.2331508770488344E-2</v>
      </c>
      <c r="K90" s="80">
        <v>2.2352999492233346E-8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912187.64625025413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-11.961043008629227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1497.5806785517318</v>
      </c>
      <c r="K114" s="79">
        <v>529.53296361452931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117.46259288003888</v>
      </c>
      <c r="K115" s="79">
        <v>21.885010470380099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-946.88654167411892</v>
      </c>
      <c r="K116" s="79">
        <v>-63.043444929153445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2.403189723685041</v>
      </c>
      <c r="J119" s="80">
        <v>1.500137338726791E-4</v>
      </c>
      <c r="K119" s="146">
        <v>1.3486674362288978E-10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1.7015921762676309</v>
      </c>
      <c r="J120" s="80">
        <v>1.3675352696628312E-4</v>
      </c>
      <c r="K120" s="80">
        <v>7.2212203335628521E-11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-63.043444929153445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2098.2466054380752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1.0126085593106799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-482.99206263031385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-841.06654167411898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5.2513850099165649E-2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3.7600719957952076E-2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0.1214705362523307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-46.459309095208724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-11.961043008629227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2.4182283907250844E-3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-46.415405004209653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-11.949365019214296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0.83952491427270404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6" priority="3" stopIfTrue="1" operator="between">
      <formula>0</formula>
      <formula>1</formula>
    </cfRule>
  </conditionalFormatting>
  <conditionalFormatting sqref="K94">
    <cfRule type="cellIs" dxfId="15" priority="2" stopIfTrue="1" operator="between">
      <formula>0</formula>
      <formula>1</formula>
    </cfRule>
  </conditionalFormatting>
  <conditionalFormatting sqref="K124">
    <cfRule type="cellIs" dxfId="1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K1216"/>
  <sheetViews>
    <sheetView showGridLines="0" tabSelected="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  <col min="36" max="36" width="14" bestFit="1" customWidth="1"/>
    <col min="37" max="37" width="17.88671875" bestFit="1" customWidth="1"/>
  </cols>
  <sheetData>
    <row r="1" spans="2:37">
      <c r="AB1" s="165">
        <f t="shared" ref="AB1:AD1" si="0">AA1+1</f>
        <v>1</v>
      </c>
      <c r="AC1" s="165">
        <f t="shared" si="0"/>
        <v>2</v>
      </c>
      <c r="AD1" s="165">
        <f t="shared" si="0"/>
        <v>3</v>
      </c>
    </row>
    <row r="2" spans="2:37">
      <c r="B2" s="117" t="s">
        <v>214</v>
      </c>
      <c r="N2" s="117" t="s">
        <v>281</v>
      </c>
    </row>
    <row r="3" spans="2:37">
      <c r="R3" s="117" t="s">
        <v>281</v>
      </c>
    </row>
    <row r="4" spans="2:37">
      <c r="B4" s="117" t="s">
        <v>280</v>
      </c>
      <c r="AB4" s="117" t="s">
        <v>389</v>
      </c>
    </row>
    <row r="6" spans="2:37" ht="13.8">
      <c r="R6" t="s">
        <v>360</v>
      </c>
      <c r="S6" s="156">
        <v>0</v>
      </c>
      <c r="T6" t="s">
        <v>361</v>
      </c>
      <c r="X6" s="117" t="s">
        <v>362</v>
      </c>
      <c r="AB6" s="166" t="s">
        <v>390</v>
      </c>
      <c r="AC6" s="108">
        <v>1</v>
      </c>
      <c r="AD6" t="s">
        <v>391</v>
      </c>
    </row>
    <row r="7" spans="2:37" ht="13.8">
      <c r="R7" t="s">
        <v>363</v>
      </c>
      <c r="S7" s="157">
        <v>1</v>
      </c>
      <c r="X7" s="158" t="s">
        <v>364</v>
      </c>
      <c r="Y7" s="110">
        <v>50</v>
      </c>
      <c r="AB7" s="166" t="s">
        <v>392</v>
      </c>
      <c r="AC7" s="108">
        <v>1.19</v>
      </c>
      <c r="AD7" t="s">
        <v>393</v>
      </c>
    </row>
    <row r="8" spans="2:37" ht="13.8">
      <c r="X8" s="158" t="s">
        <v>365</v>
      </c>
      <c r="Y8" s="110">
        <v>0.1</v>
      </c>
      <c r="AB8" s="166" t="s">
        <v>394</v>
      </c>
      <c r="AC8" s="108">
        <v>1.3</v>
      </c>
      <c r="AD8" t="s">
        <v>395</v>
      </c>
    </row>
    <row r="9" spans="2:37">
      <c r="X9" s="158" t="s">
        <v>366</v>
      </c>
      <c r="Y9" s="109">
        <v>0.95408705132867211</v>
      </c>
    </row>
    <row r="10" spans="2:37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7" ht="15">
      <c r="R11" s="159" t="s">
        <v>370</v>
      </c>
      <c r="T11" s="160" t="s">
        <v>371</v>
      </c>
      <c r="U11" s="104">
        <v>150</v>
      </c>
      <c r="V11" s="160" t="s">
        <v>8</v>
      </c>
      <c r="X11" s="158" t="s">
        <v>372</v>
      </c>
      <c r="Y11" s="110">
        <v>3</v>
      </c>
      <c r="AG11" s="173"/>
      <c r="AJ11" s="173"/>
      <c r="AK11" s="173"/>
    </row>
    <row r="12" spans="2:37" ht="15">
      <c r="R12" s="161" t="s">
        <v>373</v>
      </c>
      <c r="T12" s="162" t="s">
        <v>374</v>
      </c>
      <c r="U12" s="104">
        <v>90</v>
      </c>
      <c r="V12" s="162" t="s">
        <v>8</v>
      </c>
      <c r="X12" s="158" t="s">
        <v>375</v>
      </c>
      <c r="Y12" s="110">
        <v>5</v>
      </c>
      <c r="AB12" s="117" t="s">
        <v>396</v>
      </c>
      <c r="AK12" s="175"/>
    </row>
    <row r="13" spans="2:37">
      <c r="X13" s="158" t="s">
        <v>376</v>
      </c>
      <c r="Y13" s="110">
        <v>2000000</v>
      </c>
      <c r="AG13" s="174"/>
      <c r="AJ13" s="174"/>
      <c r="AK13" s="174"/>
    </row>
    <row r="14" spans="2:37" ht="15">
      <c r="R14" s="159" t="s">
        <v>377</v>
      </c>
      <c r="T14" s="160" t="s">
        <v>378</v>
      </c>
      <c r="U14" s="163">
        <v>44.752499999999998</v>
      </c>
      <c r="V14" s="160" t="s">
        <v>8</v>
      </c>
      <c r="X14" s="158" t="s">
        <v>379</v>
      </c>
      <c r="Y14" s="109">
        <v>43.367593242212365</v>
      </c>
      <c r="AB14" s="167" t="s">
        <v>397</v>
      </c>
      <c r="AC14" s="167" t="s">
        <v>398</v>
      </c>
      <c r="AD14" s="167" t="s">
        <v>399</v>
      </c>
    </row>
    <row r="15" spans="2:37" ht="15">
      <c r="R15" s="159" t="s">
        <v>380</v>
      </c>
      <c r="T15" s="160" t="s">
        <v>381</v>
      </c>
      <c r="U15" s="163">
        <v>44.752499999999998</v>
      </c>
      <c r="V15" s="160" t="s">
        <v>8</v>
      </c>
      <c r="X15" s="158" t="s">
        <v>382</v>
      </c>
      <c r="Y15" s="109">
        <v>1</v>
      </c>
      <c r="AB15" s="168" t="s">
        <v>400</v>
      </c>
      <c r="AC15" s="168" t="s">
        <v>400</v>
      </c>
      <c r="AD15" s="168" t="s">
        <v>123</v>
      </c>
    </row>
    <row r="16" spans="2:37" ht="15">
      <c r="R16" s="159" t="s">
        <v>383</v>
      </c>
      <c r="T16" s="160" t="s">
        <v>384</v>
      </c>
      <c r="U16" s="163">
        <v>41.865812163333331</v>
      </c>
      <c r="V16" s="160" t="s">
        <v>8</v>
      </c>
      <c r="X16" s="158" t="s">
        <v>385</v>
      </c>
      <c r="Y16" s="109">
        <v>1.1000000000000001</v>
      </c>
      <c r="AB16" s="169">
        <v>0.1330700007</v>
      </c>
      <c r="AC16" s="169">
        <v>-451839.7</v>
      </c>
      <c r="AD16" s="170">
        <v>0.1</v>
      </c>
      <c r="AK16" s="175"/>
    </row>
    <row r="17" spans="2:37">
      <c r="X17" s="158" t="s">
        <v>386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  <c r="AK17" s="175"/>
    </row>
    <row r="18" spans="2:37">
      <c r="G18" s="172"/>
      <c r="H18" s="171"/>
      <c r="R18" s="159" t="s">
        <v>387</v>
      </c>
      <c r="T18" s="160" t="s">
        <v>388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  <c r="AK18" s="175"/>
    </row>
    <row r="19" spans="2:37">
      <c r="AB19" s="169">
        <v>0.1330700007</v>
      </c>
      <c r="AC19" s="169">
        <v>-345267</v>
      </c>
      <c r="AD19" s="170">
        <v>151494</v>
      </c>
      <c r="AK19" s="175"/>
    </row>
    <row r="20" spans="2:37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  <c r="AK20" s="175"/>
    </row>
    <row r="21" spans="2:37" ht="18">
      <c r="G21" s="135">
        <v>30</v>
      </c>
      <c r="AB21" s="169">
        <v>82883.619000000006</v>
      </c>
      <c r="AC21" s="169">
        <v>-345267</v>
      </c>
      <c r="AD21" s="170">
        <v>0.15</v>
      </c>
      <c r="AK21" s="175"/>
    </row>
    <row r="22" spans="2:37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  <c r="AK22" s="175"/>
    </row>
    <row r="23" spans="2:37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  <c r="AK23" s="175"/>
    </row>
    <row r="24" spans="2:37">
      <c r="AB24" s="169">
        <v>55255.900699999998</v>
      </c>
      <c r="AC24" s="169">
        <v>-323952.2</v>
      </c>
      <c r="AD24" s="170">
        <v>13854.8</v>
      </c>
      <c r="AK24" s="175"/>
    </row>
    <row r="25" spans="2:37">
      <c r="AB25" s="169">
        <v>82883.619000000006</v>
      </c>
      <c r="AC25" s="169">
        <v>-323952.2</v>
      </c>
      <c r="AD25" s="170">
        <v>5176.3900000000003</v>
      </c>
      <c r="AK25" s="175"/>
    </row>
    <row r="26" spans="2:37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  <c r="AK26" s="175"/>
    </row>
    <row r="27" spans="2:37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138139.36499999999</v>
      </c>
      <c r="AC27" s="169">
        <v>-323952.2</v>
      </c>
      <c r="AD27" s="170">
        <v>580.76499999999999</v>
      </c>
      <c r="AK27" s="175"/>
    </row>
    <row r="28" spans="2:37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84" si="1">IF(H28&lt;&gt;"",H28,"")</f>
        <v>Simplified formula used, therefore not used directly (but reported here for info)</v>
      </c>
      <c r="AB28" s="169">
        <v>0.1330700007</v>
      </c>
      <c r="AC28" s="169">
        <v>-302637.40000000002</v>
      </c>
      <c r="AD28" s="170">
        <v>3348000</v>
      </c>
      <c r="AK28" s="175"/>
    </row>
    <row r="29" spans="2:37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  <c r="AB29" s="169">
        <v>27628.027699999999</v>
      </c>
      <c r="AC29" s="169">
        <v>-302637.40000000002</v>
      </c>
      <c r="AD29" s="170">
        <v>232543</v>
      </c>
      <c r="AK29" s="175"/>
    </row>
    <row r="30" spans="2:37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  <c r="AB30" s="169">
        <v>55255.900699999998</v>
      </c>
      <c r="AC30" s="169">
        <v>-302637.40000000002</v>
      </c>
      <c r="AD30" s="170">
        <v>235453</v>
      </c>
      <c r="AK30" s="175"/>
    </row>
    <row r="31" spans="2:37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1"/>
        <v>Design value of preload, simplified formula</v>
      </c>
      <c r="AB31" s="169">
        <v>82883.619000000006</v>
      </c>
      <c r="AC31" s="169">
        <v>-302637.40000000002</v>
      </c>
      <c r="AD31" s="170">
        <v>111586</v>
      </c>
      <c r="AK31" s="175"/>
    </row>
    <row r="32" spans="2:37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1"/>
        <v/>
      </c>
      <c r="AB32" s="169">
        <v>110511.492</v>
      </c>
      <c r="AC32" s="169">
        <v>-302637.40000000002</v>
      </c>
      <c r="AD32" s="170">
        <v>40517.300000000003</v>
      </c>
      <c r="AK32" s="175"/>
    </row>
    <row r="33" spans="2:37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1"/>
        <v/>
      </c>
      <c r="AB33" s="169">
        <v>138139.36499999999</v>
      </c>
      <c r="AC33" s="169">
        <v>-302637.40000000002</v>
      </c>
      <c r="AD33" s="170">
        <v>7179.93</v>
      </c>
      <c r="AK33" s="175"/>
    </row>
    <row r="34" spans="2:37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1"/>
        <v>Design preload averaged over 5 bolts</v>
      </c>
      <c r="AB34" s="169">
        <v>165767.23800000001</v>
      </c>
      <c r="AC34" s="169">
        <v>-302637.40000000002</v>
      </c>
      <c r="AD34" s="170">
        <v>1227.22</v>
      </c>
      <c r="AK34" s="175"/>
    </row>
    <row r="35" spans="2:37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4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tr">
        <f t="shared" si="1"/>
        <v>Limit value for HV bolts</v>
      </c>
      <c r="AB35" s="169">
        <v>193395.111</v>
      </c>
      <c r="AC35" s="169">
        <v>-302637.40000000002</v>
      </c>
      <c r="AD35" s="170">
        <v>435.755</v>
      </c>
      <c r="AK35" s="175"/>
    </row>
    <row r="36" spans="2:37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1"/>
        <v/>
      </c>
      <c r="AB36" s="169">
        <v>221022.984</v>
      </c>
      <c r="AC36" s="169">
        <v>-302637.40000000002</v>
      </c>
      <c r="AD36" s="170">
        <v>10.865</v>
      </c>
      <c r="AK36" s="175"/>
    </row>
    <row r="37" spans="2:37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1"/>
        <v/>
      </c>
      <c r="AB37" s="169">
        <v>0.1330700007</v>
      </c>
      <c r="AC37" s="169">
        <v>-281322.59999999998</v>
      </c>
      <c r="AD37" s="170">
        <v>5872260</v>
      </c>
      <c r="AK37" s="175"/>
    </row>
    <row r="38" spans="2:37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1"/>
        <v/>
      </c>
      <c r="AB38" s="169">
        <v>27628.027699999999</v>
      </c>
      <c r="AC38" s="169">
        <v>-281322.59999999998</v>
      </c>
      <c r="AD38" s="170">
        <v>316034</v>
      </c>
      <c r="AK38" s="175"/>
    </row>
    <row r="39" spans="2:37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1"/>
        <v/>
      </c>
      <c r="AB39" s="169">
        <v>55255.900699999998</v>
      </c>
      <c r="AC39" s="169">
        <v>-281322.59999999998</v>
      </c>
      <c r="AD39" s="170">
        <v>234412</v>
      </c>
      <c r="AK39" s="175"/>
    </row>
    <row r="40" spans="2:37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273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  <c r="AB40" s="169">
        <v>82883.619000000006</v>
      </c>
      <c r="AC40" s="169">
        <v>-281322.59999999998</v>
      </c>
      <c r="AD40" s="170">
        <v>95883.4</v>
      </c>
      <c r="AK40" s="175"/>
    </row>
    <row r="41" spans="2:37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6</v>
      </c>
      <c r="L41" s="103" t="s">
        <v>190</v>
      </c>
      <c r="M41" s="103" t="s">
        <v>273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1"/>
        <v>Including 50% reduction where re-tightening is assumed</v>
      </c>
      <c r="AB41" s="169">
        <v>110511.492</v>
      </c>
      <c r="AC41" s="169">
        <v>-281322.59999999998</v>
      </c>
      <c r="AD41" s="170">
        <v>39802.5</v>
      </c>
      <c r="AK41" s="175"/>
    </row>
    <row r="42" spans="2:37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66" si="2">K41+1</f>
        <v>7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  <c r="AB42" s="169">
        <v>138139.36499999999</v>
      </c>
      <c r="AC42" s="169">
        <v>-281322.59999999998</v>
      </c>
      <c r="AD42" s="170">
        <v>17664.900000000001</v>
      </c>
      <c r="AK42" s="175"/>
    </row>
    <row r="43" spans="2:37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2"/>
        <v>8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tr">
        <f t="shared" si="1"/>
        <v>Note: S1 loads not included here, only FLS loads</v>
      </c>
      <c r="AB43" s="169">
        <v>165767.23800000001</v>
      </c>
      <c r="AC43" s="169">
        <v>-281322.59999999998</v>
      </c>
      <c r="AD43" s="170">
        <v>7178.63</v>
      </c>
      <c r="AK43" s="175"/>
    </row>
    <row r="44" spans="2:37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2"/>
        <v>9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tr">
        <f t="shared" si="1"/>
        <v/>
      </c>
      <c r="AB44" s="169">
        <v>193395.111</v>
      </c>
      <c r="AC44" s="169">
        <v>-281322.59999999998</v>
      </c>
      <c r="AD44" s="170">
        <v>3570.11</v>
      </c>
      <c r="AK44" s="175"/>
    </row>
    <row r="45" spans="2:37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2"/>
        <v>10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tr">
        <f t="shared" si="1"/>
        <v/>
      </c>
      <c r="AB45" s="169">
        <v>221022.984</v>
      </c>
      <c r="AC45" s="169">
        <v>-281322.59999999998</v>
      </c>
      <c r="AD45" s="170">
        <v>317.21499999999997</v>
      </c>
      <c r="AK45" s="175"/>
    </row>
    <row r="46" spans="2:37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tr">
        <f t="shared" si="1"/>
        <v/>
      </c>
      <c r="AB46" s="169">
        <v>248650.85699999999</v>
      </c>
      <c r="AC46" s="169">
        <v>-281322.59999999998</v>
      </c>
      <c r="AD46" s="170">
        <v>56.325000000000003</v>
      </c>
      <c r="AK46" s="175"/>
    </row>
    <row r="47" spans="2:37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11</v>
      </c>
      <c r="L47" s="103" t="s">
        <v>181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  <c r="AB47" s="169">
        <v>0.1330700007</v>
      </c>
      <c r="AC47" s="169">
        <v>-260007.8</v>
      </c>
      <c r="AD47" s="170">
        <v>9471380</v>
      </c>
      <c r="AK47" s="175"/>
    </row>
    <row r="48" spans="2:37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3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  <c r="AB48" s="169">
        <v>27628.027699999999</v>
      </c>
      <c r="AC48" s="169">
        <v>-260007.8</v>
      </c>
      <c r="AD48" s="170">
        <v>675005</v>
      </c>
      <c r="AK48" s="175"/>
    </row>
    <row r="49" spans="2:37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3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1"/>
        <v>Gap length measured on outside diameter</v>
      </c>
      <c r="AB49" s="169">
        <v>55255.900699999998</v>
      </c>
      <c r="AC49" s="169">
        <v>-260007.8</v>
      </c>
      <c r="AD49" s="170">
        <v>517438</v>
      </c>
      <c r="AK49" s="175"/>
    </row>
    <row r="50" spans="2:37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3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1"/>
        <v/>
      </c>
      <c r="AB50" s="169">
        <v>82883.619000000006</v>
      </c>
      <c r="AC50" s="169">
        <v>-260007.8</v>
      </c>
      <c r="AD50" s="170">
        <v>198094</v>
      </c>
      <c r="AK50" s="175"/>
    </row>
    <row r="51" spans="2:37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3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  <c r="AB51" s="169">
        <v>110511.492</v>
      </c>
      <c r="AC51" s="169">
        <v>-260007.8</v>
      </c>
      <c r="AD51" s="170">
        <v>50147</v>
      </c>
      <c r="AK51" s="175"/>
    </row>
    <row r="52" spans="2:37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3"/>
        <v>1.9292434864416651E-16</v>
      </c>
      <c r="I52" s="143"/>
      <c r="J52" s="142"/>
      <c r="K52" s="106">
        <f>K47+1</f>
        <v>12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1"/>
        <v/>
      </c>
      <c r="AB52" s="169">
        <v>138139.36499999999</v>
      </c>
      <c r="AC52" s="169">
        <v>-260007.8</v>
      </c>
      <c r="AD52" s="170">
        <v>19212.400000000001</v>
      </c>
      <c r="AK52" s="175"/>
    </row>
    <row r="53" spans="2:37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3"/>
        <v>-1.825671107581705E-16</v>
      </c>
      <c r="I53" s="143"/>
      <c r="J53" s="142"/>
      <c r="K53" s="106">
        <f t="shared" si="2"/>
        <v>13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  <c r="AB53" s="169">
        <v>165767.23800000001</v>
      </c>
      <c r="AC53" s="169">
        <v>-260007.8</v>
      </c>
      <c r="AD53" s="170">
        <v>11170.4</v>
      </c>
      <c r="AK53" s="175"/>
    </row>
    <row r="54" spans="2:37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1"/>
        <v/>
      </c>
      <c r="AB54" s="169">
        <v>193395.111</v>
      </c>
      <c r="AC54" s="169">
        <v>-260007.8</v>
      </c>
      <c r="AD54" s="170">
        <v>6492.5</v>
      </c>
      <c r="AK54" s="175"/>
    </row>
    <row r="55" spans="2:37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1"/>
        <v/>
      </c>
      <c r="AB55" s="169">
        <v>221022.984</v>
      </c>
      <c r="AC55" s="169">
        <v>-260007.8</v>
      </c>
      <c r="AD55" s="170">
        <v>2061.4299999999998</v>
      </c>
      <c r="AK55" s="175"/>
    </row>
    <row r="56" spans="2:37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2"/>
        <v>15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1"/>
        <v/>
      </c>
      <c r="AB56" s="169">
        <v>248650.85699999999</v>
      </c>
      <c r="AC56" s="169">
        <v>-260007.8</v>
      </c>
      <c r="AD56" s="170">
        <v>1137.06</v>
      </c>
      <c r="AK56" s="175"/>
    </row>
    <row r="57" spans="2:37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2"/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  <c r="AB57" s="169">
        <v>276278.73</v>
      </c>
      <c r="AC57" s="169">
        <v>-260007.8</v>
      </c>
      <c r="AD57" s="170">
        <v>22.55</v>
      </c>
      <c r="AK57" s="175"/>
    </row>
    <row r="58" spans="2:37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2"/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1"/>
        <v/>
      </c>
      <c r="AB58" s="169">
        <v>0.1330700007</v>
      </c>
      <c r="AC58" s="169">
        <v>-238693</v>
      </c>
      <c r="AD58" s="170">
        <v>11580800</v>
      </c>
      <c r="AK58" s="175"/>
    </row>
    <row r="59" spans="2:37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2"/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1"/>
        <v/>
      </c>
      <c r="AB59" s="169">
        <v>27628.027699999999</v>
      </c>
      <c r="AC59" s="169">
        <v>-238693</v>
      </c>
      <c r="AD59" s="170">
        <v>846889</v>
      </c>
      <c r="AK59" s="175"/>
    </row>
    <row r="60" spans="2:37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4">(F60-E60)/E60</f>
        <v>6.3367559145939581E-16</v>
      </c>
      <c r="I60" s="143"/>
      <c r="J60" s="142"/>
      <c r="K60" s="106">
        <f t="shared" si="2"/>
        <v>19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1"/>
        <v/>
      </c>
      <c r="AB60" s="169">
        <v>55255.900699999998</v>
      </c>
      <c r="AC60" s="169">
        <v>-238693</v>
      </c>
      <c r="AD60" s="170">
        <v>627169</v>
      </c>
      <c r="AK60" s="175"/>
    </row>
    <row r="61" spans="2:37" ht="15.6">
      <c r="B61" s="106"/>
      <c r="C61" s="103" t="s">
        <v>165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4"/>
        <v>6.3367559145939581E-16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1"/>
        <v>Gap value used for calculation</v>
      </c>
      <c r="AB61" s="169">
        <v>82883.619000000006</v>
      </c>
      <c r="AC61" s="169">
        <v>-238693</v>
      </c>
      <c r="AD61" s="170">
        <v>251686</v>
      </c>
      <c r="AK61" s="175"/>
    </row>
    <row r="62" spans="2:37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1"/>
        <v>Gap shape formula</v>
      </c>
      <c r="AB62" s="169">
        <v>110511.492</v>
      </c>
      <c r="AC62" s="169">
        <v>-238693</v>
      </c>
      <c r="AD62" s="170">
        <v>84340.7</v>
      </c>
      <c r="AK62" s="175"/>
    </row>
    <row r="63" spans="2:37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2"/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1"/>
        <v>Stress range formula</v>
      </c>
      <c r="AB63" s="169">
        <v>138139.36499999999</v>
      </c>
      <c r="AC63" s="169">
        <v>-238693</v>
      </c>
      <c r="AD63" s="170">
        <v>29240.7</v>
      </c>
      <c r="AK63" s="175"/>
    </row>
    <row r="64" spans="2:37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2"/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1"/>
        <v/>
      </c>
      <c r="AB64" s="169">
        <v>165767.23800000001</v>
      </c>
      <c r="AC64" s="169">
        <v>-238693</v>
      </c>
      <c r="AD64" s="170">
        <v>11043.4</v>
      </c>
      <c r="AK64" s="175"/>
    </row>
    <row r="65" spans="2:37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2"/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1"/>
        <v/>
      </c>
      <c r="AB65" s="169">
        <v>193395.111</v>
      </c>
      <c r="AC65" s="169">
        <v>-238693</v>
      </c>
      <c r="AD65" s="170">
        <v>6030.38</v>
      </c>
      <c r="AK65" s="175"/>
    </row>
    <row r="66" spans="2:37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2"/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1"/>
        <v>Summarized formula for bolt force curve</v>
      </c>
      <c r="AB66" s="169">
        <v>221022.984</v>
      </c>
      <c r="AC66" s="169">
        <v>-238693</v>
      </c>
      <c r="AD66" s="170">
        <v>1930.07</v>
      </c>
      <c r="AK66" s="175"/>
    </row>
    <row r="67" spans="2:37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5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  <c r="AK67" s="175"/>
    </row>
    <row r="68" spans="2:37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6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  <c r="AK68" s="175"/>
    </row>
    <row r="69" spans="2:37" ht="15.6">
      <c r="B69" s="106"/>
      <c r="C69" s="103" t="s">
        <v>317</v>
      </c>
      <c r="D69" s="103" t="s">
        <v>128</v>
      </c>
      <c r="E69" s="108" cm="1">
        <f t="array" ref="E69">INDEX(N69:Q69,case_number)</f>
        <v>1633.4579381406527</v>
      </c>
      <c r="F69" s="108" cm="1">
        <f t="array" aca="1" ref="F69" ca="1">INDIRECT(sheet_name&amp;"!Point2.Z")</f>
        <v>1633.4590503444072</v>
      </c>
      <c r="G69" s="118">
        <f t="shared" ca="1" si="6"/>
        <v>6.8088913004992886E-7</v>
      </c>
      <c r="K69" s="106"/>
      <c r="L69" s="103" t="s">
        <v>317</v>
      </c>
      <c r="M69" s="103" t="s">
        <v>128</v>
      </c>
      <c r="N69" s="109">
        <v>1633.4579381406527</v>
      </c>
      <c r="O69" s="109">
        <v>1569.695838574949</v>
      </c>
      <c r="P69" s="109">
        <v>1491.1410949661347</v>
      </c>
      <c r="Q69" s="109">
        <v>1497.580420230202</v>
      </c>
      <c r="AB69" s="169">
        <v>359162.34899999999</v>
      </c>
      <c r="AC69" s="169">
        <v>-238693</v>
      </c>
      <c r="AD69" s="170">
        <v>10.865</v>
      </c>
      <c r="AK69" s="175"/>
    </row>
    <row r="70" spans="2:37" ht="15.6">
      <c r="B70" s="106"/>
      <c r="C70" s="103" t="s">
        <v>316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6"/>
        <v>0</v>
      </c>
      <c r="K70" s="106"/>
      <c r="L70" s="103" t="s">
        <v>316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0.1330700007</v>
      </c>
      <c r="AC70" s="169">
        <v>-217378.2</v>
      </c>
      <c r="AD70" s="170">
        <v>11103500</v>
      </c>
      <c r="AK70" s="175"/>
    </row>
    <row r="71" spans="2:37" ht="15.6">
      <c r="B71" s="106"/>
      <c r="C71" s="103" t="s">
        <v>315</v>
      </c>
      <c r="D71" s="103" t="s">
        <v>128</v>
      </c>
      <c r="E71" s="107" cm="1">
        <f t="array" ref="E71">INDEX(N71:Q71,case_number)</f>
        <v>121.86413755978657</v>
      </c>
      <c r="F71" s="107" cm="1">
        <f t="array" aca="1" ref="F71" ca="1">INDIRECT(sheet_name&amp;"!Point3.Z")</f>
        <v>121.86421587998476</v>
      </c>
      <c r="G71" s="118">
        <f t="shared" ca="1" si="6"/>
        <v>6.4268454816111971E-7</v>
      </c>
      <c r="K71" s="106"/>
      <c r="L71" s="103" t="s">
        <v>315</v>
      </c>
      <c r="M71" s="103" t="s">
        <v>128</v>
      </c>
      <c r="N71" s="109">
        <v>121.86413755978657</v>
      </c>
      <c r="O71" s="109">
        <v>119.2407862158138</v>
      </c>
      <c r="P71" s="109">
        <v>118.26208963625672</v>
      </c>
      <c r="Q71" s="109">
        <v>117.46257337766376</v>
      </c>
      <c r="AB71" s="169">
        <v>27628.027699999999</v>
      </c>
      <c r="AC71" s="169">
        <v>-217378.2</v>
      </c>
      <c r="AD71" s="170">
        <v>710137</v>
      </c>
      <c r="AK71" s="175"/>
    </row>
    <row r="72" spans="2:37" ht="15.6">
      <c r="B72" s="106"/>
      <c r="C72" s="103" t="s">
        <v>314</v>
      </c>
      <c r="D72" s="103" t="s">
        <v>128</v>
      </c>
      <c r="E72" s="107" cm="1">
        <f t="array" ref="E72">INDEX(N72:Q72,case_number)</f>
        <v>938.8773944149458</v>
      </c>
      <c r="F72" s="107" cm="1">
        <f t="array" aca="1" ref="F72" ca="1">INDIRECT(sheet_name&amp;"!Point3.Fs")</f>
        <v>938.87726907987553</v>
      </c>
      <c r="G72" s="118">
        <f t="shared" ca="1" si="6"/>
        <v>-1.3349460857300318E-7</v>
      </c>
      <c r="K72" s="106"/>
      <c r="L72" s="103" t="s">
        <v>314</v>
      </c>
      <c r="M72" s="103" t="s">
        <v>128</v>
      </c>
      <c r="N72" s="109">
        <v>938.8773944149458</v>
      </c>
      <c r="O72" s="109">
        <v>939.14302491706098</v>
      </c>
      <c r="P72" s="109">
        <v>939.99581271442742</v>
      </c>
      <c r="Q72" s="109">
        <v>939.72556595256742</v>
      </c>
      <c r="AB72" s="169">
        <v>55255.900699999998</v>
      </c>
      <c r="AC72" s="169">
        <v>-217378.2</v>
      </c>
      <c r="AD72" s="170">
        <v>487653</v>
      </c>
      <c r="AK72" s="175"/>
    </row>
    <row r="73" spans="2:37" ht="15.6">
      <c r="B73" s="106"/>
      <c r="C73" s="103" t="s">
        <v>313</v>
      </c>
      <c r="D73" s="103"/>
      <c r="E73" s="107" cm="1">
        <f t="array" ref="E73">INDEX(N73:Q73,case_number)</f>
        <v>598600210.54525948</v>
      </c>
      <c r="F73" s="110" t="s">
        <v>86</v>
      </c>
      <c r="G73" s="110"/>
      <c r="K73" s="106"/>
      <c r="L73" s="103" t="s">
        <v>313</v>
      </c>
      <c r="M73" s="103"/>
      <c r="N73" s="110">
        <v>598600210.54525948</v>
      </c>
      <c r="O73" s="110">
        <v>546956319.34194791</v>
      </c>
      <c r="P73" s="110">
        <v>491285272.69120371</v>
      </c>
      <c r="Q73" s="110">
        <v>494097883.85104239</v>
      </c>
      <c r="AB73" s="169">
        <v>82883.619000000006</v>
      </c>
      <c r="AC73" s="169">
        <v>-217378.2</v>
      </c>
      <c r="AD73" s="170">
        <v>200482</v>
      </c>
      <c r="AK73" s="175"/>
    </row>
    <row r="74" spans="2:37" ht="15.6">
      <c r="B74" s="106"/>
      <c r="C74" s="103" t="s">
        <v>312</v>
      </c>
      <c r="D74" s="103"/>
      <c r="E74" s="107" cm="1">
        <f t="array" ref="E74">INDEX(N74:Q74,case_number)</f>
        <v>33903.907783500908</v>
      </c>
      <c r="F74" s="111" t="s">
        <v>86</v>
      </c>
      <c r="G74" s="111"/>
      <c r="K74" s="106"/>
      <c r="L74" s="103" t="s">
        <v>312</v>
      </c>
      <c r="M74" s="103"/>
      <c r="N74" s="111">
        <v>33903.907783500908</v>
      </c>
      <c r="O74" s="111">
        <v>33543.787663897812</v>
      </c>
      <c r="P74" s="111">
        <v>32830.198588170875</v>
      </c>
      <c r="Q74" s="111">
        <v>33000.779647834439</v>
      </c>
      <c r="AB74" s="169">
        <v>110511.492</v>
      </c>
      <c r="AC74" s="169">
        <v>-217378.2</v>
      </c>
      <c r="AD74" s="170">
        <v>85421.6</v>
      </c>
      <c r="AK74" s="175"/>
    </row>
    <row r="75" spans="2:37" ht="15.6">
      <c r="B75" s="106"/>
      <c r="C75" s="103" t="s">
        <v>311</v>
      </c>
      <c r="D75" s="103"/>
      <c r="E75" s="107" cm="1">
        <f t="array" ref="E75">INDEX(N75:Q75,case_number)</f>
        <v>28053600.170327935</v>
      </c>
      <c r="F75" s="111" t="s">
        <v>86</v>
      </c>
      <c r="G75" s="111"/>
      <c r="K75" s="106"/>
      <c r="L75" s="103" t="s">
        <v>311</v>
      </c>
      <c r="M75" s="103"/>
      <c r="N75" s="111">
        <v>28053600.170327935</v>
      </c>
      <c r="O75" s="111">
        <v>26630268.338009503</v>
      </c>
      <c r="P75" s="111">
        <v>25891555.692918479</v>
      </c>
      <c r="Q75" s="111">
        <v>25563074.39245028</v>
      </c>
      <c r="AB75" s="169">
        <v>138139.36499999999</v>
      </c>
      <c r="AC75" s="169">
        <v>-217378.2</v>
      </c>
      <c r="AD75" s="170">
        <v>33285.699999999997</v>
      </c>
      <c r="AK75" s="175"/>
    </row>
    <row r="76" spans="2:37" ht="15.6">
      <c r="B76" s="106"/>
      <c r="C76" s="105" t="s">
        <v>310</v>
      </c>
      <c r="D76" s="103"/>
      <c r="E76" s="145" cm="1">
        <f t="array" ref="E76">INDEX(N76:Q76,case_number)</f>
        <v>5.6638649947379983E-5</v>
      </c>
      <c r="F76" s="145" cm="1">
        <f t="array" aca="1" ref="F76" ca="1">INDIRECT(sheet_name&amp;"!Fs_coeff.tens.2")*1000</f>
        <v>5.6638929821594464E-5</v>
      </c>
      <c r="G76" s="118">
        <f t="shared" ref="G76:G78" ca="1" si="7">(F76-E76)/E76</f>
        <v>4.9413998169403446E-6</v>
      </c>
      <c r="K76" s="106"/>
      <c r="L76" s="105" t="s">
        <v>310</v>
      </c>
      <c r="M76" s="103"/>
      <c r="N76" s="155">
        <v>5.6638649947379983E-5</v>
      </c>
      <c r="O76" s="155">
        <v>6.1328092349778303E-5</v>
      </c>
      <c r="P76" s="155">
        <v>6.6825122618333047E-5</v>
      </c>
      <c r="Q76" s="155">
        <v>6.6789963540469878E-5</v>
      </c>
      <c r="AB76" s="169">
        <v>165767.23800000001</v>
      </c>
      <c r="AC76" s="169">
        <v>-217378.2</v>
      </c>
      <c r="AD76" s="170">
        <v>23038.9</v>
      </c>
      <c r="AK76" s="175"/>
    </row>
    <row r="77" spans="2:37" ht="15.6">
      <c r="B77" s="106"/>
      <c r="C77" s="105" t="s">
        <v>309</v>
      </c>
      <c r="D77" s="103"/>
      <c r="E77" s="145" cm="1">
        <f t="array" ref="E77">INDEX(N77:Q77,case_number)</f>
        <v>4.6865336289765365E-2</v>
      </c>
      <c r="F77" s="145" cm="1">
        <f t="array" aca="1" ref="F77" ca="1">INDIRECT(sheet_name&amp;"!Fs_coeff.tens.1")</f>
        <v>4.6864760452201053E-2</v>
      </c>
      <c r="G77" s="118">
        <f t="shared" ca="1" si="7"/>
        <v>-1.2287067796801133E-5</v>
      </c>
      <c r="K77" s="106"/>
      <c r="L77" s="105" t="s">
        <v>309</v>
      </c>
      <c r="M77" s="103"/>
      <c r="N77" s="155">
        <v>4.6865336289765365E-2</v>
      </c>
      <c r="O77" s="155">
        <v>4.868810798282542E-2</v>
      </c>
      <c r="P77" s="155">
        <v>5.2701672800178886E-2</v>
      </c>
      <c r="Q77" s="155">
        <v>5.1736862730941954E-2</v>
      </c>
      <c r="AB77" s="169">
        <v>193395.111</v>
      </c>
      <c r="AC77" s="169">
        <v>-217378.2</v>
      </c>
      <c r="AD77" s="170">
        <v>9696.7199999999993</v>
      </c>
      <c r="AK77" s="175"/>
    </row>
    <row r="78" spans="2:37" ht="14.4">
      <c r="B78" s="106"/>
      <c r="C78" s="112" t="s">
        <v>308</v>
      </c>
      <c r="D78" s="103"/>
      <c r="E78" s="108" cm="1">
        <f t="array" ref="E78">INDEX(N78:Q78,case_number)</f>
        <v>932.325057511164</v>
      </c>
      <c r="F78" s="107" cm="1">
        <f t="array" aca="1" ref="F78" ca="1">INDIRECT(sheet_name&amp;"!Fs_coeff.tens.0")/1000</f>
        <v>932.32499344203711</v>
      </c>
      <c r="G78" s="118">
        <f t="shared" ca="1" si="7"/>
        <v>-6.8719730716828124E-8</v>
      </c>
      <c r="K78" s="106"/>
      <c r="L78" s="112" t="s">
        <v>308</v>
      </c>
      <c r="M78" s="103"/>
      <c r="N78" s="108">
        <v>932.325057511164</v>
      </c>
      <c r="O78" s="108">
        <v>932.46543143407439</v>
      </c>
      <c r="P78" s="108">
        <v>932.82859181952051</v>
      </c>
      <c r="Q78" s="108">
        <v>932.72688932486142</v>
      </c>
      <c r="AB78" s="169">
        <v>221022.984</v>
      </c>
      <c r="AC78" s="169">
        <v>-217378.2</v>
      </c>
      <c r="AD78" s="170">
        <v>2869.39</v>
      </c>
      <c r="AK78" s="175"/>
    </row>
    <row r="79" spans="2:37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428.90820975809663</v>
      </c>
      <c r="F79" s="107" cm="1">
        <f t="array" aca="1" ref="F79" ca="1">-INDIRECT(sheet_name&amp;"!DZ_gap")</f>
        <v>428.90821899701831</v>
      </c>
      <c r="G79" s="118">
        <f ca="1">(F79-E79)/E79</f>
        <v>2.1540556854087304E-8</v>
      </c>
      <c r="I79" s="139"/>
      <c r="K79" s="106">
        <f>K66+1</f>
        <v>25</v>
      </c>
      <c r="L79" s="105" t="s">
        <v>155</v>
      </c>
      <c r="M79" s="103" t="s">
        <v>128</v>
      </c>
      <c r="N79" s="107">
        <v>428.90820975809663</v>
      </c>
      <c r="O79" s="107">
        <v>442.08112714188769</v>
      </c>
      <c r="P79" s="107">
        <v>500.97160276016393</v>
      </c>
      <c r="Q79" s="107">
        <v>482.99206261208485</v>
      </c>
      <c r="R79" t="str">
        <f t="shared" si="1"/>
        <v/>
      </c>
      <c r="AB79" s="169">
        <v>248650.85699999999</v>
      </c>
      <c r="AC79" s="169">
        <v>-217378.2</v>
      </c>
      <c r="AD79" s="170">
        <v>2108.6799999999998</v>
      </c>
      <c r="AK79" s="175"/>
    </row>
    <row r="80" spans="2:37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1"/>
        <v/>
      </c>
      <c r="AB80" s="169">
        <v>276278.73</v>
      </c>
      <c r="AC80" s="169">
        <v>-217378.2</v>
      </c>
      <c r="AD80" s="170">
        <v>66.819999999999993</v>
      </c>
      <c r="AK80" s="175"/>
    </row>
    <row r="81" spans="2:37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8">(F81-E81)/E81</f>
        <v>-1.111295481804798E-16</v>
      </c>
      <c r="I81" s="138"/>
      <c r="K81" s="106"/>
      <c r="L81" s="103" t="s">
        <v>142</v>
      </c>
      <c r="M81" s="103" t="s">
        <v>272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1"/>
        <v/>
      </c>
      <c r="AB81" s="169">
        <v>303906.603</v>
      </c>
      <c r="AC81" s="169">
        <v>-217378.2</v>
      </c>
      <c r="AD81" s="170">
        <v>21.73</v>
      </c>
      <c r="AK81" s="175"/>
    </row>
    <row r="82" spans="2:37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8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1"/>
        <v/>
      </c>
      <c r="AB82" s="169">
        <v>359162.34899999999</v>
      </c>
      <c r="AC82" s="169">
        <v>-217378.2</v>
      </c>
      <c r="AD82" s="170">
        <v>6.2649999999999997</v>
      </c>
      <c r="AK82" s="175"/>
    </row>
    <row r="83" spans="2:37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8"/>
        <v>-4.4732112133308286E-16</v>
      </c>
      <c r="I83" s="138"/>
      <c r="K83" s="106"/>
      <c r="L83" s="103" t="s">
        <v>147</v>
      </c>
      <c r="M83" s="103" t="s">
        <v>272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1"/>
        <v/>
      </c>
      <c r="AB83" s="169">
        <v>386790.22200000001</v>
      </c>
      <c r="AC83" s="169">
        <v>-217378.2</v>
      </c>
      <c r="AD83" s="170">
        <v>3.12</v>
      </c>
      <c r="AK83" s="175"/>
    </row>
    <row r="84" spans="2:37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8412.8474619401441</v>
      </c>
      <c r="F84" s="111" cm="1">
        <f t="array" aca="1" ref="F84" ca="1">INDIRECT(sheet_name&amp;"!gap.stiffness")</f>
        <v>8412.8476431575564</v>
      </c>
      <c r="G84" s="118">
        <f ca="1">(F84-E84)/E84</f>
        <v>2.1540556052945447E-8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8412.8474619401441</v>
      </c>
      <c r="O84" s="111">
        <v>4649.3179623487395</v>
      </c>
      <c r="P84" s="111">
        <v>3245.2538606130393</v>
      </c>
      <c r="Q84" s="111">
        <v>2098.2466053588823</v>
      </c>
      <c r="R84" t="str">
        <f t="shared" si="1"/>
        <v/>
      </c>
      <c r="AB84" s="169">
        <v>0.1330700007</v>
      </c>
      <c r="AC84" s="169">
        <v>-196063.4</v>
      </c>
      <c r="AD84" s="170">
        <v>11335500</v>
      </c>
      <c r="AK84" s="175"/>
    </row>
    <row r="85" spans="2:37" ht="15.6">
      <c r="C85" s="103" t="s">
        <v>403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1">
        <f ca="1">(F85-E85)/E85</f>
        <v>0</v>
      </c>
      <c r="I85" s="138"/>
      <c r="L85" s="103" t="s">
        <v>403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  <c r="AK85" s="175"/>
    </row>
    <row r="86" spans="2:37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153</v>
      </c>
      <c r="I86" s="138"/>
      <c r="K86" s="106">
        <f>K84+1</f>
        <v>27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tr">
        <f t="shared" ref="R86:R121" si="9">IF(H86&lt;&gt;"",H86,"")</f>
        <v>Interpolated value</v>
      </c>
      <c r="AB86" s="169">
        <v>55255.900699999998</v>
      </c>
      <c r="AC86" s="169">
        <v>-196063.4</v>
      </c>
      <c r="AD86" s="170">
        <v>535406</v>
      </c>
      <c r="AK86" s="175"/>
    </row>
    <row r="87" spans="2:37" ht="15.6">
      <c r="B87" s="106"/>
      <c r="C87" s="103" t="s">
        <v>151</v>
      </c>
      <c r="D87" s="103" t="s">
        <v>134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5347.6060878876842</v>
      </c>
      <c r="G87" s="118">
        <f ca="1">(F87-E87)/E87</f>
        <v>0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9"/>
        <v>Simplified formula</v>
      </c>
      <c r="AB87" s="169">
        <v>82883.619000000006</v>
      </c>
      <c r="AC87" s="169">
        <v>-196063.4</v>
      </c>
      <c r="AD87" s="170">
        <v>248475</v>
      </c>
      <c r="AK87" s="175"/>
    </row>
    <row r="88" spans="2:37" ht="15.6">
      <c r="B88" s="106"/>
      <c r="C88" s="103" t="s">
        <v>151</v>
      </c>
      <c r="D88" s="103" t="s">
        <v>134</v>
      </c>
      <c r="E88" s="111" cm="1">
        <f t="array" ref="E88">INDEX(N88:Q88,case_number)</f>
        <v>5347.6060878876842</v>
      </c>
      <c r="F88" s="111" cm="1">
        <f t="array" aca="1" ref="F88" ca="1">INDIRECT(sheet_name&amp;"!gap.k_shell")</f>
        <v>5347.6060878876842</v>
      </c>
      <c r="G88" s="118">
        <f ca="1">(F88-E88)/E88</f>
        <v>0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5347.6060878876842</v>
      </c>
      <c r="O88" s="111">
        <v>2307.8784491005872</v>
      </c>
      <c r="P88" s="111">
        <v>1294.7690648871564</v>
      </c>
      <c r="Q88" s="111">
        <v>838.24223860426605</v>
      </c>
      <c r="R88" t="str">
        <f t="shared" si="9"/>
        <v>Value used</v>
      </c>
      <c r="AB88" s="169">
        <v>110511.492</v>
      </c>
      <c r="AC88" s="169">
        <v>-196063.4</v>
      </c>
      <c r="AD88" s="170">
        <v>104468</v>
      </c>
      <c r="AK88" s="175"/>
    </row>
    <row r="89" spans="2:37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28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tr">
        <f t="shared" si="9"/>
        <v/>
      </c>
      <c r="AB89" s="169">
        <v>138139.36499999999</v>
      </c>
      <c r="AC89" s="169">
        <v>-196063.4</v>
      </c>
      <c r="AD89" s="170">
        <v>48131.1</v>
      </c>
      <c r="AK89" s="175"/>
    </row>
    <row r="90" spans="2:37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29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tr">
        <f t="shared" si="9"/>
        <v/>
      </c>
      <c r="AB90" s="169">
        <v>165767.23800000001</v>
      </c>
      <c r="AC90" s="169">
        <v>-196063.4</v>
      </c>
      <c r="AD90" s="170">
        <v>23220.9</v>
      </c>
      <c r="AK90" s="175"/>
    </row>
    <row r="91" spans="2:37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336.23632071251666</v>
      </c>
      <c r="F91" s="108" cm="1">
        <f t="array" aca="1" ref="F91" ca="1">-INDIRECT(sheet_name&amp;"!DZ_gap_c")</f>
        <v>336.23625207103021</v>
      </c>
      <c r="G91" s="118">
        <f ca="1">(F91-E91)/E91</f>
        <v>-2.0414655473537948E-7</v>
      </c>
      <c r="H91" t="s">
        <v>306</v>
      </c>
      <c r="I91" s="138"/>
      <c r="K91" s="106">
        <f>K90+1</f>
        <v>30</v>
      </c>
      <c r="L91" s="105" t="s">
        <v>145</v>
      </c>
      <c r="M91" s="103" t="s">
        <v>128</v>
      </c>
      <c r="N91" s="107">
        <v>336.23632071251666</v>
      </c>
      <c r="O91" s="107">
        <v>350.88501931458478</v>
      </c>
      <c r="P91" s="107">
        <v>356.40950095541024</v>
      </c>
      <c r="Q91" s="107">
        <v>358.07448861897069</v>
      </c>
      <c r="R91" t="str">
        <f t="shared" si="9"/>
        <v>(valid in case T-Flange is calculated)</v>
      </c>
      <c r="AB91" s="169">
        <v>193395.111</v>
      </c>
      <c r="AC91" s="169">
        <v>-196063.4</v>
      </c>
      <c r="AD91" s="170">
        <v>12974.6</v>
      </c>
      <c r="AK91" s="175"/>
    </row>
    <row r="92" spans="2:37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231.89749903285738</v>
      </c>
      <c r="F92" s="108" cm="1">
        <f t="array" aca="1" ref="F92" ca="1">INDIRECT(sheet_name&amp;"!F_V_c")</f>
        <v>231.89764113978492</v>
      </c>
      <c r="G92" s="118">
        <f t="shared" ref="G92" ca="1" si="10">(F92-E92)/E92</f>
        <v>6.1280060429100669E-7</v>
      </c>
      <c r="H92" t="s">
        <v>306</v>
      </c>
      <c r="I92" s="139"/>
      <c r="K92" s="106">
        <f>K91+1</f>
        <v>31</v>
      </c>
      <c r="L92" s="103" t="s">
        <v>141</v>
      </c>
      <c r="M92" s="103" t="s">
        <v>128</v>
      </c>
      <c r="N92" s="107">
        <v>231.89749903285738</v>
      </c>
      <c r="O92" s="107">
        <v>201.57062741112088</v>
      </c>
      <c r="P92" s="107">
        <v>190.13341718179032</v>
      </c>
      <c r="Q92" s="107">
        <v>186.68643062713198</v>
      </c>
      <c r="R92" t="str">
        <f t="shared" si="9"/>
        <v>(valid in case T-Flange is calculated)</v>
      </c>
      <c r="AB92" s="169">
        <v>221022.984</v>
      </c>
      <c r="AC92" s="169">
        <v>-196063.4</v>
      </c>
      <c r="AD92" s="170">
        <v>4267.88</v>
      </c>
      <c r="AK92" s="175"/>
    </row>
    <row r="93" spans="2:37" ht="15.6">
      <c r="B93" s="106"/>
      <c r="C93" s="105" t="s">
        <v>140</v>
      </c>
      <c r="D93" s="103" t="s">
        <v>128</v>
      </c>
      <c r="E93" s="110" cm="1">
        <f t="array" ref="E93">INDEX(N93:Q93,case_number)</f>
        <v>0</v>
      </c>
      <c r="F93" s="110" cm="1">
        <f t="array" aca="1" ref="F93" ca="1">INDIRECT(sheet_name&amp;"!DZ_gap_inclination")</f>
        <v>0</v>
      </c>
      <c r="G93" s="118">
        <f ca="1">IF(AND(E93=0,F93=0), 0, (F93-E93)/E93)</f>
        <v>0</v>
      </c>
      <c r="H93" t="str">
        <f>"Inclination used: "&amp;E93&amp;"deg"</f>
        <v>Inclination used: 0deg</v>
      </c>
      <c r="I93" s="139"/>
      <c r="K93" s="106"/>
      <c r="L93" s="105" t="s">
        <v>140</v>
      </c>
      <c r="M93" s="103" t="s">
        <v>128</v>
      </c>
      <c r="N93" s="108">
        <v>0</v>
      </c>
      <c r="O93" s="108">
        <v>0</v>
      </c>
      <c r="P93" s="108">
        <v>0</v>
      </c>
      <c r="Q93" s="108">
        <v>0</v>
      </c>
      <c r="R93" t="str">
        <f t="shared" si="9"/>
        <v>Inclination used: 0deg</v>
      </c>
      <c r="AB93" s="169">
        <v>248650.85699999999</v>
      </c>
      <c r="AC93" s="169">
        <v>-196063.4</v>
      </c>
      <c r="AD93" s="170">
        <v>1304.25</v>
      </c>
      <c r="AK93" s="175"/>
    </row>
    <row r="94" spans="2:37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765.14453047061329</v>
      </c>
      <c r="F94" s="107" cm="1">
        <f t="array" aca="1" ref="F94" ca="1">-INDIRECT(sheet_name&amp;"!DZ_gap_tot")</f>
        <v>765.14447106804846</v>
      </c>
      <c r="G94" s="107"/>
      <c r="I94" s="138"/>
      <c r="K94" s="106">
        <f>K92+1</f>
        <v>32</v>
      </c>
      <c r="L94" s="105" t="s">
        <v>139</v>
      </c>
      <c r="M94" s="103" t="s">
        <v>128</v>
      </c>
      <c r="N94" s="107">
        <v>765.14453047061329</v>
      </c>
      <c r="O94" s="107">
        <v>792.96614645647242</v>
      </c>
      <c r="P94" s="107">
        <v>857.38110371557423</v>
      </c>
      <c r="Q94" s="107">
        <v>841.06655123105554</v>
      </c>
      <c r="R94" t="str">
        <f t="shared" si="9"/>
        <v/>
      </c>
      <c r="AB94" s="169">
        <v>276278.73</v>
      </c>
      <c r="AC94" s="169">
        <v>-196063.4</v>
      </c>
      <c r="AD94" s="170">
        <v>259.005</v>
      </c>
      <c r="AK94" s="175"/>
    </row>
    <row r="95" spans="2:37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>K94+1</f>
        <v>33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tr">
        <f t="shared" si="9"/>
        <v/>
      </c>
      <c r="AB95" s="169">
        <v>303906.603</v>
      </c>
      <c r="AC95" s="169">
        <v>-196063.4</v>
      </c>
      <c r="AD95" s="170">
        <v>39.174999999999997</v>
      </c>
      <c r="AK95" s="175"/>
    </row>
    <row r="96" spans="2:37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>K95+1</f>
        <v>34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tr">
        <f t="shared" si="9"/>
        <v>(valid in case L-Flange is calculated)</v>
      </c>
      <c r="AB96" s="169">
        <v>331534.47600000002</v>
      </c>
      <c r="AC96" s="169">
        <v>-196063.4</v>
      </c>
      <c r="AD96" s="170">
        <v>13.98</v>
      </c>
      <c r="AK96" s="175"/>
    </row>
    <row r="97" spans="2:37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>K96+1</f>
        <v>35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tr">
        <f t="shared" si="9"/>
        <v>(valid in case T-Flange is calculated)</v>
      </c>
      <c r="AB97" s="169">
        <v>359162.34899999999</v>
      </c>
      <c r="AC97" s="169">
        <v>-196063.4</v>
      </c>
      <c r="AD97" s="170">
        <v>15.55</v>
      </c>
      <c r="AK97" s="175"/>
    </row>
    <row r="98" spans="2:37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1.0505529099981601</v>
      </c>
      <c r="F98" s="109" cm="1">
        <f t="array" aca="1" ref="F98" ca="1">INDIRECT(sheet_name&amp;"!stiffness_correction_factor")</f>
        <v>1.0505535851722823</v>
      </c>
      <c r="G98" s="118">
        <f ca="1">(F98-E98)/E98</f>
        <v>6.4268454805179571E-7</v>
      </c>
      <c r="I98" s="139"/>
      <c r="K98" s="106">
        <f>K97+1</f>
        <v>36</v>
      </c>
      <c r="L98" s="105" t="s">
        <v>136</v>
      </c>
      <c r="M98" s="103" t="s">
        <v>123</v>
      </c>
      <c r="N98" s="109">
        <v>1.0505529099981601</v>
      </c>
      <c r="O98" s="109">
        <v>1.0279378122052913</v>
      </c>
      <c r="P98" s="109">
        <v>1.019500772726351</v>
      </c>
      <c r="Q98" s="109">
        <v>1.0126083911867565</v>
      </c>
      <c r="R98" t="str">
        <f t="shared" si="9"/>
        <v/>
      </c>
      <c r="AB98" s="169">
        <v>386790.22200000001</v>
      </c>
      <c r="AC98" s="169">
        <v>-196063.4</v>
      </c>
      <c r="AD98" s="170">
        <v>21.77</v>
      </c>
      <c r="AK98" s="175"/>
    </row>
    <row r="99" spans="2:37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tr">
        <f t="shared" si="9"/>
        <v/>
      </c>
      <c r="AB99" s="169">
        <v>414418.09499999997</v>
      </c>
      <c r="AC99" s="169">
        <v>-196063.4</v>
      </c>
      <c r="AD99" s="170">
        <v>6.2249999999999996</v>
      </c>
      <c r="AK99" s="175"/>
    </row>
    <row r="100" spans="2:37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37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tr">
        <f t="shared" si="9"/>
        <v/>
      </c>
      <c r="AB100" s="169">
        <v>469673.84100000001</v>
      </c>
      <c r="AC100" s="169">
        <v>-196063.4</v>
      </c>
      <c r="AD100" s="170">
        <v>3.11</v>
      </c>
      <c r="AK100" s="175"/>
    </row>
    <row r="101" spans="2:37">
      <c r="B101" s="106"/>
      <c r="C101" s="103"/>
      <c r="D101" s="103"/>
      <c r="E101" s="111"/>
      <c r="F101" s="111"/>
      <c r="G101" s="118"/>
      <c r="I101" s="138"/>
      <c r="K101" s="106">
        <f>K100+1</f>
        <v>38</v>
      </c>
      <c r="L101" s="103"/>
      <c r="M101" s="103"/>
      <c r="N101" s="111"/>
      <c r="O101" s="111"/>
      <c r="P101" s="111"/>
      <c r="Q101" s="111"/>
      <c r="R101" t="str">
        <f t="shared" si="9"/>
        <v/>
      </c>
      <c r="AB101" s="169">
        <v>497301.71399999998</v>
      </c>
      <c r="AC101" s="169">
        <v>-196063.4</v>
      </c>
      <c r="AD101" s="170">
        <v>3.11</v>
      </c>
      <c r="AK101" s="175"/>
    </row>
    <row r="102" spans="2:37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10" t="s">
        <v>86</v>
      </c>
      <c r="G102" s="110"/>
      <c r="H102" t="s">
        <v>307</v>
      </c>
      <c r="I102" s="138"/>
      <c r="K102" s="106">
        <f>K101+1</f>
        <v>39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si="9"/>
        <v>(valid in case L-Flange is calculated)</v>
      </c>
      <c r="AB102" s="169">
        <v>0.1330700007</v>
      </c>
      <c r="AC102" s="169">
        <v>-174749.9</v>
      </c>
      <c r="AD102" s="170">
        <v>13519300</v>
      </c>
      <c r="AK102" s="175"/>
    </row>
    <row r="103" spans="2:37">
      <c r="B103" s="106">
        <f>B102+1</f>
        <v>2</v>
      </c>
      <c r="C103" s="103" t="s">
        <v>1</v>
      </c>
      <c r="D103" s="103" t="s">
        <v>126</v>
      </c>
      <c r="E103" s="109" cm="1">
        <f t="array" ref="E103">INDEX(N103:Q103,case_number)</f>
        <v>0.11977137777930504</v>
      </c>
      <c r="F103" s="109" cm="1">
        <f t="array" aca="1" ref="F103" ca="1">INDIRECT(sheet_name&amp;"!u")</f>
        <v>0.11977297484086973</v>
      </c>
      <c r="G103" s="118">
        <f ca="1">(F103-E102)/E102</f>
        <v>1.3334250588923367E-5</v>
      </c>
      <c r="H103" t="s">
        <v>306</v>
      </c>
      <c r="I103" s="138"/>
      <c r="K103" s="106">
        <f>K102+1</f>
        <v>40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tr">
        <f t="shared" si="9"/>
        <v>(valid in case T-Flange is calculated)</v>
      </c>
      <c r="AB103" s="169">
        <v>27628.027699999999</v>
      </c>
      <c r="AC103" s="169">
        <v>-174749.9</v>
      </c>
      <c r="AD103" s="170">
        <v>904574</v>
      </c>
      <c r="AK103" s="175"/>
    </row>
    <row r="104" spans="2:37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tr">
        <f t="shared" si="9"/>
        <v/>
      </c>
      <c r="AB104" s="169">
        <v>55255.900699999998</v>
      </c>
      <c r="AC104" s="169">
        <v>-174749.9</v>
      </c>
      <c r="AD104" s="170">
        <v>564052</v>
      </c>
      <c r="AK104" s="175"/>
    </row>
    <row r="105" spans="2:37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41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tr">
        <f t="shared" si="9"/>
        <v/>
      </c>
      <c r="AB105" s="169">
        <v>82883.619000000006</v>
      </c>
      <c r="AC105" s="169">
        <v>-174749.9</v>
      </c>
      <c r="AD105" s="170">
        <v>279180</v>
      </c>
      <c r="AK105" s="175"/>
    </row>
    <row r="106" spans="2:37">
      <c r="B106" s="106">
        <f t="shared" ref="B106:B113" si="11">B105+1</f>
        <v>4</v>
      </c>
      <c r="D106" s="103"/>
      <c r="E106" s="110"/>
      <c r="F106" s="104"/>
      <c r="G106" s="104"/>
      <c r="I106" s="103"/>
      <c r="K106" s="106">
        <f>K105+1</f>
        <v>42</v>
      </c>
      <c r="M106" s="103"/>
      <c r="N106" s="104"/>
      <c r="O106" s="104"/>
      <c r="P106" s="104"/>
      <c r="Q106" s="104"/>
      <c r="R106" t="str">
        <f t="shared" si="9"/>
        <v/>
      </c>
      <c r="AB106" s="169">
        <v>110511.492</v>
      </c>
      <c r="AC106" s="169">
        <v>-174749.9</v>
      </c>
      <c r="AD106" s="170">
        <v>145806</v>
      </c>
      <c r="AK106" s="175"/>
    </row>
    <row r="107" spans="2:37" ht="15.6">
      <c r="B107" s="106">
        <f t="shared" si="11"/>
        <v>5</v>
      </c>
      <c r="C107" s="103" t="s">
        <v>131</v>
      </c>
      <c r="D107" s="103" t="s">
        <v>128</v>
      </c>
      <c r="E107" s="107" cm="1">
        <f t="array" ref="E107">INDEX(N107:Q107,case_number)</f>
        <v>-870.96453047061323</v>
      </c>
      <c r="F107" s="107" cm="1">
        <f t="array" aca="1" ref="F107" ca="1">INDIRECT(sheet_name&amp;"!point4.Z")</f>
        <v>-870.96447106804851</v>
      </c>
      <c r="G107" s="118">
        <f ca="1">(F107-E107)/E107</f>
        <v>-6.8203196155348094E-8</v>
      </c>
      <c r="I107" s="105"/>
      <c r="K107" s="106">
        <f t="shared" ref="K107:K118" si="12">K106+1</f>
        <v>43</v>
      </c>
      <c r="L107" s="103" t="s">
        <v>131</v>
      </c>
      <c r="M107" s="103" t="s">
        <v>128</v>
      </c>
      <c r="N107" s="107">
        <v>-870.96453047061323</v>
      </c>
      <c r="O107" s="107">
        <v>-898.78614645647235</v>
      </c>
      <c r="P107" s="107">
        <v>-963.20110371557416</v>
      </c>
      <c r="Q107" s="107">
        <v>-946.88655123105559</v>
      </c>
      <c r="R107" t="str">
        <f t="shared" si="9"/>
        <v/>
      </c>
      <c r="AB107" s="169">
        <v>138139.36499999999</v>
      </c>
      <c r="AC107" s="169">
        <v>-174749.9</v>
      </c>
      <c r="AD107" s="170">
        <v>70057</v>
      </c>
      <c r="AK107" s="175"/>
    </row>
    <row r="108" spans="2:37" ht="15.6">
      <c r="B108" s="106">
        <f t="shared" si="11"/>
        <v>6</v>
      </c>
      <c r="C108" s="105" t="s">
        <v>130</v>
      </c>
      <c r="D108" s="103" t="s">
        <v>123</v>
      </c>
      <c r="E108" s="113" cm="1">
        <f t="array" ref="E108">INDEX(N108:Q108,case_number)</f>
        <v>3.4883996280543381E-2</v>
      </c>
      <c r="F108" s="113" cm="1">
        <f t="array" aca="1" ref="F108" ca="1">INDIRECT(sheet_name&amp;"!true_force_initial_slope")</f>
        <v>3.4877697344758804E-2</v>
      </c>
      <c r="G108" s="118">
        <f ca="1">(F108-E108)/E108</f>
        <v>-1.8056806719962516E-4</v>
      </c>
      <c r="H108" t="s">
        <v>359</v>
      </c>
      <c r="I108" s="103"/>
      <c r="K108" s="106">
        <f t="shared" si="12"/>
        <v>44</v>
      </c>
      <c r="L108" s="105" t="s">
        <v>130</v>
      </c>
      <c r="M108" s="103" t="s">
        <v>123</v>
      </c>
      <c r="N108" s="109">
        <v>3.4883996280543381E-2</v>
      </c>
      <c r="O108" s="109">
        <v>3.5714763325815725E-2</v>
      </c>
      <c r="P108" s="109">
        <v>3.8565486361223894E-2</v>
      </c>
      <c r="Q108" s="109">
        <v>3.7608113843818819E-2</v>
      </c>
      <c r="R108" t="str">
        <f t="shared" si="9"/>
        <v>polynomial_initial_slope</v>
      </c>
      <c r="AB108" s="169">
        <v>165767.23800000001</v>
      </c>
      <c r="AC108" s="169">
        <v>-174749.9</v>
      </c>
      <c r="AD108" s="170">
        <v>39169.800000000003</v>
      </c>
      <c r="AK108" s="175"/>
    </row>
    <row r="109" spans="2:37" ht="15.6">
      <c r="B109" s="106">
        <f t="shared" si="11"/>
        <v>7</v>
      </c>
      <c r="C109" s="103" t="s">
        <v>129</v>
      </c>
      <c r="D109" s="103" t="s">
        <v>128</v>
      </c>
      <c r="E109" s="108" cm="1">
        <f t="array" ref="E109">INDEX(N109:Q109,case_number)</f>
        <v>914.65435052249245</v>
      </c>
      <c r="F109" s="108" cm="1">
        <f t="array" aca="1" ref="F109" ca="1">INDIRECT(sheet_name&amp;"!point4.Fs")</f>
        <v>914.65676135653644</v>
      </c>
      <c r="G109" s="118">
        <f ca="1">(F109-E109)/E109</f>
        <v>2.6357869971405634E-6</v>
      </c>
      <c r="I109" s="105"/>
      <c r="K109" s="106">
        <f t="shared" si="12"/>
        <v>45</v>
      </c>
      <c r="L109" s="103" t="s">
        <v>129</v>
      </c>
      <c r="M109" s="103" t="s">
        <v>128</v>
      </c>
      <c r="N109" s="108">
        <v>914.65435052249245</v>
      </c>
      <c r="O109" s="108">
        <v>913.8397008769615</v>
      </c>
      <c r="P109" s="108">
        <v>911.4673403691429</v>
      </c>
      <c r="Q109" s="108">
        <v>912.18453669553719</v>
      </c>
      <c r="R109" t="str">
        <f t="shared" si="9"/>
        <v/>
      </c>
      <c r="AB109" s="169">
        <v>193395.111</v>
      </c>
      <c r="AC109" s="169">
        <v>-174749.9</v>
      </c>
      <c r="AD109" s="170">
        <v>16842.400000000001</v>
      </c>
      <c r="AK109" s="175"/>
    </row>
    <row r="110" spans="2:37" ht="15.6">
      <c r="B110" s="106">
        <f t="shared" si="11"/>
        <v>8</v>
      </c>
      <c r="C110" s="105" t="s">
        <v>127</v>
      </c>
      <c r="D110" s="103" t="s">
        <v>123</v>
      </c>
      <c r="E110" s="110" cm="1">
        <f t="array" ref="E110">INDEX(N110:Q110,case_number)</f>
        <v>4.7774054580721745E-2</v>
      </c>
      <c r="F110" s="104"/>
      <c r="G110" s="104"/>
      <c r="H110" t="s">
        <v>307</v>
      </c>
      <c r="I110" s="105"/>
      <c r="K110" s="106">
        <f t="shared" si="12"/>
        <v>46</v>
      </c>
      <c r="L110" s="105" t="s">
        <v>127</v>
      </c>
      <c r="M110" s="103" t="s">
        <v>123</v>
      </c>
      <c r="N110" s="113">
        <v>4.7774054580721745E-2</v>
      </c>
      <c r="O110" s="113">
        <v>4.9511179199275578E-2</v>
      </c>
      <c r="P110" s="113">
        <v>5.353311696575011E-2</v>
      </c>
      <c r="Q110" s="113">
        <v>5.2514469782353197E-2</v>
      </c>
      <c r="R110" t="str">
        <f t="shared" si="9"/>
        <v>(valid in case L-Flange is calculated)</v>
      </c>
      <c r="AB110" s="169">
        <v>221022.984</v>
      </c>
      <c r="AC110" s="169">
        <v>-174749.9</v>
      </c>
      <c r="AD110" s="170">
        <v>6154.11</v>
      </c>
      <c r="AK110" s="175"/>
    </row>
    <row r="111" spans="2:37" ht="15.6">
      <c r="B111" s="106">
        <f t="shared" si="11"/>
        <v>9</v>
      </c>
      <c r="C111" s="105" t="s">
        <v>127</v>
      </c>
      <c r="D111" s="103" t="s">
        <v>123</v>
      </c>
      <c r="E111" s="110" cm="1">
        <f t="array" ref="E111">INDEX(N111:Q111,case_number)</f>
        <v>4.7774054580721745E-2</v>
      </c>
      <c r="F111" s="104" cm="1">
        <f t="array" aca="1" ref="F111" ca="1">INDIRECT(sheet_name&amp;"!polynomial_initial_slope")</f>
        <v>4.7773487669470691E-2</v>
      </c>
      <c r="G111" s="118">
        <f ca="1">(F111-E111)/E111</f>
        <v>-1.186650905035391E-5</v>
      </c>
      <c r="H111" t="s">
        <v>306</v>
      </c>
      <c r="I111" s="105"/>
      <c r="K111" s="106">
        <f t="shared" si="12"/>
        <v>47</v>
      </c>
      <c r="L111" s="105" t="s">
        <v>127</v>
      </c>
      <c r="M111" s="103" t="s">
        <v>123</v>
      </c>
      <c r="N111" s="113">
        <v>4.7774054580721745E-2</v>
      </c>
      <c r="O111" s="113">
        <v>4.9511179199275578E-2</v>
      </c>
      <c r="P111" s="113">
        <v>5.353311696575011E-2</v>
      </c>
      <c r="Q111" s="113">
        <v>5.2514469782353197E-2</v>
      </c>
      <c r="R111" t="str">
        <f t="shared" si="9"/>
        <v>(valid in case T-Flange is calculated)</v>
      </c>
      <c r="AB111" s="169">
        <v>248650.85699999999</v>
      </c>
      <c r="AC111" s="169">
        <v>-174749.9</v>
      </c>
      <c r="AD111" s="170">
        <v>1571.42</v>
      </c>
      <c r="AK111" s="175"/>
    </row>
    <row r="112" spans="2:37" ht="15.6">
      <c r="B112" s="106">
        <f t="shared" si="11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12"/>
        <v>48</v>
      </c>
      <c r="L112" s="105" t="s">
        <v>125</v>
      </c>
      <c r="M112" s="103" t="s">
        <v>121</v>
      </c>
      <c r="N112" s="128"/>
      <c r="O112" s="128"/>
      <c r="P112" s="128"/>
      <c r="Q112" s="128"/>
      <c r="R112" t="str">
        <f t="shared" si="9"/>
        <v>Bending moment L-Flange as a function of external force Z</v>
      </c>
      <c r="AB112" s="169">
        <v>276278.73</v>
      </c>
      <c r="AC112" s="169">
        <v>-174749.9</v>
      </c>
      <c r="AD112" s="170">
        <v>869.21500000000003</v>
      </c>
      <c r="AK112" s="175"/>
    </row>
    <row r="113" spans="2:37">
      <c r="B113" s="106">
        <f t="shared" si="11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12"/>
        <v>49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tr">
        <f t="shared" si="9"/>
        <v/>
      </c>
      <c r="AB113" s="169">
        <v>303906.603</v>
      </c>
      <c r="AC113" s="169">
        <v>-174749.9</v>
      </c>
      <c r="AD113" s="170">
        <v>109.21</v>
      </c>
      <c r="AK113" s="175"/>
    </row>
    <row r="114" spans="2:37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tr">
        <f t="shared" si="9"/>
        <v>Bending resilience of bolt assembly</v>
      </c>
      <c r="AB114" s="169">
        <v>331534.47600000002</v>
      </c>
      <c r="AC114" s="169">
        <v>-174749.9</v>
      </c>
      <c r="AD114" s="170">
        <v>118.9</v>
      </c>
      <c r="AK114" s="175"/>
    </row>
    <row r="115" spans="2:37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50</v>
      </c>
      <c r="L115" s="105" t="s">
        <v>125</v>
      </c>
      <c r="M115" s="103" t="s">
        <v>121</v>
      </c>
      <c r="N115" s="128"/>
      <c r="O115" s="128"/>
      <c r="P115" s="128"/>
      <c r="Q115" s="128"/>
      <c r="R115" t="str">
        <f t="shared" si="9"/>
        <v>Bending moment for T-Flange as a function of external force Z</v>
      </c>
      <c r="AB115" s="169">
        <v>359162.34899999999</v>
      </c>
      <c r="AC115" s="169">
        <v>-174749.9</v>
      </c>
      <c r="AD115" s="170">
        <v>36.094999999999999</v>
      </c>
      <c r="AK115" s="175"/>
    </row>
    <row r="116" spans="2:37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12"/>
        <v>51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9"/>
        <v>Intermediate values as function of Z</v>
      </c>
      <c r="AB116" s="169">
        <v>386790.22200000001</v>
      </c>
      <c r="AC116" s="169">
        <v>-174749.9</v>
      </c>
      <c r="AD116" s="170">
        <v>23.25</v>
      </c>
      <c r="AK116" s="175"/>
    </row>
    <row r="117" spans="2:37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12"/>
        <v>52</v>
      </c>
      <c r="L117" s="105" t="s">
        <v>263</v>
      </c>
      <c r="M117" s="103" t="s">
        <v>123</v>
      </c>
      <c r="N117" s="128"/>
      <c r="O117" s="128"/>
      <c r="P117" s="128"/>
      <c r="Q117" s="128"/>
      <c r="R117" t="str">
        <f t="shared" si="9"/>
        <v>Intermediate values as function of Z</v>
      </c>
      <c r="AB117" s="169">
        <v>414418.09499999997</v>
      </c>
      <c r="AC117" s="169">
        <v>-174749.9</v>
      </c>
      <c r="AD117" s="170">
        <v>25.65</v>
      </c>
      <c r="AK117" s="175"/>
    </row>
    <row r="118" spans="2:37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0.42488662205843325</v>
      </c>
      <c r="F118" s="113" t="s">
        <v>86</v>
      </c>
      <c r="G118" s="118" t="s">
        <v>86</v>
      </c>
      <c r="H118" t="s">
        <v>307</v>
      </c>
      <c r="K118" s="106">
        <f t="shared" si="12"/>
        <v>53</v>
      </c>
      <c r="L118" s="105" t="s">
        <v>124</v>
      </c>
      <c r="M118" s="103" t="s">
        <v>123</v>
      </c>
      <c r="N118" s="109">
        <v>0.42488662205843325</v>
      </c>
      <c r="O118" s="109">
        <v>0.43423432032819759</v>
      </c>
      <c r="P118" s="109">
        <v>0.43782789495007179</v>
      </c>
      <c r="Q118" s="109">
        <v>0.44080799755138517</v>
      </c>
      <c r="R118" t="str">
        <f t="shared" si="9"/>
        <v>(valid in case L-Flange is calculated)</v>
      </c>
      <c r="AB118" s="169">
        <v>469673.84100000001</v>
      </c>
      <c r="AC118" s="169">
        <v>-174749.9</v>
      </c>
      <c r="AD118" s="170">
        <v>3.11</v>
      </c>
      <c r="AK118" s="175"/>
    </row>
    <row r="119" spans="2:37" ht="15.6">
      <c r="C119" s="105" t="s">
        <v>124</v>
      </c>
      <c r="D119" s="103" t="s">
        <v>123</v>
      </c>
      <c r="E119" s="152" cm="1">
        <f t="array" ref="E119">INDEX(N119:Q119,case_number)</f>
        <v>0.10629960186462277</v>
      </c>
      <c r="F119" s="109" cm="1">
        <f t="array" aca="1" ref="F119" ca="1">INDIRECT(sheet_name&amp;"!true_moment_initial_slope")</f>
        <v>0.11079997533836439</v>
      </c>
      <c r="G119" s="118">
        <f ca="1">(F119-E119)/E119</f>
        <v>4.2336691716616602E-2</v>
      </c>
      <c r="H119" t="s">
        <v>306</v>
      </c>
      <c r="I119" s="105"/>
      <c r="L119" s="105" t="s">
        <v>124</v>
      </c>
      <c r="M119" s="103" t="s">
        <v>123</v>
      </c>
      <c r="N119" s="114">
        <v>0.10629960186462277</v>
      </c>
      <c r="O119" s="114">
        <v>0.11041711308893826</v>
      </c>
      <c r="P119" s="114">
        <v>0.11853235142237359</v>
      </c>
      <c r="Q119" s="114">
        <v>0.11678406404640237</v>
      </c>
      <c r="R119" t="str">
        <f t="shared" si="9"/>
        <v>(valid in case T-Flange is calculated)</v>
      </c>
      <c r="AB119" s="169">
        <v>0.1330700007</v>
      </c>
      <c r="AC119" s="169">
        <v>-153435.1</v>
      </c>
      <c r="AD119" s="170">
        <v>18138600</v>
      </c>
      <c r="AK119" s="175"/>
    </row>
    <row r="120" spans="2:37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-207.51133981528713</v>
      </c>
      <c r="F120" s="108" t="s">
        <v>86</v>
      </c>
      <c r="G120" s="118" t="s">
        <v>86</v>
      </c>
      <c r="H120" t="s">
        <v>307</v>
      </c>
      <c r="K120" s="106">
        <f>K118+1</f>
        <v>54</v>
      </c>
      <c r="L120" s="105" t="s">
        <v>122</v>
      </c>
      <c r="M120" s="103" t="s">
        <v>121</v>
      </c>
      <c r="N120" s="108">
        <v>-207.51133981528713</v>
      </c>
      <c r="O120" s="108">
        <v>-218.11723360203516</v>
      </c>
      <c r="P120" s="108">
        <v>-234.02362974848978</v>
      </c>
      <c r="Q120" s="108">
        <v>-232.02073342868525</v>
      </c>
      <c r="R120" t="str">
        <f t="shared" si="9"/>
        <v>(valid in case L-Flange is calculated)</v>
      </c>
      <c r="AB120" s="169">
        <v>27628.027699999999</v>
      </c>
      <c r="AC120" s="169">
        <v>-153435.1</v>
      </c>
      <c r="AD120" s="170">
        <v>1574830</v>
      </c>
      <c r="AK120" s="175"/>
    </row>
    <row r="121" spans="2:37" ht="15.6">
      <c r="C121" s="105" t="s">
        <v>122</v>
      </c>
      <c r="D121" s="103" t="s">
        <v>121</v>
      </c>
      <c r="E121" s="153" cm="1">
        <f t="array" ref="E121">INDEX(N121:Q121,case_number)</f>
        <v>-51.625533097588061</v>
      </c>
      <c r="F121" s="109" cm="1">
        <f t="array" aca="1" ref="F121" ca="1">INDIRECT(sheet_name&amp;"!point4.Ms")</f>
        <v>-53.34688078997128</v>
      </c>
      <c r="G121" s="118">
        <f ca="1">(F121-E121)/E121</f>
        <v>3.3342952393912231E-2</v>
      </c>
      <c r="H121" t="s">
        <v>306</v>
      </c>
      <c r="L121" s="105" t="s">
        <v>122</v>
      </c>
      <c r="M121" s="103" t="s">
        <v>121</v>
      </c>
      <c r="N121" s="108">
        <v>-51.625533097588061</v>
      </c>
      <c r="O121" s="108">
        <v>-55.14705703350819</v>
      </c>
      <c r="P121" s="108">
        <v>-62.909398242814369</v>
      </c>
      <c r="Q121" s="108">
        <v>-61.073024232236243</v>
      </c>
      <c r="R121" t="str">
        <f t="shared" si="9"/>
        <v>(valid in case T-Flange is calculated)</v>
      </c>
      <c r="AB121" s="169">
        <v>55255.900699999998</v>
      </c>
      <c r="AC121" s="169">
        <v>-153435.1</v>
      </c>
      <c r="AD121" s="170">
        <v>915602</v>
      </c>
      <c r="AK121" s="175"/>
    </row>
    <row r="122" spans="2:37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3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  <c r="AK122" s="175"/>
    </row>
    <row r="123" spans="2:37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-7.4857300389025105E-14</v>
      </c>
      <c r="G123" s="118"/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331</v>
      </c>
      <c r="AB123" s="169">
        <v>110511.492</v>
      </c>
      <c r="AC123" s="169">
        <v>-153435.1</v>
      </c>
      <c r="AD123" s="170">
        <v>194489</v>
      </c>
      <c r="AK123" s="175"/>
    </row>
    <row r="124" spans="2:37" ht="16.2">
      <c r="C124" s="151" t="s">
        <v>338</v>
      </c>
      <c r="D124" s="103" t="s">
        <v>121</v>
      </c>
      <c r="E124" s="153" cm="1">
        <f t="array" ref="E124">INDEX(N124:Q124,case_number)</f>
        <v>-45.700383679716374</v>
      </c>
      <c r="F124" s="109" cm="1">
        <f t="array" aca="1" ref="F124" ca="1">INDIRECT(sheet_name&amp;"!MZThigh1")</f>
        <v>-45.698855457904237</v>
      </c>
      <c r="G124" s="118">
        <f t="shared" ca="1" si="13"/>
        <v>-3.3440021485319849E-5</v>
      </c>
      <c r="H124" s="150" t="s">
        <v>331</v>
      </c>
      <c r="L124" s="151" t="s">
        <v>338</v>
      </c>
      <c r="M124" s="103" t="s">
        <v>121</v>
      </c>
      <c r="N124" s="109">
        <v>-45.700383679716374</v>
      </c>
      <c r="O124" s="109">
        <v>-46.146864492188953</v>
      </c>
      <c r="P124" s="109">
        <v>-46.318506972558922</v>
      </c>
      <c r="Q124" s="109">
        <v>-46.460847749107309</v>
      </c>
      <c r="R124" s="150" t="s">
        <v>331</v>
      </c>
      <c r="AB124" s="169">
        <v>138139.36499999999</v>
      </c>
      <c r="AC124" s="169">
        <v>-153435.1</v>
      </c>
      <c r="AD124" s="170">
        <v>84338.3</v>
      </c>
      <c r="AK124" s="175"/>
    </row>
    <row r="125" spans="2:37" ht="16.2">
      <c r="C125" s="151" t="s">
        <v>339</v>
      </c>
      <c r="D125" s="103" t="s">
        <v>121</v>
      </c>
      <c r="E125" s="153" cm="1">
        <f t="array" ref="E125">INDEX(N125:Q125,case_number)</f>
        <v>-10.958253618628085</v>
      </c>
      <c r="F125" s="109" cm="1">
        <f t="array" aca="1" ref="F125" ca="1">INDIRECT(sheet_name&amp;"!MZT1_")</f>
        <v>-10.957886527658507</v>
      </c>
      <c r="G125" s="118">
        <f t="shared" ca="1" si="13"/>
        <v>-3.3499039386477585E-5</v>
      </c>
      <c r="H125" s="150" t="s">
        <v>332</v>
      </c>
      <c r="L125" s="151" t="s">
        <v>339</v>
      </c>
      <c r="M125" s="103" t="s">
        <v>121</v>
      </c>
      <c r="N125" s="113">
        <v>-10.958253618628085</v>
      </c>
      <c r="O125" s="113">
        <v>-11.368540699016252</v>
      </c>
      <c r="P125" s="113">
        <v>-12.095699098555864</v>
      </c>
      <c r="Q125" s="113">
        <v>-11.961439239109065</v>
      </c>
      <c r="R125" s="150" t="s">
        <v>331</v>
      </c>
      <c r="AB125" s="169">
        <v>165767.23800000001</v>
      </c>
      <c r="AC125" s="169">
        <v>-153435.1</v>
      </c>
      <c r="AD125" s="170">
        <v>45762.9</v>
      </c>
      <c r="AK125" s="175"/>
    </row>
    <row r="126" spans="2:37" ht="16.2">
      <c r="C126" s="151" t="s">
        <v>337</v>
      </c>
      <c r="D126" s="103" t="s">
        <v>121</v>
      </c>
      <c r="E126" s="153" cm="1">
        <f t="array" ref="E126">INDEX(N126:Q126,case_number)</f>
        <v>2.2431776376717954E-3</v>
      </c>
      <c r="F126" s="109" cm="1">
        <f t="array" aca="1" ref="F126" ca="1">INDIRECT(sheet_name&amp;"!MZTlow2")</f>
        <v>2.2430675015639814E-3</v>
      </c>
      <c r="G126" s="118">
        <f t="shared" ca="1" si="13"/>
        <v>-4.9098255066569994E-5</v>
      </c>
      <c r="H126" s="150" t="s">
        <v>332</v>
      </c>
      <c r="L126" s="151" t="s">
        <v>337</v>
      </c>
      <c r="M126" s="103" t="s">
        <v>121</v>
      </c>
      <c r="N126" s="113">
        <v>2.2431776376717954E-3</v>
      </c>
      <c r="O126" s="113">
        <v>2.2965992136598939E-3</v>
      </c>
      <c r="P126" s="113">
        <v>2.4799118740786237E-3</v>
      </c>
      <c r="Q126" s="113">
        <v>2.4183490701873036E-3</v>
      </c>
      <c r="R126" s="150" t="s">
        <v>332</v>
      </c>
      <c r="AB126" s="169">
        <v>193395.111</v>
      </c>
      <c r="AC126" s="169">
        <v>-153435.1</v>
      </c>
      <c r="AD126" s="170">
        <v>23205.599999999999</v>
      </c>
      <c r="AK126" s="175"/>
    </row>
    <row r="127" spans="2:37" ht="16.2">
      <c r="C127" s="151" t="s">
        <v>338</v>
      </c>
      <c r="D127" s="103" t="s">
        <v>121</v>
      </c>
      <c r="E127" s="153" cm="1">
        <f t="array" ref="E127">INDEX(N127:Q127,case_number)</f>
        <v>-45.657196773952144</v>
      </c>
      <c r="F127" s="109" cm="1">
        <f t="array" aca="1" ref="F127" ca="1">INDIRECT(sheet_name&amp;"!MZThigh2")</f>
        <v>-45.655669996311055</v>
      </c>
      <c r="G127" s="118">
        <f t="shared" ca="1" si="13"/>
        <v>-3.3440021485517031E-5</v>
      </c>
      <c r="H127" s="150" t="s">
        <v>332</v>
      </c>
      <c r="L127" s="151" t="s">
        <v>338</v>
      </c>
      <c r="M127" s="103" t="s">
        <v>121</v>
      </c>
      <c r="N127" s="109">
        <v>-45.657196773952144</v>
      </c>
      <c r="O127" s="109">
        <v>-46.103255661635004</v>
      </c>
      <c r="P127" s="109">
        <v>-46.274735939698822</v>
      </c>
      <c r="Q127" s="109">
        <v>-46.41694220407885</v>
      </c>
      <c r="R127" s="150" t="s">
        <v>332</v>
      </c>
      <c r="AB127" s="169">
        <v>221022.984</v>
      </c>
      <c r="AC127" s="169">
        <v>-153435.1</v>
      </c>
      <c r="AD127" s="170">
        <v>10558.8</v>
      </c>
      <c r="AK127" s="175"/>
    </row>
    <row r="128" spans="2:37" ht="16.2">
      <c r="C128" s="151" t="s">
        <v>339</v>
      </c>
      <c r="D128" s="103" t="s">
        <v>121</v>
      </c>
      <c r="E128" s="153" cm="1">
        <f t="array" ref="E128">INDEX(N128:Q128,case_number)</f>
        <v>-10.947623658441623</v>
      </c>
      <c r="F128" s="109" cm="1">
        <f t="array" aca="1" ref="F128" ca="1">INDIRECT(sheet_name&amp;"!MZT2_")</f>
        <v>-10.947256950244993</v>
      </c>
      <c r="G128" s="118">
        <f t="shared" ca="1" si="13"/>
        <v>-3.349660237426108E-5</v>
      </c>
      <c r="L128" s="151" t="s">
        <v>339</v>
      </c>
      <c r="M128" s="103" t="s">
        <v>121</v>
      </c>
      <c r="N128" s="113">
        <v>-10.947623658441623</v>
      </c>
      <c r="O128" s="113">
        <v>-11.357498987707359</v>
      </c>
      <c r="P128" s="113">
        <v>-12.083845863413627</v>
      </c>
      <c r="Q128" s="113">
        <v>-11.949760832704426</v>
      </c>
      <c r="R128" s="150" t="s">
        <v>332</v>
      </c>
      <c r="AB128" s="169">
        <v>248650.85699999999</v>
      </c>
      <c r="AC128" s="169">
        <v>-153435.1</v>
      </c>
      <c r="AD128" s="170">
        <v>5582.2</v>
      </c>
      <c r="AK128" s="175"/>
    </row>
    <row r="129" spans="3:37" ht="16.2">
      <c r="C129" s="151" t="s">
        <v>340</v>
      </c>
      <c r="D129" s="103" t="s">
        <v>121</v>
      </c>
      <c r="E129" s="153" cm="1">
        <f t="array" ref="E129">INDEX(N129:Q129,case_number)</f>
        <v>-10.958253618628085</v>
      </c>
      <c r="F129" s="109" cm="1">
        <f t="array" aca="1" ref="F129" ca="1">INDIRECT(sheet_name&amp;"!point1.Ms")</f>
        <v>-10.957886527658451</v>
      </c>
      <c r="G129" s="118">
        <f t="shared" ref="G129:G134" ca="1" si="14">(F129-E129)/E129</f>
        <v>-3.3499039391664849E-5</v>
      </c>
      <c r="L129" s="151" t="s">
        <v>340</v>
      </c>
      <c r="M129" s="103" t="s">
        <v>121</v>
      </c>
      <c r="N129" s="108">
        <v>-10.958253618628085</v>
      </c>
      <c r="O129" s="108">
        <v>-11.368540699016252</v>
      </c>
      <c r="P129" s="108">
        <v>-12.095699098555864</v>
      </c>
      <c r="Q129" s="108">
        <v>-11.961439239109065</v>
      </c>
      <c r="AB129" s="169">
        <v>276278.73</v>
      </c>
      <c r="AC129" s="169">
        <v>-153435.1</v>
      </c>
      <c r="AD129" s="170">
        <v>2217.0500000000002</v>
      </c>
      <c r="AK129" s="175"/>
    </row>
    <row r="130" spans="3:37" ht="16.2">
      <c r="C130" s="151" t="s">
        <v>341</v>
      </c>
      <c r="D130" s="103" t="s">
        <v>121</v>
      </c>
      <c r="E130" s="108" cm="1">
        <f t="array" ref="E130">INDEX(N130:Q130,case_number)</f>
        <v>585.76065588849428</v>
      </c>
      <c r="F130" s="109" cm="1">
        <f t="array" aca="1" ref="F130" ca="1">INDIRECT(sheet_name&amp;"!point2.Ms")</f>
        <v>585.74171836542166</v>
      </c>
      <c r="G130" s="118">
        <f t="shared" ca="1" si="14"/>
        <v>-3.2329796961009463E-5</v>
      </c>
      <c r="L130" s="151" t="s">
        <v>341</v>
      </c>
      <c r="M130" s="103" t="s">
        <v>121</v>
      </c>
      <c r="N130" s="108">
        <v>585.76065588849428</v>
      </c>
      <c r="O130" s="108">
        <v>559.73718266285005</v>
      </c>
      <c r="P130" s="108">
        <v>525.57631707755297</v>
      </c>
      <c r="Q130" s="108">
        <v>529.55029268209933</v>
      </c>
      <c r="AB130" s="169">
        <v>303906.603</v>
      </c>
      <c r="AC130" s="169">
        <v>-153435.1</v>
      </c>
      <c r="AD130" s="170">
        <v>1169.0899999999999</v>
      </c>
      <c r="AK130" s="175"/>
    </row>
    <row r="131" spans="3:37" ht="16.2">
      <c r="C131" s="151" t="s">
        <v>342</v>
      </c>
      <c r="D131" s="103" t="s">
        <v>121</v>
      </c>
      <c r="E131" s="108" cm="1">
        <f t="array" ref="E131">INDEX(N131:Q131,case_number)</f>
        <v>21.193274922872416</v>
      </c>
      <c r="F131" s="109" cm="1">
        <f t="array" aca="1" ref="F131" ca="1">INDIRECT(sheet_name&amp;"!point3.Ms")</f>
        <v>21.192534025943225</v>
      </c>
      <c r="G131" s="118">
        <f t="shared" ca="1" si="14"/>
        <v>-3.4959058092115992E-5</v>
      </c>
      <c r="H131" t="s">
        <v>333</v>
      </c>
      <c r="L131" s="151" t="s">
        <v>342</v>
      </c>
      <c r="M131" s="103" t="s">
        <v>121</v>
      </c>
      <c r="N131" s="108">
        <v>21.193274922872416</v>
      </c>
      <c r="O131" s="108">
        <v>21.34538444246742</v>
      </c>
      <c r="P131" s="108">
        <v>22.223786149268257</v>
      </c>
      <c r="Q131" s="108">
        <v>21.885780541570899</v>
      </c>
      <c r="AB131" s="169">
        <v>331534.47600000002</v>
      </c>
      <c r="AC131" s="169">
        <v>-153435.1</v>
      </c>
      <c r="AD131" s="170">
        <v>326.435</v>
      </c>
      <c r="AK131" s="175"/>
    </row>
    <row r="132" spans="3:37" ht="15.6">
      <c r="C132" s="112" t="s">
        <v>343</v>
      </c>
      <c r="E132" s="108" cm="1">
        <f t="array" ref="E132">INDEX(N132:Q132,case_number)</f>
        <v>1.335498795334451E-4</v>
      </c>
      <c r="F132" s="109" cm="1">
        <f t="array" aca="1" ref="F132" ca="1">INDIRECT(sheet_name&amp;"!Ms_coeff.tens.2")*1000^2</f>
        <v>1.3354555181390785E-4</v>
      </c>
      <c r="G132" s="118">
        <f t="shared" ca="1" si="14"/>
        <v>-3.2405267248251367E-5</v>
      </c>
      <c r="H132" t="s">
        <v>334</v>
      </c>
      <c r="L132" s="112" t="s">
        <v>343</v>
      </c>
      <c r="N132" s="154">
        <v>1.335498795334451E-4</v>
      </c>
      <c r="O132" s="154">
        <v>1.3478371268176617E-4</v>
      </c>
      <c r="P132" s="154">
        <v>1.3368156921105727E-4</v>
      </c>
      <c r="Q132" s="154">
        <v>1.3487102206996448E-4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  <c r="AK132" s="175"/>
    </row>
    <row r="133" spans="3:37" ht="15.6">
      <c r="C133" s="112" t="s">
        <v>344</v>
      </c>
      <c r="E133" s="108" cm="1">
        <f t="array" ref="E133">INDEX(N133:Q133,case_number)</f>
        <v>0.13906841185970936</v>
      </c>
      <c r="F133" s="109" cm="1">
        <f t="array" aca="1" ref="F133" ca="1">INDIRECT(sheet_name&amp;"!Ms_coeff.tens.1")*1000</f>
        <v>0.13906355592425984</v>
      </c>
      <c r="G133" s="118">
        <f t="shared" ca="1" si="14"/>
        <v>-3.4917601952771752E-5</v>
      </c>
      <c r="H133" t="s">
        <v>335</v>
      </c>
      <c r="L133" s="112" t="s">
        <v>344</v>
      </c>
      <c r="N133" s="154">
        <v>0.13906841185970936</v>
      </c>
      <c r="O133" s="154">
        <v>0.14354704995398546</v>
      </c>
      <c r="P133" s="154">
        <v>0.15149258237490124</v>
      </c>
      <c r="Q133" s="154">
        <v>0.15001892336418796</v>
      </c>
      <c r="R133" t="s">
        <v>334</v>
      </c>
      <c r="AB133" s="169">
        <v>386790.22200000001</v>
      </c>
      <c r="AC133" s="169">
        <v>-153435.1</v>
      </c>
      <c r="AD133" s="170">
        <v>64.86</v>
      </c>
      <c r="AK133" s="175"/>
    </row>
    <row r="134" spans="3:37" ht="15.6">
      <c r="C134" s="112" t="s">
        <v>345</v>
      </c>
      <c r="E134" s="108" cm="1">
        <f t="array" ref="E134">INDEX(N134:Q134,case_number)</f>
        <v>2.2624912143154887</v>
      </c>
      <c r="F134" s="109" cm="1">
        <f t="array" aca="1" ref="F134" ca="1">INDIRECT(sheet_name&amp;"!Ms_coeff.tens.0")</f>
        <v>2.2623929114469967</v>
      </c>
      <c r="G134" s="118">
        <f t="shared" ca="1" si="14"/>
        <v>-4.3448950373818977E-5</v>
      </c>
      <c r="L134" s="112" t="s">
        <v>345</v>
      </c>
      <c r="N134" s="154">
        <v>2.2624912143154887</v>
      </c>
      <c r="O134" s="154">
        <v>2.3123173109057689</v>
      </c>
      <c r="P134" s="154">
        <v>2.4382968140989902</v>
      </c>
      <c r="Q134" s="154">
        <v>2.4032947356922278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  <c r="AK134" s="175"/>
    </row>
    <row r="135" spans="3:37">
      <c r="C135" s="103" t="s">
        <v>93</v>
      </c>
      <c r="E135" s="109" cm="1">
        <f t="array" ref="E135">INDEX(N136:Q136,case_number)</f>
        <v>0.53896615906489276</v>
      </c>
      <c r="F135" s="109" cm="1">
        <f t="array" aca="1" ref="F135" ca="1">INDIRECT(sheet_name&amp;"!Damage")</f>
        <v>0.52574905144330109</v>
      </c>
      <c r="G135" s="118">
        <f t="shared" ref="G135" ca="1" si="15">(F135-E135)/E135</f>
        <v>-2.4523075149139935E-2</v>
      </c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  <c r="AK135" s="175"/>
    </row>
    <row r="136" spans="3:37">
      <c r="L136" s="103" t="s">
        <v>93</v>
      </c>
      <c r="M136" s="158"/>
      <c r="N136" s="109">
        <v>0.53896615906489276</v>
      </c>
      <c r="O136" s="109">
        <v>0.66152638417363807</v>
      </c>
      <c r="P136" s="109">
        <v>0.8914044802831439</v>
      </c>
      <c r="Q136" s="109">
        <v>0.85750158317786562</v>
      </c>
      <c r="R136" t="s">
        <v>401</v>
      </c>
      <c r="AB136" s="169">
        <v>469673.84100000001</v>
      </c>
      <c r="AC136" s="169">
        <v>-153435.1</v>
      </c>
      <c r="AD136" s="170">
        <v>6.2249999999999996</v>
      </c>
      <c r="AK136" s="175"/>
    </row>
    <row r="137" spans="3:37">
      <c r="AB137" s="169">
        <v>497301.71399999998</v>
      </c>
      <c r="AC137" s="169">
        <v>-153435.1</v>
      </c>
      <c r="AD137" s="170">
        <v>1.86</v>
      </c>
      <c r="AK137" s="175"/>
    </row>
    <row r="138" spans="3:37">
      <c r="AB138" s="169">
        <v>524929.58700000006</v>
      </c>
      <c r="AC138" s="169">
        <v>-153435.1</v>
      </c>
      <c r="AD138" s="170">
        <v>10.1</v>
      </c>
      <c r="AK138" s="175"/>
    </row>
    <row r="139" spans="3:37">
      <c r="AB139" s="169">
        <v>552557.46</v>
      </c>
      <c r="AC139" s="169">
        <v>-153435.1</v>
      </c>
      <c r="AD139" s="170">
        <v>1.54</v>
      </c>
      <c r="AK139" s="175"/>
    </row>
    <row r="140" spans="3:37">
      <c r="AB140" s="169">
        <v>0.1330700007</v>
      </c>
      <c r="AC140" s="169">
        <v>-132120.29999999999</v>
      </c>
      <c r="AD140" s="170">
        <v>23818200</v>
      </c>
      <c r="AK140" s="175"/>
    </row>
    <row r="141" spans="3:37">
      <c r="AB141" s="169">
        <v>27628.027699999999</v>
      </c>
      <c r="AC141" s="169">
        <v>-132120.29999999999</v>
      </c>
      <c r="AD141" s="170">
        <v>1973110</v>
      </c>
      <c r="AK141" s="175"/>
    </row>
    <row r="142" spans="3:37">
      <c r="AB142" s="169">
        <v>55255.900699999998</v>
      </c>
      <c r="AC142" s="169">
        <v>-132120.29999999999</v>
      </c>
      <c r="AD142" s="170">
        <v>970059</v>
      </c>
      <c r="AK142" s="175"/>
    </row>
    <row r="143" spans="3:37">
      <c r="AB143" s="169">
        <v>82883.619000000006</v>
      </c>
      <c r="AC143" s="169">
        <v>-132120.29999999999</v>
      </c>
      <c r="AD143" s="170">
        <v>415075</v>
      </c>
      <c r="AK143" s="175"/>
    </row>
    <row r="144" spans="3:37">
      <c r="AB144" s="169">
        <v>110511.492</v>
      </c>
      <c r="AC144" s="169">
        <v>-132120.29999999999</v>
      </c>
      <c r="AD144" s="170">
        <v>188807</v>
      </c>
      <c r="AK144" s="175"/>
    </row>
    <row r="145" spans="28:37">
      <c r="AB145" s="169">
        <v>138139.36499999999</v>
      </c>
      <c r="AC145" s="169">
        <v>-132120.29999999999</v>
      </c>
      <c r="AD145" s="170">
        <v>87490</v>
      </c>
      <c r="AK145" s="175"/>
    </row>
    <row r="146" spans="28:37">
      <c r="AB146" s="169">
        <v>165767.23800000001</v>
      </c>
      <c r="AC146" s="169">
        <v>-132120.29999999999</v>
      </c>
      <c r="AD146" s="170">
        <v>55671.8</v>
      </c>
      <c r="AK146" s="175"/>
    </row>
    <row r="147" spans="28:37">
      <c r="AB147" s="169">
        <v>193395.111</v>
      </c>
      <c r="AC147" s="169">
        <v>-132120.29999999999</v>
      </c>
      <c r="AD147" s="170">
        <v>22593.4</v>
      </c>
      <c r="AK147" s="175"/>
    </row>
    <row r="148" spans="28:37">
      <c r="AB148" s="169">
        <v>221022.984</v>
      </c>
      <c r="AC148" s="169">
        <v>-132120.29999999999</v>
      </c>
      <c r="AD148" s="170">
        <v>12542.3</v>
      </c>
      <c r="AK148" s="175"/>
    </row>
    <row r="149" spans="28:37">
      <c r="AB149" s="169">
        <v>248650.85699999999</v>
      </c>
      <c r="AC149" s="169">
        <v>-132120.29999999999</v>
      </c>
      <c r="AD149" s="170">
        <v>6193.51</v>
      </c>
      <c r="AK149" s="175"/>
    </row>
    <row r="150" spans="28:37">
      <c r="AB150" s="169">
        <v>276278.73</v>
      </c>
      <c r="AC150" s="169">
        <v>-132120.29999999999</v>
      </c>
      <c r="AD150" s="170">
        <v>3626.11</v>
      </c>
      <c r="AK150" s="175"/>
    </row>
    <row r="151" spans="28:37">
      <c r="AB151" s="169">
        <v>303906.603</v>
      </c>
      <c r="AC151" s="169">
        <v>-132120.29999999999</v>
      </c>
      <c r="AD151" s="170">
        <v>1463.84</v>
      </c>
      <c r="AK151" s="175"/>
    </row>
    <row r="152" spans="28:37">
      <c r="AB152" s="169">
        <v>331534.47600000002</v>
      </c>
      <c r="AC152" s="169">
        <v>-132120.29999999999</v>
      </c>
      <c r="AD152" s="170">
        <v>749.44</v>
      </c>
      <c r="AK152" s="175"/>
    </row>
    <row r="153" spans="28:37">
      <c r="AB153" s="169">
        <v>359162.34899999999</v>
      </c>
      <c r="AC153" s="169">
        <v>-132120.29999999999</v>
      </c>
      <c r="AD153" s="170">
        <v>341.21</v>
      </c>
      <c r="AK153" s="175"/>
    </row>
    <row r="154" spans="28:37">
      <c r="AB154" s="169">
        <v>386790.22200000001</v>
      </c>
      <c r="AC154" s="169">
        <v>-132120.29999999999</v>
      </c>
      <c r="AD154" s="170">
        <v>150.36000000000001</v>
      </c>
      <c r="AK154" s="175"/>
    </row>
    <row r="155" spans="28:37">
      <c r="AB155" s="169">
        <v>414418.09499999997</v>
      </c>
      <c r="AC155" s="169">
        <v>-132120.29999999999</v>
      </c>
      <c r="AD155" s="170">
        <v>104.41500000000001</v>
      </c>
      <c r="AK155" s="175"/>
    </row>
    <row r="156" spans="28:37">
      <c r="AB156" s="169">
        <v>442045.96799999999</v>
      </c>
      <c r="AC156" s="169">
        <v>-132120.29999999999</v>
      </c>
      <c r="AD156" s="170">
        <v>47.805</v>
      </c>
      <c r="AK156" s="175"/>
    </row>
    <row r="157" spans="28:37">
      <c r="AB157" s="169">
        <v>469673.84100000001</v>
      </c>
      <c r="AC157" s="169">
        <v>-132120.29999999999</v>
      </c>
      <c r="AD157" s="170">
        <v>5.6849999999999996</v>
      </c>
      <c r="AK157" s="175"/>
    </row>
    <row r="158" spans="28:37">
      <c r="AB158" s="169">
        <v>497301.71399999998</v>
      </c>
      <c r="AC158" s="169">
        <v>-132120.29999999999</v>
      </c>
      <c r="AD158" s="170">
        <v>8.92</v>
      </c>
      <c r="AK158" s="175"/>
    </row>
    <row r="159" spans="28:37">
      <c r="AB159" s="169">
        <v>524929.58700000006</v>
      </c>
      <c r="AC159" s="169">
        <v>-132120.29999999999</v>
      </c>
      <c r="AD159" s="170">
        <v>3.74</v>
      </c>
      <c r="AK159" s="175"/>
    </row>
    <row r="160" spans="28:37">
      <c r="AB160" s="169">
        <v>552557.46</v>
      </c>
      <c r="AC160" s="169">
        <v>-132120.29999999999</v>
      </c>
      <c r="AD160" s="170">
        <v>1.54</v>
      </c>
      <c r="AK160" s="175"/>
    </row>
    <row r="161" spans="28:37">
      <c r="AB161" s="169">
        <v>0.1330700007</v>
      </c>
      <c r="AC161" s="169">
        <v>-110805.24</v>
      </c>
      <c r="AD161" s="170">
        <v>25878700</v>
      </c>
      <c r="AK161" s="175"/>
    </row>
    <row r="162" spans="28:37">
      <c r="AB162" s="169">
        <v>27628.027699999999</v>
      </c>
      <c r="AC162" s="169">
        <v>-110805.24</v>
      </c>
      <c r="AD162" s="170">
        <v>2084780</v>
      </c>
      <c r="AK162" s="175"/>
    </row>
    <row r="163" spans="28:37">
      <c r="AB163" s="169">
        <v>55255.900699999998</v>
      </c>
      <c r="AC163" s="169">
        <v>-110805.24</v>
      </c>
      <c r="AD163" s="170">
        <v>1058320</v>
      </c>
      <c r="AK163" s="175"/>
    </row>
    <row r="164" spans="28:37">
      <c r="AB164" s="169">
        <v>82883.619000000006</v>
      </c>
      <c r="AC164" s="169">
        <v>-110805.24</v>
      </c>
      <c r="AD164" s="170">
        <v>576799</v>
      </c>
      <c r="AK164" s="175"/>
    </row>
    <row r="165" spans="28:37">
      <c r="AB165" s="169">
        <v>110511.492</v>
      </c>
      <c r="AC165" s="169">
        <v>-110805.24</v>
      </c>
      <c r="AD165" s="170">
        <v>242564</v>
      </c>
      <c r="AK165" s="175"/>
    </row>
    <row r="166" spans="28:37">
      <c r="AB166" s="169">
        <v>138139.36499999999</v>
      </c>
      <c r="AC166" s="169">
        <v>-110805.24</v>
      </c>
      <c r="AD166" s="170">
        <v>97980.7</v>
      </c>
      <c r="AK166" s="175"/>
    </row>
    <row r="167" spans="28:37">
      <c r="AB167" s="169">
        <v>165767.23800000001</v>
      </c>
      <c r="AC167" s="169">
        <v>-110805.24</v>
      </c>
      <c r="AD167" s="170">
        <v>48124.4</v>
      </c>
      <c r="AK167" s="175"/>
    </row>
    <row r="168" spans="28:37">
      <c r="AB168" s="169">
        <v>193395.111</v>
      </c>
      <c r="AC168" s="169">
        <v>-110805.24</v>
      </c>
      <c r="AD168" s="170">
        <v>24630.7</v>
      </c>
      <c r="AK168" s="175"/>
    </row>
    <row r="169" spans="28:37">
      <c r="AB169" s="169">
        <v>221022.984</v>
      </c>
      <c r="AC169" s="169">
        <v>-110805.24</v>
      </c>
      <c r="AD169" s="170">
        <v>14495</v>
      </c>
      <c r="AK169" s="175"/>
    </row>
    <row r="170" spans="28:37">
      <c r="AB170" s="169">
        <v>248650.85699999999</v>
      </c>
      <c r="AC170" s="169">
        <v>-110805.24</v>
      </c>
      <c r="AD170" s="170">
        <v>7942.22</v>
      </c>
      <c r="AK170" s="175"/>
    </row>
    <row r="171" spans="28:37">
      <c r="AB171" s="169">
        <v>276278.73</v>
      </c>
      <c r="AC171" s="169">
        <v>-110805.24</v>
      </c>
      <c r="AD171" s="170">
        <v>3444.84</v>
      </c>
      <c r="AK171" s="175"/>
    </row>
    <row r="172" spans="28:37">
      <c r="AB172" s="169">
        <v>303906.603</v>
      </c>
      <c r="AC172" s="169">
        <v>-110805.24</v>
      </c>
      <c r="AD172" s="170">
        <v>1611.7</v>
      </c>
      <c r="AK172" s="175"/>
    </row>
    <row r="173" spans="28:37">
      <c r="AB173" s="169">
        <v>331534.47600000002</v>
      </c>
      <c r="AC173" s="169">
        <v>-110805.24</v>
      </c>
      <c r="AD173" s="170">
        <v>1086.8599999999999</v>
      </c>
      <c r="AK173" s="175"/>
    </row>
    <row r="174" spans="28:37">
      <c r="AB174" s="169">
        <v>359162.34899999999</v>
      </c>
      <c r="AC174" s="169">
        <v>-110805.24</v>
      </c>
      <c r="AD174" s="170">
        <v>640.98500000000001</v>
      </c>
      <c r="AK174" s="175"/>
    </row>
    <row r="175" spans="28:37">
      <c r="AB175" s="169">
        <v>386790.22200000001</v>
      </c>
      <c r="AC175" s="169">
        <v>-110805.24</v>
      </c>
      <c r="AD175" s="170">
        <v>457.59</v>
      </c>
      <c r="AK175" s="175"/>
    </row>
    <row r="176" spans="28:37">
      <c r="AB176" s="169">
        <v>414418.09499999997</v>
      </c>
      <c r="AC176" s="169">
        <v>-110805.24</v>
      </c>
      <c r="AD176" s="170">
        <v>137.03</v>
      </c>
      <c r="AK176" s="175"/>
    </row>
    <row r="177" spans="28:37">
      <c r="AB177" s="169">
        <v>442045.96799999999</v>
      </c>
      <c r="AC177" s="169">
        <v>-110805.24</v>
      </c>
      <c r="AD177" s="170">
        <v>54.814999999999998</v>
      </c>
      <c r="AK177" s="175"/>
    </row>
    <row r="178" spans="28:37">
      <c r="AB178" s="169">
        <v>469673.84100000001</v>
      </c>
      <c r="AC178" s="169">
        <v>-110805.24</v>
      </c>
      <c r="AD178" s="170">
        <v>180.495</v>
      </c>
      <c r="AK178" s="175"/>
    </row>
    <row r="179" spans="28:37">
      <c r="AB179" s="169">
        <v>497301.71399999998</v>
      </c>
      <c r="AC179" s="169">
        <v>-110805.24</v>
      </c>
      <c r="AD179" s="170">
        <v>14.525</v>
      </c>
      <c r="AK179" s="175"/>
    </row>
    <row r="180" spans="28:37">
      <c r="AB180" s="169">
        <v>524929.58700000006</v>
      </c>
      <c r="AC180" s="169">
        <v>-110805.24</v>
      </c>
      <c r="AD180" s="170">
        <v>4.4999999999999998E-2</v>
      </c>
      <c r="AK180" s="175"/>
    </row>
    <row r="181" spans="28:37">
      <c r="AB181" s="169">
        <v>552557.46</v>
      </c>
      <c r="AC181" s="169">
        <v>-110805.24</v>
      </c>
      <c r="AD181" s="170">
        <v>1.355</v>
      </c>
      <c r="AK181" s="175"/>
    </row>
    <row r="182" spans="28:37">
      <c r="AB182" s="169">
        <v>580185.33299999998</v>
      </c>
      <c r="AC182" s="169">
        <v>-110805.24</v>
      </c>
      <c r="AD182" s="170">
        <v>86.165000000000006</v>
      </c>
      <c r="AK182" s="175"/>
    </row>
    <row r="183" spans="28:37">
      <c r="AB183" s="169">
        <v>663068.95200000005</v>
      </c>
      <c r="AC183" s="169">
        <v>-110805.24</v>
      </c>
      <c r="AD183" s="170">
        <v>0.1</v>
      </c>
      <c r="AK183" s="175"/>
    </row>
    <row r="184" spans="28:37">
      <c r="AB184" s="169">
        <v>0.1330700007</v>
      </c>
      <c r="AC184" s="169">
        <v>-89490.57</v>
      </c>
      <c r="AD184" s="170">
        <v>25238100</v>
      </c>
      <c r="AK184" s="175"/>
    </row>
    <row r="185" spans="28:37">
      <c r="AB185" s="169">
        <v>27628.027699999999</v>
      </c>
      <c r="AC185" s="169">
        <v>-89490.57</v>
      </c>
      <c r="AD185" s="170">
        <v>2058140</v>
      </c>
      <c r="AK185" s="175"/>
    </row>
    <row r="186" spans="28:37">
      <c r="AB186" s="169">
        <v>55255.900699999998</v>
      </c>
      <c r="AC186" s="169">
        <v>-89490.57</v>
      </c>
      <c r="AD186" s="170">
        <v>868550</v>
      </c>
      <c r="AK186" s="175"/>
    </row>
    <row r="187" spans="28:37">
      <c r="AB187" s="169">
        <v>82883.619000000006</v>
      </c>
      <c r="AC187" s="169">
        <v>-89490.57</v>
      </c>
      <c r="AD187" s="170">
        <v>579293</v>
      </c>
      <c r="AK187" s="175"/>
    </row>
    <row r="188" spans="28:37">
      <c r="AB188" s="169">
        <v>110511.492</v>
      </c>
      <c r="AC188" s="169">
        <v>-89490.57</v>
      </c>
      <c r="AD188" s="170">
        <v>333925</v>
      </c>
      <c r="AK188" s="175"/>
    </row>
    <row r="189" spans="28:37">
      <c r="AB189" s="169">
        <v>138139.36499999999</v>
      </c>
      <c r="AC189" s="169">
        <v>-89490.57</v>
      </c>
      <c r="AD189" s="170">
        <v>123931</v>
      </c>
      <c r="AK189" s="175"/>
    </row>
    <row r="190" spans="28:37">
      <c r="AB190" s="169">
        <v>165767.23800000001</v>
      </c>
      <c r="AC190" s="169">
        <v>-89490.57</v>
      </c>
      <c r="AD190" s="170">
        <v>74884.3</v>
      </c>
      <c r="AK190" s="175"/>
    </row>
    <row r="191" spans="28:37">
      <c r="AB191" s="169">
        <v>193395.111</v>
      </c>
      <c r="AC191" s="169">
        <v>-89490.57</v>
      </c>
      <c r="AD191" s="170">
        <v>34345.9</v>
      </c>
      <c r="AK191" s="175"/>
    </row>
    <row r="192" spans="28:37">
      <c r="AB192" s="169">
        <v>221022.984</v>
      </c>
      <c r="AC192" s="169">
        <v>-89490.57</v>
      </c>
      <c r="AD192" s="170">
        <v>14459.2</v>
      </c>
      <c r="AK192" s="175"/>
    </row>
    <row r="193" spans="28:37">
      <c r="AB193" s="169">
        <v>248650.85699999999</v>
      </c>
      <c r="AC193" s="169">
        <v>-89490.57</v>
      </c>
      <c r="AD193" s="170">
        <v>7350.07</v>
      </c>
      <c r="AK193" s="175"/>
    </row>
    <row r="194" spans="28:37">
      <c r="AB194" s="169">
        <v>276278.73</v>
      </c>
      <c r="AC194" s="169">
        <v>-89490.57</v>
      </c>
      <c r="AD194" s="170">
        <v>2459.4899999999998</v>
      </c>
      <c r="AK194" s="175"/>
    </row>
    <row r="195" spans="28:37">
      <c r="AB195" s="169">
        <v>303906.603</v>
      </c>
      <c r="AC195" s="169">
        <v>-89490.57</v>
      </c>
      <c r="AD195" s="170">
        <v>2334.96</v>
      </c>
      <c r="AK195" s="175"/>
    </row>
    <row r="196" spans="28:37">
      <c r="AB196" s="169">
        <v>331534.47600000002</v>
      </c>
      <c r="AC196" s="169">
        <v>-89490.57</v>
      </c>
      <c r="AD196" s="170">
        <v>743.58500000000004</v>
      </c>
      <c r="AK196" s="175"/>
    </row>
    <row r="197" spans="28:37">
      <c r="AB197" s="169">
        <v>359162.34899999999</v>
      </c>
      <c r="AC197" s="169">
        <v>-89490.57</v>
      </c>
      <c r="AD197" s="170">
        <v>548.52</v>
      </c>
      <c r="AK197" s="175"/>
    </row>
    <row r="198" spans="28:37">
      <c r="AB198" s="169">
        <v>386790.22200000001</v>
      </c>
      <c r="AC198" s="169">
        <v>-89490.57</v>
      </c>
      <c r="AD198" s="170">
        <v>545.93499999999995</v>
      </c>
      <c r="AK198" s="175"/>
    </row>
    <row r="199" spans="28:37">
      <c r="AB199" s="169">
        <v>414418.09499999997</v>
      </c>
      <c r="AC199" s="169">
        <v>-89490.57</v>
      </c>
      <c r="AD199" s="170">
        <v>324.10500000000002</v>
      </c>
      <c r="AK199" s="175"/>
    </row>
    <row r="200" spans="28:37">
      <c r="AB200" s="169">
        <v>442045.96799999999</v>
      </c>
      <c r="AC200" s="169">
        <v>-89490.57</v>
      </c>
      <c r="AD200" s="170">
        <v>232.51</v>
      </c>
      <c r="AK200" s="175"/>
    </row>
    <row r="201" spans="28:37">
      <c r="AB201" s="169">
        <v>469673.84100000001</v>
      </c>
      <c r="AC201" s="169">
        <v>-89490.57</v>
      </c>
      <c r="AD201" s="170">
        <v>270.73</v>
      </c>
      <c r="AK201" s="175"/>
    </row>
    <row r="202" spans="28:37">
      <c r="AB202" s="169">
        <v>497301.71399999998</v>
      </c>
      <c r="AC202" s="169">
        <v>-89490.57</v>
      </c>
      <c r="AD202" s="170">
        <v>3.4449999999999998</v>
      </c>
      <c r="AK202" s="175"/>
    </row>
    <row r="203" spans="28:37">
      <c r="AB203" s="169">
        <v>524929.58700000006</v>
      </c>
      <c r="AC203" s="169">
        <v>-89490.57</v>
      </c>
      <c r="AD203" s="170">
        <v>0.86</v>
      </c>
      <c r="AK203" s="175"/>
    </row>
    <row r="204" spans="28:37">
      <c r="AB204" s="169">
        <v>552557.46</v>
      </c>
      <c r="AC204" s="169">
        <v>-89490.57</v>
      </c>
      <c r="AD204" s="170">
        <v>0.81</v>
      </c>
      <c r="AK204" s="175"/>
    </row>
    <row r="205" spans="28:37">
      <c r="AB205" s="169">
        <v>580185.33299999998</v>
      </c>
      <c r="AC205" s="169">
        <v>-89490.57</v>
      </c>
      <c r="AD205" s="170">
        <v>1.96</v>
      </c>
      <c r="AK205" s="175"/>
    </row>
    <row r="206" spans="28:37">
      <c r="AB206" s="169">
        <v>607813.20600000001</v>
      </c>
      <c r="AC206" s="169">
        <v>-89490.57</v>
      </c>
      <c r="AD206" s="170">
        <v>7.0000000000000007E-2</v>
      </c>
      <c r="AK206" s="175"/>
    </row>
    <row r="207" spans="28:37">
      <c r="AB207" s="169">
        <v>635441.07900000003</v>
      </c>
      <c r="AC207" s="169">
        <v>-89490.57</v>
      </c>
      <c r="AD207" s="170">
        <v>0.25</v>
      </c>
      <c r="AK207" s="175"/>
    </row>
    <row r="208" spans="28:37">
      <c r="AB208" s="169">
        <v>663068.95200000005</v>
      </c>
      <c r="AC208" s="169">
        <v>-89490.57</v>
      </c>
      <c r="AD208" s="170">
        <v>48.95</v>
      </c>
      <c r="AK208" s="175"/>
    </row>
    <row r="209" spans="28:37">
      <c r="AB209" s="169">
        <v>690696.82499999995</v>
      </c>
      <c r="AC209" s="169">
        <v>-89490.57</v>
      </c>
      <c r="AD209" s="170">
        <v>0.1</v>
      </c>
      <c r="AK209" s="175"/>
    </row>
    <row r="210" spans="28:37">
      <c r="AB210" s="169">
        <v>0.1330700007</v>
      </c>
      <c r="AC210" s="169">
        <v>-68175.899999999994</v>
      </c>
      <c r="AD210" s="170">
        <v>23772400</v>
      </c>
      <c r="AK210" s="175"/>
    </row>
    <row r="211" spans="28:37">
      <c r="AB211" s="169">
        <v>27628.027699999999</v>
      </c>
      <c r="AC211" s="169">
        <v>-68175.899999999994</v>
      </c>
      <c r="AD211" s="170">
        <v>1970870</v>
      </c>
      <c r="AK211" s="175"/>
    </row>
    <row r="212" spans="28:37">
      <c r="AB212" s="169">
        <v>55255.900699999998</v>
      </c>
      <c r="AC212" s="169">
        <v>-68175.899999999994</v>
      </c>
      <c r="AD212" s="170">
        <v>708442</v>
      </c>
      <c r="AK212" s="175"/>
    </row>
    <row r="213" spans="28:37">
      <c r="AB213" s="169">
        <v>82883.619000000006</v>
      </c>
      <c r="AC213" s="169">
        <v>-68175.899999999994</v>
      </c>
      <c r="AD213" s="170">
        <v>467554</v>
      </c>
      <c r="AK213" s="175"/>
    </row>
    <row r="214" spans="28:37">
      <c r="AB214" s="169">
        <v>110511.492</v>
      </c>
      <c r="AC214" s="169">
        <v>-68175.899999999994</v>
      </c>
      <c r="AD214" s="170">
        <v>309338</v>
      </c>
      <c r="AK214" s="175"/>
    </row>
    <row r="215" spans="28:37">
      <c r="AB215" s="169">
        <v>138139.36499999999</v>
      </c>
      <c r="AC215" s="169">
        <v>-68175.899999999994</v>
      </c>
      <c r="AD215" s="170">
        <v>227809</v>
      </c>
      <c r="AK215" s="175"/>
    </row>
    <row r="216" spans="28:37">
      <c r="AB216" s="169">
        <v>165767.23800000001</v>
      </c>
      <c r="AC216" s="169">
        <v>-68175.899999999994</v>
      </c>
      <c r="AD216" s="170">
        <v>126551</v>
      </c>
      <c r="AK216" s="175"/>
    </row>
    <row r="217" spans="28:37">
      <c r="AB217" s="169">
        <v>193395.111</v>
      </c>
      <c r="AC217" s="169">
        <v>-68175.899999999994</v>
      </c>
      <c r="AD217" s="170">
        <v>54220.5</v>
      </c>
      <c r="AK217" s="175"/>
    </row>
    <row r="218" spans="28:37">
      <c r="AB218" s="169">
        <v>221022.984</v>
      </c>
      <c r="AC218" s="169">
        <v>-68175.899999999994</v>
      </c>
      <c r="AD218" s="170">
        <v>30950.5</v>
      </c>
      <c r="AK218" s="175"/>
    </row>
    <row r="219" spans="28:37">
      <c r="AB219" s="169">
        <v>248650.85699999999</v>
      </c>
      <c r="AC219" s="169">
        <v>-68175.899999999994</v>
      </c>
      <c r="AD219" s="170">
        <v>15552.7</v>
      </c>
      <c r="AK219" s="175"/>
    </row>
    <row r="220" spans="28:37">
      <c r="AB220" s="169">
        <v>276278.73</v>
      </c>
      <c r="AC220" s="169">
        <v>-68175.899999999994</v>
      </c>
      <c r="AD220" s="170">
        <v>6899.19</v>
      </c>
      <c r="AK220" s="175"/>
    </row>
    <row r="221" spans="28:37">
      <c r="AB221" s="169">
        <v>303906.603</v>
      </c>
      <c r="AC221" s="169">
        <v>-68175.899999999994</v>
      </c>
      <c r="AD221" s="170">
        <v>5076.54</v>
      </c>
      <c r="AK221" s="175"/>
    </row>
    <row r="222" spans="28:37">
      <c r="AB222" s="169">
        <v>331534.47600000002</v>
      </c>
      <c r="AC222" s="169">
        <v>-68175.899999999994</v>
      </c>
      <c r="AD222" s="170">
        <v>1194.72</v>
      </c>
      <c r="AK222" s="175"/>
    </row>
    <row r="223" spans="28:37">
      <c r="AB223" s="169">
        <v>359162.34899999999</v>
      </c>
      <c r="AC223" s="169">
        <v>-68175.899999999994</v>
      </c>
      <c r="AD223" s="170">
        <v>243.74</v>
      </c>
      <c r="AK223" s="175"/>
    </row>
    <row r="224" spans="28:37">
      <c r="AB224" s="169">
        <v>386790.22200000001</v>
      </c>
      <c r="AC224" s="169">
        <v>-68175.899999999994</v>
      </c>
      <c r="AD224" s="170">
        <v>185.71</v>
      </c>
      <c r="AK224" s="175"/>
    </row>
    <row r="225" spans="28:37">
      <c r="AB225" s="169">
        <v>414418.09499999997</v>
      </c>
      <c r="AC225" s="169">
        <v>-68175.899999999994</v>
      </c>
      <c r="AD225" s="170">
        <v>597.01499999999999</v>
      </c>
      <c r="AK225" s="175"/>
    </row>
    <row r="226" spans="28:37">
      <c r="AB226" s="169">
        <v>442045.96799999999</v>
      </c>
      <c r="AC226" s="169">
        <v>-68175.899999999994</v>
      </c>
      <c r="AD226" s="170">
        <v>177.56</v>
      </c>
      <c r="AK226" s="175"/>
    </row>
    <row r="227" spans="28:37">
      <c r="AB227" s="169">
        <v>469673.84100000001</v>
      </c>
      <c r="AC227" s="169">
        <v>-68175.899999999994</v>
      </c>
      <c r="AD227" s="170">
        <v>36.630000000000003</v>
      </c>
      <c r="AK227" s="175"/>
    </row>
    <row r="228" spans="28:37">
      <c r="AB228" s="169">
        <v>497301.71399999998</v>
      </c>
      <c r="AC228" s="169">
        <v>-68175.899999999994</v>
      </c>
      <c r="AD228" s="170">
        <v>334.35500000000002</v>
      </c>
      <c r="AK228" s="175"/>
    </row>
    <row r="229" spans="28:37">
      <c r="AB229" s="169">
        <v>552557.46</v>
      </c>
      <c r="AC229" s="169">
        <v>-68175.899999999994</v>
      </c>
      <c r="AD229" s="170">
        <v>3.7149999999999999</v>
      </c>
      <c r="AK229" s="175"/>
    </row>
    <row r="230" spans="28:37">
      <c r="AB230" s="169">
        <v>607813.20600000001</v>
      </c>
      <c r="AC230" s="169">
        <v>-68175.899999999994</v>
      </c>
      <c r="AD230" s="170">
        <v>0.05</v>
      </c>
      <c r="AK230" s="175"/>
    </row>
    <row r="231" spans="28:37">
      <c r="AB231" s="169">
        <v>663068.95200000005</v>
      </c>
      <c r="AC231" s="169">
        <v>-68175.899999999994</v>
      </c>
      <c r="AD231" s="170">
        <v>0.15</v>
      </c>
      <c r="AK231" s="175"/>
    </row>
    <row r="232" spans="28:37">
      <c r="AB232" s="169">
        <v>0.1330700007</v>
      </c>
      <c r="AC232" s="169">
        <v>-46861.23</v>
      </c>
      <c r="AD232" s="170">
        <v>25505900</v>
      </c>
      <c r="AK232" s="175"/>
    </row>
    <row r="233" spans="28:37">
      <c r="AB233" s="169">
        <v>27628.027699999999</v>
      </c>
      <c r="AC233" s="169">
        <v>-46861.23</v>
      </c>
      <c r="AD233" s="170">
        <v>3933560</v>
      </c>
      <c r="AK233" s="175"/>
    </row>
    <row r="234" spans="28:37">
      <c r="AB234" s="169">
        <v>55255.900699999998</v>
      </c>
      <c r="AC234" s="169">
        <v>-46861.23</v>
      </c>
      <c r="AD234" s="170">
        <v>1588210</v>
      </c>
      <c r="AK234" s="175"/>
    </row>
    <row r="235" spans="28:37">
      <c r="AB235" s="169">
        <v>82883.619000000006</v>
      </c>
      <c r="AC235" s="169">
        <v>-46861.23</v>
      </c>
      <c r="AD235" s="170">
        <v>871552</v>
      </c>
      <c r="AK235" s="175"/>
    </row>
    <row r="236" spans="28:37">
      <c r="AB236" s="169">
        <v>110511.492</v>
      </c>
      <c r="AC236" s="169">
        <v>-46861.23</v>
      </c>
      <c r="AD236" s="170">
        <v>454153</v>
      </c>
      <c r="AK236" s="175"/>
    </row>
    <row r="237" spans="28:37">
      <c r="AB237" s="169">
        <v>138139.36499999999</v>
      </c>
      <c r="AC237" s="169">
        <v>-46861.23</v>
      </c>
      <c r="AD237" s="170">
        <v>248695</v>
      </c>
      <c r="AK237" s="175"/>
    </row>
    <row r="238" spans="28:37">
      <c r="AB238" s="169">
        <v>165767.23800000001</v>
      </c>
      <c r="AC238" s="169">
        <v>-46861.23</v>
      </c>
      <c r="AD238" s="170">
        <v>142136</v>
      </c>
      <c r="AK238" s="175"/>
    </row>
    <row r="239" spans="28:37">
      <c r="AB239" s="169">
        <v>193395.111</v>
      </c>
      <c r="AC239" s="169">
        <v>-46861.23</v>
      </c>
      <c r="AD239" s="170">
        <v>99986</v>
      </c>
      <c r="AK239" s="175"/>
    </row>
    <row r="240" spans="28:37">
      <c r="AB240" s="169">
        <v>221022.984</v>
      </c>
      <c r="AC240" s="169">
        <v>-46861.23</v>
      </c>
      <c r="AD240" s="170">
        <v>65149.5</v>
      </c>
      <c r="AK240" s="175"/>
    </row>
    <row r="241" spans="28:37">
      <c r="AB241" s="169">
        <v>248650.85699999999</v>
      </c>
      <c r="AC241" s="169">
        <v>-46861.23</v>
      </c>
      <c r="AD241" s="170">
        <v>38998.5</v>
      </c>
      <c r="AK241" s="175"/>
    </row>
    <row r="242" spans="28:37">
      <c r="AB242" s="169">
        <v>276278.73</v>
      </c>
      <c r="AC242" s="169">
        <v>-46861.23</v>
      </c>
      <c r="AD242" s="170">
        <v>18332.7</v>
      </c>
      <c r="AK242" s="175"/>
    </row>
    <row r="243" spans="28:37">
      <c r="AB243" s="169">
        <v>303906.603</v>
      </c>
      <c r="AC243" s="169">
        <v>-46861.23</v>
      </c>
      <c r="AD243" s="170">
        <v>12639.3</v>
      </c>
      <c r="AK243" s="175"/>
    </row>
    <row r="244" spans="28:37">
      <c r="AB244" s="169">
        <v>331534.47600000002</v>
      </c>
      <c r="AC244" s="169">
        <v>-46861.23</v>
      </c>
      <c r="AD244" s="170">
        <v>3835.53</v>
      </c>
      <c r="AK244" s="175"/>
    </row>
    <row r="245" spans="28:37">
      <c r="AB245" s="169">
        <v>359162.34899999999</v>
      </c>
      <c r="AC245" s="169">
        <v>-46861.23</v>
      </c>
      <c r="AD245" s="170">
        <v>1250.8800000000001</v>
      </c>
      <c r="AK245" s="175"/>
    </row>
    <row r="246" spans="28:37">
      <c r="AB246" s="169">
        <v>386790.22200000001</v>
      </c>
      <c r="AC246" s="169">
        <v>-46861.23</v>
      </c>
      <c r="AD246" s="170">
        <v>268.82499999999999</v>
      </c>
      <c r="AK246" s="175"/>
    </row>
    <row r="247" spans="28:37">
      <c r="AB247" s="169">
        <v>414418.09499999997</v>
      </c>
      <c r="AC247" s="169">
        <v>-46861.23</v>
      </c>
      <c r="AD247" s="170">
        <v>168.63499999999999</v>
      </c>
      <c r="AK247" s="175"/>
    </row>
    <row r="248" spans="28:37">
      <c r="AB248" s="169">
        <v>442045.96799999999</v>
      </c>
      <c r="AC248" s="169">
        <v>-46861.23</v>
      </c>
      <c r="AD248" s="170">
        <v>688.16499999999996</v>
      </c>
      <c r="AK248" s="175"/>
    </row>
    <row r="249" spans="28:37">
      <c r="AB249" s="169">
        <v>469673.84100000001</v>
      </c>
      <c r="AC249" s="169">
        <v>-46861.23</v>
      </c>
      <c r="AD249" s="170">
        <v>389.38499999999999</v>
      </c>
      <c r="AK249" s="175"/>
    </row>
    <row r="250" spans="28:37">
      <c r="AB250" s="169">
        <v>497301.71399999998</v>
      </c>
      <c r="AC250" s="169">
        <v>-46861.23</v>
      </c>
      <c r="AD250" s="170">
        <v>337.46</v>
      </c>
      <c r="AK250" s="175"/>
    </row>
    <row r="251" spans="28:37">
      <c r="AB251" s="169">
        <v>524929.58700000006</v>
      </c>
      <c r="AC251" s="169">
        <v>-46861.23</v>
      </c>
      <c r="AD251" s="170">
        <v>17.864999999999998</v>
      </c>
      <c r="AK251" s="175"/>
    </row>
    <row r="252" spans="28:37">
      <c r="AB252" s="169">
        <v>552557.46</v>
      </c>
      <c r="AC252" s="169">
        <v>-46861.23</v>
      </c>
      <c r="AD252" s="170">
        <v>315.31</v>
      </c>
      <c r="AK252" s="175"/>
    </row>
    <row r="253" spans="28:37">
      <c r="AB253" s="169">
        <v>580185.33299999998</v>
      </c>
      <c r="AC253" s="169">
        <v>-46861.23</v>
      </c>
      <c r="AD253" s="170">
        <v>9.7449999999999992</v>
      </c>
      <c r="AK253" s="175"/>
    </row>
    <row r="254" spans="28:37">
      <c r="AB254" s="169">
        <v>607813.20600000001</v>
      </c>
      <c r="AC254" s="169">
        <v>-46861.23</v>
      </c>
      <c r="AD254" s="170">
        <v>11.475</v>
      </c>
      <c r="AK254" s="175"/>
    </row>
    <row r="255" spans="28:37">
      <c r="AB255" s="169">
        <v>635441.07900000003</v>
      </c>
      <c r="AC255" s="169">
        <v>-46861.23</v>
      </c>
      <c r="AD255" s="170">
        <v>0.33500000000000002</v>
      </c>
      <c r="AK255" s="175"/>
    </row>
    <row r="256" spans="28:37">
      <c r="AB256" s="169">
        <v>663068.95200000005</v>
      </c>
      <c r="AC256" s="169">
        <v>-46861.23</v>
      </c>
      <c r="AD256" s="170">
        <v>1.99</v>
      </c>
      <c r="AK256" s="175"/>
    </row>
    <row r="257" spans="28:37">
      <c r="AB257" s="169">
        <v>690696.82499999995</v>
      </c>
      <c r="AC257" s="169">
        <v>-46861.23</v>
      </c>
      <c r="AD257" s="170">
        <v>0.6</v>
      </c>
      <c r="AK257" s="175"/>
    </row>
    <row r="258" spans="28:37">
      <c r="AB258" s="169">
        <v>718324.69799999997</v>
      </c>
      <c r="AC258" s="169">
        <v>-46861.23</v>
      </c>
      <c r="AD258" s="170">
        <v>0.42</v>
      </c>
      <c r="AK258" s="175"/>
    </row>
    <row r="259" spans="28:37">
      <c r="AB259" s="169">
        <v>884091.93599999999</v>
      </c>
      <c r="AC259" s="169">
        <v>-46861.23</v>
      </c>
      <c r="AD259" s="170">
        <v>0.01</v>
      </c>
      <c r="AK259" s="175"/>
    </row>
    <row r="260" spans="28:37">
      <c r="AB260" s="169">
        <v>911718.26199999999</v>
      </c>
      <c r="AC260" s="169">
        <v>-46861.23</v>
      </c>
      <c r="AD260" s="170">
        <v>2.5000000000000001E-2</v>
      </c>
      <c r="AK260" s="175"/>
    </row>
    <row r="261" spans="28:37">
      <c r="AB261" s="169">
        <v>939346.13500000001</v>
      </c>
      <c r="AC261" s="169">
        <v>-46861.23</v>
      </c>
      <c r="AD261" s="170">
        <v>0.03</v>
      </c>
      <c r="AK261" s="175"/>
    </row>
    <row r="262" spans="28:37">
      <c r="AB262" s="169">
        <v>994601.88100000005</v>
      </c>
      <c r="AC262" s="169">
        <v>-46861.23</v>
      </c>
      <c r="AD262" s="170">
        <v>0.1</v>
      </c>
      <c r="AK262" s="175"/>
    </row>
    <row r="263" spans="28:37">
      <c r="AB263" s="169">
        <v>1077485.5</v>
      </c>
      <c r="AC263" s="169">
        <v>-46861.23</v>
      </c>
      <c r="AD263" s="170">
        <v>0.1</v>
      </c>
      <c r="AK263" s="175"/>
    </row>
    <row r="264" spans="28:37">
      <c r="AB264" s="169">
        <v>0.1330700007</v>
      </c>
      <c r="AC264" s="169">
        <v>-25546.560000000001</v>
      </c>
      <c r="AD264" s="170">
        <v>30648900</v>
      </c>
      <c r="AK264" s="175"/>
    </row>
    <row r="265" spans="28:37">
      <c r="AB265" s="169">
        <v>27628.027699999999</v>
      </c>
      <c r="AC265" s="169">
        <v>-25546.560000000001</v>
      </c>
      <c r="AD265" s="170">
        <v>6945430</v>
      </c>
      <c r="AK265" s="175"/>
    </row>
    <row r="266" spans="28:37">
      <c r="AB266" s="169">
        <v>55255.900699999998</v>
      </c>
      <c r="AC266" s="169">
        <v>-25546.560000000001</v>
      </c>
      <c r="AD266" s="170">
        <v>2473180</v>
      </c>
      <c r="AK266" s="175"/>
    </row>
    <row r="267" spans="28:37">
      <c r="AB267" s="169">
        <v>82883.619000000006</v>
      </c>
      <c r="AC267" s="169">
        <v>-25546.560000000001</v>
      </c>
      <c r="AD267" s="170">
        <v>995771</v>
      </c>
      <c r="AK267" s="175"/>
    </row>
    <row r="268" spans="28:37">
      <c r="AB268" s="169">
        <v>110511.492</v>
      </c>
      <c r="AC268" s="169">
        <v>-25546.560000000001</v>
      </c>
      <c r="AD268" s="170">
        <v>430868</v>
      </c>
      <c r="AK268" s="175"/>
    </row>
    <row r="269" spans="28:37">
      <c r="AB269" s="169">
        <v>138139.36499999999</v>
      </c>
      <c r="AC269" s="169">
        <v>-25546.560000000001</v>
      </c>
      <c r="AD269" s="170">
        <v>213087</v>
      </c>
      <c r="AK269" s="175"/>
    </row>
    <row r="270" spans="28:37">
      <c r="AB270" s="169">
        <v>165767.23800000001</v>
      </c>
      <c r="AC270" s="169">
        <v>-25546.560000000001</v>
      </c>
      <c r="AD270" s="170">
        <v>111008</v>
      </c>
      <c r="AK270" s="175"/>
    </row>
    <row r="271" spans="28:37">
      <c r="AB271" s="169">
        <v>193395.111</v>
      </c>
      <c r="AC271" s="169">
        <v>-25546.560000000001</v>
      </c>
      <c r="AD271" s="170">
        <v>51615.6</v>
      </c>
      <c r="AK271" s="175"/>
    </row>
    <row r="272" spans="28:37">
      <c r="AB272" s="169">
        <v>221022.984</v>
      </c>
      <c r="AC272" s="169">
        <v>-25546.560000000001</v>
      </c>
      <c r="AD272" s="170">
        <v>30136.1</v>
      </c>
      <c r="AK272" s="175"/>
    </row>
    <row r="273" spans="28:37">
      <c r="AB273" s="169">
        <v>248650.85699999999</v>
      </c>
      <c r="AC273" s="169">
        <v>-25546.560000000001</v>
      </c>
      <c r="AD273" s="170">
        <v>19177</v>
      </c>
      <c r="AK273" s="175"/>
    </row>
    <row r="274" spans="28:37">
      <c r="AB274" s="169">
        <v>276278.73</v>
      </c>
      <c r="AC274" s="169">
        <v>-25546.560000000001</v>
      </c>
      <c r="AD274" s="170">
        <v>12647</v>
      </c>
      <c r="AK274" s="175"/>
    </row>
    <row r="275" spans="28:37">
      <c r="AB275" s="169">
        <v>303906.603</v>
      </c>
      <c r="AC275" s="169">
        <v>-25546.560000000001</v>
      </c>
      <c r="AD275" s="170">
        <v>8525.43</v>
      </c>
      <c r="AK275" s="175"/>
    </row>
    <row r="276" spans="28:37">
      <c r="AB276" s="169">
        <v>331534.47600000002</v>
      </c>
      <c r="AC276" s="169">
        <v>-25546.560000000001</v>
      </c>
      <c r="AD276" s="170">
        <v>3554.82</v>
      </c>
      <c r="AK276" s="175"/>
    </row>
    <row r="277" spans="28:37">
      <c r="AB277" s="169">
        <v>359162.34899999999</v>
      </c>
      <c r="AC277" s="169">
        <v>-25546.560000000001</v>
      </c>
      <c r="AD277" s="170">
        <v>2881.24</v>
      </c>
      <c r="AK277" s="175"/>
    </row>
    <row r="278" spans="28:37">
      <c r="AB278" s="169">
        <v>386790.22200000001</v>
      </c>
      <c r="AC278" s="169">
        <v>-25546.560000000001</v>
      </c>
      <c r="AD278" s="170">
        <v>2234.9</v>
      </c>
      <c r="AK278" s="175"/>
    </row>
    <row r="279" spans="28:37">
      <c r="AB279" s="169">
        <v>414418.09499999997</v>
      </c>
      <c r="AC279" s="169">
        <v>-25546.560000000001</v>
      </c>
      <c r="AD279" s="170">
        <v>1079.32</v>
      </c>
      <c r="AK279" s="175"/>
    </row>
    <row r="280" spans="28:37">
      <c r="AB280" s="169">
        <v>442045.96799999999</v>
      </c>
      <c r="AC280" s="169">
        <v>-25546.560000000001</v>
      </c>
      <c r="AD280" s="170">
        <v>431.935</v>
      </c>
      <c r="AK280" s="175"/>
    </row>
    <row r="281" spans="28:37">
      <c r="AB281" s="169">
        <v>469673.84100000001</v>
      </c>
      <c r="AC281" s="169">
        <v>-25546.560000000001</v>
      </c>
      <c r="AD281" s="170">
        <v>381.38</v>
      </c>
      <c r="AK281" s="175"/>
    </row>
    <row r="282" spans="28:37">
      <c r="AB282" s="169">
        <v>497301.71399999998</v>
      </c>
      <c r="AC282" s="169">
        <v>-25546.560000000001</v>
      </c>
      <c r="AD282" s="170">
        <v>316.61500000000001</v>
      </c>
      <c r="AK282" s="175"/>
    </row>
    <row r="283" spans="28:37">
      <c r="AB283" s="169">
        <v>524929.58700000006</v>
      </c>
      <c r="AC283" s="169">
        <v>-25546.560000000001</v>
      </c>
      <c r="AD283" s="170">
        <v>506.88</v>
      </c>
      <c r="AK283" s="175"/>
    </row>
    <row r="284" spans="28:37">
      <c r="AB284" s="169">
        <v>552557.46</v>
      </c>
      <c r="AC284" s="169">
        <v>-25546.560000000001</v>
      </c>
      <c r="AD284" s="170">
        <v>135.97</v>
      </c>
      <c r="AK284" s="175"/>
    </row>
    <row r="285" spans="28:37">
      <c r="AB285" s="169">
        <v>580185.33299999998</v>
      </c>
      <c r="AC285" s="169">
        <v>-25546.560000000001</v>
      </c>
      <c r="AD285" s="170">
        <v>77.61</v>
      </c>
      <c r="AK285" s="175"/>
    </row>
    <row r="286" spans="28:37">
      <c r="AB286" s="169">
        <v>607813.20600000001</v>
      </c>
      <c r="AC286" s="169">
        <v>-25546.560000000001</v>
      </c>
      <c r="AD286" s="170">
        <v>78.974999999999994</v>
      </c>
      <c r="AK286" s="175"/>
    </row>
    <row r="287" spans="28:37">
      <c r="AB287" s="169">
        <v>635441.07900000003</v>
      </c>
      <c r="AC287" s="169">
        <v>-25546.560000000001</v>
      </c>
      <c r="AD287" s="170">
        <v>61.42</v>
      </c>
      <c r="AK287" s="175"/>
    </row>
    <row r="288" spans="28:37">
      <c r="AB288" s="169">
        <v>663068.95200000005</v>
      </c>
      <c r="AC288" s="169">
        <v>-25546.560000000001</v>
      </c>
      <c r="AD288" s="170">
        <v>22.3</v>
      </c>
      <c r="AK288" s="175"/>
    </row>
    <row r="289" spans="28:37">
      <c r="AB289" s="169">
        <v>690696.82499999995</v>
      </c>
      <c r="AC289" s="169">
        <v>-25546.560000000001</v>
      </c>
      <c r="AD289" s="170">
        <v>29.864999999999998</v>
      </c>
      <c r="AK289" s="175"/>
    </row>
    <row r="290" spans="28:37">
      <c r="AB290" s="169">
        <v>718324.69799999997</v>
      </c>
      <c r="AC290" s="169">
        <v>-25546.560000000001</v>
      </c>
      <c r="AD290" s="170">
        <v>18.62</v>
      </c>
      <c r="AK290" s="175"/>
    </row>
    <row r="291" spans="28:37">
      <c r="AB291" s="169">
        <v>745952.571</v>
      </c>
      <c r="AC291" s="169">
        <v>-25546.560000000001</v>
      </c>
      <c r="AD291" s="170">
        <v>12.55</v>
      </c>
      <c r="AK291" s="175"/>
    </row>
    <row r="292" spans="28:37">
      <c r="AB292" s="169">
        <v>773580.44400000002</v>
      </c>
      <c r="AC292" s="169">
        <v>-25546.560000000001</v>
      </c>
      <c r="AD292" s="170">
        <v>7.66</v>
      </c>
      <c r="AK292" s="175"/>
    </row>
    <row r="293" spans="28:37">
      <c r="AB293" s="169">
        <v>801208.31700000004</v>
      </c>
      <c r="AC293" s="169">
        <v>-25546.560000000001</v>
      </c>
      <c r="AD293" s="170">
        <v>9.3949999999999996</v>
      </c>
      <c r="AK293" s="175"/>
    </row>
    <row r="294" spans="28:37">
      <c r="AB294" s="169">
        <v>828836.19</v>
      </c>
      <c r="AC294" s="169">
        <v>-25546.560000000001</v>
      </c>
      <c r="AD294" s="170">
        <v>1.97</v>
      </c>
      <c r="AK294" s="175"/>
    </row>
    <row r="295" spans="28:37">
      <c r="AB295" s="169">
        <v>856464.06299999997</v>
      </c>
      <c r="AC295" s="169">
        <v>-25546.560000000001</v>
      </c>
      <c r="AD295" s="170">
        <v>1.9750000000000001</v>
      </c>
      <c r="AK295" s="175"/>
    </row>
    <row r="296" spans="28:37">
      <c r="AB296" s="169">
        <v>884091.93599999999</v>
      </c>
      <c r="AC296" s="169">
        <v>-25546.560000000001</v>
      </c>
      <c r="AD296" s="170">
        <v>1.64</v>
      </c>
      <c r="AK296" s="175"/>
    </row>
    <row r="297" spans="28:37">
      <c r="AB297" s="169">
        <v>911718.26199999999</v>
      </c>
      <c r="AC297" s="169">
        <v>-25546.560000000001</v>
      </c>
      <c r="AD297" s="170">
        <v>2.1549999999999998</v>
      </c>
      <c r="AK297" s="175"/>
    </row>
    <row r="298" spans="28:37">
      <c r="AB298" s="169">
        <v>939346.13500000001</v>
      </c>
      <c r="AC298" s="169">
        <v>-25546.560000000001</v>
      </c>
      <c r="AD298" s="170">
        <v>0.32500000000000001</v>
      </c>
      <c r="AK298" s="175"/>
    </row>
    <row r="299" spans="28:37">
      <c r="AB299" s="169">
        <v>966974.00800000003</v>
      </c>
      <c r="AC299" s="169">
        <v>-25546.560000000001</v>
      </c>
      <c r="AD299" s="170">
        <v>0.375</v>
      </c>
      <c r="AK299" s="175"/>
    </row>
    <row r="300" spans="28:37">
      <c r="AB300" s="169">
        <v>994601.88100000005</v>
      </c>
      <c r="AC300" s="169">
        <v>-25546.560000000001</v>
      </c>
      <c r="AD300" s="170">
        <v>0.1</v>
      </c>
      <c r="AK300" s="175"/>
    </row>
    <row r="301" spans="28:37">
      <c r="AB301" s="169">
        <v>1022229.754</v>
      </c>
      <c r="AC301" s="169">
        <v>-25546.560000000001</v>
      </c>
      <c r="AD301" s="170">
        <v>0.46500000000000002</v>
      </c>
      <c r="AK301" s="175"/>
    </row>
    <row r="302" spans="28:37">
      <c r="AB302" s="169">
        <v>1049857.6270000001</v>
      </c>
      <c r="AC302" s="169">
        <v>-25546.560000000001</v>
      </c>
      <c r="AD302" s="170">
        <v>0.13500000000000001</v>
      </c>
      <c r="AK302" s="175"/>
    </row>
    <row r="303" spans="28:37">
      <c r="AB303" s="169">
        <v>1077485.5</v>
      </c>
      <c r="AC303" s="169">
        <v>-25546.560000000001</v>
      </c>
      <c r="AD303" s="170">
        <v>0.27500000000000002</v>
      </c>
      <c r="AK303" s="175"/>
    </row>
    <row r="304" spans="28:37">
      <c r="AB304" s="169">
        <v>1105113.3729999999</v>
      </c>
      <c r="AC304" s="169">
        <v>-25546.560000000001</v>
      </c>
      <c r="AD304" s="170">
        <v>0.17499999999999999</v>
      </c>
      <c r="AK304" s="175"/>
    </row>
    <row r="305" spans="28:37">
      <c r="AB305" s="169">
        <v>1132741.246</v>
      </c>
      <c r="AC305" s="169">
        <v>-25546.560000000001</v>
      </c>
      <c r="AD305" s="170">
        <v>0.155</v>
      </c>
      <c r="AK305" s="175"/>
    </row>
    <row r="306" spans="28:37">
      <c r="AB306" s="169">
        <v>1160369.1189999999</v>
      </c>
      <c r="AC306" s="169">
        <v>-25546.560000000001</v>
      </c>
      <c r="AD306" s="170">
        <v>5.0000000000000001E-3</v>
      </c>
      <c r="AK306" s="175"/>
    </row>
    <row r="307" spans="28:37">
      <c r="AB307" s="169">
        <v>1187996.9920000001</v>
      </c>
      <c r="AC307" s="169">
        <v>-25546.560000000001</v>
      </c>
      <c r="AD307" s="170">
        <v>0.1</v>
      </c>
      <c r="AK307" s="175"/>
    </row>
    <row r="308" spans="28:37">
      <c r="AB308" s="169">
        <v>1215624.865</v>
      </c>
      <c r="AC308" s="169">
        <v>-25546.560000000001</v>
      </c>
      <c r="AD308" s="170">
        <v>7.0000000000000007E-2</v>
      </c>
      <c r="AK308" s="175"/>
    </row>
    <row r="309" spans="28:37">
      <c r="AB309" s="169">
        <v>1243252.7379999999</v>
      </c>
      <c r="AC309" s="169">
        <v>-25546.560000000001</v>
      </c>
      <c r="AD309" s="170">
        <v>0.2</v>
      </c>
      <c r="AK309" s="175"/>
    </row>
    <row r="310" spans="28:37">
      <c r="AB310" s="169">
        <v>1270880.611</v>
      </c>
      <c r="AC310" s="169">
        <v>-25546.560000000001</v>
      </c>
      <c r="AD310" s="170">
        <v>0.1</v>
      </c>
      <c r="AK310" s="175"/>
    </row>
    <row r="311" spans="28:37">
      <c r="AB311" s="169">
        <v>1298508.4839999999</v>
      </c>
      <c r="AC311" s="169">
        <v>-25546.560000000001</v>
      </c>
      <c r="AD311" s="170">
        <v>0.1</v>
      </c>
      <c r="AK311" s="175"/>
    </row>
    <row r="312" spans="28:37">
      <c r="AB312" s="169">
        <v>1326136.3570000001</v>
      </c>
      <c r="AC312" s="169">
        <v>-25546.560000000001</v>
      </c>
      <c r="AD312" s="170">
        <v>0.125</v>
      </c>
      <c r="AK312" s="175"/>
    </row>
    <row r="313" spans="28:37">
      <c r="AB313" s="169">
        <v>0.1330700007</v>
      </c>
      <c r="AC313" s="169">
        <v>-4231.942</v>
      </c>
      <c r="AD313" s="170">
        <v>46041800</v>
      </c>
      <c r="AK313" s="175"/>
    </row>
    <row r="314" spans="28:37">
      <c r="AB314" s="169">
        <v>27628.027699999999</v>
      </c>
      <c r="AC314" s="169">
        <v>-4231.942</v>
      </c>
      <c r="AD314" s="170">
        <v>6236440</v>
      </c>
      <c r="AK314" s="175"/>
    </row>
    <row r="315" spans="28:37">
      <c r="AB315" s="169">
        <v>55255.900699999998</v>
      </c>
      <c r="AC315" s="169">
        <v>-4231.942</v>
      </c>
      <c r="AD315" s="170">
        <v>2302250</v>
      </c>
      <c r="AK315" s="175"/>
    </row>
    <row r="316" spans="28:37">
      <c r="AB316" s="169">
        <v>82883.619000000006</v>
      </c>
      <c r="AC316" s="169">
        <v>-4231.942</v>
      </c>
      <c r="AD316" s="170">
        <v>923905</v>
      </c>
      <c r="AK316" s="175"/>
    </row>
    <row r="317" spans="28:37">
      <c r="AB317" s="169">
        <v>110511.492</v>
      </c>
      <c r="AC317" s="169">
        <v>-4231.942</v>
      </c>
      <c r="AD317" s="170">
        <v>366681</v>
      </c>
      <c r="AK317" s="175"/>
    </row>
    <row r="318" spans="28:37">
      <c r="AB318" s="169">
        <v>138139.36499999999</v>
      </c>
      <c r="AC318" s="169">
        <v>-4231.942</v>
      </c>
      <c r="AD318" s="170">
        <v>164273</v>
      </c>
      <c r="AK318" s="175"/>
    </row>
    <row r="319" spans="28:37">
      <c r="AB319" s="169">
        <v>165767.23800000001</v>
      </c>
      <c r="AC319" s="169">
        <v>-4231.942</v>
      </c>
      <c r="AD319" s="170">
        <v>71141.5</v>
      </c>
      <c r="AK319" s="175"/>
    </row>
    <row r="320" spans="28:37">
      <c r="AB320" s="169">
        <v>193395.111</v>
      </c>
      <c r="AC320" s="169">
        <v>-4231.942</v>
      </c>
      <c r="AD320" s="170">
        <v>31134.1</v>
      </c>
      <c r="AK320" s="175"/>
    </row>
    <row r="321" spans="28:37">
      <c r="AB321" s="169">
        <v>221022.984</v>
      </c>
      <c r="AC321" s="169">
        <v>-4231.942</v>
      </c>
      <c r="AD321" s="170">
        <v>19883.099999999999</v>
      </c>
      <c r="AK321" s="175"/>
    </row>
    <row r="322" spans="28:37">
      <c r="AB322" s="169">
        <v>248650.85699999999</v>
      </c>
      <c r="AC322" s="169">
        <v>-4231.942</v>
      </c>
      <c r="AD322" s="170">
        <v>14090.7</v>
      </c>
      <c r="AK322" s="175"/>
    </row>
    <row r="323" spans="28:37">
      <c r="AB323" s="169">
        <v>276278.73</v>
      </c>
      <c r="AC323" s="169">
        <v>-4231.942</v>
      </c>
      <c r="AD323" s="170">
        <v>9431.65</v>
      </c>
      <c r="AK323" s="175"/>
    </row>
    <row r="324" spans="28:37">
      <c r="AB324" s="169">
        <v>303906.603</v>
      </c>
      <c r="AC324" s="169">
        <v>-4231.942</v>
      </c>
      <c r="AD324" s="170">
        <v>5891.55</v>
      </c>
      <c r="AK324" s="175"/>
    </row>
    <row r="325" spans="28:37">
      <c r="AB325" s="169">
        <v>331534.47600000002</v>
      </c>
      <c r="AC325" s="169">
        <v>-4231.942</v>
      </c>
      <c r="AD325" s="170">
        <v>4118.96</v>
      </c>
      <c r="AK325" s="175"/>
    </row>
    <row r="326" spans="28:37">
      <c r="AB326" s="169">
        <v>359162.34899999999</v>
      </c>
      <c r="AC326" s="169">
        <v>-4231.942</v>
      </c>
      <c r="AD326" s="170">
        <v>2670.47</v>
      </c>
      <c r="AK326" s="175"/>
    </row>
    <row r="327" spans="28:37">
      <c r="AB327" s="169">
        <v>386790.22200000001</v>
      </c>
      <c r="AC327" s="169">
        <v>-4231.942</v>
      </c>
      <c r="AD327" s="170">
        <v>2812.91</v>
      </c>
      <c r="AK327" s="175"/>
    </row>
    <row r="328" spans="28:37">
      <c r="AB328" s="169">
        <v>414418.09499999997</v>
      </c>
      <c r="AC328" s="169">
        <v>-4231.942</v>
      </c>
      <c r="AD328" s="170">
        <v>2130.63</v>
      </c>
      <c r="AK328" s="175"/>
    </row>
    <row r="329" spans="28:37">
      <c r="AB329" s="169">
        <v>442045.96799999999</v>
      </c>
      <c r="AC329" s="169">
        <v>-4231.942</v>
      </c>
      <c r="AD329" s="170">
        <v>1035</v>
      </c>
      <c r="AK329" s="175"/>
    </row>
    <row r="330" spans="28:37">
      <c r="AB330" s="169">
        <v>469673.84100000001</v>
      </c>
      <c r="AC330" s="169">
        <v>-4231.942</v>
      </c>
      <c r="AD330" s="170">
        <v>854.52499999999998</v>
      </c>
      <c r="AK330" s="175"/>
    </row>
    <row r="331" spans="28:37">
      <c r="AB331" s="169">
        <v>497301.71399999998</v>
      </c>
      <c r="AC331" s="169">
        <v>-4231.942</v>
      </c>
      <c r="AD331" s="170">
        <v>617.42499999999995</v>
      </c>
      <c r="AK331" s="175"/>
    </row>
    <row r="332" spans="28:37">
      <c r="AB332" s="169">
        <v>524929.58700000006</v>
      </c>
      <c r="AC332" s="169">
        <v>-4231.942</v>
      </c>
      <c r="AD332" s="170">
        <v>551.81500000000005</v>
      </c>
      <c r="AK332" s="175"/>
    </row>
    <row r="333" spans="28:37">
      <c r="AB333" s="169">
        <v>552557.46</v>
      </c>
      <c r="AC333" s="169">
        <v>-4231.942</v>
      </c>
      <c r="AD333" s="170">
        <v>428.40499999999997</v>
      </c>
      <c r="AK333" s="175"/>
    </row>
    <row r="334" spans="28:37">
      <c r="AB334" s="169">
        <v>580185.33299999998</v>
      </c>
      <c r="AC334" s="169">
        <v>-4231.942</v>
      </c>
      <c r="AD334" s="170">
        <v>309.97000000000003</v>
      </c>
      <c r="AK334" s="175"/>
    </row>
    <row r="335" spans="28:37">
      <c r="AB335" s="169">
        <v>607813.20600000001</v>
      </c>
      <c r="AC335" s="169">
        <v>-4231.942</v>
      </c>
      <c r="AD335" s="170">
        <v>180.125</v>
      </c>
      <c r="AK335" s="175"/>
    </row>
    <row r="336" spans="28:37">
      <c r="AB336" s="169">
        <v>635441.07900000003</v>
      </c>
      <c r="AC336" s="169">
        <v>-4231.942</v>
      </c>
      <c r="AD336" s="170">
        <v>122.51</v>
      </c>
      <c r="AK336" s="175"/>
    </row>
    <row r="337" spans="28:37">
      <c r="AB337" s="169">
        <v>663068.95200000005</v>
      </c>
      <c r="AC337" s="169">
        <v>-4231.942</v>
      </c>
      <c r="AD337" s="170">
        <v>88.07</v>
      </c>
      <c r="AK337" s="175"/>
    </row>
    <row r="338" spans="28:37">
      <c r="AB338" s="169">
        <v>690696.82499999995</v>
      </c>
      <c r="AC338" s="169">
        <v>-4231.942</v>
      </c>
      <c r="AD338" s="170">
        <v>66.010000000000005</v>
      </c>
      <c r="AK338" s="175"/>
    </row>
    <row r="339" spans="28:37">
      <c r="AB339" s="169">
        <v>718324.69799999997</v>
      </c>
      <c r="AC339" s="169">
        <v>-4231.942</v>
      </c>
      <c r="AD339" s="170">
        <v>45.33</v>
      </c>
      <c r="AK339" s="175"/>
    </row>
    <row r="340" spans="28:37">
      <c r="AB340" s="169">
        <v>745952.571</v>
      </c>
      <c r="AC340" s="169">
        <v>-4231.942</v>
      </c>
      <c r="AD340" s="170">
        <v>34.340000000000003</v>
      </c>
      <c r="AK340" s="175"/>
    </row>
    <row r="341" spans="28:37">
      <c r="AB341" s="169">
        <v>773580.44400000002</v>
      </c>
      <c r="AC341" s="169">
        <v>-4231.942</v>
      </c>
      <c r="AD341" s="170">
        <v>22.945</v>
      </c>
      <c r="AK341" s="175"/>
    </row>
    <row r="342" spans="28:37">
      <c r="AB342" s="169">
        <v>801208.31700000004</v>
      </c>
      <c r="AC342" s="169">
        <v>-4231.942</v>
      </c>
      <c r="AD342" s="170">
        <v>20.51</v>
      </c>
      <c r="AK342" s="175"/>
    </row>
    <row r="343" spans="28:37">
      <c r="AB343" s="169">
        <v>828836.19</v>
      </c>
      <c r="AC343" s="169">
        <v>-4231.942</v>
      </c>
      <c r="AD343" s="170">
        <v>17.7</v>
      </c>
      <c r="AK343" s="175"/>
    </row>
    <row r="344" spans="28:37">
      <c r="AB344" s="169">
        <v>856464.06299999997</v>
      </c>
      <c r="AC344" s="169">
        <v>-4231.942</v>
      </c>
      <c r="AD344" s="170">
        <v>8.6199999999999992</v>
      </c>
      <c r="AK344" s="175"/>
    </row>
    <row r="345" spans="28:37">
      <c r="AB345" s="169">
        <v>884091.93599999999</v>
      </c>
      <c r="AC345" s="169">
        <v>-4231.942</v>
      </c>
      <c r="AD345" s="170">
        <v>6.46</v>
      </c>
      <c r="AK345" s="175"/>
    </row>
    <row r="346" spans="28:37">
      <c r="AB346" s="169">
        <v>911718.26199999999</v>
      </c>
      <c r="AC346" s="169">
        <v>-4231.942</v>
      </c>
      <c r="AD346" s="170">
        <v>2.2999999999999998</v>
      </c>
      <c r="AK346" s="175"/>
    </row>
    <row r="347" spans="28:37">
      <c r="AB347" s="169">
        <v>939346.13500000001</v>
      </c>
      <c r="AC347" s="169">
        <v>-4231.942</v>
      </c>
      <c r="AD347" s="170">
        <v>1.625</v>
      </c>
      <c r="AK347" s="175"/>
    </row>
    <row r="348" spans="28:37">
      <c r="AB348" s="169">
        <v>966974.00800000003</v>
      </c>
      <c r="AC348" s="169">
        <v>-4231.942</v>
      </c>
      <c r="AD348" s="170">
        <v>4.5199999999999996</v>
      </c>
      <c r="AK348" s="175"/>
    </row>
    <row r="349" spans="28:37">
      <c r="AB349" s="169">
        <v>994601.88100000005</v>
      </c>
      <c r="AC349" s="169">
        <v>-4231.942</v>
      </c>
      <c r="AD349" s="170">
        <v>1.9350000000000001</v>
      </c>
      <c r="AK349" s="175"/>
    </row>
    <row r="350" spans="28:37">
      <c r="AB350" s="169">
        <v>1022229.754</v>
      </c>
      <c r="AC350" s="169">
        <v>-4231.942</v>
      </c>
      <c r="AD350" s="170">
        <v>0.93</v>
      </c>
      <c r="AK350" s="175"/>
    </row>
    <row r="351" spans="28:37">
      <c r="AB351" s="169">
        <v>1049857.6270000001</v>
      </c>
      <c r="AC351" s="169">
        <v>-4231.942</v>
      </c>
      <c r="AD351" s="170">
        <v>0.85499999999999998</v>
      </c>
      <c r="AK351" s="175"/>
    </row>
    <row r="352" spans="28:37">
      <c r="AB352" s="169">
        <v>1077485.5</v>
      </c>
      <c r="AC352" s="169">
        <v>-4231.942</v>
      </c>
      <c r="AD352" s="170">
        <v>0.87</v>
      </c>
      <c r="AK352" s="175"/>
    </row>
    <row r="353" spans="28:37">
      <c r="AB353" s="169">
        <v>1105113.3729999999</v>
      </c>
      <c r="AC353" s="169">
        <v>-4231.942</v>
      </c>
      <c r="AD353" s="170">
        <v>0.38500000000000001</v>
      </c>
      <c r="AK353" s="175"/>
    </row>
    <row r="354" spans="28:37">
      <c r="AB354" s="169">
        <v>1132741.246</v>
      </c>
      <c r="AC354" s="169">
        <v>-4231.942</v>
      </c>
      <c r="AD354" s="170">
        <v>0.60499999999999998</v>
      </c>
      <c r="AK354" s="175"/>
    </row>
    <row r="355" spans="28:37">
      <c r="AB355" s="169">
        <v>1160369.1189999999</v>
      </c>
      <c r="AC355" s="169">
        <v>-4231.942</v>
      </c>
      <c r="AD355" s="170">
        <v>1.18</v>
      </c>
      <c r="AK355" s="175"/>
    </row>
    <row r="356" spans="28:37">
      <c r="AB356" s="169">
        <v>1187996.9920000001</v>
      </c>
      <c r="AC356" s="169">
        <v>-4231.942</v>
      </c>
      <c r="AD356" s="170">
        <v>0.41499999999999998</v>
      </c>
      <c r="AK356" s="175"/>
    </row>
    <row r="357" spans="28:37">
      <c r="AB357" s="169">
        <v>1215624.865</v>
      </c>
      <c r="AC357" s="169">
        <v>-4231.942</v>
      </c>
      <c r="AD357" s="170">
        <v>0.32</v>
      </c>
      <c r="AK357" s="175"/>
    </row>
    <row r="358" spans="28:37">
      <c r="AB358" s="169">
        <v>1243252.7379999999</v>
      </c>
      <c r="AC358" s="169">
        <v>-4231.942</v>
      </c>
      <c r="AD358" s="170">
        <v>0.11</v>
      </c>
      <c r="AK358" s="175"/>
    </row>
    <row r="359" spans="28:37">
      <c r="AB359" s="169">
        <v>1270880.611</v>
      </c>
      <c r="AC359" s="169">
        <v>-4231.942</v>
      </c>
      <c r="AD359" s="170">
        <v>0.11</v>
      </c>
      <c r="AK359" s="175"/>
    </row>
    <row r="360" spans="28:37">
      <c r="AB360" s="169">
        <v>1298508.4839999999</v>
      </c>
      <c r="AC360" s="169">
        <v>-4231.942</v>
      </c>
      <c r="AD360" s="170">
        <v>0.22500000000000001</v>
      </c>
      <c r="AK360" s="175"/>
    </row>
    <row r="361" spans="28:37">
      <c r="AB361" s="169">
        <v>1326136.3570000001</v>
      </c>
      <c r="AC361" s="169">
        <v>-4231.942</v>
      </c>
      <c r="AD361" s="170">
        <v>0.125</v>
      </c>
      <c r="AK361" s="175"/>
    </row>
    <row r="362" spans="28:37">
      <c r="AB362" s="169">
        <v>1353764.23</v>
      </c>
      <c r="AC362" s="169">
        <v>-4231.942</v>
      </c>
      <c r="AD362" s="170">
        <v>0.1</v>
      </c>
      <c r="AK362" s="175"/>
    </row>
    <row r="363" spans="28:37">
      <c r="AB363" s="169">
        <v>1381392.1029999999</v>
      </c>
      <c r="AC363" s="169">
        <v>-4231.942</v>
      </c>
      <c r="AD363" s="170">
        <v>0.05</v>
      </c>
      <c r="AK363" s="175"/>
    </row>
    <row r="364" spans="28:37">
      <c r="AB364" s="169">
        <v>0.1330700007</v>
      </c>
      <c r="AC364" s="169">
        <v>17082.78</v>
      </c>
      <c r="AD364" s="170">
        <v>44516900</v>
      </c>
      <c r="AK364" s="175"/>
    </row>
    <row r="365" spans="28:37">
      <c r="AB365" s="169">
        <v>27628.027699999999</v>
      </c>
      <c r="AC365" s="169">
        <v>17082.78</v>
      </c>
      <c r="AD365" s="170">
        <v>5726790</v>
      </c>
      <c r="AK365" s="175"/>
    </row>
    <row r="366" spans="28:37">
      <c r="AB366" s="169">
        <v>55255.900699999998</v>
      </c>
      <c r="AC366" s="169">
        <v>17082.78</v>
      </c>
      <c r="AD366" s="170">
        <v>2292780</v>
      </c>
      <c r="AK366" s="175"/>
    </row>
    <row r="367" spans="28:37">
      <c r="AB367" s="169">
        <v>82883.619000000006</v>
      </c>
      <c r="AC367" s="169">
        <v>17082.78</v>
      </c>
      <c r="AD367" s="170">
        <v>1018800</v>
      </c>
      <c r="AK367" s="175"/>
    </row>
    <row r="368" spans="28:37">
      <c r="AB368" s="169">
        <v>110511.492</v>
      </c>
      <c r="AC368" s="169">
        <v>17082.78</v>
      </c>
      <c r="AD368" s="170">
        <v>496361</v>
      </c>
      <c r="AK368" s="175"/>
    </row>
    <row r="369" spans="28:37">
      <c r="AB369" s="169">
        <v>138139.36499999999</v>
      </c>
      <c r="AC369" s="169">
        <v>17082.78</v>
      </c>
      <c r="AD369" s="170">
        <v>250378</v>
      </c>
      <c r="AK369" s="175"/>
    </row>
    <row r="370" spans="28:37">
      <c r="AB370" s="169">
        <v>165767.23800000001</v>
      </c>
      <c r="AC370" s="169">
        <v>17082.78</v>
      </c>
      <c r="AD370" s="170">
        <v>129445</v>
      </c>
      <c r="AK370" s="175"/>
    </row>
    <row r="371" spans="28:37">
      <c r="AB371" s="169">
        <v>193395.111</v>
      </c>
      <c r="AC371" s="169">
        <v>17082.78</v>
      </c>
      <c r="AD371" s="170">
        <v>91542.1</v>
      </c>
      <c r="AK371" s="175"/>
    </row>
    <row r="372" spans="28:37">
      <c r="AB372" s="169">
        <v>221022.984</v>
      </c>
      <c r="AC372" s="169">
        <v>17082.78</v>
      </c>
      <c r="AD372" s="170">
        <v>62129.5</v>
      </c>
      <c r="AK372" s="175"/>
    </row>
    <row r="373" spans="28:37">
      <c r="AB373" s="169">
        <v>248650.85699999999</v>
      </c>
      <c r="AC373" s="169">
        <v>17082.78</v>
      </c>
      <c r="AD373" s="170">
        <v>45865.4</v>
      </c>
      <c r="AK373" s="175"/>
    </row>
    <row r="374" spans="28:37">
      <c r="AB374" s="169">
        <v>276278.73</v>
      </c>
      <c r="AC374" s="169">
        <v>17082.78</v>
      </c>
      <c r="AD374" s="170">
        <v>32068.2</v>
      </c>
      <c r="AK374" s="175"/>
    </row>
    <row r="375" spans="28:37">
      <c r="AB375" s="169">
        <v>303906.603</v>
      </c>
      <c r="AC375" s="169">
        <v>17082.78</v>
      </c>
      <c r="AD375" s="170">
        <v>25712.9</v>
      </c>
      <c r="AK375" s="175"/>
    </row>
    <row r="376" spans="28:37">
      <c r="AB376" s="169">
        <v>331534.47600000002</v>
      </c>
      <c r="AC376" s="169">
        <v>17082.78</v>
      </c>
      <c r="AD376" s="170">
        <v>18668.099999999999</v>
      </c>
      <c r="AK376" s="175"/>
    </row>
    <row r="377" spans="28:37">
      <c r="AB377" s="169">
        <v>359162.34899999999</v>
      </c>
      <c r="AC377" s="169">
        <v>17082.78</v>
      </c>
      <c r="AD377" s="170">
        <v>12909.7</v>
      </c>
      <c r="AK377" s="175"/>
    </row>
    <row r="378" spans="28:37">
      <c r="AB378" s="169">
        <v>386790.22200000001</v>
      </c>
      <c r="AC378" s="169">
        <v>17082.78</v>
      </c>
      <c r="AD378" s="170">
        <v>9705.42</v>
      </c>
      <c r="AK378" s="175"/>
    </row>
    <row r="379" spans="28:37">
      <c r="AB379" s="169">
        <v>414418.09499999997</v>
      </c>
      <c r="AC379" s="169">
        <v>17082.78</v>
      </c>
      <c r="AD379" s="170">
        <v>6275.89</v>
      </c>
      <c r="AK379" s="175"/>
    </row>
    <row r="380" spans="28:37">
      <c r="AB380" s="169">
        <v>442045.96799999999</v>
      </c>
      <c r="AC380" s="169">
        <v>17082.78</v>
      </c>
      <c r="AD380" s="170">
        <v>4191.3100000000004</v>
      </c>
      <c r="AK380" s="175"/>
    </row>
    <row r="381" spans="28:37">
      <c r="AB381" s="169">
        <v>469673.84100000001</v>
      </c>
      <c r="AC381" s="169">
        <v>17082.78</v>
      </c>
      <c r="AD381" s="170">
        <v>2963.11</v>
      </c>
      <c r="AK381" s="175"/>
    </row>
    <row r="382" spans="28:37">
      <c r="AB382" s="169">
        <v>497301.71399999998</v>
      </c>
      <c r="AC382" s="169">
        <v>17082.78</v>
      </c>
      <c r="AD382" s="170">
        <v>2125.96</v>
      </c>
      <c r="AK382" s="175"/>
    </row>
    <row r="383" spans="28:37">
      <c r="AB383" s="169">
        <v>524929.58700000006</v>
      </c>
      <c r="AC383" s="169">
        <v>17082.78</v>
      </c>
      <c r="AD383" s="170">
        <v>1565.62</v>
      </c>
      <c r="AK383" s="175"/>
    </row>
    <row r="384" spans="28:37">
      <c r="AB384" s="169">
        <v>552557.46</v>
      </c>
      <c r="AC384" s="169">
        <v>17082.78</v>
      </c>
      <c r="AD384" s="170">
        <v>1014.58</v>
      </c>
      <c r="AK384" s="175"/>
    </row>
    <row r="385" spans="28:37">
      <c r="AB385" s="169">
        <v>580185.33299999998</v>
      </c>
      <c r="AC385" s="169">
        <v>17082.78</v>
      </c>
      <c r="AD385" s="170">
        <v>670.20500000000004</v>
      </c>
      <c r="AK385" s="175"/>
    </row>
    <row r="386" spans="28:37">
      <c r="AB386" s="169">
        <v>607813.20600000001</v>
      </c>
      <c r="AC386" s="169">
        <v>17082.78</v>
      </c>
      <c r="AD386" s="170">
        <v>495.33</v>
      </c>
      <c r="AK386" s="175"/>
    </row>
    <row r="387" spans="28:37">
      <c r="AB387" s="169">
        <v>635441.07900000003</v>
      </c>
      <c r="AC387" s="169">
        <v>17082.78</v>
      </c>
      <c r="AD387" s="170">
        <v>462.04</v>
      </c>
      <c r="AK387" s="175"/>
    </row>
    <row r="388" spans="28:37">
      <c r="AB388" s="169">
        <v>663068.95200000005</v>
      </c>
      <c r="AC388" s="169">
        <v>17082.78</v>
      </c>
      <c r="AD388" s="170">
        <v>238.94499999999999</v>
      </c>
      <c r="AK388" s="175"/>
    </row>
    <row r="389" spans="28:37">
      <c r="AB389" s="169">
        <v>690696.82499999995</v>
      </c>
      <c r="AC389" s="169">
        <v>17082.78</v>
      </c>
      <c r="AD389" s="170">
        <v>142.24</v>
      </c>
      <c r="AK389" s="175"/>
    </row>
    <row r="390" spans="28:37">
      <c r="AB390" s="169">
        <v>718324.69799999997</v>
      </c>
      <c r="AC390" s="169">
        <v>17082.78</v>
      </c>
      <c r="AD390" s="170">
        <v>119.8</v>
      </c>
      <c r="AK390" s="175"/>
    </row>
    <row r="391" spans="28:37">
      <c r="AB391" s="169">
        <v>745952.571</v>
      </c>
      <c r="AC391" s="169">
        <v>17082.78</v>
      </c>
      <c r="AD391" s="170">
        <v>57.55</v>
      </c>
      <c r="AK391" s="175"/>
    </row>
    <row r="392" spans="28:37">
      <c r="AB392" s="169">
        <v>773580.44400000002</v>
      </c>
      <c r="AC392" s="169">
        <v>17082.78</v>
      </c>
      <c r="AD392" s="170">
        <v>29.215</v>
      </c>
      <c r="AK392" s="175"/>
    </row>
    <row r="393" spans="28:37">
      <c r="AB393" s="169">
        <v>801208.31700000004</v>
      </c>
      <c r="AC393" s="169">
        <v>17082.78</v>
      </c>
      <c r="AD393" s="170">
        <v>14.765000000000001</v>
      </c>
      <c r="AK393" s="175"/>
    </row>
    <row r="394" spans="28:37">
      <c r="AB394" s="169">
        <v>828836.19</v>
      </c>
      <c r="AC394" s="169">
        <v>17082.78</v>
      </c>
      <c r="AD394" s="170">
        <v>14.875</v>
      </c>
      <c r="AK394" s="175"/>
    </row>
    <row r="395" spans="28:37">
      <c r="AB395" s="169">
        <v>856464.06299999997</v>
      </c>
      <c r="AC395" s="169">
        <v>17082.78</v>
      </c>
      <c r="AD395" s="170">
        <v>7.8949999999999996</v>
      </c>
      <c r="AK395" s="175"/>
    </row>
    <row r="396" spans="28:37">
      <c r="AB396" s="169">
        <v>884091.93599999999</v>
      </c>
      <c r="AC396" s="169">
        <v>17082.78</v>
      </c>
      <c r="AD396" s="170">
        <v>3.6749999999999998</v>
      </c>
      <c r="AK396" s="175"/>
    </row>
    <row r="397" spans="28:37">
      <c r="AB397" s="169">
        <v>911718.26199999999</v>
      </c>
      <c r="AC397" s="169">
        <v>17082.78</v>
      </c>
      <c r="AD397" s="170">
        <v>2.835</v>
      </c>
      <c r="AK397" s="175"/>
    </row>
    <row r="398" spans="28:37">
      <c r="AB398" s="169">
        <v>939346.13500000001</v>
      </c>
      <c r="AC398" s="169">
        <v>17082.78</v>
      </c>
      <c r="AD398" s="170">
        <v>2.3450000000000002</v>
      </c>
      <c r="AK398" s="175"/>
    </row>
    <row r="399" spans="28:37">
      <c r="AB399" s="169">
        <v>966974.00800000003</v>
      </c>
      <c r="AC399" s="169">
        <v>17082.78</v>
      </c>
      <c r="AD399" s="170">
        <v>1.655</v>
      </c>
      <c r="AK399" s="175"/>
    </row>
    <row r="400" spans="28:37">
      <c r="AB400" s="169">
        <v>994601.88100000005</v>
      </c>
      <c r="AC400" s="169">
        <v>17082.78</v>
      </c>
      <c r="AD400" s="170">
        <v>0.23</v>
      </c>
      <c r="AK400" s="175"/>
    </row>
    <row r="401" spans="28:37">
      <c r="AB401" s="169">
        <v>1022229.754</v>
      </c>
      <c r="AC401" s="169">
        <v>17082.78</v>
      </c>
      <c r="AD401" s="170">
        <v>1.4999999999999999E-2</v>
      </c>
      <c r="AK401" s="175"/>
    </row>
    <row r="402" spans="28:37">
      <c r="AB402" s="169">
        <v>1049857.6270000001</v>
      </c>
      <c r="AC402" s="169">
        <v>17082.78</v>
      </c>
      <c r="AD402" s="170">
        <v>0.24</v>
      </c>
      <c r="AK402" s="175"/>
    </row>
    <row r="403" spans="28:37">
      <c r="AB403" s="169">
        <v>1077485.5</v>
      </c>
      <c r="AC403" s="169">
        <v>17082.78</v>
      </c>
      <c r="AD403" s="170">
        <v>0.03</v>
      </c>
      <c r="AK403" s="175"/>
    </row>
    <row r="404" spans="28:37">
      <c r="AB404" s="169">
        <v>1105113.3729999999</v>
      </c>
      <c r="AC404" s="169">
        <v>17082.78</v>
      </c>
      <c r="AD404" s="170">
        <v>0.15</v>
      </c>
      <c r="AK404" s="175"/>
    </row>
    <row r="405" spans="28:37">
      <c r="AB405" s="169">
        <v>1132741.246</v>
      </c>
      <c r="AC405" s="169">
        <v>17082.78</v>
      </c>
      <c r="AD405" s="170">
        <v>1.4999999999999999E-2</v>
      </c>
      <c r="AK405" s="175"/>
    </row>
    <row r="406" spans="28:37">
      <c r="AB406" s="169">
        <v>1160369.1189999999</v>
      </c>
      <c r="AC406" s="169">
        <v>17082.78</v>
      </c>
      <c r="AD406" s="170">
        <v>0.02</v>
      </c>
      <c r="AK406" s="175"/>
    </row>
    <row r="407" spans="28:37">
      <c r="AB407" s="169">
        <v>1215624.865</v>
      </c>
      <c r="AC407" s="169">
        <v>17082.78</v>
      </c>
      <c r="AD407" s="170">
        <v>0.1</v>
      </c>
      <c r="AK407" s="175"/>
    </row>
    <row r="408" spans="28:37">
      <c r="AB408" s="169">
        <v>1243252.7379999999</v>
      </c>
      <c r="AC408" s="169">
        <v>17082.78</v>
      </c>
      <c r="AD408" s="170">
        <v>0.01</v>
      </c>
      <c r="AK408" s="175"/>
    </row>
    <row r="409" spans="28:37">
      <c r="AB409" s="169">
        <v>1270880.611</v>
      </c>
      <c r="AC409" s="169">
        <v>17082.78</v>
      </c>
      <c r="AD409" s="170">
        <v>4.4999999999999998E-2</v>
      </c>
      <c r="AK409" s="175"/>
    </row>
    <row r="410" spans="28:37">
      <c r="AB410" s="169">
        <v>0.1330700007</v>
      </c>
      <c r="AC410" s="169">
        <v>38397.449999999997</v>
      </c>
      <c r="AD410" s="170">
        <v>36636100</v>
      </c>
      <c r="AK410" s="175"/>
    </row>
    <row r="411" spans="28:37">
      <c r="AB411" s="169">
        <v>27628.027699999999</v>
      </c>
      <c r="AC411" s="169">
        <v>38397.449999999997</v>
      </c>
      <c r="AD411" s="170">
        <v>4508940</v>
      </c>
      <c r="AK411" s="175"/>
    </row>
    <row r="412" spans="28:37">
      <c r="AB412" s="169">
        <v>55255.900699999998</v>
      </c>
      <c r="AC412" s="169">
        <v>38397.449999999997</v>
      </c>
      <c r="AD412" s="170">
        <v>2094400</v>
      </c>
      <c r="AK412" s="175"/>
    </row>
    <row r="413" spans="28:37">
      <c r="AB413" s="169">
        <v>82883.619000000006</v>
      </c>
      <c r="AC413" s="169">
        <v>38397.449999999997</v>
      </c>
      <c r="AD413" s="170">
        <v>1003540</v>
      </c>
      <c r="AK413" s="175"/>
    </row>
    <row r="414" spans="28:37">
      <c r="AB414" s="169">
        <v>110511.492</v>
      </c>
      <c r="AC414" s="169">
        <v>38397.449999999997</v>
      </c>
      <c r="AD414" s="170">
        <v>486244</v>
      </c>
      <c r="AK414" s="175"/>
    </row>
    <row r="415" spans="28:37">
      <c r="AB415" s="169">
        <v>138139.36499999999</v>
      </c>
      <c r="AC415" s="169">
        <v>38397.449999999997</v>
      </c>
      <c r="AD415" s="170">
        <v>236461</v>
      </c>
      <c r="AK415" s="175"/>
    </row>
    <row r="416" spans="28:37">
      <c r="AB416" s="169">
        <v>165767.23800000001</v>
      </c>
      <c r="AC416" s="169">
        <v>38397.449999999997</v>
      </c>
      <c r="AD416" s="170">
        <v>142252</v>
      </c>
      <c r="AK416" s="175"/>
    </row>
    <row r="417" spans="28:37">
      <c r="AB417" s="169">
        <v>193395.111</v>
      </c>
      <c r="AC417" s="169">
        <v>38397.449999999997</v>
      </c>
      <c r="AD417" s="170">
        <v>84407.9</v>
      </c>
      <c r="AK417" s="175"/>
    </row>
    <row r="418" spans="28:37">
      <c r="AB418" s="169">
        <v>221022.984</v>
      </c>
      <c r="AC418" s="169">
        <v>38397.449999999997</v>
      </c>
      <c r="AD418" s="170">
        <v>56315.1</v>
      </c>
      <c r="AK418" s="175"/>
    </row>
    <row r="419" spans="28:37">
      <c r="AB419" s="169">
        <v>248650.85699999999</v>
      </c>
      <c r="AC419" s="169">
        <v>38397.449999999997</v>
      </c>
      <c r="AD419" s="170">
        <v>43162.7</v>
      </c>
      <c r="AK419" s="175"/>
    </row>
    <row r="420" spans="28:37">
      <c r="AB420" s="169">
        <v>276278.73</v>
      </c>
      <c r="AC420" s="169">
        <v>38397.449999999997</v>
      </c>
      <c r="AD420" s="170">
        <v>30297.5</v>
      </c>
      <c r="AK420" s="175"/>
    </row>
    <row r="421" spans="28:37">
      <c r="AB421" s="169">
        <v>303906.603</v>
      </c>
      <c r="AC421" s="169">
        <v>38397.449999999997</v>
      </c>
      <c r="AD421" s="170">
        <v>20940.3</v>
      </c>
      <c r="AK421" s="175"/>
    </row>
    <row r="422" spans="28:37">
      <c r="AB422" s="169">
        <v>331534.47600000002</v>
      </c>
      <c r="AC422" s="169">
        <v>38397.449999999997</v>
      </c>
      <c r="AD422" s="170">
        <v>13389.9</v>
      </c>
      <c r="AK422" s="175"/>
    </row>
    <row r="423" spans="28:37">
      <c r="AB423" s="169">
        <v>359162.34899999999</v>
      </c>
      <c r="AC423" s="169">
        <v>38397.449999999997</v>
      </c>
      <c r="AD423" s="170">
        <v>10734.9</v>
      </c>
      <c r="AK423" s="175"/>
    </row>
    <row r="424" spans="28:37">
      <c r="AB424" s="169">
        <v>386790.22200000001</v>
      </c>
      <c r="AC424" s="169">
        <v>38397.449999999997</v>
      </c>
      <c r="AD424" s="170">
        <v>7284.33</v>
      </c>
      <c r="AK424" s="175"/>
    </row>
    <row r="425" spans="28:37">
      <c r="AB425" s="169">
        <v>414418.09499999997</v>
      </c>
      <c r="AC425" s="169">
        <v>38397.449999999997</v>
      </c>
      <c r="AD425" s="170">
        <v>5054.97</v>
      </c>
      <c r="AK425" s="175"/>
    </row>
    <row r="426" spans="28:37">
      <c r="AB426" s="169">
        <v>442045.96799999999</v>
      </c>
      <c r="AC426" s="169">
        <v>38397.449999999997</v>
      </c>
      <c r="AD426" s="170">
        <v>3459.55</v>
      </c>
      <c r="AK426" s="175"/>
    </row>
    <row r="427" spans="28:37">
      <c r="AB427" s="169">
        <v>469673.84100000001</v>
      </c>
      <c r="AC427" s="169">
        <v>38397.449999999997</v>
      </c>
      <c r="AD427" s="170">
        <v>2019.3</v>
      </c>
      <c r="AK427" s="175"/>
    </row>
    <row r="428" spans="28:37">
      <c r="AB428" s="169">
        <v>497301.71399999998</v>
      </c>
      <c r="AC428" s="169">
        <v>38397.449999999997</v>
      </c>
      <c r="AD428" s="170">
        <v>1398.4</v>
      </c>
      <c r="AK428" s="175"/>
    </row>
    <row r="429" spans="28:37">
      <c r="AB429" s="169">
        <v>524929.58700000006</v>
      </c>
      <c r="AC429" s="169">
        <v>38397.449999999997</v>
      </c>
      <c r="AD429" s="170">
        <v>1015.01</v>
      </c>
      <c r="AK429" s="175"/>
    </row>
    <row r="430" spans="28:37">
      <c r="AB430" s="169">
        <v>552557.46</v>
      </c>
      <c r="AC430" s="169">
        <v>38397.449999999997</v>
      </c>
      <c r="AD430" s="170">
        <v>1109.6600000000001</v>
      </c>
      <c r="AK430" s="175"/>
    </row>
    <row r="431" spans="28:37">
      <c r="AB431" s="169">
        <v>580185.33299999998</v>
      </c>
      <c r="AC431" s="169">
        <v>38397.449999999997</v>
      </c>
      <c r="AD431" s="170">
        <v>598.67499999999995</v>
      </c>
      <c r="AK431" s="175"/>
    </row>
    <row r="432" spans="28:37">
      <c r="AB432" s="169">
        <v>607813.20600000001</v>
      </c>
      <c r="AC432" s="169">
        <v>38397.449999999997</v>
      </c>
      <c r="AD432" s="170">
        <v>449.60500000000002</v>
      </c>
      <c r="AK432" s="175"/>
    </row>
    <row r="433" spans="28:37">
      <c r="AB433" s="169">
        <v>635441.07900000003</v>
      </c>
      <c r="AC433" s="169">
        <v>38397.449999999997</v>
      </c>
      <c r="AD433" s="170">
        <v>229.94</v>
      </c>
      <c r="AK433" s="175"/>
    </row>
    <row r="434" spans="28:37">
      <c r="AB434" s="169">
        <v>663068.95200000005</v>
      </c>
      <c r="AC434" s="169">
        <v>38397.449999999997</v>
      </c>
      <c r="AD434" s="170">
        <v>112.68</v>
      </c>
      <c r="AK434" s="175"/>
    </row>
    <row r="435" spans="28:37">
      <c r="AB435" s="169">
        <v>690696.82499999995</v>
      </c>
      <c r="AC435" s="169">
        <v>38397.449999999997</v>
      </c>
      <c r="AD435" s="170">
        <v>139.25</v>
      </c>
      <c r="AK435" s="175"/>
    </row>
    <row r="436" spans="28:37">
      <c r="AB436" s="169">
        <v>718324.69799999997</v>
      </c>
      <c r="AC436" s="169">
        <v>38397.449999999997</v>
      </c>
      <c r="AD436" s="170">
        <v>63.204999999999998</v>
      </c>
      <c r="AK436" s="175"/>
    </row>
    <row r="437" spans="28:37">
      <c r="AB437" s="169">
        <v>745952.571</v>
      </c>
      <c r="AC437" s="169">
        <v>38397.449999999997</v>
      </c>
      <c r="AD437" s="170">
        <v>26.105</v>
      </c>
      <c r="AK437" s="175"/>
    </row>
    <row r="438" spans="28:37">
      <c r="AB438" s="169">
        <v>773580.44400000002</v>
      </c>
      <c r="AC438" s="169">
        <v>38397.449999999997</v>
      </c>
      <c r="AD438" s="170">
        <v>11.715</v>
      </c>
      <c r="AK438" s="175"/>
    </row>
    <row r="439" spans="28:37">
      <c r="AB439" s="169">
        <v>801208.31700000004</v>
      </c>
      <c r="AC439" s="169">
        <v>38397.449999999997</v>
      </c>
      <c r="AD439" s="170">
        <v>8.0050000000000008</v>
      </c>
      <c r="AK439" s="175"/>
    </row>
    <row r="440" spans="28:37">
      <c r="AB440" s="169">
        <v>828836.19</v>
      </c>
      <c r="AC440" s="169">
        <v>38397.449999999997</v>
      </c>
      <c r="AD440" s="170">
        <v>3.49</v>
      </c>
      <c r="AK440" s="175"/>
    </row>
    <row r="441" spans="28:37">
      <c r="AB441" s="169">
        <v>856464.06299999997</v>
      </c>
      <c r="AC441" s="169">
        <v>38397.449999999997</v>
      </c>
      <c r="AD441" s="170">
        <v>0.74</v>
      </c>
      <c r="AK441" s="175"/>
    </row>
    <row r="442" spans="28:37">
      <c r="AB442" s="169">
        <v>911718.26199999999</v>
      </c>
      <c r="AC442" s="169">
        <v>38397.449999999997</v>
      </c>
      <c r="AD442" s="170">
        <v>0.02</v>
      </c>
      <c r="AK442" s="175"/>
    </row>
    <row r="443" spans="28:37">
      <c r="AB443" s="169">
        <v>939346.13500000001</v>
      </c>
      <c r="AC443" s="169">
        <v>38397.449999999997</v>
      </c>
      <c r="AD443" s="170">
        <v>5.5E-2</v>
      </c>
      <c r="AK443" s="175"/>
    </row>
    <row r="444" spans="28:37">
      <c r="AB444" s="169">
        <v>966974.00800000003</v>
      </c>
      <c r="AC444" s="169">
        <v>38397.449999999997</v>
      </c>
      <c r="AD444" s="170">
        <v>1.03</v>
      </c>
      <c r="AK444" s="175"/>
    </row>
    <row r="445" spans="28:37">
      <c r="AB445" s="169">
        <v>1077485.5</v>
      </c>
      <c r="AC445" s="169">
        <v>38397.449999999997</v>
      </c>
      <c r="AD445" s="170">
        <v>5.0000000000000001E-3</v>
      </c>
      <c r="AK445" s="175"/>
    </row>
    <row r="446" spans="28:37">
      <c r="AB446" s="169">
        <v>0.1330700007</v>
      </c>
      <c r="AC446" s="169">
        <v>59712.12</v>
      </c>
      <c r="AD446" s="170">
        <v>32978500</v>
      </c>
      <c r="AK446" s="175"/>
    </row>
    <row r="447" spans="28:37">
      <c r="AB447" s="169">
        <v>27628.027699999999</v>
      </c>
      <c r="AC447" s="169">
        <v>59712.12</v>
      </c>
      <c r="AD447" s="170">
        <v>2604650</v>
      </c>
      <c r="AK447" s="175"/>
    </row>
    <row r="448" spans="28:37">
      <c r="AB448" s="169">
        <v>55255.900699999998</v>
      </c>
      <c r="AC448" s="169">
        <v>59712.12</v>
      </c>
      <c r="AD448" s="170">
        <v>901599</v>
      </c>
      <c r="AK448" s="175"/>
    </row>
    <row r="449" spans="28:37">
      <c r="AB449" s="169">
        <v>82883.619000000006</v>
      </c>
      <c r="AC449" s="169">
        <v>59712.12</v>
      </c>
      <c r="AD449" s="170">
        <v>427317</v>
      </c>
      <c r="AK449" s="175"/>
    </row>
    <row r="450" spans="28:37">
      <c r="AB450" s="169">
        <v>110511.492</v>
      </c>
      <c r="AC450" s="169">
        <v>59712.12</v>
      </c>
      <c r="AD450" s="170">
        <v>168079</v>
      </c>
      <c r="AK450" s="175"/>
    </row>
    <row r="451" spans="28:37">
      <c r="AB451" s="169">
        <v>138139.36499999999</v>
      </c>
      <c r="AC451" s="169">
        <v>59712.12</v>
      </c>
      <c r="AD451" s="170">
        <v>71253.399999999994</v>
      </c>
      <c r="AK451" s="175"/>
    </row>
    <row r="452" spans="28:37">
      <c r="AB452" s="169">
        <v>165767.23800000001</v>
      </c>
      <c r="AC452" s="169">
        <v>59712.12</v>
      </c>
      <c r="AD452" s="170">
        <v>30715</v>
      </c>
      <c r="AK452" s="175"/>
    </row>
    <row r="453" spans="28:37">
      <c r="AB453" s="169">
        <v>193395.111</v>
      </c>
      <c r="AC453" s="169">
        <v>59712.12</v>
      </c>
      <c r="AD453" s="170">
        <v>14567.1</v>
      </c>
      <c r="AK453" s="175"/>
    </row>
    <row r="454" spans="28:37">
      <c r="AB454" s="169">
        <v>221022.984</v>
      </c>
      <c r="AC454" s="169">
        <v>59712.12</v>
      </c>
      <c r="AD454" s="170">
        <v>8533.7999999999993</v>
      </c>
      <c r="AK454" s="175"/>
    </row>
    <row r="455" spans="28:37">
      <c r="AB455" s="169">
        <v>248650.85699999999</v>
      </c>
      <c r="AC455" s="169">
        <v>59712.12</v>
      </c>
      <c r="AD455" s="170">
        <v>5169.97</v>
      </c>
      <c r="AK455" s="175"/>
    </row>
    <row r="456" spans="28:37">
      <c r="AB456" s="169">
        <v>276278.73</v>
      </c>
      <c r="AC456" s="169">
        <v>59712.12</v>
      </c>
      <c r="AD456" s="170">
        <v>2294.2399999999998</v>
      </c>
      <c r="AK456" s="175"/>
    </row>
    <row r="457" spans="28:37">
      <c r="AB457" s="169">
        <v>303906.603</v>
      </c>
      <c r="AC457" s="169">
        <v>59712.12</v>
      </c>
      <c r="AD457" s="170">
        <v>1667.95</v>
      </c>
      <c r="AK457" s="175"/>
    </row>
    <row r="458" spans="28:37">
      <c r="AB458" s="169">
        <v>331534.47600000002</v>
      </c>
      <c r="AC458" s="169">
        <v>59712.12</v>
      </c>
      <c r="AD458" s="170">
        <v>1821.88</v>
      </c>
      <c r="AK458" s="175"/>
    </row>
    <row r="459" spans="28:37">
      <c r="AB459" s="169">
        <v>359162.34899999999</v>
      </c>
      <c r="AC459" s="169">
        <v>59712.12</v>
      </c>
      <c r="AD459" s="170">
        <v>614.56500000000005</v>
      </c>
      <c r="AK459" s="175"/>
    </row>
    <row r="460" spans="28:37">
      <c r="AB460" s="169">
        <v>386790.22200000001</v>
      </c>
      <c r="AC460" s="169">
        <v>59712.12</v>
      </c>
      <c r="AD460" s="170">
        <v>1588.56</v>
      </c>
      <c r="AK460" s="175"/>
    </row>
    <row r="461" spans="28:37">
      <c r="AB461" s="169">
        <v>414418.09499999997</v>
      </c>
      <c r="AC461" s="169">
        <v>59712.12</v>
      </c>
      <c r="AD461" s="170">
        <v>1561.29</v>
      </c>
      <c r="AK461" s="175"/>
    </row>
    <row r="462" spans="28:37">
      <c r="AB462" s="169">
        <v>442045.96799999999</v>
      </c>
      <c r="AC462" s="169">
        <v>59712.12</v>
      </c>
      <c r="AD462" s="170">
        <v>391.30500000000001</v>
      </c>
      <c r="AK462" s="175"/>
    </row>
    <row r="463" spans="28:37">
      <c r="AB463" s="169">
        <v>469673.84100000001</v>
      </c>
      <c r="AC463" s="169">
        <v>59712.12</v>
      </c>
      <c r="AD463" s="170">
        <v>1503.52</v>
      </c>
      <c r="AK463" s="175"/>
    </row>
    <row r="464" spans="28:37">
      <c r="AB464" s="169">
        <v>497301.71399999998</v>
      </c>
      <c r="AC464" s="169">
        <v>59712.12</v>
      </c>
      <c r="AD464" s="170">
        <v>1333.66</v>
      </c>
      <c r="AK464" s="175"/>
    </row>
    <row r="465" spans="28:37">
      <c r="AB465" s="169">
        <v>524929.58700000006</v>
      </c>
      <c r="AC465" s="169">
        <v>59712.12</v>
      </c>
      <c r="AD465" s="170">
        <v>33.36</v>
      </c>
      <c r="AK465" s="175"/>
    </row>
    <row r="466" spans="28:37">
      <c r="AB466" s="169">
        <v>552557.46</v>
      </c>
      <c r="AC466" s="169">
        <v>59712.12</v>
      </c>
      <c r="AD466" s="170">
        <v>10.225</v>
      </c>
      <c r="AK466" s="175"/>
    </row>
    <row r="467" spans="28:37">
      <c r="AB467" s="169">
        <v>580185.33299999998</v>
      </c>
      <c r="AC467" s="169">
        <v>59712.12</v>
      </c>
      <c r="AD467" s="170">
        <v>7.92</v>
      </c>
      <c r="AK467" s="175"/>
    </row>
    <row r="468" spans="28:37">
      <c r="AB468" s="169">
        <v>607813.20600000001</v>
      </c>
      <c r="AC468" s="169">
        <v>59712.12</v>
      </c>
      <c r="AD468" s="170">
        <v>28.79</v>
      </c>
      <c r="AK468" s="175"/>
    </row>
    <row r="469" spans="28:37">
      <c r="AB469" s="169">
        <v>635441.07900000003</v>
      </c>
      <c r="AC469" s="169">
        <v>59712.12</v>
      </c>
      <c r="AD469" s="170">
        <v>5.9550000000000001</v>
      </c>
      <c r="AK469" s="175"/>
    </row>
    <row r="470" spans="28:37">
      <c r="AB470" s="169">
        <v>663068.95200000005</v>
      </c>
      <c r="AC470" s="169">
        <v>59712.12</v>
      </c>
      <c r="AD470" s="170">
        <v>5.125</v>
      </c>
      <c r="AK470" s="175"/>
    </row>
    <row r="471" spans="28:37">
      <c r="AB471" s="169">
        <v>690696.82499999995</v>
      </c>
      <c r="AC471" s="169">
        <v>59712.12</v>
      </c>
      <c r="AD471" s="170">
        <v>8.7550000000000008</v>
      </c>
      <c r="AK471" s="175"/>
    </row>
    <row r="472" spans="28:37">
      <c r="AB472" s="169">
        <v>718324.69799999997</v>
      </c>
      <c r="AC472" s="169">
        <v>59712.12</v>
      </c>
      <c r="AD472" s="170">
        <v>0.27</v>
      </c>
      <c r="AK472" s="175"/>
    </row>
    <row r="473" spans="28:37">
      <c r="AB473" s="169">
        <v>745952.571</v>
      </c>
      <c r="AC473" s="169">
        <v>59712.12</v>
      </c>
      <c r="AD473" s="170">
        <v>5.6550000000000002</v>
      </c>
      <c r="AK473" s="175"/>
    </row>
    <row r="474" spans="28:37">
      <c r="AB474" s="169">
        <v>773580.44400000002</v>
      </c>
      <c r="AC474" s="169">
        <v>59712.12</v>
      </c>
      <c r="AD474" s="170">
        <v>12.824999999999999</v>
      </c>
      <c r="AK474" s="175"/>
    </row>
    <row r="475" spans="28:37">
      <c r="AB475" s="169">
        <v>828836.19</v>
      </c>
      <c r="AC475" s="169">
        <v>59712.12</v>
      </c>
      <c r="AD475" s="170">
        <v>2.5000000000000001E-2</v>
      </c>
      <c r="AK475" s="175"/>
    </row>
    <row r="476" spans="28:37">
      <c r="AB476" s="169">
        <v>0.1330700007</v>
      </c>
      <c r="AC476" s="169">
        <v>81026.789999999994</v>
      </c>
      <c r="AD476" s="170">
        <v>35226900</v>
      </c>
      <c r="AK476" s="175"/>
    </row>
    <row r="477" spans="28:37">
      <c r="AB477" s="169">
        <v>27628.027699999999</v>
      </c>
      <c r="AC477" s="169">
        <v>81026.789999999994</v>
      </c>
      <c r="AD477" s="170">
        <v>2404700</v>
      </c>
      <c r="AK477" s="175"/>
    </row>
    <row r="478" spans="28:37">
      <c r="AB478" s="169">
        <v>55255.900699999998</v>
      </c>
      <c r="AC478" s="169">
        <v>81026.789999999994</v>
      </c>
      <c r="AD478" s="170">
        <v>576632</v>
      </c>
      <c r="AK478" s="175"/>
    </row>
    <row r="479" spans="28:37">
      <c r="AB479" s="169">
        <v>82883.619000000006</v>
      </c>
      <c r="AC479" s="169">
        <v>81026.789999999994</v>
      </c>
      <c r="AD479" s="170">
        <v>258917</v>
      </c>
      <c r="AK479" s="175"/>
    </row>
    <row r="480" spans="28:37">
      <c r="AB480" s="169">
        <v>110511.492</v>
      </c>
      <c r="AC480" s="169">
        <v>81026.789999999994</v>
      </c>
      <c r="AD480" s="170">
        <v>99099.3</v>
      </c>
      <c r="AK480" s="175"/>
    </row>
    <row r="481" spans="28:37">
      <c r="AB481" s="169">
        <v>138139.36499999999</v>
      </c>
      <c r="AC481" s="169">
        <v>81026.789999999994</v>
      </c>
      <c r="AD481" s="170">
        <v>32145.4</v>
      </c>
      <c r="AK481" s="175"/>
    </row>
    <row r="482" spans="28:37">
      <c r="AB482" s="169">
        <v>165767.23800000001</v>
      </c>
      <c r="AC482" s="169">
        <v>81026.789999999994</v>
      </c>
      <c r="AD482" s="170">
        <v>10338.700000000001</v>
      </c>
      <c r="AK482" s="175"/>
    </row>
    <row r="483" spans="28:37">
      <c r="AB483" s="169">
        <v>193395.111</v>
      </c>
      <c r="AC483" s="169">
        <v>81026.789999999994</v>
      </c>
      <c r="AD483" s="170">
        <v>5890.96</v>
      </c>
      <c r="AK483" s="175"/>
    </row>
    <row r="484" spans="28:37">
      <c r="AB484" s="169">
        <v>221022.984</v>
      </c>
      <c r="AC484" s="169">
        <v>81026.789999999994</v>
      </c>
      <c r="AD484" s="170">
        <v>3662.42</v>
      </c>
      <c r="AK484" s="175"/>
    </row>
    <row r="485" spans="28:37">
      <c r="AB485" s="169">
        <v>248650.85699999999</v>
      </c>
      <c r="AC485" s="169">
        <v>81026.789999999994</v>
      </c>
      <c r="AD485" s="170">
        <v>3510.58</v>
      </c>
      <c r="AK485" s="175"/>
    </row>
    <row r="486" spans="28:37">
      <c r="AB486" s="169">
        <v>276278.73</v>
      </c>
      <c r="AC486" s="169">
        <v>81026.789999999994</v>
      </c>
      <c r="AD486" s="170">
        <v>1379.39</v>
      </c>
      <c r="AK486" s="175"/>
    </row>
    <row r="487" spans="28:37">
      <c r="AB487" s="169">
        <v>303906.603</v>
      </c>
      <c r="AC487" s="169">
        <v>81026.789999999994</v>
      </c>
      <c r="AD487" s="170">
        <v>1096.47</v>
      </c>
      <c r="AK487" s="175"/>
    </row>
    <row r="488" spans="28:37">
      <c r="AB488" s="169">
        <v>331534.47600000002</v>
      </c>
      <c r="AC488" s="169">
        <v>81026.789999999994</v>
      </c>
      <c r="AD488" s="170">
        <v>1349.72</v>
      </c>
      <c r="AK488" s="175"/>
    </row>
    <row r="489" spans="28:37">
      <c r="AB489" s="169">
        <v>359162.34899999999</v>
      </c>
      <c r="AC489" s="169">
        <v>81026.789999999994</v>
      </c>
      <c r="AD489" s="170">
        <v>507.64499999999998</v>
      </c>
      <c r="AK489" s="175"/>
    </row>
    <row r="490" spans="28:37">
      <c r="AB490" s="169">
        <v>386790.22200000001</v>
      </c>
      <c r="AC490" s="169">
        <v>81026.789999999994</v>
      </c>
      <c r="AD490" s="170">
        <v>1004.15</v>
      </c>
      <c r="AK490" s="175"/>
    </row>
    <row r="491" spans="28:37">
      <c r="AB491" s="169">
        <v>414418.09499999997</v>
      </c>
      <c r="AC491" s="169">
        <v>81026.789999999994</v>
      </c>
      <c r="AD491" s="170">
        <v>132.82</v>
      </c>
      <c r="AK491" s="175"/>
    </row>
    <row r="492" spans="28:37">
      <c r="AB492" s="169">
        <v>442045.96799999999</v>
      </c>
      <c r="AC492" s="169">
        <v>81026.789999999994</v>
      </c>
      <c r="AD492" s="170">
        <v>80.635000000000005</v>
      </c>
      <c r="AK492" s="175"/>
    </row>
    <row r="493" spans="28:37">
      <c r="AB493" s="169">
        <v>469673.84100000001</v>
      </c>
      <c r="AC493" s="169">
        <v>81026.789999999994</v>
      </c>
      <c r="AD493" s="170">
        <v>115.42</v>
      </c>
      <c r="AK493" s="175"/>
    </row>
    <row r="494" spans="28:37">
      <c r="AB494" s="169">
        <v>497301.71399999998</v>
      </c>
      <c r="AC494" s="169">
        <v>81026.789999999994</v>
      </c>
      <c r="AD494" s="170">
        <v>21.414999999999999</v>
      </c>
      <c r="AK494" s="175"/>
    </row>
    <row r="495" spans="28:37">
      <c r="AB495" s="169">
        <v>524929.58700000006</v>
      </c>
      <c r="AC495" s="169">
        <v>81026.789999999994</v>
      </c>
      <c r="AD495" s="170">
        <v>28.225000000000001</v>
      </c>
      <c r="AK495" s="175"/>
    </row>
    <row r="496" spans="28:37">
      <c r="AB496" s="169">
        <v>552557.46</v>
      </c>
      <c r="AC496" s="169">
        <v>81026.789999999994</v>
      </c>
      <c r="AD496" s="170">
        <v>86.254999999999995</v>
      </c>
      <c r="AK496" s="175"/>
    </row>
    <row r="497" spans="28:37">
      <c r="AB497" s="169">
        <v>580185.33299999998</v>
      </c>
      <c r="AC497" s="169">
        <v>81026.789999999994</v>
      </c>
      <c r="AD497" s="170">
        <v>2.9249999999999998</v>
      </c>
      <c r="AK497" s="175"/>
    </row>
    <row r="498" spans="28:37">
      <c r="AB498" s="169">
        <v>607813.20600000001</v>
      </c>
      <c r="AC498" s="169">
        <v>81026.789999999994</v>
      </c>
      <c r="AD498" s="170">
        <v>11.775</v>
      </c>
      <c r="AK498" s="175"/>
    </row>
    <row r="499" spans="28:37">
      <c r="AB499" s="169">
        <v>635441.07900000003</v>
      </c>
      <c r="AC499" s="169">
        <v>81026.789999999994</v>
      </c>
      <c r="AD499" s="170">
        <v>0.755</v>
      </c>
      <c r="AK499" s="175"/>
    </row>
    <row r="500" spans="28:37">
      <c r="AB500" s="169">
        <v>663068.95200000005</v>
      </c>
      <c r="AC500" s="169">
        <v>81026.789999999994</v>
      </c>
      <c r="AD500" s="170">
        <v>1.44</v>
      </c>
      <c r="AK500" s="175"/>
    </row>
    <row r="501" spans="28:37">
      <c r="AB501" s="169">
        <v>690696.82499999995</v>
      </c>
      <c r="AC501" s="169">
        <v>81026.789999999994</v>
      </c>
      <c r="AD501" s="170">
        <v>1.86</v>
      </c>
      <c r="AK501" s="175"/>
    </row>
    <row r="502" spans="28:37">
      <c r="AB502" s="169">
        <v>718324.69799999997</v>
      </c>
      <c r="AC502" s="169">
        <v>81026.789999999994</v>
      </c>
      <c r="AD502" s="170">
        <v>0.44</v>
      </c>
      <c r="AK502" s="175"/>
    </row>
    <row r="503" spans="28:37">
      <c r="AB503" s="169">
        <v>745952.571</v>
      </c>
      <c r="AC503" s="169">
        <v>81026.789999999994</v>
      </c>
      <c r="AD503" s="170">
        <v>3.41</v>
      </c>
      <c r="AK503" s="175"/>
    </row>
    <row r="504" spans="28:37">
      <c r="AB504" s="169">
        <v>773580.44400000002</v>
      </c>
      <c r="AC504" s="169">
        <v>81026.789999999994</v>
      </c>
      <c r="AD504" s="170">
        <v>1.38</v>
      </c>
      <c r="AK504" s="175"/>
    </row>
    <row r="505" spans="28:37">
      <c r="AB505" s="169">
        <v>801208.31700000004</v>
      </c>
      <c r="AC505" s="169">
        <v>81026.789999999994</v>
      </c>
      <c r="AD505" s="170">
        <v>2.14</v>
      </c>
      <c r="AK505" s="175"/>
    </row>
    <row r="506" spans="28:37">
      <c r="AB506" s="169">
        <v>828836.19</v>
      </c>
      <c r="AC506" s="169">
        <v>81026.789999999994</v>
      </c>
      <c r="AD506" s="170">
        <v>1.07</v>
      </c>
      <c r="AK506" s="175"/>
    </row>
    <row r="507" spans="28:37">
      <c r="AB507" s="169">
        <v>856464.06299999997</v>
      </c>
      <c r="AC507" s="169">
        <v>81026.789999999994</v>
      </c>
      <c r="AD507" s="170">
        <v>3.21</v>
      </c>
      <c r="AK507" s="175"/>
    </row>
    <row r="508" spans="28:37">
      <c r="AB508" s="169">
        <v>884091.93599999999</v>
      </c>
      <c r="AC508" s="169">
        <v>81026.789999999994</v>
      </c>
      <c r="AD508" s="170">
        <v>1.07</v>
      </c>
      <c r="AK508" s="175"/>
    </row>
    <row r="509" spans="28:37">
      <c r="AB509" s="169">
        <v>0.1330700007</v>
      </c>
      <c r="AC509" s="169">
        <v>102341.46</v>
      </c>
      <c r="AD509" s="170">
        <v>39606300</v>
      </c>
      <c r="AK509" s="175"/>
    </row>
    <row r="510" spans="28:37">
      <c r="AB510" s="169">
        <v>27628.027699999999</v>
      </c>
      <c r="AC510" s="169">
        <v>102341.46</v>
      </c>
      <c r="AD510" s="170">
        <v>3110140</v>
      </c>
      <c r="AK510" s="175"/>
    </row>
    <row r="511" spans="28:37">
      <c r="AB511" s="169">
        <v>55255.900699999998</v>
      </c>
      <c r="AC511" s="169">
        <v>102341.46</v>
      </c>
      <c r="AD511" s="170">
        <v>1138610</v>
      </c>
      <c r="AK511" s="175"/>
    </row>
    <row r="512" spans="28:37">
      <c r="AB512" s="169">
        <v>82883.619000000006</v>
      </c>
      <c r="AC512" s="169">
        <v>102341.46</v>
      </c>
      <c r="AD512" s="170">
        <v>587218</v>
      </c>
      <c r="AK512" s="175"/>
    </row>
    <row r="513" spans="28:37">
      <c r="AB513" s="169">
        <v>110511.492</v>
      </c>
      <c r="AC513" s="169">
        <v>102341.46</v>
      </c>
      <c r="AD513" s="170">
        <v>259036</v>
      </c>
      <c r="AK513" s="175"/>
    </row>
    <row r="514" spans="28:37">
      <c r="AB514" s="169">
        <v>138139.36499999999</v>
      </c>
      <c r="AC514" s="169">
        <v>102341.46</v>
      </c>
      <c r="AD514" s="170">
        <v>105367</v>
      </c>
      <c r="AK514" s="175"/>
    </row>
    <row r="515" spans="28:37">
      <c r="AB515" s="169">
        <v>165767.23800000001</v>
      </c>
      <c r="AC515" s="169">
        <v>102341.46</v>
      </c>
      <c r="AD515" s="170">
        <v>49278.9</v>
      </c>
      <c r="AK515" s="175"/>
    </row>
    <row r="516" spans="28:37">
      <c r="AB516" s="169">
        <v>193395.111</v>
      </c>
      <c r="AC516" s="169">
        <v>102341.46</v>
      </c>
      <c r="AD516" s="170">
        <v>24956.400000000001</v>
      </c>
      <c r="AK516" s="175"/>
    </row>
    <row r="517" spans="28:37">
      <c r="AB517" s="169">
        <v>221022.984</v>
      </c>
      <c r="AC517" s="169">
        <v>102341.46</v>
      </c>
      <c r="AD517" s="170">
        <v>12360.3</v>
      </c>
      <c r="AK517" s="175"/>
    </row>
    <row r="518" spans="28:37">
      <c r="AB518" s="169">
        <v>248650.85699999999</v>
      </c>
      <c r="AC518" s="169">
        <v>102341.46</v>
      </c>
      <c r="AD518" s="170">
        <v>9518.44</v>
      </c>
      <c r="AK518" s="175"/>
    </row>
    <row r="519" spans="28:37">
      <c r="AB519" s="169">
        <v>276278.73</v>
      </c>
      <c r="AC519" s="169">
        <v>102341.46</v>
      </c>
      <c r="AD519" s="170">
        <v>6109.4</v>
      </c>
      <c r="AK519" s="175"/>
    </row>
    <row r="520" spans="28:37">
      <c r="AB520" s="169">
        <v>303906.603</v>
      </c>
      <c r="AC520" s="169">
        <v>102341.46</v>
      </c>
      <c r="AD520" s="170">
        <v>4066.89</v>
      </c>
      <c r="AK520" s="175"/>
    </row>
    <row r="521" spans="28:37">
      <c r="AB521" s="169">
        <v>331534.47600000002</v>
      </c>
      <c r="AC521" s="169">
        <v>102341.46</v>
      </c>
      <c r="AD521" s="170">
        <v>2951.38</v>
      </c>
      <c r="AK521" s="175"/>
    </row>
    <row r="522" spans="28:37">
      <c r="AB522" s="169">
        <v>359162.34899999999</v>
      </c>
      <c r="AC522" s="169">
        <v>102341.46</v>
      </c>
      <c r="AD522" s="170">
        <v>2261.42</v>
      </c>
      <c r="AK522" s="175"/>
    </row>
    <row r="523" spans="28:37">
      <c r="AB523" s="169">
        <v>386790.22200000001</v>
      </c>
      <c r="AC523" s="169">
        <v>102341.46</v>
      </c>
      <c r="AD523" s="170">
        <v>956.52</v>
      </c>
      <c r="AK523" s="175"/>
    </row>
    <row r="524" spans="28:37">
      <c r="AB524" s="169">
        <v>414418.09499999997</v>
      </c>
      <c r="AC524" s="169">
        <v>102341.46</v>
      </c>
      <c r="AD524" s="170">
        <v>756.04</v>
      </c>
      <c r="AK524" s="175"/>
    </row>
    <row r="525" spans="28:37">
      <c r="AB525" s="169">
        <v>442045.96799999999</v>
      </c>
      <c r="AC525" s="169">
        <v>102341.46</v>
      </c>
      <c r="AD525" s="170">
        <v>664.51</v>
      </c>
      <c r="AK525" s="175"/>
    </row>
    <row r="526" spans="28:37">
      <c r="AB526" s="169">
        <v>469673.84100000001</v>
      </c>
      <c r="AC526" s="169">
        <v>102341.46</v>
      </c>
      <c r="AD526" s="170">
        <v>308.22500000000002</v>
      </c>
      <c r="AK526" s="175"/>
    </row>
    <row r="527" spans="28:37">
      <c r="AB527" s="169">
        <v>497301.71399999998</v>
      </c>
      <c r="AC527" s="169">
        <v>102341.46</v>
      </c>
      <c r="AD527" s="170">
        <v>51.195</v>
      </c>
      <c r="AK527" s="175"/>
    </row>
    <row r="528" spans="28:37">
      <c r="AB528" s="169">
        <v>524929.58700000006</v>
      </c>
      <c r="AC528" s="169">
        <v>102341.46</v>
      </c>
      <c r="AD528" s="170">
        <v>257.255</v>
      </c>
      <c r="AK528" s="175"/>
    </row>
    <row r="529" spans="28:37">
      <c r="AB529" s="169">
        <v>552557.46</v>
      </c>
      <c r="AC529" s="169">
        <v>102341.46</v>
      </c>
      <c r="AD529" s="170">
        <v>25.465</v>
      </c>
      <c r="AK529" s="175"/>
    </row>
    <row r="530" spans="28:37">
      <c r="AB530" s="169">
        <v>580185.33299999998</v>
      </c>
      <c r="AC530" s="169">
        <v>102341.46</v>
      </c>
      <c r="AD530" s="170">
        <v>30.285</v>
      </c>
      <c r="AK530" s="175"/>
    </row>
    <row r="531" spans="28:37">
      <c r="AB531" s="169">
        <v>607813.20600000001</v>
      </c>
      <c r="AC531" s="169">
        <v>102341.46</v>
      </c>
      <c r="AD531" s="170">
        <v>34.82</v>
      </c>
      <c r="AK531" s="175"/>
    </row>
    <row r="532" spans="28:37">
      <c r="AB532" s="169">
        <v>635441.07900000003</v>
      </c>
      <c r="AC532" s="169">
        <v>102341.46</v>
      </c>
      <c r="AD532" s="170">
        <v>7.22</v>
      </c>
      <c r="AK532" s="175"/>
    </row>
    <row r="533" spans="28:37">
      <c r="AB533" s="169">
        <v>663068.95200000005</v>
      </c>
      <c r="AC533" s="169">
        <v>102341.46</v>
      </c>
      <c r="AD533" s="170">
        <v>2.8</v>
      </c>
      <c r="AK533" s="175"/>
    </row>
    <row r="534" spans="28:37">
      <c r="AB534" s="169">
        <v>718324.69799999997</v>
      </c>
      <c r="AC534" s="169">
        <v>102341.46</v>
      </c>
      <c r="AD534" s="170">
        <v>0.17</v>
      </c>
      <c r="AK534" s="175"/>
    </row>
    <row r="535" spans="28:37">
      <c r="AB535" s="169">
        <v>801208.31700000004</v>
      </c>
      <c r="AC535" s="169">
        <v>102341.46</v>
      </c>
      <c r="AD535" s="170">
        <v>1.07</v>
      </c>
      <c r="AK535" s="175"/>
    </row>
    <row r="536" spans="28:37">
      <c r="AB536" s="169">
        <v>856464.06299999997</v>
      </c>
      <c r="AC536" s="169">
        <v>102341.46</v>
      </c>
      <c r="AD536" s="170">
        <v>1.07</v>
      </c>
      <c r="AK536" s="175"/>
    </row>
    <row r="537" spans="28:37">
      <c r="AB537" s="169">
        <v>0.1330700007</v>
      </c>
      <c r="AC537" s="169">
        <v>123656.13</v>
      </c>
      <c r="AD537" s="170">
        <v>43920200</v>
      </c>
      <c r="AK537" s="175"/>
    </row>
    <row r="538" spans="28:37">
      <c r="AB538" s="169">
        <v>27628.027699999999</v>
      </c>
      <c r="AC538" s="169">
        <v>123656.13</v>
      </c>
      <c r="AD538" s="170">
        <v>3540340</v>
      </c>
      <c r="AK538" s="175"/>
    </row>
    <row r="539" spans="28:37">
      <c r="AB539" s="169">
        <v>55255.900699999998</v>
      </c>
      <c r="AC539" s="169">
        <v>123656.13</v>
      </c>
      <c r="AD539" s="170">
        <v>1435530</v>
      </c>
      <c r="AK539" s="175"/>
    </row>
    <row r="540" spans="28:37">
      <c r="AB540" s="169">
        <v>82883.619000000006</v>
      </c>
      <c r="AC540" s="169">
        <v>123656.13</v>
      </c>
      <c r="AD540" s="170">
        <v>718693</v>
      </c>
      <c r="AK540" s="175"/>
    </row>
    <row r="541" spans="28:37">
      <c r="AB541" s="169">
        <v>110511.492</v>
      </c>
      <c r="AC541" s="169">
        <v>123656.13</v>
      </c>
      <c r="AD541" s="170">
        <v>287127</v>
      </c>
      <c r="AK541" s="175"/>
    </row>
    <row r="542" spans="28:37">
      <c r="AB542" s="169">
        <v>138139.36499999999</v>
      </c>
      <c r="AC542" s="169">
        <v>123656.13</v>
      </c>
      <c r="AD542" s="170">
        <v>100975</v>
      </c>
      <c r="AK542" s="175"/>
    </row>
    <row r="543" spans="28:37">
      <c r="AB543" s="169">
        <v>165767.23800000001</v>
      </c>
      <c r="AC543" s="169">
        <v>123656.13</v>
      </c>
      <c r="AD543" s="170">
        <v>42129.8</v>
      </c>
      <c r="AK543" s="175"/>
    </row>
    <row r="544" spans="28:37">
      <c r="AB544" s="169">
        <v>193395.111</v>
      </c>
      <c r="AC544" s="169">
        <v>123656.13</v>
      </c>
      <c r="AD544" s="170">
        <v>22705.7</v>
      </c>
      <c r="AK544" s="175"/>
    </row>
    <row r="545" spans="28:37">
      <c r="AB545" s="169">
        <v>221022.984</v>
      </c>
      <c r="AC545" s="169">
        <v>123656.13</v>
      </c>
      <c r="AD545" s="170">
        <v>10997.1</v>
      </c>
      <c r="AK545" s="175"/>
    </row>
    <row r="546" spans="28:37">
      <c r="AB546" s="169">
        <v>248650.85699999999</v>
      </c>
      <c r="AC546" s="169">
        <v>123656.13</v>
      </c>
      <c r="AD546" s="170">
        <v>6777.24</v>
      </c>
      <c r="AK546" s="175"/>
    </row>
    <row r="547" spans="28:37">
      <c r="AB547" s="169">
        <v>276278.73</v>
      </c>
      <c r="AC547" s="169">
        <v>123656.13</v>
      </c>
      <c r="AD547" s="170">
        <v>2936.41</v>
      </c>
      <c r="AK547" s="175"/>
    </row>
    <row r="548" spans="28:37">
      <c r="AB548" s="169">
        <v>303906.603</v>
      </c>
      <c r="AC548" s="169">
        <v>123656.13</v>
      </c>
      <c r="AD548" s="170">
        <v>1445.37</v>
      </c>
      <c r="AK548" s="175"/>
    </row>
    <row r="549" spans="28:37">
      <c r="AB549" s="169">
        <v>331534.47600000002</v>
      </c>
      <c r="AC549" s="169">
        <v>123656.13</v>
      </c>
      <c r="AD549" s="170">
        <v>1531.58</v>
      </c>
      <c r="AK549" s="175"/>
    </row>
    <row r="550" spans="28:37">
      <c r="AB550" s="169">
        <v>359162.34899999999</v>
      </c>
      <c r="AC550" s="169">
        <v>123656.13</v>
      </c>
      <c r="AD550" s="170">
        <v>350.52</v>
      </c>
      <c r="AK550" s="175"/>
    </row>
    <row r="551" spans="28:37">
      <c r="AB551" s="169">
        <v>386790.22200000001</v>
      </c>
      <c r="AC551" s="169">
        <v>123656.13</v>
      </c>
      <c r="AD551" s="170">
        <v>271.63499999999999</v>
      </c>
      <c r="AK551" s="175"/>
    </row>
    <row r="552" spans="28:37">
      <c r="AB552" s="169">
        <v>414418.09499999997</v>
      </c>
      <c r="AC552" s="169">
        <v>123656.13</v>
      </c>
      <c r="AD552" s="170">
        <v>110.2</v>
      </c>
      <c r="AK552" s="175"/>
    </row>
    <row r="553" spans="28:37">
      <c r="AB553" s="169">
        <v>442045.96799999999</v>
      </c>
      <c r="AC553" s="169">
        <v>123656.13</v>
      </c>
      <c r="AD553" s="170">
        <v>300.065</v>
      </c>
      <c r="AK553" s="175"/>
    </row>
    <row r="554" spans="28:37">
      <c r="AB554" s="169">
        <v>469673.84100000001</v>
      </c>
      <c r="AC554" s="169">
        <v>123656.13</v>
      </c>
      <c r="AD554" s="170">
        <v>350.505</v>
      </c>
      <c r="AK554" s="175"/>
    </row>
    <row r="555" spans="28:37">
      <c r="AB555" s="169">
        <v>497301.71399999998</v>
      </c>
      <c r="AC555" s="169">
        <v>123656.13</v>
      </c>
      <c r="AD555" s="170">
        <v>13.965</v>
      </c>
      <c r="AK555" s="175"/>
    </row>
    <row r="556" spans="28:37">
      <c r="AB556" s="169">
        <v>524929.58700000006</v>
      </c>
      <c r="AC556" s="169">
        <v>123656.13</v>
      </c>
      <c r="AD556" s="170">
        <v>8.6549999999999994</v>
      </c>
      <c r="AK556" s="175"/>
    </row>
    <row r="557" spans="28:37">
      <c r="AB557" s="169">
        <v>552557.46</v>
      </c>
      <c r="AC557" s="169">
        <v>123656.13</v>
      </c>
      <c r="AD557" s="170">
        <v>2.71</v>
      </c>
      <c r="AK557" s="175"/>
    </row>
    <row r="558" spans="28:37">
      <c r="AB558" s="169">
        <v>580185.33299999998</v>
      </c>
      <c r="AC558" s="169">
        <v>123656.13</v>
      </c>
      <c r="AD558" s="170">
        <v>6.02</v>
      </c>
      <c r="AK558" s="175"/>
    </row>
    <row r="559" spans="28:37">
      <c r="AB559" s="169">
        <v>607813.20600000001</v>
      </c>
      <c r="AC559" s="169">
        <v>123656.13</v>
      </c>
      <c r="AD559" s="170">
        <v>2.0750000000000002</v>
      </c>
      <c r="AK559" s="175"/>
    </row>
    <row r="560" spans="28:37">
      <c r="AB560" s="169">
        <v>635441.07900000003</v>
      </c>
      <c r="AC560" s="169">
        <v>123656.13</v>
      </c>
      <c r="AD560" s="170">
        <v>8.3000000000000007</v>
      </c>
      <c r="AK560" s="175"/>
    </row>
    <row r="561" spans="28:37">
      <c r="AB561" s="169">
        <v>690696.82499999995</v>
      </c>
      <c r="AC561" s="169">
        <v>123656.13</v>
      </c>
      <c r="AD561" s="170">
        <v>1.07</v>
      </c>
      <c r="AK561" s="175"/>
    </row>
    <row r="562" spans="28:37">
      <c r="AB562" s="169">
        <v>0.1330700007</v>
      </c>
      <c r="AC562" s="169">
        <v>144970.79999999999</v>
      </c>
      <c r="AD562" s="170">
        <v>48280800</v>
      </c>
      <c r="AK562" s="175"/>
    </row>
    <row r="563" spans="28:37">
      <c r="AB563" s="169">
        <v>27628.027699999999</v>
      </c>
      <c r="AC563" s="169">
        <v>144970.79999999999</v>
      </c>
      <c r="AD563" s="170">
        <v>4397940</v>
      </c>
      <c r="AK563" s="175"/>
    </row>
    <row r="564" spans="28:37">
      <c r="AB564" s="169">
        <v>55255.900699999998</v>
      </c>
      <c r="AC564" s="169">
        <v>144970.79999999999</v>
      </c>
      <c r="AD564" s="170">
        <v>1895800</v>
      </c>
      <c r="AK564" s="175"/>
    </row>
    <row r="565" spans="28:37">
      <c r="AB565" s="169">
        <v>82883.619000000006</v>
      </c>
      <c r="AC565" s="169">
        <v>144970.79999999999</v>
      </c>
      <c r="AD565" s="170">
        <v>948993</v>
      </c>
      <c r="AK565" s="175"/>
    </row>
    <row r="566" spans="28:37">
      <c r="AB566" s="169">
        <v>110511.492</v>
      </c>
      <c r="AC566" s="169">
        <v>144970.79999999999</v>
      </c>
      <c r="AD566" s="170">
        <v>373422</v>
      </c>
      <c r="AK566" s="175"/>
    </row>
    <row r="567" spans="28:37">
      <c r="AB567" s="169">
        <v>138139.36499999999</v>
      </c>
      <c r="AC567" s="169">
        <v>144970.79999999999</v>
      </c>
      <c r="AD567" s="170">
        <v>147580</v>
      </c>
      <c r="AK567" s="175"/>
    </row>
    <row r="568" spans="28:37">
      <c r="AB568" s="169">
        <v>165767.23800000001</v>
      </c>
      <c r="AC568" s="169">
        <v>144970.79999999999</v>
      </c>
      <c r="AD568" s="170">
        <v>63014.400000000001</v>
      </c>
      <c r="AK568" s="175"/>
    </row>
    <row r="569" spans="28:37">
      <c r="AB569" s="169">
        <v>193395.111</v>
      </c>
      <c r="AC569" s="169">
        <v>144970.79999999999</v>
      </c>
      <c r="AD569" s="170">
        <v>26026.799999999999</v>
      </c>
      <c r="AK569" s="175"/>
    </row>
    <row r="570" spans="28:37">
      <c r="AB570" s="169">
        <v>221022.984</v>
      </c>
      <c r="AC570" s="169">
        <v>144970.79999999999</v>
      </c>
      <c r="AD570" s="170">
        <v>6263.17</v>
      </c>
      <c r="AK570" s="175"/>
    </row>
    <row r="571" spans="28:37">
      <c r="AB571" s="169">
        <v>248650.85699999999</v>
      </c>
      <c r="AC571" s="169">
        <v>144970.79999999999</v>
      </c>
      <c r="AD571" s="170">
        <v>2844.09</v>
      </c>
      <c r="AK571" s="175"/>
    </row>
    <row r="572" spans="28:37">
      <c r="AB572" s="169">
        <v>276278.73</v>
      </c>
      <c r="AC572" s="169">
        <v>144970.79999999999</v>
      </c>
      <c r="AD572" s="170">
        <v>1656.4</v>
      </c>
      <c r="AK572" s="175"/>
    </row>
    <row r="573" spans="28:37">
      <c r="AB573" s="169">
        <v>303906.603</v>
      </c>
      <c r="AC573" s="169">
        <v>144970.79999999999</v>
      </c>
      <c r="AD573" s="170">
        <v>605.30999999999995</v>
      </c>
      <c r="AK573" s="175"/>
    </row>
    <row r="574" spans="28:37">
      <c r="AB574" s="169">
        <v>331534.47600000002</v>
      </c>
      <c r="AC574" s="169">
        <v>144970.79999999999</v>
      </c>
      <c r="AD574" s="170">
        <v>200.08500000000001</v>
      </c>
      <c r="AK574" s="175"/>
    </row>
    <row r="575" spans="28:37">
      <c r="AB575" s="169">
        <v>359162.34899999999</v>
      </c>
      <c r="AC575" s="169">
        <v>144970.79999999999</v>
      </c>
      <c r="AD575" s="170">
        <v>97.14</v>
      </c>
      <c r="AK575" s="175"/>
    </row>
    <row r="576" spans="28:37">
      <c r="AB576" s="169">
        <v>386790.22200000001</v>
      </c>
      <c r="AC576" s="169">
        <v>144970.79999999999</v>
      </c>
      <c r="AD576" s="170">
        <v>44.82</v>
      </c>
      <c r="AK576" s="175"/>
    </row>
    <row r="577" spans="28:37">
      <c r="AB577" s="169">
        <v>414418.09499999997</v>
      </c>
      <c r="AC577" s="169">
        <v>144970.79999999999</v>
      </c>
      <c r="AD577" s="170">
        <v>32.700000000000003</v>
      </c>
      <c r="AK577" s="175"/>
    </row>
    <row r="578" spans="28:37">
      <c r="AB578" s="169">
        <v>442045.96799999999</v>
      </c>
      <c r="AC578" s="169">
        <v>144970.79999999999</v>
      </c>
      <c r="AD578" s="170">
        <v>9.7200000000000006</v>
      </c>
      <c r="AK578" s="175"/>
    </row>
    <row r="579" spans="28:37">
      <c r="AB579" s="169">
        <v>469673.84100000001</v>
      </c>
      <c r="AC579" s="169">
        <v>144970.79999999999</v>
      </c>
      <c r="AD579" s="170">
        <v>1.655</v>
      </c>
      <c r="AK579" s="175"/>
    </row>
    <row r="580" spans="28:37">
      <c r="AB580" s="169">
        <v>524929.58700000006</v>
      </c>
      <c r="AC580" s="169">
        <v>144970.79999999999</v>
      </c>
      <c r="AD580" s="170">
        <v>77.765000000000001</v>
      </c>
      <c r="AK580" s="175"/>
    </row>
    <row r="581" spans="28:37">
      <c r="AB581" s="169">
        <v>0.1330700007</v>
      </c>
      <c r="AC581" s="169">
        <v>166285.6</v>
      </c>
      <c r="AD581" s="170">
        <v>46684300</v>
      </c>
      <c r="AK581" s="175"/>
    </row>
    <row r="582" spans="28:37">
      <c r="AB582" s="169">
        <v>27628.027699999999</v>
      </c>
      <c r="AC582" s="169">
        <v>166285.6</v>
      </c>
      <c r="AD582" s="170">
        <v>3618830</v>
      </c>
      <c r="AK582" s="175"/>
    </row>
    <row r="583" spans="28:37">
      <c r="AB583" s="169">
        <v>55255.900699999998</v>
      </c>
      <c r="AC583" s="169">
        <v>166285.6</v>
      </c>
      <c r="AD583" s="170">
        <v>1981210</v>
      </c>
      <c r="AK583" s="175"/>
    </row>
    <row r="584" spans="28:37">
      <c r="AB584" s="169">
        <v>82883.619000000006</v>
      </c>
      <c r="AC584" s="169">
        <v>166285.6</v>
      </c>
      <c r="AD584" s="170">
        <v>983771</v>
      </c>
      <c r="AK584" s="175"/>
    </row>
    <row r="585" spans="28:37">
      <c r="AB585" s="169">
        <v>110511.492</v>
      </c>
      <c r="AC585" s="169">
        <v>166285.6</v>
      </c>
      <c r="AD585" s="170">
        <v>356303</v>
      </c>
      <c r="AK585" s="175"/>
    </row>
    <row r="586" spans="28:37">
      <c r="AB586" s="169">
        <v>138139.36499999999</v>
      </c>
      <c r="AC586" s="169">
        <v>166285.6</v>
      </c>
      <c r="AD586" s="170">
        <v>131990</v>
      </c>
      <c r="AK586" s="175"/>
    </row>
    <row r="587" spans="28:37">
      <c r="AB587" s="169">
        <v>165767.23800000001</v>
      </c>
      <c r="AC587" s="169">
        <v>166285.6</v>
      </c>
      <c r="AD587" s="170">
        <v>45092.5</v>
      </c>
      <c r="AK587" s="175"/>
    </row>
    <row r="588" spans="28:37">
      <c r="AB588" s="169">
        <v>193395.111</v>
      </c>
      <c r="AC588" s="169">
        <v>166285.6</v>
      </c>
      <c r="AD588" s="170">
        <v>12867.3</v>
      </c>
      <c r="AK588" s="175"/>
    </row>
    <row r="589" spans="28:37">
      <c r="AB589" s="169">
        <v>221022.984</v>
      </c>
      <c r="AC589" s="169">
        <v>166285.6</v>
      </c>
      <c r="AD589" s="170">
        <v>3075.67</v>
      </c>
      <c r="AK589" s="175"/>
    </row>
    <row r="590" spans="28:37">
      <c r="AB590" s="169">
        <v>248650.85699999999</v>
      </c>
      <c r="AC590" s="169">
        <v>166285.6</v>
      </c>
      <c r="AD590" s="170">
        <v>699.17</v>
      </c>
      <c r="AK590" s="175"/>
    </row>
    <row r="591" spans="28:37">
      <c r="AB591" s="169">
        <v>276278.73</v>
      </c>
      <c r="AC591" s="169">
        <v>166285.6</v>
      </c>
      <c r="AD591" s="170">
        <v>364.58499999999998</v>
      </c>
      <c r="AK591" s="175"/>
    </row>
    <row r="592" spans="28:37">
      <c r="AB592" s="169">
        <v>303906.603</v>
      </c>
      <c r="AC592" s="169">
        <v>166285.6</v>
      </c>
      <c r="AD592" s="170">
        <v>159.20500000000001</v>
      </c>
      <c r="AK592" s="175"/>
    </row>
    <row r="593" spans="28:37">
      <c r="AB593" s="169">
        <v>331534.47600000002</v>
      </c>
      <c r="AC593" s="169">
        <v>166285.6</v>
      </c>
      <c r="AD593" s="170">
        <v>151.79</v>
      </c>
      <c r="AK593" s="175"/>
    </row>
    <row r="594" spans="28:37">
      <c r="AB594" s="169">
        <v>359162.34899999999</v>
      </c>
      <c r="AC594" s="169">
        <v>166285.6</v>
      </c>
      <c r="AD594" s="170">
        <v>76.58</v>
      </c>
      <c r="AK594" s="175"/>
    </row>
    <row r="595" spans="28:37">
      <c r="AB595" s="169">
        <v>386790.22200000001</v>
      </c>
      <c r="AC595" s="169">
        <v>166285.6</v>
      </c>
      <c r="AD595" s="170">
        <v>35.645000000000003</v>
      </c>
      <c r="AK595" s="175"/>
    </row>
    <row r="596" spans="28:37">
      <c r="AB596" s="169">
        <v>0.1330700007</v>
      </c>
      <c r="AC596" s="169">
        <v>187600.4</v>
      </c>
      <c r="AD596" s="170">
        <v>43783600</v>
      </c>
      <c r="AK596" s="175"/>
    </row>
    <row r="597" spans="28:37">
      <c r="AB597" s="169">
        <v>27628.027699999999</v>
      </c>
      <c r="AC597" s="169">
        <v>187600.4</v>
      </c>
      <c r="AD597" s="170">
        <v>3339240</v>
      </c>
      <c r="AK597" s="175"/>
    </row>
    <row r="598" spans="28:37">
      <c r="AB598" s="169">
        <v>55255.900699999998</v>
      </c>
      <c r="AC598" s="169">
        <v>187600.4</v>
      </c>
      <c r="AD598" s="170">
        <v>1797130</v>
      </c>
      <c r="AK598" s="175"/>
    </row>
    <row r="599" spans="28:37">
      <c r="AB599" s="169">
        <v>82883.619000000006</v>
      </c>
      <c r="AC599" s="169">
        <v>187600.4</v>
      </c>
      <c r="AD599" s="170">
        <v>745734</v>
      </c>
      <c r="AK599" s="175"/>
    </row>
    <row r="600" spans="28:37">
      <c r="AB600" s="169">
        <v>110511.492</v>
      </c>
      <c r="AC600" s="169">
        <v>187600.4</v>
      </c>
      <c r="AD600" s="170">
        <v>267329</v>
      </c>
      <c r="AK600" s="175"/>
    </row>
    <row r="601" spans="28:37">
      <c r="AB601" s="169">
        <v>138139.36499999999</v>
      </c>
      <c r="AC601" s="169">
        <v>187600.4</v>
      </c>
      <c r="AD601" s="170">
        <v>81840.3</v>
      </c>
      <c r="AK601" s="175"/>
    </row>
    <row r="602" spans="28:37">
      <c r="AB602" s="169">
        <v>165767.23800000001</v>
      </c>
      <c r="AC602" s="169">
        <v>187600.4</v>
      </c>
      <c r="AD602" s="170">
        <v>29969.9</v>
      </c>
      <c r="AK602" s="175"/>
    </row>
    <row r="603" spans="28:37">
      <c r="AB603" s="169">
        <v>193395.111</v>
      </c>
      <c r="AC603" s="169">
        <v>187600.4</v>
      </c>
      <c r="AD603" s="170">
        <v>7263.94</v>
      </c>
      <c r="AK603" s="175"/>
    </row>
    <row r="604" spans="28:37">
      <c r="AB604" s="169">
        <v>221022.984</v>
      </c>
      <c r="AC604" s="169">
        <v>187600.4</v>
      </c>
      <c r="AD604" s="170">
        <v>6742.18</v>
      </c>
      <c r="AK604" s="175"/>
    </row>
    <row r="605" spans="28:37">
      <c r="AB605" s="169">
        <v>248650.85699999999</v>
      </c>
      <c r="AC605" s="169">
        <v>187600.4</v>
      </c>
      <c r="AD605" s="170">
        <v>619.05999999999995</v>
      </c>
      <c r="AK605" s="175"/>
    </row>
    <row r="606" spans="28:37">
      <c r="AB606" s="169">
        <v>276278.73</v>
      </c>
      <c r="AC606" s="169">
        <v>187600.4</v>
      </c>
      <c r="AD606" s="170">
        <v>245.67500000000001</v>
      </c>
      <c r="AK606" s="175"/>
    </row>
    <row r="607" spans="28:37">
      <c r="AB607" s="169">
        <v>303906.603</v>
      </c>
      <c r="AC607" s="169">
        <v>187600.4</v>
      </c>
      <c r="AD607" s="170">
        <v>86.844999999999999</v>
      </c>
      <c r="AK607" s="175"/>
    </row>
    <row r="608" spans="28:37">
      <c r="AB608" s="169">
        <v>331534.47600000002</v>
      </c>
      <c r="AC608" s="169">
        <v>187600.4</v>
      </c>
      <c r="AD608" s="170">
        <v>132.245</v>
      </c>
      <c r="AK608" s="175"/>
    </row>
    <row r="609" spans="28:37">
      <c r="AB609" s="169">
        <v>359162.34899999999</v>
      </c>
      <c r="AC609" s="169">
        <v>187600.4</v>
      </c>
      <c r="AD609" s="170">
        <v>35.11</v>
      </c>
      <c r="AK609" s="175"/>
    </row>
    <row r="610" spans="28:37">
      <c r="AB610" s="169">
        <v>386790.22200000001</v>
      </c>
      <c r="AC610" s="169">
        <v>187600.4</v>
      </c>
      <c r="AD610" s="170">
        <v>14.76</v>
      </c>
      <c r="AK610" s="175"/>
    </row>
    <row r="611" spans="28:37">
      <c r="AB611" s="169">
        <v>0.1330700007</v>
      </c>
      <c r="AC611" s="169">
        <v>208915.20000000001</v>
      </c>
      <c r="AD611" s="170">
        <v>40627800</v>
      </c>
      <c r="AK611" s="175"/>
    </row>
    <row r="612" spans="28:37">
      <c r="AB612" s="169">
        <v>27628.027699999999</v>
      </c>
      <c r="AC612" s="169">
        <v>208915.20000000001</v>
      </c>
      <c r="AD612" s="170">
        <v>2840930</v>
      </c>
      <c r="AK612" s="175"/>
    </row>
    <row r="613" spans="28:37">
      <c r="AB613" s="169">
        <v>55255.900699999998</v>
      </c>
      <c r="AC613" s="169">
        <v>208915.20000000001</v>
      </c>
      <c r="AD613" s="170">
        <v>1427730</v>
      </c>
      <c r="AK613" s="175"/>
    </row>
    <row r="614" spans="28:37">
      <c r="AB614" s="169">
        <v>82883.619000000006</v>
      </c>
      <c r="AC614" s="169">
        <v>208915.20000000001</v>
      </c>
      <c r="AD614" s="170">
        <v>468761</v>
      </c>
      <c r="AK614" s="175"/>
    </row>
    <row r="615" spans="28:37">
      <c r="AB615" s="169">
        <v>110511.492</v>
      </c>
      <c r="AC615" s="169">
        <v>208915.20000000001</v>
      </c>
      <c r="AD615" s="170">
        <v>149281</v>
      </c>
      <c r="AK615" s="175"/>
    </row>
    <row r="616" spans="28:37">
      <c r="AB616" s="169">
        <v>138139.36499999999</v>
      </c>
      <c r="AC616" s="169">
        <v>208915.20000000001</v>
      </c>
      <c r="AD616" s="170">
        <v>64316.1</v>
      </c>
      <c r="AK616" s="175"/>
    </row>
    <row r="617" spans="28:37">
      <c r="AB617" s="169">
        <v>165767.23800000001</v>
      </c>
      <c r="AC617" s="169">
        <v>208915.20000000001</v>
      </c>
      <c r="AD617" s="170">
        <v>22960.3</v>
      </c>
      <c r="AK617" s="175"/>
    </row>
    <row r="618" spans="28:37">
      <c r="AB618" s="169">
        <v>193395.111</v>
      </c>
      <c r="AC618" s="169">
        <v>208915.20000000001</v>
      </c>
      <c r="AD618" s="170">
        <v>10539.9</v>
      </c>
      <c r="AK618" s="175"/>
    </row>
    <row r="619" spans="28:37">
      <c r="AB619" s="169">
        <v>221022.984</v>
      </c>
      <c r="AC619" s="169">
        <v>208915.20000000001</v>
      </c>
      <c r="AD619" s="170">
        <v>2110.14</v>
      </c>
      <c r="AK619" s="175"/>
    </row>
    <row r="620" spans="28:37">
      <c r="AB620" s="169">
        <v>248650.85699999999</v>
      </c>
      <c r="AC620" s="169">
        <v>208915.20000000001</v>
      </c>
      <c r="AD620" s="170">
        <v>1275.6199999999999</v>
      </c>
      <c r="AK620" s="175"/>
    </row>
    <row r="621" spans="28:37">
      <c r="AB621" s="169">
        <v>276278.73</v>
      </c>
      <c r="AC621" s="169">
        <v>208915.20000000001</v>
      </c>
      <c r="AD621" s="170">
        <v>91.944999999999993</v>
      </c>
      <c r="AK621" s="175"/>
    </row>
    <row r="622" spans="28:37">
      <c r="AB622" s="169">
        <v>303906.603</v>
      </c>
      <c r="AC622" s="169">
        <v>208915.20000000001</v>
      </c>
      <c r="AD622" s="170">
        <v>33.99</v>
      </c>
      <c r="AK622" s="175"/>
    </row>
    <row r="623" spans="28:37">
      <c r="AB623" s="169">
        <v>331534.47600000002</v>
      </c>
      <c r="AC623" s="169">
        <v>208915.20000000001</v>
      </c>
      <c r="AD623" s="170">
        <v>2.355</v>
      </c>
      <c r="AK623" s="175"/>
    </row>
    <row r="624" spans="28:37">
      <c r="AB624" s="169">
        <v>359162.34899999999</v>
      </c>
      <c r="AC624" s="169">
        <v>208915.20000000001</v>
      </c>
      <c r="AD624" s="170">
        <v>12.09</v>
      </c>
      <c r="AK624" s="175"/>
    </row>
    <row r="625" spans="28:37">
      <c r="AB625" s="169">
        <v>386790.22200000001</v>
      </c>
      <c r="AC625" s="169">
        <v>208915.20000000001</v>
      </c>
      <c r="AD625" s="170">
        <v>7.98</v>
      </c>
      <c r="AK625" s="175"/>
    </row>
    <row r="626" spans="28:37">
      <c r="AB626" s="169">
        <v>414418.09499999997</v>
      </c>
      <c r="AC626" s="169">
        <v>208915.20000000001</v>
      </c>
      <c r="AD626" s="170">
        <v>0.91500000000000004</v>
      </c>
      <c r="AK626" s="175"/>
    </row>
    <row r="627" spans="28:37">
      <c r="AB627" s="169">
        <v>0.1330700007</v>
      </c>
      <c r="AC627" s="169">
        <v>230230</v>
      </c>
      <c r="AD627" s="170">
        <v>35777400</v>
      </c>
      <c r="AK627" s="175"/>
    </row>
    <row r="628" spans="28:37">
      <c r="AB628" s="169">
        <v>27628.027699999999</v>
      </c>
      <c r="AC628" s="169">
        <v>230230</v>
      </c>
      <c r="AD628" s="170">
        <v>2722360</v>
      </c>
      <c r="AK628" s="175"/>
    </row>
    <row r="629" spans="28:37">
      <c r="AB629" s="169">
        <v>55255.900699999998</v>
      </c>
      <c r="AC629" s="169">
        <v>230230</v>
      </c>
      <c r="AD629" s="170">
        <v>1097220</v>
      </c>
      <c r="AK629" s="175"/>
    </row>
    <row r="630" spans="28:37">
      <c r="AB630" s="169">
        <v>82883.619000000006</v>
      </c>
      <c r="AC630" s="169">
        <v>230230</v>
      </c>
      <c r="AD630" s="170">
        <v>308720</v>
      </c>
      <c r="AK630" s="175"/>
    </row>
    <row r="631" spans="28:37">
      <c r="AB631" s="169">
        <v>110511.492</v>
      </c>
      <c r="AC631" s="169">
        <v>230230</v>
      </c>
      <c r="AD631" s="170">
        <v>94976.7</v>
      </c>
      <c r="AK631" s="175"/>
    </row>
    <row r="632" spans="28:37">
      <c r="AB632" s="169">
        <v>138139.36499999999</v>
      </c>
      <c r="AC632" s="169">
        <v>230230</v>
      </c>
      <c r="AD632" s="170">
        <v>62864.800000000003</v>
      </c>
      <c r="AK632" s="175"/>
    </row>
    <row r="633" spans="28:37">
      <c r="AB633" s="169">
        <v>165767.23800000001</v>
      </c>
      <c r="AC633" s="169">
        <v>230230</v>
      </c>
      <c r="AD633" s="170">
        <v>29051.5</v>
      </c>
      <c r="AK633" s="175"/>
    </row>
    <row r="634" spans="28:37">
      <c r="AB634" s="169">
        <v>193395.111</v>
      </c>
      <c r="AC634" s="169">
        <v>230230</v>
      </c>
      <c r="AD634" s="170">
        <v>17863.7</v>
      </c>
      <c r="AK634" s="175"/>
    </row>
    <row r="635" spans="28:37">
      <c r="AB635" s="169">
        <v>221022.984</v>
      </c>
      <c r="AC635" s="169">
        <v>230230</v>
      </c>
      <c r="AD635" s="170">
        <v>2412.96</v>
      </c>
      <c r="AK635" s="175"/>
    </row>
    <row r="636" spans="28:37">
      <c r="AB636" s="169">
        <v>248650.85699999999</v>
      </c>
      <c r="AC636" s="169">
        <v>230230</v>
      </c>
      <c r="AD636" s="170">
        <v>44.48</v>
      </c>
      <c r="AK636" s="175"/>
    </row>
    <row r="637" spans="28:37">
      <c r="AB637" s="169">
        <v>276278.73</v>
      </c>
      <c r="AC637" s="169">
        <v>230230</v>
      </c>
      <c r="AD637" s="170">
        <v>83.26</v>
      </c>
      <c r="AK637" s="175"/>
    </row>
    <row r="638" spans="28:37">
      <c r="AB638" s="169">
        <v>0.1330700007</v>
      </c>
      <c r="AC638" s="169">
        <v>251543.5</v>
      </c>
      <c r="AD638" s="170">
        <v>40055300</v>
      </c>
      <c r="AK638" s="175"/>
    </row>
    <row r="639" spans="28:37">
      <c r="AB639" s="169">
        <v>27628.027699999999</v>
      </c>
      <c r="AC639" s="169">
        <v>251543.5</v>
      </c>
      <c r="AD639" s="170">
        <v>2986570</v>
      </c>
      <c r="AK639" s="175"/>
    </row>
    <row r="640" spans="28:37">
      <c r="AB640" s="169">
        <v>55255.900699999998</v>
      </c>
      <c r="AC640" s="169">
        <v>251543.5</v>
      </c>
      <c r="AD640" s="170">
        <v>1322270</v>
      </c>
      <c r="AK640" s="175"/>
    </row>
    <row r="641" spans="28:37">
      <c r="AB641" s="169">
        <v>82883.619000000006</v>
      </c>
      <c r="AC641" s="169">
        <v>251543.5</v>
      </c>
      <c r="AD641" s="170">
        <v>338932</v>
      </c>
      <c r="AK641" s="175"/>
    </row>
    <row r="642" spans="28:37">
      <c r="AB642" s="169">
        <v>110511.492</v>
      </c>
      <c r="AC642" s="169">
        <v>251543.5</v>
      </c>
      <c r="AD642" s="170">
        <v>102627</v>
      </c>
      <c r="AK642" s="175"/>
    </row>
    <row r="643" spans="28:37">
      <c r="AB643" s="169">
        <v>138139.36499999999</v>
      </c>
      <c r="AC643" s="169">
        <v>251543.5</v>
      </c>
      <c r="AD643" s="170">
        <v>64023</v>
      </c>
      <c r="AK643" s="175"/>
    </row>
    <row r="644" spans="28:37">
      <c r="AB644" s="169">
        <v>165767.23800000001</v>
      </c>
      <c r="AC644" s="169">
        <v>251543.5</v>
      </c>
      <c r="AD644" s="170">
        <v>21693.8</v>
      </c>
      <c r="AK644" s="175"/>
    </row>
    <row r="645" spans="28:37">
      <c r="AB645" s="169">
        <v>193395.111</v>
      </c>
      <c r="AC645" s="169">
        <v>251543.5</v>
      </c>
      <c r="AD645" s="170">
        <v>14335.1</v>
      </c>
      <c r="AK645" s="175"/>
    </row>
    <row r="646" spans="28:37">
      <c r="AB646" s="169">
        <v>221022.984</v>
      </c>
      <c r="AC646" s="169">
        <v>251543.5</v>
      </c>
      <c r="AD646" s="170">
        <v>3870.37</v>
      </c>
      <c r="AK646" s="175"/>
    </row>
    <row r="647" spans="28:37">
      <c r="AB647" s="169">
        <v>248650.85699999999</v>
      </c>
      <c r="AC647" s="169">
        <v>251543.5</v>
      </c>
      <c r="AD647" s="170">
        <v>188.92</v>
      </c>
      <c r="AK647" s="175"/>
    </row>
    <row r="648" spans="28:37">
      <c r="AB648" s="169">
        <v>276278.73</v>
      </c>
      <c r="AC648" s="169">
        <v>251543.5</v>
      </c>
      <c r="AD648" s="170">
        <v>34.005000000000003</v>
      </c>
      <c r="AK648" s="175"/>
    </row>
    <row r="649" spans="28:37">
      <c r="AB649" s="169">
        <v>0.1330700007</v>
      </c>
      <c r="AC649" s="169">
        <v>272858.3</v>
      </c>
      <c r="AD649" s="170">
        <v>35465200</v>
      </c>
      <c r="AK649" s="175"/>
    </row>
    <row r="650" spans="28:37">
      <c r="AB650" s="169">
        <v>27628.027699999999</v>
      </c>
      <c r="AC650" s="169">
        <v>272858.3</v>
      </c>
      <c r="AD650" s="170">
        <v>2800300</v>
      </c>
      <c r="AK650" s="175"/>
    </row>
    <row r="651" spans="28:37">
      <c r="AB651" s="169">
        <v>55255.900699999998</v>
      </c>
      <c r="AC651" s="169">
        <v>272858.3</v>
      </c>
      <c r="AD651" s="170">
        <v>1360230</v>
      </c>
      <c r="AK651" s="175"/>
    </row>
    <row r="652" spans="28:37">
      <c r="AB652" s="169">
        <v>82883.619000000006</v>
      </c>
      <c r="AC652" s="169">
        <v>272858.3</v>
      </c>
      <c r="AD652" s="170">
        <v>307601</v>
      </c>
      <c r="AK652" s="175"/>
    </row>
    <row r="653" spans="28:37">
      <c r="AB653" s="169">
        <v>110511.492</v>
      </c>
      <c r="AC653" s="169">
        <v>272858.3</v>
      </c>
      <c r="AD653" s="170">
        <v>60947.8</v>
      </c>
      <c r="AK653" s="175"/>
    </row>
    <row r="654" spans="28:37">
      <c r="AB654" s="169">
        <v>138139.36499999999</v>
      </c>
      <c r="AC654" s="169">
        <v>272858.3</v>
      </c>
      <c r="AD654" s="170">
        <v>39878.9</v>
      </c>
      <c r="AK654" s="175"/>
    </row>
    <row r="655" spans="28:37">
      <c r="AB655" s="169">
        <v>165767.23800000001</v>
      </c>
      <c r="AC655" s="169">
        <v>272858.3</v>
      </c>
      <c r="AD655" s="170">
        <v>21098.400000000001</v>
      </c>
      <c r="AK655" s="175"/>
    </row>
    <row r="656" spans="28:37">
      <c r="AB656" s="169">
        <v>193395.111</v>
      </c>
      <c r="AC656" s="169">
        <v>272858.3</v>
      </c>
      <c r="AD656" s="170">
        <v>4778.6899999999996</v>
      </c>
      <c r="AK656" s="175"/>
    </row>
    <row r="657" spans="28:37">
      <c r="AB657" s="169">
        <v>221022.984</v>
      </c>
      <c r="AC657" s="169">
        <v>272858.3</v>
      </c>
      <c r="AD657" s="170">
        <v>383.435</v>
      </c>
      <c r="AK657" s="175"/>
    </row>
    <row r="658" spans="28:37">
      <c r="AB658" s="169">
        <v>248650.85699999999</v>
      </c>
      <c r="AC658" s="169">
        <v>272858.3</v>
      </c>
      <c r="AD658" s="170">
        <v>25.88</v>
      </c>
      <c r="AK658" s="175"/>
    </row>
    <row r="659" spans="28:37">
      <c r="AB659" s="169">
        <v>276278.73</v>
      </c>
      <c r="AC659" s="169">
        <v>272858.3</v>
      </c>
      <c r="AD659" s="170">
        <v>0.88500000000000001</v>
      </c>
      <c r="AK659" s="175"/>
    </row>
    <row r="660" spans="28:37">
      <c r="AB660" s="169">
        <v>0.1330700007</v>
      </c>
      <c r="AC660" s="169">
        <v>294173.09999999998</v>
      </c>
      <c r="AD660" s="170">
        <v>24300700</v>
      </c>
      <c r="AK660" s="175"/>
    </row>
    <row r="661" spans="28:37">
      <c r="AB661" s="169">
        <v>27628.027699999999</v>
      </c>
      <c r="AC661" s="169">
        <v>294173.09999999998</v>
      </c>
      <c r="AD661" s="170">
        <v>2100900</v>
      </c>
      <c r="AK661" s="175"/>
    </row>
    <row r="662" spans="28:37">
      <c r="AB662" s="169">
        <v>55255.900699999998</v>
      </c>
      <c r="AC662" s="169">
        <v>294173.09999999998</v>
      </c>
      <c r="AD662" s="170">
        <v>811211</v>
      </c>
      <c r="AK662" s="175"/>
    </row>
    <row r="663" spans="28:37">
      <c r="AB663" s="169">
        <v>82883.619000000006</v>
      </c>
      <c r="AC663" s="169">
        <v>294173.09999999998</v>
      </c>
      <c r="AD663" s="170">
        <v>163029</v>
      </c>
      <c r="AK663" s="175"/>
    </row>
    <row r="664" spans="28:37">
      <c r="AB664" s="169">
        <v>110511.492</v>
      </c>
      <c r="AC664" s="169">
        <v>294173.09999999998</v>
      </c>
      <c r="AD664" s="170">
        <v>37947.599999999999</v>
      </c>
      <c r="AK664" s="175"/>
    </row>
    <row r="665" spans="28:37">
      <c r="AB665" s="169">
        <v>138139.36499999999</v>
      </c>
      <c r="AC665" s="169">
        <v>294173.09999999998</v>
      </c>
      <c r="AD665" s="170">
        <v>10170.799999999999</v>
      </c>
      <c r="AK665" s="175"/>
    </row>
    <row r="666" spans="28:37">
      <c r="AB666" s="169">
        <v>165767.23800000001</v>
      </c>
      <c r="AC666" s="169">
        <v>294173.09999999998</v>
      </c>
      <c r="AD666" s="170">
        <v>1811.69</v>
      </c>
      <c r="AK666" s="175"/>
    </row>
    <row r="667" spans="28:37">
      <c r="AB667" s="169">
        <v>193395.111</v>
      </c>
      <c r="AC667" s="169">
        <v>294173.09999999998</v>
      </c>
      <c r="AD667" s="170">
        <v>33.475000000000001</v>
      </c>
      <c r="AK667" s="175"/>
    </row>
    <row r="668" spans="28:37">
      <c r="AB668" s="169">
        <v>221022.984</v>
      </c>
      <c r="AC668" s="169">
        <v>294173.09999999998</v>
      </c>
      <c r="AD668" s="170">
        <v>2.9649999999999999</v>
      </c>
      <c r="AK668" s="175"/>
    </row>
    <row r="669" spans="28:37">
      <c r="AB669" s="169">
        <v>248650.85699999999</v>
      </c>
      <c r="AC669" s="169">
        <v>294173.09999999998</v>
      </c>
      <c r="AD669" s="170">
        <v>3.7</v>
      </c>
      <c r="AK669" s="175"/>
    </row>
    <row r="670" spans="28:37">
      <c r="AB670" s="169">
        <v>0.1330700007</v>
      </c>
      <c r="AC670" s="169">
        <v>315487.90000000002</v>
      </c>
      <c r="AD670" s="170">
        <v>9542830</v>
      </c>
      <c r="AK670" s="175"/>
    </row>
    <row r="671" spans="28:37">
      <c r="AB671" s="169">
        <v>27628.027699999999</v>
      </c>
      <c r="AC671" s="169">
        <v>315487.90000000002</v>
      </c>
      <c r="AD671" s="170">
        <v>686830</v>
      </c>
      <c r="AK671" s="175"/>
    </row>
    <row r="672" spans="28:37">
      <c r="AB672" s="169">
        <v>55255.900699999998</v>
      </c>
      <c r="AC672" s="169">
        <v>315487.90000000002</v>
      </c>
      <c r="AD672" s="170">
        <v>201361</v>
      </c>
      <c r="AK672" s="175"/>
    </row>
    <row r="673" spans="28:37">
      <c r="AB673" s="169">
        <v>82883.619000000006</v>
      </c>
      <c r="AC673" s="169">
        <v>315487.90000000002</v>
      </c>
      <c r="AD673" s="170">
        <v>18592</v>
      </c>
      <c r="AK673" s="175"/>
    </row>
    <row r="674" spans="28:37">
      <c r="AB674" s="169">
        <v>110511.492</v>
      </c>
      <c r="AC674" s="169">
        <v>315487.90000000002</v>
      </c>
      <c r="AD674" s="170">
        <v>2353.5</v>
      </c>
      <c r="AK674" s="175"/>
    </row>
    <row r="675" spans="28:37">
      <c r="AB675" s="169">
        <v>138139.36499999999</v>
      </c>
      <c r="AC675" s="169">
        <v>315487.90000000002</v>
      </c>
      <c r="AD675" s="170">
        <v>27.72</v>
      </c>
      <c r="AK675" s="175"/>
    </row>
    <row r="676" spans="28:37">
      <c r="AB676" s="169">
        <v>165767.23800000001</v>
      </c>
      <c r="AC676" s="169">
        <v>315487.90000000002</v>
      </c>
      <c r="AD676" s="170">
        <v>0.73499999999999999</v>
      </c>
      <c r="AK676" s="175"/>
    </row>
    <row r="677" spans="28:37">
      <c r="AB677" s="169">
        <v>193395.111</v>
      </c>
      <c r="AC677" s="169">
        <v>315487.90000000002</v>
      </c>
      <c r="AD677" s="170">
        <v>0.73499999999999999</v>
      </c>
      <c r="AK677" s="175"/>
    </row>
    <row r="678" spans="28:37">
      <c r="AB678" s="169">
        <v>0.1330700007</v>
      </c>
      <c r="AC678" s="169">
        <v>336802.7</v>
      </c>
      <c r="AD678" s="170">
        <v>643371</v>
      </c>
      <c r="AK678" s="175"/>
    </row>
    <row r="679" spans="28:37">
      <c r="AB679" s="169">
        <v>27628.027699999999</v>
      </c>
      <c r="AC679" s="169">
        <v>336802.7</v>
      </c>
      <c r="AD679" s="170">
        <v>2587.0500000000002</v>
      </c>
      <c r="AK679" s="175"/>
    </row>
    <row r="680" spans="28:37">
      <c r="AB680" s="169">
        <v>82883.619000000006</v>
      </c>
      <c r="AC680" s="169">
        <v>336802.7</v>
      </c>
      <c r="AD680" s="170">
        <v>3.5550000000000002</v>
      </c>
      <c r="AK680" s="175"/>
    </row>
    <row r="681" spans="28:37">
      <c r="AB681" s="169">
        <v>0.1330700007</v>
      </c>
      <c r="AC681" s="169">
        <v>358117.5</v>
      </c>
      <c r="AD681" s="170">
        <v>616.04</v>
      </c>
      <c r="AK681" s="175"/>
    </row>
    <row r="682" spans="28:37">
      <c r="AB682" s="169">
        <v>0.1330700007</v>
      </c>
      <c r="AC682" s="169">
        <v>379432.3</v>
      </c>
      <c r="AD682" s="170">
        <v>23.67</v>
      </c>
      <c r="AK682" s="175"/>
    </row>
    <row r="683" spans="28:37">
      <c r="AB683" s="169">
        <v>0</v>
      </c>
      <c r="AC683" s="169">
        <v>0</v>
      </c>
      <c r="AD683" s="170">
        <v>0</v>
      </c>
    </row>
    <row r="684" spans="28:37">
      <c r="AB684" s="169">
        <v>0</v>
      </c>
      <c r="AC684" s="169">
        <v>0</v>
      </c>
      <c r="AD684" s="170">
        <v>0</v>
      </c>
    </row>
    <row r="685" spans="28:37">
      <c r="AB685" s="169">
        <v>0</v>
      </c>
      <c r="AC685" s="169">
        <v>0</v>
      </c>
      <c r="AD685" s="170">
        <v>0</v>
      </c>
    </row>
    <row r="686" spans="28:37">
      <c r="AB686" s="169">
        <v>0</v>
      </c>
      <c r="AC686" s="169">
        <v>0</v>
      </c>
      <c r="AD686" s="170">
        <v>0</v>
      </c>
    </row>
    <row r="687" spans="28:37">
      <c r="AB687" s="169">
        <v>0</v>
      </c>
      <c r="AC687" s="169">
        <v>0</v>
      </c>
      <c r="AD687" s="170">
        <v>0</v>
      </c>
    </row>
    <row r="688" spans="28:37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 G98:G101 G103">
    <cfRule type="cellIs" dxfId="13" priority="24" operator="notBetween">
      <formula>-0.001</formula>
      <formula>0.001</formula>
    </cfRule>
  </conditionalFormatting>
  <conditionalFormatting sqref="G36:G38">
    <cfRule type="cellIs" dxfId="12" priority="23" operator="notBetween">
      <formula>-0.001</formula>
      <formula>0.001</formula>
    </cfRule>
  </conditionalFormatting>
  <conditionalFormatting sqref="G48:G53">
    <cfRule type="cellIs" dxfId="11" priority="22" operator="notBetween">
      <formula>-0.001</formula>
      <formula>0.001</formula>
    </cfRule>
  </conditionalFormatting>
  <conditionalFormatting sqref="G60:G61">
    <cfRule type="cellIs" dxfId="10" priority="21" operator="notBetween">
      <formula>-0.001</formula>
      <formula>0.001</formula>
    </cfRule>
  </conditionalFormatting>
  <conditionalFormatting sqref="G67:G72">
    <cfRule type="cellIs" dxfId="9" priority="10" operator="notBetween">
      <formula>-0.001</formula>
      <formula>0.001</formula>
    </cfRule>
  </conditionalFormatting>
  <conditionalFormatting sqref="G76:G79">
    <cfRule type="cellIs" dxfId="8" priority="9" operator="notBetween">
      <formula>-0.001</formula>
      <formula>0.001</formula>
    </cfRule>
  </conditionalFormatting>
  <conditionalFormatting sqref="G81:G84">
    <cfRule type="cellIs" dxfId="7" priority="19" operator="notBetween">
      <formula>-0.001</formula>
      <formula>0.001</formula>
    </cfRule>
  </conditionalFormatting>
  <conditionalFormatting sqref="G87:G93">
    <cfRule type="cellIs" dxfId="6" priority="7" operator="notBetween">
      <formula>-0.001</formula>
      <formula>0.001</formula>
    </cfRule>
  </conditionalFormatting>
  <conditionalFormatting sqref="G95:G96">
    <cfRule type="cellIs" dxfId="5" priority="17" operator="notBetween">
      <formula>-0.001</formula>
      <formula>0.001</formula>
    </cfRule>
  </conditionalFormatting>
  <conditionalFormatting sqref="G105">
    <cfRule type="cellIs" dxfId="4" priority="15" operator="notBetween">
      <formula>-0.001</formula>
      <formula>0.001</formula>
    </cfRule>
  </conditionalFormatting>
  <conditionalFormatting sqref="G107:G109">
    <cfRule type="cellIs" dxfId="3" priority="14" operator="notBetween">
      <formula>-0.001</formula>
      <formula>0.001</formula>
    </cfRule>
  </conditionalFormatting>
  <conditionalFormatting sqref="G111">
    <cfRule type="cellIs" dxfId="2" priority="3" operator="notBetween">
      <formula>-0.001</formula>
      <formula>0.001</formula>
    </cfRule>
  </conditionalFormatting>
  <conditionalFormatting sqref="G113:G114">
    <cfRule type="cellIs" dxfId="1" priority="13" operator="notBetween">
      <formula>-0.001</formula>
      <formula>0.001</formula>
    </cfRule>
  </conditionalFormatting>
  <conditionalFormatting sqref="G118: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