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lob\mdb\!Progetti\!KCI\!SP2200052 - Bolt &amp; Beautiful\!pyflange-package\tests\validation-BnB_3p228mm\"/>
    </mc:Choice>
  </mc:AlternateContent>
  <xr:revisionPtr revIDLastSave="0" documentId="13_ncr:1_{652F1251-940A-4A35-BA07-0BC934831126}" xr6:coauthVersionLast="47" xr6:coauthVersionMax="47" xr10:uidLastSave="{00000000-0000-0000-0000-000000000000}"/>
  <bookViews>
    <workbookView xWindow="28680" yWindow="-120" windowWidth="29040" windowHeight="16440" activeTab="4" xr2:uid="{710C990D-69B5-462C-923E-A1886280CCCB}"/>
  </bookViews>
  <sheets>
    <sheet name="Gap30deg" sheetId="2" r:id="rId1"/>
    <sheet name="Gap60deg" sheetId="3" r:id="rId2"/>
    <sheet name="Gap90deg" sheetId="4" r:id="rId3"/>
    <sheet name="Gap120deg" sheetId="5" r:id="rId4"/>
    <sheet name="Tabelle1" sheetId="1" r:id="rId5"/>
  </sheets>
  <definedNames>
    <definedName name="a" localSheetId="3">Gap120deg!$J$26</definedName>
    <definedName name="a" localSheetId="0">Gap30deg!$J$26</definedName>
    <definedName name="a" localSheetId="1">Gap60deg!$J$26</definedName>
    <definedName name="a" localSheetId="2">Gap90deg!$J$26</definedName>
    <definedName name="a_prime" localSheetId="3">Gap120deg!$J$107</definedName>
    <definedName name="a_prime" localSheetId="0">Gap30deg!$J$107</definedName>
    <definedName name="a_prime" localSheetId="1">Gap60deg!$J$107</definedName>
    <definedName name="a_prime" localSheetId="2">Gap90deg!$J$107</definedName>
    <definedName name="a_prime" localSheetId="4">Tabelle1!$C$23</definedName>
    <definedName name="b" localSheetId="3">Gap120deg!$J$27</definedName>
    <definedName name="b" localSheetId="0">Gap30deg!$J$27</definedName>
    <definedName name="b" localSheetId="1">Gap60deg!$J$27</definedName>
    <definedName name="b" localSheetId="2">Gap90deg!$J$27</definedName>
    <definedName name="bolt.bending_stiffness" localSheetId="3">Gap120deg!$J$110</definedName>
    <definedName name="bolt.bending_stiffness" localSheetId="0">Gap30deg!$J$110</definedName>
    <definedName name="bolt.bending_stiffness" localSheetId="1">Gap60deg!$J$110</definedName>
    <definedName name="bolt.bending_stiffness" localSheetId="2">Gap90deg!$J$110</definedName>
    <definedName name="bolt.grade" localSheetId="3">Gap120deg!$J$35</definedName>
    <definedName name="bolt.grade" localSheetId="0">Gap30deg!$J$35</definedName>
    <definedName name="bolt.grade" localSheetId="1">Gap60deg!$J$35</definedName>
    <definedName name="bolt.grade" localSheetId="2">Gap90deg!$J$35</definedName>
    <definedName name="bolt.pitch" localSheetId="3">Gap120deg!$J$34</definedName>
    <definedName name="bolt.pitch" localSheetId="0">Gap30deg!$J$34</definedName>
    <definedName name="bolt.pitch" localSheetId="1">Gap60deg!$J$34</definedName>
    <definedName name="bolt.pitch" localSheetId="2">Gap90deg!$J$34</definedName>
    <definedName name="bolt.pretension" localSheetId="3">Gap120deg!$J$36</definedName>
    <definedName name="bolt.pretension" localSheetId="0">Gap30deg!$J$36</definedName>
    <definedName name="bolt.pretension" localSheetId="1">Gap60deg!$J$36</definedName>
    <definedName name="bolt.pretension" localSheetId="2">Gap90deg!$J$36</definedName>
    <definedName name="bolt.size" localSheetId="3">Gap120deg!$J$33</definedName>
    <definedName name="bolt.size" localSheetId="0">Gap30deg!$J$33</definedName>
    <definedName name="bolt.size" localSheetId="1">Gap60deg!$J$33</definedName>
    <definedName name="bolt.size" localSheetId="2">Gap90deg!$J$33</definedName>
    <definedName name="dataseries.Fs" localSheetId="3">Gap120deg!$O$48</definedName>
    <definedName name="dataseries.Fs" localSheetId="0">Gap30deg!$O$48</definedName>
    <definedName name="dataseries.Fs" localSheetId="1">Gap60deg!$O$48</definedName>
    <definedName name="dataseries.Fs" localSheetId="2">Gap90deg!$O$48</definedName>
    <definedName name="dataseries.Ms" localSheetId="3">Gap120deg!$O$49</definedName>
    <definedName name="dataseries.Ms" localSheetId="0">Gap30deg!$O$49</definedName>
    <definedName name="dataseries.Ms" localSheetId="1">Gap60deg!$O$49</definedName>
    <definedName name="dataseries.Ms" localSheetId="2">Gap90deg!$O$49</definedName>
    <definedName name="dataseries.Z" localSheetId="3">Gap120deg!$O$47</definedName>
    <definedName name="dataseries.Z" localSheetId="0">Gap30deg!$O$47</definedName>
    <definedName name="dataseries.Z" localSheetId="1">Gap60deg!$O$47</definedName>
    <definedName name="dataseries.Z" localSheetId="2">Gap90deg!$O$47</definedName>
    <definedName name="Do" localSheetId="3">Gap120deg!$J$37</definedName>
    <definedName name="Do" localSheetId="0">Gap30deg!$J$37</definedName>
    <definedName name="Do" localSheetId="1">Gap60deg!$J$37</definedName>
    <definedName name="Do" localSheetId="2">Gap90deg!$J$37</definedName>
    <definedName name="Dw" localSheetId="3">Gap120deg!$J$38</definedName>
    <definedName name="Dw" localSheetId="0">Gap30deg!$J$38</definedName>
    <definedName name="Dw" localSheetId="1">Gap60deg!$J$38</definedName>
    <definedName name="Dw" localSheetId="2">Gap90deg!$J$38</definedName>
    <definedName name="DZ_gap" localSheetId="3">Gap120deg!$J$112</definedName>
    <definedName name="DZ_gap" localSheetId="0">Gap30deg!$J$112</definedName>
    <definedName name="DZ_gap" localSheetId="1">Gap60deg!$J$112</definedName>
    <definedName name="DZ_gap" localSheetId="2">Gap90deg!$J$112</definedName>
    <definedName name="DZdw" localSheetId="4">Tabelle1!$C$15</definedName>
    <definedName name="E_mod" localSheetId="3">Gap120deg!$J$41</definedName>
    <definedName name="E_mod" localSheetId="0">Gap30deg!$J$41</definedName>
    <definedName name="E_mod" localSheetId="1">Gap60deg!$J$41</definedName>
    <definedName name="E_mod" localSheetId="2">Gap90deg!$J$41</definedName>
    <definedName name="F0" localSheetId="4">Tabelle1!$C$14</definedName>
    <definedName name="Fpc" localSheetId="4">Tabelle1!$C$13</definedName>
    <definedName name="Fs_coeff.comp" localSheetId="3">Gap120deg!$I$71</definedName>
    <definedName name="Fs_coeff.comp" localSheetId="0">Gap30deg!$I$71</definedName>
    <definedName name="Fs_coeff.comp" localSheetId="1">Gap60deg!$I$71</definedName>
    <definedName name="Fs_coeff.comp" localSheetId="2">Gap90deg!$I$71</definedName>
    <definedName name="Fs_coeff.const" localSheetId="3">Gap120deg!$I$72</definedName>
    <definedName name="Fs_coeff.const" localSheetId="0">Gap30deg!$I$72</definedName>
    <definedName name="Fs_coeff.const" localSheetId="1">Gap60deg!$I$72</definedName>
    <definedName name="Fs_coeff.const" localSheetId="2">Gap90deg!$I$72</definedName>
    <definedName name="Fs_coeff.tens" localSheetId="3">Gap120deg!$I$70</definedName>
    <definedName name="Fs_coeff.tens" localSheetId="0">Gap30deg!$I$70</definedName>
    <definedName name="Fs_coeff.tens" localSheetId="1">Gap60deg!$I$70</definedName>
    <definedName name="Fs_coeff.tens" localSheetId="2">Gap90deg!$I$70</definedName>
    <definedName name="G_mod" localSheetId="3">Gap120deg!$J$42</definedName>
    <definedName name="G_mod" localSheetId="0">Gap30deg!$J$42</definedName>
    <definedName name="G_mod" localSheetId="1">Gap60deg!$J$42</definedName>
    <definedName name="G_mod" localSheetId="2">Gap90deg!$J$42</definedName>
    <definedName name="gap.h" localSheetId="3">Gap120deg!$J$39</definedName>
    <definedName name="gap.h" localSheetId="0">Gap30deg!$J$39</definedName>
    <definedName name="gap.h" localSheetId="1">Gap60deg!$J$39</definedName>
    <definedName name="gap.h" localSheetId="2">Gap90deg!$J$39</definedName>
    <definedName name="gap.L" localSheetId="3">Gap120deg!$J$40</definedName>
    <definedName name="gap.L" localSheetId="0">Gap30deg!$J$40</definedName>
    <definedName name="gap.L" localSheetId="1">Gap60deg!$J$40</definedName>
    <definedName name="gap.L" localSheetId="2">Gap90deg!$J$40</definedName>
    <definedName name="gap.stiffness" localSheetId="3">Gap120deg!$J$111</definedName>
    <definedName name="gap.stiffness" localSheetId="0">Gap30deg!$J$111</definedName>
    <definedName name="gap.stiffness" localSheetId="1">Gap60deg!$J$111</definedName>
    <definedName name="gap.stiffness" localSheetId="2">Gap90deg!$J$111</definedName>
    <definedName name="Ms_coeff.comp" localSheetId="3">Gap120deg!$I$101</definedName>
    <definedName name="Ms_coeff.comp" localSheetId="0">Gap30deg!$I$101</definedName>
    <definedName name="Ms_coeff.comp" localSheetId="1">Gap60deg!$I$101</definedName>
    <definedName name="Ms_coeff.comp" localSheetId="2">Gap90deg!$I$101</definedName>
    <definedName name="Ms_coeff.const" localSheetId="3">Gap120deg!$I$102</definedName>
    <definedName name="Ms_coeff.const" localSheetId="0">Gap30deg!$I$102</definedName>
    <definedName name="Ms_coeff.const" localSheetId="1">Gap60deg!$I$102</definedName>
    <definedName name="Ms_coeff.const" localSheetId="2">Gap90deg!$I$102</definedName>
    <definedName name="Ms_coeff.tens" localSheetId="3">Gap120deg!$I$100</definedName>
    <definedName name="Ms_coeff.tens" localSheetId="0">Gap30deg!$I$100</definedName>
    <definedName name="Ms_coeff.tens" localSheetId="1">Gap60deg!$I$100</definedName>
    <definedName name="Ms_coeff.tens" localSheetId="2">Gap90deg!$I$100</definedName>
    <definedName name="point1.Fs" localSheetId="3">Gap120deg!$K$64</definedName>
    <definedName name="point1.Fs" localSheetId="0">Gap30deg!$K$64</definedName>
    <definedName name="point1.Fs" localSheetId="1">Gap60deg!$K$64</definedName>
    <definedName name="point1.Fs" localSheetId="2">Gap90deg!$K$64</definedName>
    <definedName name="point1.Ms" localSheetId="3">Gap120deg!$K$94</definedName>
    <definedName name="point1.Ms" localSheetId="0">Gap30deg!$K$94</definedName>
    <definedName name="point1.Ms" localSheetId="1">Gap60deg!$K$94</definedName>
    <definedName name="point1.Ms" localSheetId="2">Gap90deg!$K$94</definedName>
    <definedName name="point1.Z" localSheetId="3">Gap120deg!$J$64</definedName>
    <definedName name="point1.Z" localSheetId="0">Gap30deg!$J$64</definedName>
    <definedName name="point1.Z" localSheetId="1">Gap60deg!$J$64</definedName>
    <definedName name="point1.Z" localSheetId="2">Gap90deg!$J$64</definedName>
    <definedName name="point2.Fs" localSheetId="3">Gap120deg!$K$65</definedName>
    <definedName name="point2.Fs" localSheetId="0">Gap30deg!$K$65</definedName>
    <definedName name="point2.Fs" localSheetId="1">Gap60deg!$K$65</definedName>
    <definedName name="point2.Fs" localSheetId="2">Gap90deg!$K$65</definedName>
    <definedName name="point2.Ms" localSheetId="3">Gap120deg!$K$95</definedName>
    <definedName name="point2.Ms" localSheetId="0">Gap30deg!$K$95</definedName>
    <definedName name="point2.Ms" localSheetId="1">Gap60deg!$K$95</definedName>
    <definedName name="point2.Ms" localSheetId="2">Gap90deg!$K$95</definedName>
    <definedName name="point2.Z" localSheetId="3">Gap120deg!$J$65</definedName>
    <definedName name="point2.Z" localSheetId="0">Gap30deg!$J$65</definedName>
    <definedName name="point2.Z" localSheetId="1">Gap60deg!$J$65</definedName>
    <definedName name="point2.Z" localSheetId="2">Gap90deg!$J$65</definedName>
    <definedName name="point3.Fs" localSheetId="3">Gap120deg!$K$66</definedName>
    <definedName name="point3.Fs" localSheetId="0">Gap30deg!$K$66</definedName>
    <definedName name="point3.Fs" localSheetId="1">Gap60deg!$K$66</definedName>
    <definedName name="point3.Fs" localSheetId="2">Gap90deg!$K$66</definedName>
    <definedName name="point3.Ms" localSheetId="3">Gap120deg!$K$96</definedName>
    <definedName name="point3.Ms" localSheetId="0">Gap30deg!$K$96</definedName>
    <definedName name="point3.Ms" localSheetId="1">Gap60deg!$K$96</definedName>
    <definedName name="point3.Ms" localSheetId="2">Gap90deg!$K$96</definedName>
    <definedName name="point3.Z" localSheetId="3">Gap120deg!$J$66</definedName>
    <definedName name="point3.Z" localSheetId="0">Gap30deg!$J$66</definedName>
    <definedName name="point3.Z" localSheetId="1">Gap60deg!$J$66</definedName>
    <definedName name="point3.Z" localSheetId="2">Gap90deg!$J$66</definedName>
    <definedName name="point4.Fs" localSheetId="3">Gap120deg!$K$67</definedName>
    <definedName name="point4.Fs" localSheetId="0">Gap30deg!$K$67</definedName>
    <definedName name="point4.Fs" localSheetId="1">Gap60deg!$K$67</definedName>
    <definedName name="point4.Fs" localSheetId="2">Gap90deg!$K$67</definedName>
    <definedName name="point4.Ms" localSheetId="3">Gap120deg!$K$97</definedName>
    <definedName name="point4.Ms" localSheetId="0">Gap30deg!$K$97</definedName>
    <definedName name="point4.Ms" localSheetId="1">Gap60deg!$K$97</definedName>
    <definedName name="point4.Ms" localSheetId="2">Gap90deg!$K$97</definedName>
    <definedName name="point4.Z" localSheetId="3">Gap120deg!$J$67</definedName>
    <definedName name="point4.Z" localSheetId="0">Gap30deg!$J$67</definedName>
    <definedName name="point4.Z" localSheetId="1">Gap60deg!$J$67</definedName>
    <definedName name="point4.Z" localSheetId="2">Gap90deg!$J$67</definedName>
    <definedName name="polynomial_initial_slope" localSheetId="3">Gap120deg!$J$114</definedName>
    <definedName name="polynomial_initial_slope" localSheetId="0">Gap30deg!$J$114</definedName>
    <definedName name="polynomial_initial_slope" localSheetId="1">Gap60deg!$J$114</definedName>
    <definedName name="polynomial_initial_slope" localSheetId="2">Gap90deg!$J$114</definedName>
    <definedName name="_xlnm.Print_Area" localSheetId="3">Gap120deg!$A$11:$K$122</definedName>
    <definedName name="_xlnm.Print_Area" localSheetId="0">Gap30deg!$A$11:$K$119</definedName>
    <definedName name="_xlnm.Print_Area" localSheetId="1">Gap60deg!$A$11:$K$122</definedName>
    <definedName name="_xlnm.Print_Area" localSheetId="2">Gap90deg!$A$11:$K$122</definedName>
    <definedName name="Radius" localSheetId="3">Gap120deg!$J$31</definedName>
    <definedName name="Radius" localSheetId="0">Gap30deg!$J$31</definedName>
    <definedName name="Radius" localSheetId="1">Gap60deg!$J$31</definedName>
    <definedName name="Radius" localSheetId="2">Gap90deg!$J$31</definedName>
    <definedName name="s" localSheetId="3">Gap120deg!$J$28</definedName>
    <definedName name="s" localSheetId="0">Gap30deg!$J$28</definedName>
    <definedName name="s" localSheetId="1">Gap60deg!$J$28</definedName>
    <definedName name="s" localSheetId="2">Gap90deg!$J$28</definedName>
    <definedName name="shell_arc_length" localSheetId="3">Gap120deg!$J$30</definedName>
    <definedName name="shell_arc_length" localSheetId="0">Gap30deg!$J$30</definedName>
    <definedName name="shell_arc_length" localSheetId="1">Gap60deg!$J$30</definedName>
    <definedName name="shell_arc_length" localSheetId="2">Gap90deg!$J$30</definedName>
    <definedName name="stiffness_correction_factor" localSheetId="3">Gap120deg!$J$113</definedName>
    <definedName name="stiffness_correction_factor" localSheetId="0">Gap30deg!$J$113</definedName>
    <definedName name="stiffness_correction_factor" localSheetId="1">Gap60deg!$J$113</definedName>
    <definedName name="stiffness_correction_factor" localSheetId="2">Gap90deg!$J$113</definedName>
    <definedName name="t" localSheetId="3">Gap120deg!$J$29</definedName>
    <definedName name="t" localSheetId="0">Gap30deg!$J$29</definedName>
    <definedName name="t" localSheetId="1">Gap60deg!$J$29</definedName>
    <definedName name="t" localSheetId="2">Gap90deg!$J$29</definedName>
    <definedName name="TemplateTitle" localSheetId="3">Gap120deg!$B$1</definedName>
    <definedName name="TemplateTitle" localSheetId="0">Gap30deg!$B$1</definedName>
    <definedName name="TemplateTitle" localSheetId="1">Gap60deg!$B$1</definedName>
    <definedName name="TemplateTitle" localSheetId="2">Gap90deg!$B$1</definedName>
    <definedName name="TemplateVersion" localSheetId="3">Gap120deg!$K$1</definedName>
    <definedName name="TemplateVersion" localSheetId="0">Gap30deg!$K$1</definedName>
    <definedName name="TemplateVersion" localSheetId="1">Gap60deg!$K$1</definedName>
    <definedName name="TemplateVersion" localSheetId="2">Gap90deg!$K$1</definedName>
    <definedName name="Title" localSheetId="3">Gap120deg!$B$11</definedName>
    <definedName name="Title" localSheetId="0">Gap30deg!$B$11</definedName>
    <definedName name="Title" localSheetId="1">Gap60deg!$B$11</definedName>
    <definedName name="Title" localSheetId="2">Gap90deg!$B$11</definedName>
    <definedName name="true_force_initial_slope" localSheetId="3">Gap120deg!$J$115</definedName>
    <definedName name="true_force_initial_slope" localSheetId="0">Gap30deg!$J$115</definedName>
    <definedName name="true_force_initial_slope" localSheetId="1">Gap60deg!$J$115</definedName>
    <definedName name="true_force_initial_slope" localSheetId="2">Gap90deg!$J$115</definedName>
    <definedName name="true_moment_initial_slope" localSheetId="3">Gap120deg!$J$116</definedName>
    <definedName name="true_moment_initial_slope" localSheetId="0">Gap30deg!$J$116</definedName>
    <definedName name="true_moment_initial_slope" localSheetId="1">Gap60deg!$J$116</definedName>
    <definedName name="true_moment_initial_slope" localSheetId="2">Gap90deg!$J$116</definedName>
    <definedName name="u_gap" localSheetId="4">Tabelle1!$C$16</definedName>
    <definedName name="u_gap_120deg" localSheetId="4">Tabelle1!$F$16</definedName>
    <definedName name="u_gap_60deg" localSheetId="4">Tabelle1!$D$16</definedName>
    <definedName name="u_gap_90deg" localSheetId="4">Tabelle1!$E$16</definedName>
    <definedName name="Z_0" localSheetId="4">Tabelle1!$C$24</definedName>
    <definedName name="Z_1" localSheetId="4">Tabelle1!$C$25</definedName>
    <definedName name="Z_2" localSheetId="4">Tabelle1!$C$26</definedName>
    <definedName name="Z_2_120deg" localSheetId="4">Tabelle1!$F$26</definedName>
    <definedName name="Z_2_60deg" localSheetId="4">Tabelle1!$D$26</definedName>
    <definedName name="Z_2_90deg" localSheetId="4">Tabelle1!$E$26</definedName>
    <definedName name="Z_3" localSheetId="4">Tabelle1!$C$27</definedName>
    <definedName name="Z_3_120deg" localSheetId="4">Tabelle1!$F$27</definedName>
    <definedName name="Z_3_60deg" localSheetId="4">Tabelle1!$D$27</definedName>
    <definedName name="Z_3_90deg" localSheetId="4">Tabelle1!$E$27</definedName>
    <definedName name="Z_dw" localSheetId="3">Gap120deg!$J$32</definedName>
    <definedName name="Z_dw" localSheetId="0">Gap30deg!$J$32</definedName>
    <definedName name="Z_dw" localSheetId="1">Gap60deg!$J$32</definedName>
    <definedName name="Z_dw" localSheetId="2">Gap90deg!$J$32</definedName>
    <definedName name="Z0" localSheetId="3">Gap120deg!$J$108</definedName>
    <definedName name="Z0" localSheetId="0">Gap30deg!$J$108</definedName>
    <definedName name="Z0" localSheetId="1">Gap60deg!$J$108</definedName>
    <definedName name="Z0" localSheetId="2">Gap90deg!$J$108</definedName>
    <definedName name="Z2_tilde" localSheetId="3">Gap120deg!$J$109</definedName>
    <definedName name="Z2_tilde" localSheetId="0">Gap30deg!$J$109</definedName>
    <definedName name="Z2_tilde" localSheetId="1">Gap60deg!$J$109</definedName>
    <definedName name="Z2_tilde" localSheetId="2">Gap90deg!$J$109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3" i="2" l="1"/>
  <c r="T110" i="2"/>
  <c r="N110" i="2"/>
  <c r="F51" i="1" l="1"/>
  <c r="E51" i="1"/>
  <c r="D51" i="1"/>
  <c r="F50" i="1"/>
  <c r="E50" i="1"/>
  <c r="D50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3" i="1"/>
  <c r="E33" i="1"/>
  <c r="D33" i="1"/>
  <c r="F32" i="1"/>
  <c r="E32" i="1"/>
  <c r="D32" i="1"/>
  <c r="F27" i="1"/>
  <c r="E27" i="1"/>
  <c r="D27" i="1"/>
  <c r="F26" i="1"/>
  <c r="E26" i="1"/>
  <c r="D26" i="1"/>
  <c r="F22" i="1"/>
  <c r="E22" i="1"/>
  <c r="D22" i="1"/>
  <c r="F21" i="1"/>
  <c r="E21" i="1"/>
  <c r="D21" i="1"/>
  <c r="F20" i="1"/>
  <c r="E20" i="1"/>
  <c r="D20" i="1"/>
  <c r="F16" i="1"/>
  <c r="E16" i="1"/>
  <c r="D16" i="1"/>
  <c r="A105" i="5"/>
  <c r="J97" i="5"/>
  <c r="J96" i="5"/>
  <c r="J95" i="5"/>
  <c r="J94" i="5"/>
  <c r="A75" i="5"/>
  <c r="A99" i="5" s="1"/>
  <c r="A45" i="5"/>
  <c r="A63" i="5" s="1"/>
  <c r="A13" i="5"/>
  <c r="A105" i="4"/>
  <c r="J97" i="4"/>
  <c r="J96" i="4"/>
  <c r="J95" i="4"/>
  <c r="J94" i="4"/>
  <c r="A75" i="4"/>
  <c r="A99" i="4" s="1"/>
  <c r="A45" i="4"/>
  <c r="A63" i="4" s="1"/>
  <c r="A13" i="4"/>
  <c r="A105" i="3"/>
  <c r="J97" i="3"/>
  <c r="J96" i="3"/>
  <c r="J95" i="3"/>
  <c r="J94" i="3"/>
  <c r="A75" i="3"/>
  <c r="A99" i="3" s="1"/>
  <c r="A45" i="3"/>
  <c r="A63" i="3" s="1"/>
  <c r="A13" i="3"/>
  <c r="C50" i="1"/>
  <c r="C51" i="1"/>
  <c r="C41" i="1"/>
  <c r="C40" i="1"/>
  <c r="C33" i="1"/>
  <c r="C32" i="1"/>
  <c r="C22" i="1"/>
  <c r="C21" i="1"/>
  <c r="C20" i="1"/>
  <c r="C48" i="1"/>
  <c r="C43" i="1"/>
  <c r="C42" i="1"/>
  <c r="C39" i="1"/>
  <c r="C38" i="1"/>
  <c r="C37" i="1"/>
  <c r="C36" i="1"/>
  <c r="C35" i="1"/>
  <c r="C34" i="1"/>
  <c r="C24" i="1"/>
  <c r="C27" i="1"/>
  <c r="C26" i="1"/>
  <c r="C25" i="1"/>
  <c r="C23" i="1"/>
  <c r="C16" i="1"/>
  <c r="C15" i="1"/>
  <c r="C14" i="1"/>
  <c r="C13" i="1"/>
  <c r="A105" i="2"/>
  <c r="J97" i="2"/>
  <c r="J96" i="2"/>
  <c r="J95" i="2"/>
  <c r="J94" i="2"/>
  <c r="A75" i="2"/>
  <c r="A99" i="2" s="1"/>
  <c r="A13" i="2"/>
  <c r="A45" i="2"/>
  <c r="A63" i="2" s="1"/>
  <c r="A69" i="4" l="1"/>
  <c r="A69" i="5"/>
  <c r="A93" i="5"/>
  <c r="A93" i="4"/>
  <c r="A69" i="3"/>
  <c r="A93" i="3"/>
  <c r="A93" i="2"/>
  <c r="A69" i="2"/>
</calcChain>
</file>

<file path=xl/sharedStrings.xml><?xml version="1.0" encoding="utf-8"?>
<sst xmlns="http://schemas.openxmlformats.org/spreadsheetml/2006/main" count="767" uniqueCount="167">
  <si>
    <t>Werte aus Polynomansatz</t>
  </si>
  <si>
    <t>TM</t>
  </si>
  <si>
    <t>A</t>
  </si>
  <si>
    <t>COV</t>
  </si>
  <si>
    <t>60°</t>
  </si>
  <si>
    <t>90°</t>
  </si>
  <si>
    <t>120°</t>
  </si>
  <si>
    <t>a'</t>
  </si>
  <si>
    <t>u</t>
  </si>
  <si>
    <t>F1</t>
  </si>
  <si>
    <t>F2</t>
  </si>
  <si>
    <t>F3</t>
  </si>
  <si>
    <t>a*</t>
  </si>
  <si>
    <t>M0</t>
  </si>
  <si>
    <r>
      <t>F</t>
    </r>
    <r>
      <rPr>
        <vertAlign val="subscript"/>
        <sz val="11"/>
        <color theme="1"/>
        <rFont val="Calibri"/>
        <family val="2"/>
        <scheme val="minor"/>
      </rPr>
      <t>p,inst,mean</t>
    </r>
  </si>
  <si>
    <r>
      <t>f</t>
    </r>
    <r>
      <rPr>
        <vertAlign val="subscript"/>
        <sz val="11"/>
        <color theme="1"/>
        <rFont val="Calibri"/>
        <family val="2"/>
        <scheme val="minor"/>
      </rPr>
      <t>Z,tot</t>
    </r>
  </si>
  <si>
    <r>
      <rPr>
        <sz val="11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F</t>
    </r>
    <r>
      <rPr>
        <vertAlign val="subscript"/>
        <sz val="11"/>
        <color theme="1"/>
        <rFont val="Calibri"/>
        <family val="2"/>
        <scheme val="minor"/>
      </rPr>
      <t>Z</t>
    </r>
  </si>
  <si>
    <r>
      <rPr>
        <sz val="11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F</t>
    </r>
    <r>
      <rPr>
        <vertAlign val="subscript"/>
        <sz val="11"/>
        <color theme="1"/>
        <rFont val="Calibri"/>
        <family val="2"/>
        <scheme val="minor"/>
      </rPr>
      <t>pl</t>
    </r>
  </si>
  <si>
    <r>
      <t>F</t>
    </r>
    <r>
      <rPr>
        <vertAlign val="subscript"/>
        <sz val="11"/>
        <color theme="1"/>
        <rFont val="Calibri"/>
        <family val="2"/>
        <scheme val="minor"/>
      </rPr>
      <t>pC</t>
    </r>
    <r>
      <rPr>
        <sz val="10"/>
        <color theme="1"/>
        <rFont val="Arial"/>
        <family val="2"/>
      </rPr>
      <t>'</t>
    </r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</si>
  <si>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</si>
  <si>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rPr>
        <sz val="11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1"/>
        <color theme="1"/>
        <rFont val="Calibri"/>
        <family val="2"/>
        <scheme val="minor"/>
      </rPr>
      <t>dw</t>
    </r>
  </si>
  <si>
    <r>
      <t>u</t>
    </r>
    <r>
      <rPr>
        <vertAlign val="subscript"/>
        <sz val="11"/>
        <color theme="1"/>
        <rFont val="Calibri"/>
        <family val="2"/>
        <scheme val="minor"/>
      </rPr>
      <t>gap</t>
    </r>
  </si>
  <si>
    <r>
      <t>k</t>
    </r>
    <r>
      <rPr>
        <vertAlign val="subscript"/>
        <sz val="11"/>
        <color theme="1"/>
        <rFont val="Calibri"/>
        <family val="2"/>
        <scheme val="minor"/>
      </rPr>
      <t>fac</t>
    </r>
  </si>
  <si>
    <r>
      <t>k</t>
    </r>
    <r>
      <rPr>
        <vertAlign val="subscript"/>
        <sz val="11"/>
        <color theme="1"/>
        <rFont val="Calibri"/>
        <family val="2"/>
        <scheme val="minor"/>
      </rPr>
      <t>shell,ini</t>
    </r>
  </si>
  <si>
    <r>
      <t>k</t>
    </r>
    <r>
      <rPr>
        <vertAlign val="subscript"/>
        <sz val="11"/>
        <color theme="1"/>
        <rFont val="Calibri"/>
        <family val="2"/>
        <scheme val="minor"/>
      </rPr>
      <t>fl</t>
    </r>
  </si>
  <si>
    <r>
      <t>k</t>
    </r>
    <r>
      <rPr>
        <vertAlign val="subscript"/>
        <sz val="11"/>
        <color theme="1"/>
        <rFont val="Calibri"/>
        <family val="2"/>
        <scheme val="minor"/>
      </rPr>
      <t>gap,tot</t>
    </r>
  </si>
  <si>
    <r>
      <rPr>
        <sz val="11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1"/>
        <color theme="1"/>
        <rFont val="Calibri"/>
        <family val="2"/>
        <scheme val="minor"/>
      </rPr>
      <t>gap</t>
    </r>
  </si>
  <si>
    <r>
      <t>Z</t>
    </r>
    <r>
      <rPr>
        <vertAlign val="subscript"/>
        <sz val="11"/>
        <color theme="1"/>
        <rFont val="Calibri"/>
        <family val="2"/>
        <scheme val="minor"/>
      </rPr>
      <t>close</t>
    </r>
  </si>
  <si>
    <r>
      <t>Z</t>
    </r>
    <r>
      <rPr>
        <vertAlign val="subscript"/>
        <sz val="11"/>
        <color theme="1"/>
        <rFont val="Calibri"/>
        <family val="2"/>
        <scheme val="minor"/>
      </rPr>
      <t>0</t>
    </r>
  </si>
  <si>
    <r>
      <t>Z</t>
    </r>
    <r>
      <rPr>
        <vertAlign val="subscript"/>
        <sz val="11"/>
        <color theme="1"/>
        <rFont val="Calibri"/>
        <family val="2"/>
        <scheme val="minor"/>
      </rPr>
      <t>1</t>
    </r>
  </si>
  <si>
    <r>
      <t>Z</t>
    </r>
    <r>
      <rPr>
        <vertAlign val="subscript"/>
        <sz val="11"/>
        <color theme="1"/>
        <rFont val="Calibri"/>
        <family val="2"/>
        <scheme val="minor"/>
      </rPr>
      <t>2</t>
    </r>
  </si>
  <si>
    <r>
      <t>Z</t>
    </r>
    <r>
      <rPr>
        <vertAlign val="subscript"/>
        <sz val="11"/>
        <color theme="1"/>
        <rFont val="Calibri"/>
        <family val="2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</si>
  <si>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scheme val="minor"/>
      </rPr>
      <t>seg</t>
    </r>
  </si>
  <si>
    <r>
      <t>a</t>
    </r>
    <r>
      <rPr>
        <vertAlign val="subscript"/>
        <sz val="11"/>
        <color theme="1"/>
        <rFont val="Calibri"/>
        <family val="2"/>
        <scheme val="minor"/>
      </rPr>
      <t>k1</t>
    </r>
  </si>
  <si>
    <r>
      <t>a</t>
    </r>
    <r>
      <rPr>
        <vertAlign val="subscript"/>
        <sz val="11"/>
        <color theme="1"/>
        <rFont val="Calibri"/>
        <family val="2"/>
        <scheme val="minor"/>
      </rPr>
      <t>k2</t>
    </r>
  </si>
  <si>
    <r>
      <t>a</t>
    </r>
    <r>
      <rPr>
        <vertAlign val="subscript"/>
        <sz val="11"/>
        <color theme="1"/>
        <rFont val="Calibri"/>
        <family val="2"/>
        <scheme val="minor"/>
      </rPr>
      <t>k</t>
    </r>
  </si>
  <si>
    <r>
      <t>c</t>
    </r>
    <r>
      <rPr>
        <vertAlign val="subscript"/>
        <sz val="11"/>
        <color theme="1"/>
        <rFont val="Calibri"/>
        <family val="2"/>
        <scheme val="minor"/>
      </rPr>
      <t>ini,mod</t>
    </r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</si>
  <si>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</si>
  <si>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</si>
  <si>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</si>
  <si>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c</t>
    </r>
    <r>
      <rPr>
        <vertAlign val="subscript"/>
        <sz val="11"/>
        <color theme="1"/>
        <rFont val="Calibri"/>
        <family val="2"/>
        <scheme val="minor"/>
      </rPr>
      <t>ini,true</t>
    </r>
  </si>
  <si>
    <r>
      <t>F</t>
    </r>
    <r>
      <rPr>
        <vertAlign val="subscript"/>
        <sz val="11"/>
        <color theme="1"/>
        <rFont val="Calibri"/>
        <family val="2"/>
        <scheme val="minor"/>
      </rPr>
      <t>s,min</t>
    </r>
  </si>
  <si>
    <r>
      <t>L</t>
    </r>
    <r>
      <rPr>
        <vertAlign val="subscript"/>
        <sz val="11"/>
        <color theme="1"/>
        <rFont val="Calibri"/>
        <family val="2"/>
        <scheme val="minor"/>
      </rPr>
      <t>gap</t>
    </r>
  </si>
  <si>
    <r>
      <t>Z</t>
    </r>
    <r>
      <rPr>
        <vertAlign val="subscript"/>
        <sz val="11"/>
        <color theme="1"/>
        <rFont val="Calibri"/>
        <family val="2"/>
        <scheme val="minor"/>
      </rPr>
      <t>2_tilde</t>
    </r>
  </si>
  <si>
    <r>
      <t>c</t>
    </r>
    <r>
      <rPr>
        <vertAlign val="subscript"/>
        <sz val="11"/>
        <color theme="1"/>
        <rFont val="Calibri"/>
        <family val="2"/>
        <scheme val="minor"/>
      </rPr>
      <t>bcd</t>
    </r>
  </si>
  <si>
    <r>
      <t>I</t>
    </r>
    <r>
      <rPr>
        <vertAlign val="subscript"/>
        <sz val="11"/>
        <color theme="1"/>
        <rFont val="Calibri"/>
        <family val="2"/>
        <scheme val="minor"/>
      </rPr>
      <t>tg</t>
    </r>
  </si>
  <si>
    <r>
      <t>b</t>
    </r>
    <r>
      <rPr>
        <vertAlign val="subscript"/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</si>
  <si>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ini,M</t>
    </r>
  </si>
  <si>
    <r>
      <t>M</t>
    </r>
    <r>
      <rPr>
        <vertAlign val="subscript"/>
        <sz val="11"/>
        <color theme="1"/>
        <rFont val="Calibri"/>
        <family val="2"/>
        <scheme val="minor"/>
      </rPr>
      <t>s,min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</si>
  <si>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0"/>
        <color theme="1"/>
        <rFont val="Arial"/>
        <family val="2"/>
      </rPr>
      <t>(</t>
    </r>
    <r>
      <rPr>
        <sz val="11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1"/>
        <color theme="1"/>
        <rFont val="Calibri"/>
        <family val="2"/>
        <scheme val="minor"/>
      </rPr>
      <t>dw</t>
    </r>
    <r>
      <rPr>
        <sz val="10"/>
        <color theme="1"/>
        <rFont val="Arial"/>
        <family val="2"/>
      </rPr>
      <t>+100)</t>
    </r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</si>
  <si>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0"/>
        <color theme="1"/>
        <rFont val="Arial"/>
        <family val="2"/>
      </rPr>
      <t>(</t>
    </r>
    <r>
      <rPr>
        <sz val="11"/>
        <color theme="1"/>
        <rFont val="Symbol"/>
        <family val="1"/>
        <charset val="2"/>
      </rPr>
      <t>D</t>
    </r>
    <r>
      <rPr>
        <sz val="10"/>
        <color theme="1"/>
        <rFont val="Arial"/>
        <family val="2"/>
      </rPr>
      <t>Z</t>
    </r>
    <r>
      <rPr>
        <vertAlign val="subscript"/>
        <sz val="11"/>
        <color theme="1"/>
        <rFont val="Calibri"/>
        <family val="2"/>
        <scheme val="minor"/>
      </rPr>
      <t>dw</t>
    </r>
    <r>
      <rPr>
        <sz val="10"/>
        <color theme="1"/>
        <rFont val="Arial"/>
        <family val="2"/>
      </rPr>
      <t>+100)</t>
    </r>
  </si>
  <si>
    <t>c)</t>
  </si>
  <si>
    <t>b)</t>
  </si>
  <si>
    <t>a)</t>
  </si>
  <si>
    <t>e)</t>
  </si>
  <si>
    <t>d)</t>
  </si>
  <si>
    <t>mm</t>
  </si>
  <si>
    <t>kN</t>
  </si>
  <si>
    <t xml:space="preserve">
</t>
  </si>
  <si>
    <t>approver</t>
  </si>
  <si>
    <t>checker</t>
  </si>
  <si>
    <t>author</t>
  </si>
  <si>
    <t>date</t>
  </si>
  <si>
    <t>description</t>
  </si>
  <si>
    <t>version</t>
  </si>
  <si>
    <t>Describe here the template. This text should provide the user with instruction about how to use the template.</t>
  </si>
  <si>
    <t>1.5</t>
  </si>
  <si>
    <t>ver.</t>
  </si>
  <si>
    <t>A4 Excel Calculation Template</t>
  </si>
  <si>
    <t>Flange Segment Parameters</t>
  </si>
  <si>
    <t>Distance between inner face of the flange and center of the bolt hole:</t>
  </si>
  <si>
    <t>a =</t>
  </si>
  <si>
    <t>Distance between center of the bolt hole and center-line of the shell:</t>
  </si>
  <si>
    <t>b =</t>
  </si>
  <si>
    <t>Shell thickness:</t>
  </si>
  <si>
    <t>s =</t>
  </si>
  <si>
    <t>Flange thickness:</t>
  </si>
  <si>
    <t>t =</t>
  </si>
  <si>
    <r>
      <t>Flange Segment Analytical Model for 30</t>
    </r>
    <r>
      <rPr>
        <b/>
        <sz val="14"/>
        <color rgb="FF0095D3"/>
        <rFont val="Aptos Narrow"/>
        <family val="2"/>
      </rPr>
      <t>°</t>
    </r>
    <r>
      <rPr>
        <b/>
        <sz val="14"/>
        <color rgb="FF0095D3"/>
        <rFont val="Arial"/>
        <family val="2"/>
      </rPr>
      <t xml:space="preserve"> gap size</t>
    </r>
  </si>
  <si>
    <t>Shell arc length:</t>
  </si>
  <si>
    <t>c =</t>
  </si>
  <si>
    <t>Shell radius of curvature:</t>
  </si>
  <si>
    <t>R =</t>
  </si>
  <si>
    <t>f)</t>
  </si>
  <si>
    <t>Shell pull at rest:</t>
  </si>
  <si>
    <r>
      <t>Z</t>
    </r>
    <r>
      <rPr>
        <vertAlign val="subscript"/>
        <sz val="10"/>
        <color rgb="FF000000"/>
        <rFont val="Consolas"/>
        <family val="3"/>
      </rPr>
      <t>dw</t>
    </r>
    <r>
      <rPr>
        <sz val="10"/>
        <color rgb="FF000000"/>
        <rFont val="Consolas"/>
        <family val="3"/>
      </rPr>
      <t xml:space="preserve"> =</t>
    </r>
  </si>
  <si>
    <t>Bolt size:</t>
  </si>
  <si>
    <t>Bolt material grade:</t>
  </si>
  <si>
    <t>Bolt pretension:</t>
  </si>
  <si>
    <t>g)</t>
  </si>
  <si>
    <t>h)</t>
  </si>
  <si>
    <t>i)</t>
  </si>
  <si>
    <r>
      <t>F</t>
    </r>
    <r>
      <rPr>
        <vertAlign val="subscript"/>
        <sz val="10"/>
        <color rgb="FF000000"/>
        <rFont val="Consolas"/>
        <family val="3"/>
      </rPr>
      <t>v</t>
    </r>
    <r>
      <rPr>
        <sz val="10"/>
        <color rgb="FF000000"/>
        <rFont val="Consolas"/>
        <family val="3"/>
      </rPr>
      <t xml:space="preserve"> =</t>
    </r>
  </si>
  <si>
    <t>Bolt thread pitch:</t>
  </si>
  <si>
    <t>j)</t>
  </si>
  <si>
    <t>P =</t>
  </si>
  <si>
    <t>M80</t>
  </si>
  <si>
    <t>Bolt hole diameter:</t>
  </si>
  <si>
    <t>Washer diameter:</t>
  </si>
  <si>
    <t>Gap height:</t>
  </si>
  <si>
    <t>Gap length:</t>
  </si>
  <si>
    <r>
      <t>L</t>
    </r>
    <r>
      <rPr>
        <vertAlign val="subscript"/>
        <sz val="10"/>
        <color rgb="FF000000"/>
        <rFont val="Consolas"/>
        <family val="3"/>
      </rPr>
      <t>gap</t>
    </r>
    <r>
      <rPr>
        <sz val="10"/>
        <color rgb="FF000000"/>
        <rFont val="Consolas"/>
        <family val="3"/>
      </rPr>
      <t xml:space="preserve"> =</t>
    </r>
  </si>
  <si>
    <r>
      <t>u</t>
    </r>
    <r>
      <rPr>
        <vertAlign val="subscript"/>
        <sz val="10"/>
        <color rgb="FF000000"/>
        <rFont val="Consolas"/>
        <family val="3"/>
      </rPr>
      <t>gap</t>
    </r>
    <r>
      <rPr>
        <sz val="10"/>
        <color rgb="FF000000"/>
        <rFont val="Consolas"/>
        <family val="3"/>
      </rPr>
      <t xml:space="preserve"> =</t>
    </r>
  </si>
  <si>
    <r>
      <t>D</t>
    </r>
    <r>
      <rPr>
        <vertAlign val="subscript"/>
        <sz val="10"/>
        <color rgb="FF000000"/>
        <rFont val="Consolas"/>
        <family val="3"/>
      </rPr>
      <t>o</t>
    </r>
    <r>
      <rPr>
        <sz val="10"/>
        <color rgb="FF000000"/>
        <rFont val="Consolas"/>
        <family val="3"/>
      </rPr>
      <t xml:space="preserve"> =</t>
    </r>
  </si>
  <si>
    <r>
      <t>D</t>
    </r>
    <r>
      <rPr>
        <vertAlign val="subscript"/>
        <sz val="10"/>
        <color rgb="FF000000"/>
        <rFont val="Consolas"/>
        <family val="3"/>
      </rPr>
      <t>w</t>
    </r>
    <r>
      <rPr>
        <sz val="10"/>
        <color rgb="FF000000"/>
        <rFont val="Consolas"/>
        <family val="3"/>
      </rPr>
      <t xml:space="preserve"> =</t>
    </r>
  </si>
  <si>
    <t>k)</t>
  </si>
  <si>
    <t>l)</t>
  </si>
  <si>
    <t>m)</t>
  </si>
  <si>
    <t>n)</t>
  </si>
  <si>
    <t>Flange modulus of elasticity:</t>
  </si>
  <si>
    <t>Flange shear modulus:</t>
  </si>
  <si>
    <t>o)</t>
  </si>
  <si>
    <t>p)</t>
  </si>
  <si>
    <t>E =</t>
  </si>
  <si>
    <t>G =</t>
  </si>
  <si>
    <t>GPa</t>
  </si>
  <si>
    <r>
      <t>F</t>
    </r>
    <r>
      <rPr>
        <b/>
        <vertAlign val="subscript"/>
        <sz val="12"/>
        <color rgb="FF0095D3"/>
        <rFont val="Arial"/>
        <family val="2"/>
      </rPr>
      <t>s</t>
    </r>
    <r>
      <rPr>
        <b/>
        <sz val="12"/>
        <color rgb="FF0095D3"/>
        <rFont val="Arial"/>
        <family val="2"/>
      </rPr>
      <t>(Z): Bolt Axial Force as a function of the shell pull</t>
    </r>
  </si>
  <si>
    <t>Z [N]:</t>
  </si>
  <si>
    <t>Fs [N}:</t>
  </si>
  <si>
    <t>Ms [N·m}:</t>
  </si>
  <si>
    <t>Reference points</t>
  </si>
  <si>
    <t>Z [kN]</t>
  </si>
  <si>
    <t>Fs [kN]</t>
  </si>
  <si>
    <t>Point 1: flange segment ar rest</t>
  </si>
  <si>
    <t>Point 2: flange at ultimate limit state</t>
  </si>
  <si>
    <t>Point 3: flange at small deformations</t>
  </si>
  <si>
    <t>Polynomial coefficients</t>
  </si>
  <si>
    <t>Point 4: gap completely closed</t>
  </si>
  <si>
    <r>
      <t>Tensize zone (Z &gt; Z</t>
    </r>
    <r>
      <rPr>
        <vertAlign val="sub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):</t>
    </r>
  </si>
  <si>
    <r>
      <t>Compressive zone (Z4 &lt; Z &lt; Z</t>
    </r>
    <r>
      <rPr>
        <vertAlign val="sub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>):</t>
    </r>
  </si>
  <si>
    <r>
      <t>Closed gap zone (Z &lt; Z</t>
    </r>
    <r>
      <rPr>
        <vertAlign val="subscript"/>
        <sz val="10"/>
        <color rgb="FF000000"/>
        <rFont val="Arial"/>
        <family val="2"/>
      </rPr>
      <t>4</t>
    </r>
    <r>
      <rPr>
        <sz val="10"/>
        <color rgb="FF000000"/>
        <rFont val="Arial"/>
        <family val="2"/>
      </rPr>
      <t>):</t>
    </r>
  </si>
  <si>
    <r>
      <t>c</t>
    </r>
    <r>
      <rPr>
        <b/>
        <vertAlign val="subscript"/>
        <sz val="10"/>
        <color rgb="FFFFFFFF"/>
        <rFont val="Arial"/>
        <family val="2"/>
      </rPr>
      <t>1</t>
    </r>
  </si>
  <si>
    <r>
      <t>c</t>
    </r>
    <r>
      <rPr>
        <b/>
        <vertAlign val="subscript"/>
        <sz val="10"/>
        <color rgb="FFFFFFFF"/>
        <rFont val="Arial"/>
        <family val="2"/>
      </rPr>
      <t>2</t>
    </r>
  </si>
  <si>
    <r>
      <t>M</t>
    </r>
    <r>
      <rPr>
        <b/>
        <vertAlign val="subscript"/>
        <sz val="12"/>
        <color rgb="FF0095D3"/>
        <rFont val="Arial"/>
        <family val="2"/>
      </rPr>
      <t>s</t>
    </r>
    <r>
      <rPr>
        <b/>
        <sz val="12"/>
        <color rgb="FF0095D3"/>
        <rFont val="Arial"/>
        <family val="2"/>
      </rPr>
      <t>(Z): Bolt Bending Moment as a function of the shell pull</t>
    </r>
  </si>
  <si>
    <t>Ms [N·m]</t>
  </si>
  <si>
    <t>Miscellaneous Model Data</t>
  </si>
  <si>
    <t>Reduced prying distance:</t>
  </si>
  <si>
    <t>a' =</t>
  </si>
  <si>
    <t>Ideal shell force at tensile ULS:</t>
  </si>
  <si>
    <r>
      <t>Z</t>
    </r>
    <r>
      <rPr>
        <vertAlign val="subscript"/>
        <sz val="10"/>
        <color rgb="FF000000"/>
        <rFont val="Consolas"/>
        <family val="3"/>
      </rPr>
      <t>0</t>
    </r>
    <r>
      <rPr>
        <sz val="10"/>
        <color rgb="FF000000"/>
        <rFont val="Consolas"/>
        <family val="3"/>
      </rPr>
      <t xml:space="preserve"> =</t>
    </r>
  </si>
  <si>
    <t>Cantilever shell force at tensile ULS:</t>
  </si>
  <si>
    <r>
      <t>Z</t>
    </r>
    <r>
      <rPr>
        <vertAlign val="subscript"/>
        <sz val="10"/>
        <color rgb="FF000000"/>
        <rFont val="Consolas"/>
        <family val="3"/>
      </rPr>
      <t>2,tilde</t>
    </r>
    <r>
      <rPr>
        <sz val="10"/>
        <color rgb="FF000000"/>
        <rFont val="Consolas"/>
        <family val="3"/>
      </rPr>
      <t xml:space="preserve"> =</t>
    </r>
  </si>
  <si>
    <t>Bolt bending stiffness:</t>
  </si>
  <si>
    <r>
      <t>K</t>
    </r>
    <r>
      <rPr>
        <vertAlign val="subscript"/>
        <sz val="10"/>
        <color rgb="FF000000"/>
        <rFont val="Consolas"/>
        <family val="3"/>
      </rPr>
      <t>Ms</t>
    </r>
    <r>
      <rPr>
        <sz val="10"/>
        <color rgb="FF000000"/>
        <rFont val="Consolas"/>
        <family val="3"/>
      </rPr>
      <t xml:space="preserve"> =</t>
    </r>
  </si>
  <si>
    <t>kN·m/rad</t>
  </si>
  <si>
    <t>n.a.</t>
  </si>
  <si>
    <t>Gap stiffness:</t>
  </si>
  <si>
    <r>
      <t>k</t>
    </r>
    <r>
      <rPr>
        <vertAlign val="subscript"/>
        <sz val="10"/>
        <color rgb="FF000000"/>
        <rFont val="Consolas"/>
        <family val="3"/>
      </rPr>
      <t>gap,tot</t>
    </r>
    <r>
      <rPr>
        <sz val="10"/>
        <color rgb="FF000000"/>
        <rFont val="Consolas"/>
        <family val="3"/>
      </rPr>
      <t xml:space="preserve"> =</t>
    </r>
  </si>
  <si>
    <t>kN/mm/m</t>
  </si>
  <si>
    <t>Shell force at closed gap:</t>
  </si>
  <si>
    <r>
      <rPr>
        <sz val="10"/>
        <color rgb="FF000000"/>
        <rFont val="Aptos Narrow"/>
        <family val="2"/>
      </rPr>
      <t>Δ</t>
    </r>
    <r>
      <rPr>
        <sz val="10"/>
        <color rgb="FF000000"/>
        <rFont val="Consolas"/>
        <family val="3"/>
      </rPr>
      <t>Z</t>
    </r>
    <r>
      <rPr>
        <vertAlign val="subscript"/>
        <sz val="10"/>
        <color rgb="FF000000"/>
        <rFont val="Consolas"/>
        <family val="3"/>
      </rPr>
      <t>gap</t>
    </r>
    <r>
      <rPr>
        <sz val="10"/>
        <color rgb="FF000000"/>
        <rFont val="Consolas"/>
        <family val="3"/>
      </rPr>
      <t xml:space="preserve"> =</t>
    </r>
  </si>
  <si>
    <t>Stiffness correction factor:</t>
  </si>
  <si>
    <r>
      <t>α</t>
    </r>
    <r>
      <rPr>
        <vertAlign val="subscript"/>
        <sz val="10"/>
        <color rgb="FF000000"/>
        <rFont val="Aptos Narrow"/>
        <family val="2"/>
      </rPr>
      <t>k</t>
    </r>
    <r>
      <rPr>
        <sz val="10"/>
        <color rgb="FF000000"/>
        <rFont val="Aptos Narrow"/>
        <family val="2"/>
      </rPr>
      <t xml:space="preserve"> =</t>
    </r>
  </si>
  <si>
    <t>-</t>
  </si>
  <si>
    <t>Fs polynomial initial slope:</t>
  </si>
  <si>
    <r>
      <rPr>
        <sz val="10"/>
        <color rgb="FF000000"/>
        <rFont val="Aptos Narrow"/>
        <family val="2"/>
      </rPr>
      <t>χ</t>
    </r>
    <r>
      <rPr>
        <vertAlign val="subscript"/>
        <sz val="10"/>
        <color rgb="FF000000"/>
        <rFont val="Consolas"/>
        <family val="3"/>
      </rPr>
      <t>ini,mod</t>
    </r>
    <r>
      <rPr>
        <sz val="10"/>
        <color rgb="FF000000"/>
        <rFont val="Consolas"/>
        <family val="3"/>
      </rPr>
      <t xml:space="preserve"> =</t>
    </r>
  </si>
  <si>
    <t>Fs polynomial true initial slope:</t>
  </si>
  <si>
    <r>
      <rPr>
        <sz val="10"/>
        <color rgb="FF000000"/>
        <rFont val="Aptos Narrow"/>
        <family val="2"/>
      </rPr>
      <t>χ</t>
    </r>
    <r>
      <rPr>
        <vertAlign val="subscript"/>
        <sz val="10"/>
        <color rgb="FF000000"/>
        <rFont val="Consolas"/>
        <family val="3"/>
      </rPr>
      <t>ini,true</t>
    </r>
    <r>
      <rPr>
        <sz val="10"/>
        <color rgb="FF000000"/>
        <rFont val="Consolas"/>
        <family val="3"/>
      </rPr>
      <t xml:space="preserve"> =</t>
    </r>
  </si>
  <si>
    <t>Ms polynomial true initial slope:</t>
  </si>
  <si>
    <r>
      <t>χ</t>
    </r>
    <r>
      <rPr>
        <vertAlign val="subscript"/>
        <sz val="10"/>
        <color rgb="FF000000"/>
        <rFont val="Consolas"/>
        <family val="3"/>
      </rPr>
      <t>ini,true,M</t>
    </r>
    <r>
      <rPr>
        <sz val="10"/>
        <color rgb="FF000000"/>
        <rFont val="Consolas"/>
        <family val="3"/>
      </rPr>
      <t xml:space="preserve"> =</t>
    </r>
  </si>
  <si>
    <r>
      <t>Flange Segment Analytical Model for 60</t>
    </r>
    <r>
      <rPr>
        <b/>
        <sz val="14"/>
        <color rgb="FF0095D3"/>
        <rFont val="Aptos Narrow"/>
        <family val="2"/>
      </rPr>
      <t>°</t>
    </r>
    <r>
      <rPr>
        <b/>
        <sz val="14"/>
        <color rgb="FF0095D3"/>
        <rFont val="Arial"/>
        <family val="2"/>
      </rPr>
      <t xml:space="preserve"> gap size</t>
    </r>
  </si>
  <si>
    <t>B</t>
  </si>
  <si>
    <r>
      <t>Flange Segment Analytical Model for 120</t>
    </r>
    <r>
      <rPr>
        <b/>
        <sz val="14"/>
        <color rgb="FF0095D3"/>
        <rFont val="Aptos Narrow"/>
        <family val="2"/>
      </rPr>
      <t>°</t>
    </r>
    <r>
      <rPr>
        <b/>
        <sz val="14"/>
        <color rgb="FF0095D3"/>
        <rFont val="Arial"/>
        <family val="2"/>
      </rPr>
      <t xml:space="preserve"> gap size</t>
    </r>
  </si>
  <si>
    <t>D</t>
  </si>
  <si>
    <t>C</t>
  </si>
  <si>
    <r>
      <t>Flange Segment Analytical Model for 90</t>
    </r>
    <r>
      <rPr>
        <b/>
        <sz val="14"/>
        <color rgb="FF0095D3"/>
        <rFont val="Aptos Narrow"/>
        <family val="2"/>
      </rPr>
      <t>°</t>
    </r>
    <r>
      <rPr>
        <b/>
        <sz val="14"/>
        <color rgb="FF0095D3"/>
        <rFont val="Arial"/>
        <family val="2"/>
      </rPr>
      <t xml:space="preserve"> gap size</t>
    </r>
  </si>
  <si>
    <r>
      <t>c</t>
    </r>
    <r>
      <rPr>
        <b/>
        <vertAlign val="subscript"/>
        <sz val="10"/>
        <color rgb="FFFFFFFF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</si>
</sst>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0"/>
  </numFmts>
  <fonts count="4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theme="0" tint="-0.499984740745262"/>
      <name val="Consolas"/>
      <family val="3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b/>
      <sz val="10"/>
      <color rgb="FF000000"/>
      <name val="Consolas"/>
      <family val="3"/>
    </font>
    <font>
      <vertAlign val="subscript"/>
      <sz val="10"/>
      <color rgb="FF000000"/>
      <name val="Consolas"/>
      <family val="3"/>
    </font>
    <font>
      <sz val="10"/>
      <color rgb="FF000000"/>
      <name val="Arial"/>
      <family val="2"/>
    </font>
    <font>
      <sz val="10"/>
      <color rgb="FF0095D3"/>
      <name val="Arial"/>
      <family val="2"/>
    </font>
    <font>
      <b/>
      <i/>
      <sz val="10"/>
      <color rgb="FF0095D3"/>
      <name val="Arial"/>
      <family val="2"/>
    </font>
    <font>
      <b/>
      <sz val="12"/>
      <color rgb="FFFF0000"/>
      <name val="Consolas"/>
      <family val="3"/>
    </font>
    <font>
      <b/>
      <sz val="12"/>
      <color rgb="FF0095D3"/>
      <name val="Arial"/>
      <family val="2"/>
    </font>
    <font>
      <i/>
      <sz val="10"/>
      <color rgb="FF808080"/>
      <name val="Arial"/>
      <family val="2"/>
    </font>
    <font>
      <i/>
      <sz val="10"/>
      <color theme="1"/>
      <name val="Arial"/>
      <family val="2"/>
    </font>
    <font>
      <sz val="14"/>
      <color theme="0" tint="-0.499984740745262"/>
      <name val="Consolas"/>
      <family val="3"/>
    </font>
    <font>
      <b/>
      <sz val="14"/>
      <color rgb="FF0095D3"/>
      <name val="Arial"/>
      <family val="2"/>
    </font>
    <font>
      <b/>
      <sz val="10"/>
      <color rgb="FF0095D3"/>
      <name val="Consolas"/>
      <family val="3"/>
    </font>
    <font>
      <sz val="10"/>
      <color rgb="FF0095D3"/>
      <name val="Consolas"/>
      <family val="3"/>
    </font>
    <font>
      <b/>
      <sz val="12"/>
      <color rgb="FF0095D3"/>
      <name val="Consolas"/>
      <family val="3"/>
    </font>
    <font>
      <sz val="8"/>
      <color theme="0" tint="-0.499984740745262"/>
      <name val="Consolas"/>
      <family val="3"/>
    </font>
    <font>
      <b/>
      <sz val="8"/>
      <color rgb="FF0095D3"/>
      <name val="Consolas"/>
      <family val="3"/>
    </font>
    <font>
      <sz val="8"/>
      <color rgb="FF0095D3"/>
      <name val="Consolas"/>
      <family val="3"/>
    </font>
    <font>
      <b/>
      <sz val="8"/>
      <color rgb="FF808080"/>
      <name val="Consolas"/>
      <family val="3"/>
    </font>
    <font>
      <b/>
      <i/>
      <sz val="8"/>
      <color rgb="FF808080"/>
      <name val="Consolas"/>
      <family val="3"/>
    </font>
    <font>
      <sz val="8"/>
      <color rgb="FF808080"/>
      <name val="Consolas"/>
      <family val="3"/>
    </font>
    <font>
      <b/>
      <sz val="14"/>
      <color rgb="FF0095D3"/>
      <name val="Aptos Narrow"/>
      <family val="2"/>
    </font>
    <font>
      <b/>
      <vertAlign val="subscript"/>
      <sz val="12"/>
      <color rgb="FF0095D3"/>
      <name val="Arial"/>
      <family val="2"/>
    </font>
    <font>
      <b/>
      <sz val="10"/>
      <color rgb="FFFFFFFF"/>
      <name val="Arial"/>
      <family val="2"/>
    </font>
    <font>
      <vertAlign val="subscript"/>
      <sz val="10"/>
      <color rgb="FF000000"/>
      <name val="Arial"/>
      <family val="2"/>
    </font>
    <font>
      <b/>
      <vertAlign val="subscript"/>
      <sz val="10"/>
      <color rgb="FFFFFFFF"/>
      <name val="Arial"/>
      <family val="2"/>
    </font>
    <font>
      <sz val="10"/>
      <color rgb="FF000000"/>
      <name val="Aptos Narrow"/>
      <family val="2"/>
    </font>
    <font>
      <sz val="10"/>
      <color rgb="FF000000"/>
      <name val="Consolas"/>
      <family val="2"/>
    </font>
    <font>
      <vertAlign val="subscript"/>
      <sz val="10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/>
      <bottom style="thin">
        <color rgb="FF0095D3"/>
      </bottom>
      <diagonal/>
    </border>
    <border>
      <left/>
      <right/>
      <top/>
      <bottom style="medium">
        <color rgb="FF0095D3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/>
      <bottom style="thick">
        <color rgb="FF0095D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95D3"/>
      </top>
      <bottom style="thin">
        <color rgb="FF0095D3"/>
      </bottom>
      <diagonal/>
    </border>
    <border>
      <left style="thin">
        <color rgb="FF0095D3"/>
      </left>
      <right/>
      <top style="thin">
        <color rgb="FF0095D3"/>
      </top>
      <bottom style="thin">
        <color rgb="FF0095D3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2" fillId="0" borderId="0" xfId="0" applyFont="1"/>
    <xf numFmtId="0" fontId="3" fillId="0" borderId="0" xfId="0" applyFont="1"/>
    <xf numFmtId="0" fontId="0" fillId="3" borderId="0" xfId="0" applyFill="1"/>
    <xf numFmtId="0" fontId="5" fillId="3" borderId="0" xfId="0" applyFont="1" applyFill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8" fillId="2" borderId="0" xfId="0" applyFont="1" applyFill="1" applyAlignment="1">
      <alignment horizontal="center"/>
    </xf>
    <xf numFmtId="165" fontId="7" fillId="0" borderId="0" xfId="0" applyNumberFormat="1" applyFont="1"/>
    <xf numFmtId="0" fontId="7" fillId="0" borderId="0" xfId="0" applyFont="1"/>
    <xf numFmtId="0" fontId="9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1" fillId="5" borderId="1" xfId="1" applyFont="1" applyFill="1" applyBorder="1" applyAlignment="1">
      <alignment horizontal="left" vertical="center"/>
    </xf>
    <xf numFmtId="2" fontId="12" fillId="5" borderId="1" xfId="1" applyNumberFormat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right" vertical="center"/>
    </xf>
    <xf numFmtId="0" fontId="14" fillId="5" borderId="1" xfId="1" applyFont="1" applyFill="1" applyBorder="1" applyAlignment="1">
      <alignment horizontal="left" vertical="center"/>
    </xf>
    <xf numFmtId="0" fontId="15" fillId="5" borderId="0" xfId="1" applyFont="1" applyFill="1" applyAlignment="1">
      <alignment horizontal="right" vertical="center"/>
    </xf>
    <xf numFmtId="0" fontId="11" fillId="5" borderId="2" xfId="1" applyFont="1" applyFill="1" applyBorder="1" applyAlignment="1">
      <alignment horizontal="right" vertical="center"/>
    </xf>
    <xf numFmtId="0" fontId="14" fillId="5" borderId="2" xfId="1" applyFont="1" applyFill="1" applyBorder="1" applyAlignment="1">
      <alignment horizontal="left" vertical="center"/>
    </xf>
    <xf numFmtId="0" fontId="16" fillId="5" borderId="3" xfId="1" applyFont="1" applyFill="1" applyBorder="1" applyAlignment="1">
      <alignment horizontal="left"/>
    </xf>
    <xf numFmtId="2" fontId="17" fillId="5" borderId="4" xfId="1" applyNumberFormat="1" applyFont="1" applyFill="1" applyBorder="1" applyAlignment="1">
      <alignment horizontal="center"/>
    </xf>
    <xf numFmtId="0" fontId="18" fillId="5" borderId="4" xfId="1" applyFont="1" applyFill="1" applyBorder="1" applyAlignment="1">
      <alignment horizontal="left"/>
    </xf>
    <xf numFmtId="0" fontId="11" fillId="5" borderId="5" xfId="1" applyFont="1" applyFill="1" applyBorder="1" applyAlignment="1">
      <alignment horizontal="left" vertical="center"/>
    </xf>
    <xf numFmtId="0" fontId="11" fillId="5" borderId="5" xfId="1" applyFont="1" applyFill="1" applyBorder="1" applyAlignment="1">
      <alignment horizontal="right" vertical="center"/>
    </xf>
    <xf numFmtId="0" fontId="14" fillId="5" borderId="5" xfId="1" applyFont="1" applyFill="1" applyBorder="1" applyAlignment="1">
      <alignment horizontal="left" vertical="center"/>
    </xf>
    <xf numFmtId="0" fontId="9" fillId="4" borderId="0" xfId="1" applyFont="1" applyFill="1" applyAlignment="1">
      <alignment vertical="center" wrapText="1"/>
    </xf>
    <xf numFmtId="0" fontId="19" fillId="6" borderId="0" xfId="1" applyFont="1" applyFill="1" applyAlignment="1">
      <alignment horizontal="left" vertical="top" wrapText="1"/>
    </xf>
    <xf numFmtId="0" fontId="9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0" xfId="1" applyFont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19" fillId="6" borderId="0" xfId="1" applyFont="1" applyFill="1" applyAlignment="1">
      <alignment vertical="top" wrapText="1"/>
    </xf>
    <xf numFmtId="0" fontId="20" fillId="0" borderId="11" xfId="1" applyFont="1" applyBorder="1" applyAlignment="1">
      <alignment vertical="center" wrapText="1"/>
    </xf>
    <xf numFmtId="0" fontId="20" fillId="0" borderId="12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10" fillId="0" borderId="9" xfId="1" applyFont="1" applyBorder="1" applyAlignment="1">
      <alignment vertical="center"/>
    </xf>
    <xf numFmtId="0" fontId="10" fillId="0" borderId="10" xfId="1" applyFont="1" applyBorder="1" applyAlignment="1">
      <alignment vertical="center"/>
    </xf>
    <xf numFmtId="0" fontId="10" fillId="0" borderId="16" xfId="1" applyFont="1" applyBorder="1" applyAlignment="1">
      <alignment vertical="center"/>
    </xf>
    <xf numFmtId="0" fontId="10" fillId="0" borderId="5" xfId="1" applyFont="1" applyBorder="1" applyAlignment="1">
      <alignment vertical="center"/>
    </xf>
    <xf numFmtId="0" fontId="10" fillId="0" borderId="17" xfId="1" applyFont="1" applyBorder="1" applyAlignment="1">
      <alignment vertical="center"/>
    </xf>
    <xf numFmtId="0" fontId="21" fillId="4" borderId="0" xfId="1" applyFont="1" applyFill="1"/>
    <xf numFmtId="0" fontId="19" fillId="0" borderId="0" xfId="1" applyFont="1" applyAlignment="1">
      <alignment vertical="top" wrapText="1"/>
    </xf>
    <xf numFmtId="2" fontId="22" fillId="5" borderId="18" xfId="1" applyNumberFormat="1" applyFont="1" applyFill="1" applyBorder="1" applyAlignment="1">
      <alignment horizontal="left"/>
    </xf>
    <xf numFmtId="0" fontId="22" fillId="5" borderId="18" xfId="1" applyFont="1" applyFill="1" applyBorder="1" applyAlignment="1">
      <alignment horizontal="left"/>
    </xf>
    <xf numFmtId="0" fontId="23" fillId="4" borderId="0" xfId="1" applyFont="1" applyFill="1" applyAlignment="1">
      <alignment horizontal="center" vertical="center"/>
    </xf>
    <xf numFmtId="0" fontId="24" fillId="4" borderId="0" xfId="1" applyFont="1" applyFill="1" applyAlignment="1">
      <alignment horizontal="right" vertical="center"/>
    </xf>
    <xf numFmtId="0" fontId="25" fillId="4" borderId="0" xfId="1" applyFont="1" applyFill="1" applyAlignment="1">
      <alignment vertical="center"/>
    </xf>
    <xf numFmtId="0" fontId="26" fillId="4" borderId="0" xfId="1" applyFont="1" applyFill="1" applyAlignment="1">
      <alignment horizontal="center" vertical="center"/>
    </xf>
    <xf numFmtId="0" fontId="27" fillId="4" borderId="19" xfId="1" applyFont="1" applyFill="1" applyBorder="1" applyAlignment="1">
      <alignment horizontal="center" vertical="center"/>
    </xf>
    <xf numFmtId="0" fontId="28" fillId="4" borderId="19" xfId="1" applyFont="1" applyFill="1" applyBorder="1" applyAlignment="1">
      <alignment horizontal="center" vertical="center"/>
    </xf>
    <xf numFmtId="14" fontId="28" fillId="4" borderId="19" xfId="1" applyNumberFormat="1" applyFont="1" applyFill="1" applyBorder="1" applyAlignment="1">
      <alignment horizontal="center" vertical="center"/>
    </xf>
    <xf numFmtId="49" fontId="27" fillId="4" borderId="19" xfId="1" applyNumberFormat="1" applyFont="1" applyFill="1" applyBorder="1" applyAlignment="1">
      <alignment horizontal="center" vertical="center"/>
    </xf>
    <xf numFmtId="0" fontId="27" fillId="4" borderId="0" xfId="1" applyFont="1" applyFill="1" applyAlignment="1">
      <alignment horizontal="center"/>
    </xf>
    <xf numFmtId="0" fontId="29" fillId="4" borderId="0" xfId="1" applyFont="1" applyFill="1" applyAlignment="1">
      <alignment horizontal="center"/>
    </xf>
    <xf numFmtId="0" fontId="29" fillId="4" borderId="0" xfId="1" applyFont="1" applyFill="1" applyAlignment="1">
      <alignment horizontal="center" vertical="center"/>
    </xf>
    <xf numFmtId="0" fontId="31" fillId="4" borderId="0" xfId="1" applyFont="1" applyFill="1" applyAlignment="1">
      <alignment horizontal="right" vertical="center"/>
    </xf>
    <xf numFmtId="0" fontId="31" fillId="4" borderId="0" xfId="1" applyFont="1" applyFill="1" applyAlignment="1">
      <alignment vertical="center"/>
    </xf>
    <xf numFmtId="0" fontId="29" fillId="4" borderId="0" xfId="1" applyFont="1" applyFill="1" applyAlignment="1">
      <alignment vertical="center"/>
    </xf>
    <xf numFmtId="0" fontId="9" fillId="4" borderId="23" xfId="1" applyFont="1" applyFill="1" applyBorder="1" applyAlignment="1">
      <alignment vertical="center"/>
    </xf>
    <xf numFmtId="49" fontId="23" fillId="4" borderId="23" xfId="1" applyNumberFormat="1" applyFont="1" applyFill="1" applyBorder="1" applyAlignment="1">
      <alignment horizontal="center" vertical="center"/>
    </xf>
    <xf numFmtId="0" fontId="24" fillId="4" borderId="23" xfId="1" applyFont="1" applyFill="1" applyBorder="1" applyAlignment="1">
      <alignment horizontal="right" vertical="center"/>
    </xf>
    <xf numFmtId="0" fontId="10" fillId="4" borderId="23" xfId="1" applyFont="1" applyFill="1" applyBorder="1" applyAlignment="1">
      <alignment vertical="center"/>
    </xf>
    <xf numFmtId="0" fontId="25" fillId="4" borderId="23" xfId="1" applyFont="1" applyFill="1" applyBorder="1" applyAlignment="1">
      <alignment vertical="center"/>
    </xf>
    <xf numFmtId="0" fontId="10" fillId="4" borderId="24" xfId="1" applyFont="1" applyFill="1" applyBorder="1" applyAlignment="1">
      <alignment vertical="center"/>
    </xf>
    <xf numFmtId="0" fontId="14" fillId="5" borderId="0" xfId="1" applyFont="1" applyFill="1" applyAlignment="1">
      <alignment horizontal="left" vertical="center"/>
    </xf>
    <xf numFmtId="0" fontId="11" fillId="5" borderId="0" xfId="1" applyFont="1" applyFill="1" applyAlignment="1">
      <alignment horizontal="right" vertical="center"/>
    </xf>
    <xf numFmtId="0" fontId="11" fillId="5" borderId="0" xfId="1" applyFont="1" applyFill="1" applyAlignment="1">
      <alignment horizontal="left" vertical="center"/>
    </xf>
    <xf numFmtId="0" fontId="12" fillId="5" borderId="1" xfId="1" applyFont="1" applyFill="1" applyBorder="1" applyAlignment="1">
      <alignment horizontal="center" vertical="center"/>
    </xf>
    <xf numFmtId="164" fontId="12" fillId="5" borderId="1" xfId="1" applyNumberFormat="1" applyFont="1" applyFill="1" applyBorder="1" applyAlignment="1">
      <alignment horizontal="center" vertical="center"/>
    </xf>
    <xf numFmtId="0" fontId="12" fillId="5" borderId="0" xfId="1" applyFont="1" applyFill="1" applyAlignment="1">
      <alignment horizontal="center" vertical="center"/>
    </xf>
    <xf numFmtId="164" fontId="12" fillId="5" borderId="5" xfId="1" applyNumberFormat="1" applyFont="1" applyFill="1" applyBorder="1" applyAlignment="1">
      <alignment horizontal="center" vertical="center"/>
    </xf>
    <xf numFmtId="0" fontId="12" fillId="5" borderId="5" xfId="1" applyFont="1" applyFill="1" applyBorder="1" applyAlignment="1">
      <alignment horizontal="center" vertical="center"/>
    </xf>
    <xf numFmtId="165" fontId="12" fillId="5" borderId="1" xfId="1" applyNumberFormat="1" applyFont="1" applyFill="1" applyBorder="1" applyAlignment="1">
      <alignment horizontal="center" vertical="center"/>
    </xf>
    <xf numFmtId="166" fontId="12" fillId="5" borderId="1" xfId="1" applyNumberFormat="1" applyFont="1" applyFill="1" applyBorder="1" applyAlignment="1">
      <alignment horizontal="center" vertical="center"/>
    </xf>
    <xf numFmtId="1" fontId="12" fillId="5" borderId="5" xfId="1" applyNumberFormat="1" applyFont="1" applyFill="1" applyBorder="1" applyAlignment="1">
      <alignment horizontal="center" vertical="center"/>
    </xf>
    <xf numFmtId="0" fontId="10" fillId="4" borderId="0" xfId="1" applyFont="1" applyFill="1" applyAlignment="1">
      <alignment vertical="center" wrapText="1"/>
    </xf>
    <xf numFmtId="0" fontId="9" fillId="4" borderId="0" xfId="1" applyFont="1" applyFill="1" applyAlignment="1">
      <alignment horizontal="right" vertical="center"/>
    </xf>
    <xf numFmtId="0" fontId="9" fillId="4" borderId="25" xfId="1" applyFont="1" applyFill="1" applyBorder="1" applyAlignment="1">
      <alignment vertical="center"/>
    </xf>
    <xf numFmtId="0" fontId="10" fillId="0" borderId="2" xfId="1" applyFont="1" applyBorder="1" applyAlignment="1">
      <alignment vertical="center"/>
    </xf>
    <xf numFmtId="0" fontId="10" fillId="0" borderId="15" xfId="1" applyFont="1" applyBorder="1" applyAlignment="1">
      <alignment vertical="center"/>
    </xf>
    <xf numFmtId="0" fontId="10" fillId="0" borderId="14" xfId="1" applyFont="1" applyBorder="1" applyAlignment="1">
      <alignment vertical="center"/>
    </xf>
    <xf numFmtId="0" fontId="16" fillId="5" borderId="0" xfId="1" applyFont="1" applyFill="1" applyAlignment="1">
      <alignment horizontal="left" indent="2"/>
    </xf>
    <xf numFmtId="1" fontId="14" fillId="5" borderId="25" xfId="1" applyNumberFormat="1" applyFont="1" applyFill="1" applyBorder="1" applyAlignment="1">
      <alignment horizontal="center" vertical="center"/>
    </xf>
    <xf numFmtId="1" fontId="34" fillId="8" borderId="25" xfId="1" applyNumberFormat="1" applyFont="1" applyFill="1" applyBorder="1" applyAlignment="1">
      <alignment horizontal="center" vertical="center"/>
    </xf>
    <xf numFmtId="0" fontId="34" fillId="8" borderId="25" xfId="1" applyFont="1" applyFill="1" applyBorder="1" applyAlignment="1">
      <alignment horizontal="center" vertical="center"/>
    </xf>
    <xf numFmtId="164" fontId="14" fillId="5" borderId="25" xfId="1" applyNumberFormat="1" applyFont="1" applyFill="1" applyBorder="1" applyAlignment="1">
      <alignment horizontal="center" vertical="center"/>
    </xf>
    <xf numFmtId="11" fontId="14" fillId="5" borderId="25" xfId="1" applyNumberFormat="1" applyFont="1" applyFill="1" applyBorder="1" applyAlignment="1">
      <alignment horizontal="center" vertical="center"/>
    </xf>
    <xf numFmtId="167" fontId="7" fillId="0" borderId="0" xfId="0" applyNumberFormat="1" applyFont="1"/>
    <xf numFmtId="11" fontId="7" fillId="0" borderId="0" xfId="0" applyNumberFormat="1" applyFont="1"/>
    <xf numFmtId="164" fontId="7" fillId="0" borderId="0" xfId="0" applyNumberFormat="1" applyFont="1" applyAlignment="1">
      <alignment horizontal="center"/>
    </xf>
    <xf numFmtId="0" fontId="38" fillId="5" borderId="1" xfId="1" applyFont="1" applyFill="1" applyBorder="1" applyAlignment="1">
      <alignment horizontal="right" vertical="center"/>
    </xf>
    <xf numFmtId="0" fontId="37" fillId="5" borderId="1" xfId="1" applyFont="1" applyFill="1" applyBorder="1" applyAlignment="1">
      <alignment horizontal="right" vertical="center"/>
    </xf>
    <xf numFmtId="2" fontId="7" fillId="0" borderId="0" xfId="0" applyNumberFormat="1" applyFont="1"/>
    <xf numFmtId="0" fontId="38" fillId="5" borderId="5" xfId="1" applyFont="1" applyFill="1" applyBorder="1" applyAlignment="1">
      <alignment horizontal="right" vertical="center"/>
    </xf>
    <xf numFmtId="165" fontId="12" fillId="5" borderId="5" xfId="1" applyNumberFormat="1" applyFont="1" applyFill="1" applyBorder="1" applyAlignment="1">
      <alignment horizontal="center" vertical="center"/>
    </xf>
    <xf numFmtId="0" fontId="19" fillId="7" borderId="10" xfId="1" applyFont="1" applyFill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30" fillId="4" borderId="0" xfId="1" applyFont="1" applyFill="1" applyAlignment="1">
      <alignment horizontal="left" vertical="top" wrapText="1"/>
    </xf>
    <xf numFmtId="0" fontId="30" fillId="4" borderId="0" xfId="1" applyFont="1" applyFill="1" applyAlignment="1">
      <alignment horizontal="left" vertical="top"/>
    </xf>
    <xf numFmtId="0" fontId="29" fillId="4" borderId="6" xfId="1" applyFont="1" applyFill="1" applyBorder="1" applyAlignment="1">
      <alignment horizontal="center"/>
    </xf>
    <xf numFmtId="0" fontId="27" fillId="4" borderId="22" xfId="1" applyFont="1" applyFill="1" applyBorder="1" applyAlignment="1">
      <alignment horizontal="left" vertical="center"/>
    </xf>
    <xf numFmtId="0" fontId="27" fillId="4" borderId="21" xfId="1" applyFont="1" applyFill="1" applyBorder="1" applyAlignment="1">
      <alignment horizontal="left" vertical="center"/>
    </xf>
    <xf numFmtId="0" fontId="27" fillId="4" borderId="20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441ACF27-160B-4F68-B601-75E0F5333046}"/>
  </cellStyles>
  <dxfs count="12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Gap30deg!$O$47:$DJ$47</c:f>
              <c:numCache>
                <c:formatCode>General</c:formatCode>
                <c:ptCount val="100"/>
                <c:pt idx="0">
                  <c:v>-1240131.0628521927</c:v>
                </c:pt>
                <c:pt idx="1">
                  <c:v>-1207025.5107161193</c:v>
                </c:pt>
                <c:pt idx="2">
                  <c:v>-1173919.958580046</c:v>
                </c:pt>
                <c:pt idx="3">
                  <c:v>-1140814.4064439728</c:v>
                </c:pt>
                <c:pt idx="4">
                  <c:v>-1107708.8543078995</c:v>
                </c:pt>
                <c:pt idx="5">
                  <c:v>-1074603.3021718261</c:v>
                </c:pt>
                <c:pt idx="6">
                  <c:v>-1041497.7500357528</c:v>
                </c:pt>
                <c:pt idx="7">
                  <c:v>-1008392.1978996795</c:v>
                </c:pt>
                <c:pt idx="8">
                  <c:v>-975286.6457636063</c:v>
                </c:pt>
                <c:pt idx="9">
                  <c:v>-942181.09362753294</c:v>
                </c:pt>
                <c:pt idx="10">
                  <c:v>-909075.54149145959</c:v>
                </c:pt>
                <c:pt idx="11">
                  <c:v>-875969.98935538635</c:v>
                </c:pt>
                <c:pt idx="12">
                  <c:v>-842864.437219313</c:v>
                </c:pt>
                <c:pt idx="13">
                  <c:v>-809758.88508323976</c:v>
                </c:pt>
                <c:pt idx="14">
                  <c:v>-776653.3329471664</c:v>
                </c:pt>
                <c:pt idx="15">
                  <c:v>-743547.78081109305</c:v>
                </c:pt>
                <c:pt idx="16">
                  <c:v>-710442.22867501981</c:v>
                </c:pt>
                <c:pt idx="17">
                  <c:v>-677336.67653894646</c:v>
                </c:pt>
                <c:pt idx="18">
                  <c:v>-644231.12440287322</c:v>
                </c:pt>
                <c:pt idx="19">
                  <c:v>-611125.57226679986</c:v>
                </c:pt>
                <c:pt idx="20">
                  <c:v>-578020.02013072663</c:v>
                </c:pt>
                <c:pt idx="21">
                  <c:v>-544914.46799465327</c:v>
                </c:pt>
                <c:pt idx="22">
                  <c:v>-511808.91585858003</c:v>
                </c:pt>
                <c:pt idx="23">
                  <c:v>-478703.36372250668</c:v>
                </c:pt>
                <c:pt idx="24">
                  <c:v>-445597.81158643332</c:v>
                </c:pt>
                <c:pt idx="25">
                  <c:v>-412492.25945036008</c:v>
                </c:pt>
                <c:pt idx="26">
                  <c:v>-379386.70731428673</c:v>
                </c:pt>
                <c:pt idx="27">
                  <c:v>-346281.15517821349</c:v>
                </c:pt>
                <c:pt idx="28">
                  <c:v>-313175.60304214014</c:v>
                </c:pt>
                <c:pt idx="29">
                  <c:v>-280070.0509060669</c:v>
                </c:pt>
                <c:pt idx="30">
                  <c:v>-246964.49876999354</c:v>
                </c:pt>
                <c:pt idx="31">
                  <c:v>-213858.94663392031</c:v>
                </c:pt>
                <c:pt idx="32">
                  <c:v>-180753.39449784695</c:v>
                </c:pt>
                <c:pt idx="33">
                  <c:v>-147647.8423617736</c:v>
                </c:pt>
                <c:pt idx="34">
                  <c:v>-114542.29022570024</c:v>
                </c:pt>
                <c:pt idx="35">
                  <c:v>-81436.738089627121</c:v>
                </c:pt>
                <c:pt idx="36">
                  <c:v>-48331.185953553766</c:v>
                </c:pt>
                <c:pt idx="37">
                  <c:v>-15225.633817480411</c:v>
                </c:pt>
                <c:pt idx="38">
                  <c:v>17879.918318592943</c:v>
                </c:pt>
                <c:pt idx="39">
                  <c:v>50985.470454666065</c:v>
                </c:pt>
                <c:pt idx="40">
                  <c:v>84091.02259073942</c:v>
                </c:pt>
                <c:pt idx="41">
                  <c:v>117196.57472681277</c:v>
                </c:pt>
                <c:pt idx="42">
                  <c:v>150302.12686288613</c:v>
                </c:pt>
                <c:pt idx="43">
                  <c:v>183407.67899895948</c:v>
                </c:pt>
                <c:pt idx="44">
                  <c:v>216513.23113503261</c:v>
                </c:pt>
                <c:pt idx="45">
                  <c:v>249618.78327110596</c:v>
                </c:pt>
                <c:pt idx="46">
                  <c:v>282724.33540717931</c:v>
                </c:pt>
                <c:pt idx="47">
                  <c:v>315829.88754325267</c:v>
                </c:pt>
                <c:pt idx="48">
                  <c:v>348935.43967932602</c:v>
                </c:pt>
                <c:pt idx="49">
                  <c:v>382040.99181539915</c:v>
                </c:pt>
                <c:pt idx="50">
                  <c:v>415146.5439514725</c:v>
                </c:pt>
                <c:pt idx="51">
                  <c:v>448252.09608754585</c:v>
                </c:pt>
                <c:pt idx="52">
                  <c:v>481357.64822361921</c:v>
                </c:pt>
                <c:pt idx="53">
                  <c:v>514463.20035969233</c:v>
                </c:pt>
                <c:pt idx="54">
                  <c:v>547568.75249576569</c:v>
                </c:pt>
                <c:pt idx="55">
                  <c:v>580674.30463183904</c:v>
                </c:pt>
                <c:pt idx="56">
                  <c:v>613779.8567679124</c:v>
                </c:pt>
                <c:pt idx="57">
                  <c:v>646885.40890398575</c:v>
                </c:pt>
                <c:pt idx="58">
                  <c:v>679990.96104005887</c:v>
                </c:pt>
                <c:pt idx="59">
                  <c:v>713096.51317613223</c:v>
                </c:pt>
                <c:pt idx="60">
                  <c:v>746202.06531220558</c:v>
                </c:pt>
                <c:pt idx="61">
                  <c:v>779307.61744827894</c:v>
                </c:pt>
                <c:pt idx="62">
                  <c:v>812413.16958435206</c:v>
                </c:pt>
                <c:pt idx="63">
                  <c:v>845518.72172042541</c:v>
                </c:pt>
                <c:pt idx="64">
                  <c:v>878624.27385649877</c:v>
                </c:pt>
                <c:pt idx="65">
                  <c:v>911729.82599257212</c:v>
                </c:pt>
                <c:pt idx="66">
                  <c:v>944835.37812864548</c:v>
                </c:pt>
                <c:pt idx="67">
                  <c:v>977940.93026471883</c:v>
                </c:pt>
                <c:pt idx="68">
                  <c:v>1011046.4824007922</c:v>
                </c:pt>
                <c:pt idx="69">
                  <c:v>1044152.0345368651</c:v>
                </c:pt>
                <c:pt idx="70">
                  <c:v>1077257.5866729384</c:v>
                </c:pt>
                <c:pt idx="71">
                  <c:v>1110363.1388090118</c:v>
                </c:pt>
                <c:pt idx="72">
                  <c:v>1143468.6909450851</c:v>
                </c:pt>
                <c:pt idx="73">
                  <c:v>1176574.2430811585</c:v>
                </c:pt>
                <c:pt idx="74">
                  <c:v>1209679.7952172318</c:v>
                </c:pt>
                <c:pt idx="75">
                  <c:v>1242785.3473533052</c:v>
                </c:pt>
                <c:pt idx="76">
                  <c:v>1275890.8994893786</c:v>
                </c:pt>
                <c:pt idx="77">
                  <c:v>1308996.4516254519</c:v>
                </c:pt>
                <c:pt idx="78">
                  <c:v>1342102.0037615248</c:v>
                </c:pt>
                <c:pt idx="79">
                  <c:v>1375207.5558975982</c:v>
                </c:pt>
                <c:pt idx="80">
                  <c:v>1408313.1080336715</c:v>
                </c:pt>
                <c:pt idx="81">
                  <c:v>1441418.6601697449</c:v>
                </c:pt>
                <c:pt idx="82">
                  <c:v>1474524.2123058182</c:v>
                </c:pt>
                <c:pt idx="83">
                  <c:v>1507629.7644418916</c:v>
                </c:pt>
                <c:pt idx="84">
                  <c:v>1540735.3165779649</c:v>
                </c:pt>
                <c:pt idx="85">
                  <c:v>1573840.8687140383</c:v>
                </c:pt>
                <c:pt idx="86">
                  <c:v>1606946.4208501116</c:v>
                </c:pt>
                <c:pt idx="87">
                  <c:v>1640051.9729861845</c:v>
                </c:pt>
                <c:pt idx="88">
                  <c:v>1673157.5251222579</c:v>
                </c:pt>
                <c:pt idx="89">
                  <c:v>1706263.0772583312</c:v>
                </c:pt>
                <c:pt idx="90">
                  <c:v>1739368.6293944046</c:v>
                </c:pt>
                <c:pt idx="91">
                  <c:v>1772474.1815304779</c:v>
                </c:pt>
                <c:pt idx="92">
                  <c:v>1805579.7336665513</c:v>
                </c:pt>
                <c:pt idx="93">
                  <c:v>1838685.2858026247</c:v>
                </c:pt>
                <c:pt idx="94">
                  <c:v>1871790.837938698</c:v>
                </c:pt>
                <c:pt idx="95">
                  <c:v>1904896.3900747714</c:v>
                </c:pt>
                <c:pt idx="96">
                  <c:v>1938001.9422108447</c:v>
                </c:pt>
                <c:pt idx="97">
                  <c:v>1971107.4943469176</c:v>
                </c:pt>
                <c:pt idx="98">
                  <c:v>2004213.046482991</c:v>
                </c:pt>
                <c:pt idx="99">
                  <c:v>2037318.5986190643</c:v>
                </c:pt>
              </c:numCache>
            </c:numRef>
          </c:xVal>
          <c:yVal>
            <c:numRef>
              <c:f>Gap30deg!$O$49:$DJ$49</c:f>
              <c:numCache>
                <c:formatCode>General</c:formatCode>
                <c:ptCount val="100"/>
                <c:pt idx="0">
                  <c:v>-498.84519922593563</c:v>
                </c:pt>
                <c:pt idx="1">
                  <c:v>-498.84519922593563</c:v>
                </c:pt>
                <c:pt idx="2">
                  <c:v>-498.82231358224021</c:v>
                </c:pt>
                <c:pt idx="3">
                  <c:v>-498.12096451373759</c:v>
                </c:pt>
                <c:pt idx="4">
                  <c:v>-496.44034389874219</c:v>
                </c:pt>
                <c:pt idx="5">
                  <c:v>-493.78045173725423</c:v>
                </c:pt>
                <c:pt idx="6">
                  <c:v>-490.14128802927337</c:v>
                </c:pt>
                <c:pt idx="7">
                  <c:v>-485.52285277480007</c:v>
                </c:pt>
                <c:pt idx="8">
                  <c:v>-479.92514597383411</c:v>
                </c:pt>
                <c:pt idx="9">
                  <c:v>-473.34816762637524</c:v>
                </c:pt>
                <c:pt idx="10">
                  <c:v>-465.79191773242383</c:v>
                </c:pt>
                <c:pt idx="11">
                  <c:v>-457.25639629197985</c:v>
                </c:pt>
                <c:pt idx="12">
                  <c:v>-447.74160330504299</c:v>
                </c:pt>
                <c:pt idx="13">
                  <c:v>-437.24753877161356</c:v>
                </c:pt>
                <c:pt idx="14">
                  <c:v>-425.77420269169147</c:v>
                </c:pt>
                <c:pt idx="15">
                  <c:v>-413.3215950652766</c:v>
                </c:pt>
                <c:pt idx="16">
                  <c:v>-399.88971589236917</c:v>
                </c:pt>
                <c:pt idx="17">
                  <c:v>-385.47856517296884</c:v>
                </c:pt>
                <c:pt idx="18">
                  <c:v>-370.08814290707608</c:v>
                </c:pt>
                <c:pt idx="19">
                  <c:v>-353.71844909469053</c:v>
                </c:pt>
                <c:pt idx="20">
                  <c:v>-336.36948373581231</c:v>
                </c:pt>
                <c:pt idx="21">
                  <c:v>-318.04124683044131</c:v>
                </c:pt>
                <c:pt idx="22">
                  <c:v>-298.73373837857787</c:v>
                </c:pt>
                <c:pt idx="23">
                  <c:v>-278.44695838022153</c:v>
                </c:pt>
                <c:pt idx="24">
                  <c:v>-257.18090683537253</c:v>
                </c:pt>
                <c:pt idx="25">
                  <c:v>-234.93558374403094</c:v>
                </c:pt>
                <c:pt idx="26">
                  <c:v>-211.71098910619659</c:v>
                </c:pt>
                <c:pt idx="27">
                  <c:v>-187.50712292186969</c:v>
                </c:pt>
                <c:pt idx="28">
                  <c:v>-162.3239851910499</c:v>
                </c:pt>
                <c:pt idx="29">
                  <c:v>-136.16157591373761</c:v>
                </c:pt>
                <c:pt idx="30">
                  <c:v>-109.01989508993256</c:v>
                </c:pt>
                <c:pt idx="31">
                  <c:v>-80.898942719634874</c:v>
                </c:pt>
                <c:pt idx="32">
                  <c:v>-51.798718802844434</c:v>
                </c:pt>
                <c:pt idx="33">
                  <c:v>-21.719223339561296</c:v>
                </c:pt>
                <c:pt idx="34">
                  <c:v>-4.0792246839741466</c:v>
                </c:pt>
                <c:pt idx="35">
                  <c:v>28.380945582482099</c:v>
                </c:pt>
                <c:pt idx="36">
                  <c:v>62.387654606208265</c:v>
                </c:pt>
                <c:pt idx="37">
                  <c:v>97.94090238720409</c:v>
                </c:pt>
                <c:pt idx="38">
                  <c:v>135.0406889254696</c:v>
                </c:pt>
                <c:pt idx="39">
                  <c:v>173.68701422100449</c:v>
                </c:pt>
                <c:pt idx="40">
                  <c:v>213.87987827380934</c:v>
                </c:pt>
                <c:pt idx="41">
                  <c:v>255.61928108388383</c:v>
                </c:pt>
                <c:pt idx="42">
                  <c:v>298.90522265122803</c:v>
                </c:pt>
                <c:pt idx="43">
                  <c:v>343.7377029758419</c:v>
                </c:pt>
                <c:pt idx="44">
                  <c:v>390.11672205772516</c:v>
                </c:pt>
                <c:pt idx="45">
                  <c:v>438.04227989687831</c:v>
                </c:pt>
                <c:pt idx="46">
                  <c:v>487.51437649330114</c:v>
                </c:pt>
                <c:pt idx="47">
                  <c:v>538.53301184699376</c:v>
                </c:pt>
                <c:pt idx="48">
                  <c:v>591.09818595795593</c:v>
                </c:pt>
                <c:pt idx="49">
                  <c:v>645.20989882618744</c:v>
                </c:pt>
                <c:pt idx="50">
                  <c:v>700.86815045168908</c:v>
                </c:pt>
                <c:pt idx="51">
                  <c:v>758.07294083446027</c:v>
                </c:pt>
                <c:pt idx="52">
                  <c:v>816.82426997450114</c:v>
                </c:pt>
                <c:pt idx="53">
                  <c:v>877.12213787181133</c:v>
                </c:pt>
                <c:pt idx="54">
                  <c:v>938.96654452639166</c:v>
                </c:pt>
                <c:pt idx="55">
                  <c:v>1002.3574899382415</c:v>
                </c:pt>
                <c:pt idx="56">
                  <c:v>1067.2949741073612</c:v>
                </c:pt>
                <c:pt idx="57">
                  <c:v>1133.7789970337506</c:v>
                </c:pt>
                <c:pt idx="58">
                  <c:v>1201.8095587174091</c:v>
                </c:pt>
                <c:pt idx="59">
                  <c:v>1271.3866591583378</c:v>
                </c:pt>
                <c:pt idx="60">
                  <c:v>1342.5102983565359</c:v>
                </c:pt>
                <c:pt idx="61">
                  <c:v>1415.1804763120037</c:v>
                </c:pt>
                <c:pt idx="62">
                  <c:v>1489.3971930247412</c:v>
                </c:pt>
                <c:pt idx="63">
                  <c:v>1565.1604484947484</c:v>
                </c:pt>
                <c:pt idx="64">
                  <c:v>1642.4702427220252</c:v>
                </c:pt>
                <c:pt idx="65">
                  <c:v>1721.3265757065719</c:v>
                </c:pt>
                <c:pt idx="66">
                  <c:v>1801.7294474483886</c:v>
                </c:pt>
                <c:pt idx="67">
                  <c:v>1883.6788579474744</c:v>
                </c:pt>
                <c:pt idx="68">
                  <c:v>1967.1748072038299</c:v>
                </c:pt>
                <c:pt idx="69">
                  <c:v>2052.2172952174542</c:v>
                </c:pt>
                <c:pt idx="70">
                  <c:v>2138.8063219883493</c:v>
                </c:pt>
                <c:pt idx="71">
                  <c:v>2226.9418875165138</c:v>
                </c:pt>
                <c:pt idx="72">
                  <c:v>2316.6239918019483</c:v>
                </c:pt>
                <c:pt idx="73">
                  <c:v>2407.8526348446521</c:v>
                </c:pt>
                <c:pt idx="74">
                  <c:v>2500.6278166446259</c:v>
                </c:pt>
                <c:pt idx="75">
                  <c:v>2594.9495372018696</c:v>
                </c:pt>
                <c:pt idx="76">
                  <c:v>2690.8177965163827</c:v>
                </c:pt>
                <c:pt idx="77">
                  <c:v>2788.2325945881657</c:v>
                </c:pt>
                <c:pt idx="78">
                  <c:v>2887.1939314172168</c:v>
                </c:pt>
                <c:pt idx="79">
                  <c:v>2987.7018070035383</c:v>
                </c:pt>
                <c:pt idx="80">
                  <c:v>3089.7562213471301</c:v>
                </c:pt>
                <c:pt idx="81">
                  <c:v>3193.3571744479918</c:v>
                </c:pt>
                <c:pt idx="82">
                  <c:v>3298.5046663061225</c:v>
                </c:pt>
                <c:pt idx="83">
                  <c:v>3405.1986969215232</c:v>
                </c:pt>
                <c:pt idx="84">
                  <c:v>3513.4392662941937</c:v>
                </c:pt>
                <c:pt idx="85">
                  <c:v>3623.2263744241336</c:v>
                </c:pt>
                <c:pt idx="86">
                  <c:v>3734.5600213113439</c:v>
                </c:pt>
                <c:pt idx="87">
                  <c:v>3847.4402069558218</c:v>
                </c:pt>
                <c:pt idx="88">
                  <c:v>3961.8669313575706</c:v>
                </c:pt>
                <c:pt idx="89">
                  <c:v>4077.8401945165897</c:v>
                </c:pt>
                <c:pt idx="90">
                  <c:v>4195.3599964328778</c:v>
                </c:pt>
                <c:pt idx="91">
                  <c:v>4314.4263371064353</c:v>
                </c:pt>
                <c:pt idx="92">
                  <c:v>4435.0392165372641</c:v>
                </c:pt>
                <c:pt idx="93">
                  <c:v>4557.1986347253614</c:v>
                </c:pt>
                <c:pt idx="94">
                  <c:v>4680.9045916707291</c:v>
                </c:pt>
                <c:pt idx="95">
                  <c:v>4806.1570873733663</c:v>
                </c:pt>
                <c:pt idx="96">
                  <c:v>4932.9561218332719</c:v>
                </c:pt>
                <c:pt idx="97">
                  <c:v>5061.3016950504461</c:v>
                </c:pt>
                <c:pt idx="98">
                  <c:v>5191.1938070248925</c:v>
                </c:pt>
                <c:pt idx="99">
                  <c:v>5322.6324577566083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2-4B8A-9811-2E7CB3C6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1792"/>
        <c:crosses val="autoZero"/>
        <c:crossBetween val="midCat"/>
        <c:dispUnits>
          <c:builtInUnit val="thousands"/>
        </c:dispUnits>
      </c:valAx>
      <c:valAx>
        <c:axId val="12131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Bending Moment </a:t>
                </a:r>
                <a:r>
                  <a:rPr lang="en-US" sz="1200" baseline="0"/>
                  <a:t>[N·m]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Gap30deg!$O$47:$DJ$47</c:f>
              <c:numCache>
                <c:formatCode>General</c:formatCode>
                <c:ptCount val="100"/>
                <c:pt idx="0">
                  <c:v>-1240131.0628521927</c:v>
                </c:pt>
                <c:pt idx="1">
                  <c:v>-1207025.5107161193</c:v>
                </c:pt>
                <c:pt idx="2">
                  <c:v>-1173919.958580046</c:v>
                </c:pt>
                <c:pt idx="3">
                  <c:v>-1140814.4064439728</c:v>
                </c:pt>
                <c:pt idx="4">
                  <c:v>-1107708.8543078995</c:v>
                </c:pt>
                <c:pt idx="5">
                  <c:v>-1074603.3021718261</c:v>
                </c:pt>
                <c:pt idx="6">
                  <c:v>-1041497.7500357528</c:v>
                </c:pt>
                <c:pt idx="7">
                  <c:v>-1008392.1978996795</c:v>
                </c:pt>
                <c:pt idx="8">
                  <c:v>-975286.6457636063</c:v>
                </c:pt>
                <c:pt idx="9">
                  <c:v>-942181.09362753294</c:v>
                </c:pt>
                <c:pt idx="10">
                  <c:v>-909075.54149145959</c:v>
                </c:pt>
                <c:pt idx="11">
                  <c:v>-875969.98935538635</c:v>
                </c:pt>
                <c:pt idx="12">
                  <c:v>-842864.437219313</c:v>
                </c:pt>
                <c:pt idx="13">
                  <c:v>-809758.88508323976</c:v>
                </c:pt>
                <c:pt idx="14">
                  <c:v>-776653.3329471664</c:v>
                </c:pt>
                <c:pt idx="15">
                  <c:v>-743547.78081109305</c:v>
                </c:pt>
                <c:pt idx="16">
                  <c:v>-710442.22867501981</c:v>
                </c:pt>
                <c:pt idx="17">
                  <c:v>-677336.67653894646</c:v>
                </c:pt>
                <c:pt idx="18">
                  <c:v>-644231.12440287322</c:v>
                </c:pt>
                <c:pt idx="19">
                  <c:v>-611125.57226679986</c:v>
                </c:pt>
                <c:pt idx="20">
                  <c:v>-578020.02013072663</c:v>
                </c:pt>
                <c:pt idx="21">
                  <c:v>-544914.46799465327</c:v>
                </c:pt>
                <c:pt idx="22">
                  <c:v>-511808.91585858003</c:v>
                </c:pt>
                <c:pt idx="23">
                  <c:v>-478703.36372250668</c:v>
                </c:pt>
                <c:pt idx="24">
                  <c:v>-445597.81158643332</c:v>
                </c:pt>
                <c:pt idx="25">
                  <c:v>-412492.25945036008</c:v>
                </c:pt>
                <c:pt idx="26">
                  <c:v>-379386.70731428673</c:v>
                </c:pt>
                <c:pt idx="27">
                  <c:v>-346281.15517821349</c:v>
                </c:pt>
                <c:pt idx="28">
                  <c:v>-313175.60304214014</c:v>
                </c:pt>
                <c:pt idx="29">
                  <c:v>-280070.0509060669</c:v>
                </c:pt>
                <c:pt idx="30">
                  <c:v>-246964.49876999354</c:v>
                </c:pt>
                <c:pt idx="31">
                  <c:v>-213858.94663392031</c:v>
                </c:pt>
                <c:pt idx="32">
                  <c:v>-180753.39449784695</c:v>
                </c:pt>
                <c:pt idx="33">
                  <c:v>-147647.8423617736</c:v>
                </c:pt>
                <c:pt idx="34">
                  <c:v>-114542.29022570024</c:v>
                </c:pt>
                <c:pt idx="35">
                  <c:v>-81436.738089627121</c:v>
                </c:pt>
                <c:pt idx="36">
                  <c:v>-48331.185953553766</c:v>
                </c:pt>
                <c:pt idx="37">
                  <c:v>-15225.633817480411</c:v>
                </c:pt>
                <c:pt idx="38">
                  <c:v>17879.918318592943</c:v>
                </c:pt>
                <c:pt idx="39">
                  <c:v>50985.470454666065</c:v>
                </c:pt>
                <c:pt idx="40">
                  <c:v>84091.02259073942</c:v>
                </c:pt>
                <c:pt idx="41">
                  <c:v>117196.57472681277</c:v>
                </c:pt>
                <c:pt idx="42">
                  <c:v>150302.12686288613</c:v>
                </c:pt>
                <c:pt idx="43">
                  <c:v>183407.67899895948</c:v>
                </c:pt>
                <c:pt idx="44">
                  <c:v>216513.23113503261</c:v>
                </c:pt>
                <c:pt idx="45">
                  <c:v>249618.78327110596</c:v>
                </c:pt>
                <c:pt idx="46">
                  <c:v>282724.33540717931</c:v>
                </c:pt>
                <c:pt idx="47">
                  <c:v>315829.88754325267</c:v>
                </c:pt>
                <c:pt idx="48">
                  <c:v>348935.43967932602</c:v>
                </c:pt>
                <c:pt idx="49">
                  <c:v>382040.99181539915</c:v>
                </c:pt>
                <c:pt idx="50">
                  <c:v>415146.5439514725</c:v>
                </c:pt>
                <c:pt idx="51">
                  <c:v>448252.09608754585</c:v>
                </c:pt>
                <c:pt idx="52">
                  <c:v>481357.64822361921</c:v>
                </c:pt>
                <c:pt idx="53">
                  <c:v>514463.20035969233</c:v>
                </c:pt>
                <c:pt idx="54">
                  <c:v>547568.75249576569</c:v>
                </c:pt>
                <c:pt idx="55">
                  <c:v>580674.30463183904</c:v>
                </c:pt>
                <c:pt idx="56">
                  <c:v>613779.8567679124</c:v>
                </c:pt>
                <c:pt idx="57">
                  <c:v>646885.40890398575</c:v>
                </c:pt>
                <c:pt idx="58">
                  <c:v>679990.96104005887</c:v>
                </c:pt>
                <c:pt idx="59">
                  <c:v>713096.51317613223</c:v>
                </c:pt>
                <c:pt idx="60">
                  <c:v>746202.06531220558</c:v>
                </c:pt>
                <c:pt idx="61">
                  <c:v>779307.61744827894</c:v>
                </c:pt>
                <c:pt idx="62">
                  <c:v>812413.16958435206</c:v>
                </c:pt>
                <c:pt idx="63">
                  <c:v>845518.72172042541</c:v>
                </c:pt>
                <c:pt idx="64">
                  <c:v>878624.27385649877</c:v>
                </c:pt>
                <c:pt idx="65">
                  <c:v>911729.82599257212</c:v>
                </c:pt>
                <c:pt idx="66">
                  <c:v>944835.37812864548</c:v>
                </c:pt>
                <c:pt idx="67">
                  <c:v>977940.93026471883</c:v>
                </c:pt>
                <c:pt idx="68">
                  <c:v>1011046.4824007922</c:v>
                </c:pt>
                <c:pt idx="69">
                  <c:v>1044152.0345368651</c:v>
                </c:pt>
                <c:pt idx="70">
                  <c:v>1077257.5866729384</c:v>
                </c:pt>
                <c:pt idx="71">
                  <c:v>1110363.1388090118</c:v>
                </c:pt>
                <c:pt idx="72">
                  <c:v>1143468.6909450851</c:v>
                </c:pt>
                <c:pt idx="73">
                  <c:v>1176574.2430811585</c:v>
                </c:pt>
                <c:pt idx="74">
                  <c:v>1209679.7952172318</c:v>
                </c:pt>
                <c:pt idx="75">
                  <c:v>1242785.3473533052</c:v>
                </c:pt>
                <c:pt idx="76">
                  <c:v>1275890.8994893786</c:v>
                </c:pt>
                <c:pt idx="77">
                  <c:v>1308996.4516254519</c:v>
                </c:pt>
                <c:pt idx="78">
                  <c:v>1342102.0037615248</c:v>
                </c:pt>
                <c:pt idx="79">
                  <c:v>1375207.5558975982</c:v>
                </c:pt>
                <c:pt idx="80">
                  <c:v>1408313.1080336715</c:v>
                </c:pt>
                <c:pt idx="81">
                  <c:v>1441418.6601697449</c:v>
                </c:pt>
                <c:pt idx="82">
                  <c:v>1474524.2123058182</c:v>
                </c:pt>
                <c:pt idx="83">
                  <c:v>1507629.7644418916</c:v>
                </c:pt>
                <c:pt idx="84">
                  <c:v>1540735.3165779649</c:v>
                </c:pt>
                <c:pt idx="85">
                  <c:v>1573840.8687140383</c:v>
                </c:pt>
                <c:pt idx="86">
                  <c:v>1606946.4208501116</c:v>
                </c:pt>
                <c:pt idx="87">
                  <c:v>1640051.9729861845</c:v>
                </c:pt>
                <c:pt idx="88">
                  <c:v>1673157.5251222579</c:v>
                </c:pt>
                <c:pt idx="89">
                  <c:v>1706263.0772583312</c:v>
                </c:pt>
                <c:pt idx="90">
                  <c:v>1739368.6293944046</c:v>
                </c:pt>
                <c:pt idx="91">
                  <c:v>1772474.1815304779</c:v>
                </c:pt>
                <c:pt idx="92">
                  <c:v>1805579.7336665513</c:v>
                </c:pt>
                <c:pt idx="93">
                  <c:v>1838685.2858026247</c:v>
                </c:pt>
                <c:pt idx="94">
                  <c:v>1871790.837938698</c:v>
                </c:pt>
                <c:pt idx="95">
                  <c:v>1904896.3900747714</c:v>
                </c:pt>
                <c:pt idx="96">
                  <c:v>1938001.9422108447</c:v>
                </c:pt>
                <c:pt idx="97">
                  <c:v>1971107.4943469176</c:v>
                </c:pt>
                <c:pt idx="98">
                  <c:v>2004213.046482991</c:v>
                </c:pt>
                <c:pt idx="99">
                  <c:v>2037318.5986190643</c:v>
                </c:pt>
              </c:numCache>
            </c:numRef>
          </c:xVal>
          <c:yVal>
            <c:numRef>
              <c:f>Gap30deg!$O$48:$DJ$48</c:f>
              <c:numCache>
                <c:formatCode>General</c:formatCode>
                <c:ptCount val="100"/>
                <c:pt idx="0">
                  <c:v>2809832.4530291273</c:v>
                </c:pt>
                <c:pt idx="1">
                  <c:v>2809832.4530291273</c:v>
                </c:pt>
                <c:pt idx="2">
                  <c:v>2809835.5619644243</c:v>
                </c:pt>
                <c:pt idx="3">
                  <c:v>2809930.8378021419</c:v>
                </c:pt>
                <c:pt idx="4">
                  <c:v>2810159.1442819959</c:v>
                </c:pt>
                <c:pt idx="5">
                  <c:v>2810520.4814039869</c:v>
                </c:pt>
                <c:pt idx="6">
                  <c:v>2811014.8491681148</c:v>
                </c:pt>
                <c:pt idx="7">
                  <c:v>2811642.2475743792</c:v>
                </c:pt>
                <c:pt idx="8">
                  <c:v>2812402.6766227805</c:v>
                </c:pt>
                <c:pt idx="9">
                  <c:v>2813296.1363133187</c:v>
                </c:pt>
                <c:pt idx="10">
                  <c:v>2814322.6266459934</c:v>
                </c:pt>
                <c:pt idx="11">
                  <c:v>2815482.1476208051</c:v>
                </c:pt>
                <c:pt idx="12">
                  <c:v>2816774.6992377536</c:v>
                </c:pt>
                <c:pt idx="13">
                  <c:v>2818200.2814968387</c:v>
                </c:pt>
                <c:pt idx="14">
                  <c:v>2819758.8943980606</c:v>
                </c:pt>
                <c:pt idx="15">
                  <c:v>2821450.5379414191</c:v>
                </c:pt>
                <c:pt idx="16">
                  <c:v>2823275.2121269144</c:v>
                </c:pt>
                <c:pt idx="17">
                  <c:v>2825232.9169545467</c:v>
                </c:pt>
                <c:pt idx="18">
                  <c:v>2827323.6524243159</c:v>
                </c:pt>
                <c:pt idx="19">
                  <c:v>2829547.4185362216</c:v>
                </c:pt>
                <c:pt idx="20">
                  <c:v>2831904.2152902642</c:v>
                </c:pt>
                <c:pt idx="21">
                  <c:v>2834394.0426864433</c:v>
                </c:pt>
                <c:pt idx="22">
                  <c:v>2837016.9007247593</c:v>
                </c:pt>
                <c:pt idx="23">
                  <c:v>2839772.7894052123</c:v>
                </c:pt>
                <c:pt idx="24">
                  <c:v>2842661.7087278017</c:v>
                </c:pt>
                <c:pt idx="25">
                  <c:v>2845683.658692528</c:v>
                </c:pt>
                <c:pt idx="26">
                  <c:v>2848838.6392993913</c:v>
                </c:pt>
                <c:pt idx="27">
                  <c:v>2852126.650548391</c:v>
                </c:pt>
                <c:pt idx="28">
                  <c:v>2855547.6924395277</c:v>
                </c:pt>
                <c:pt idx="29">
                  <c:v>2859101.7649728013</c:v>
                </c:pt>
                <c:pt idx="30">
                  <c:v>2862788.8681482114</c:v>
                </c:pt>
                <c:pt idx="31">
                  <c:v>2866609.0019657584</c:v>
                </c:pt>
                <c:pt idx="32">
                  <c:v>2870562.1664254423</c:v>
                </c:pt>
                <c:pt idx="33">
                  <c:v>2874648.3615272627</c:v>
                </c:pt>
                <c:pt idx="34">
                  <c:v>2877045.4013936925</c:v>
                </c:pt>
                <c:pt idx="35">
                  <c:v>2881472.6612601005</c:v>
                </c:pt>
                <c:pt idx="36">
                  <c:v>2886133.7426214754</c:v>
                </c:pt>
                <c:pt idx="37">
                  <c:v>2891028.6454778165</c:v>
                </c:pt>
                <c:pt idx="38">
                  <c:v>2896157.3698291238</c:v>
                </c:pt>
                <c:pt idx="39">
                  <c:v>2901519.915675398</c:v>
                </c:pt>
                <c:pt idx="40">
                  <c:v>2907116.2830166388</c:v>
                </c:pt>
                <c:pt idx="41">
                  <c:v>2912946.471852846</c:v>
                </c:pt>
                <c:pt idx="42">
                  <c:v>2919010.4821840194</c:v>
                </c:pt>
                <c:pt idx="43">
                  <c:v>2925308.3140101596</c:v>
                </c:pt>
                <c:pt idx="44">
                  <c:v>2931839.967331266</c:v>
                </c:pt>
                <c:pt idx="45">
                  <c:v>2938605.4421473392</c:v>
                </c:pt>
                <c:pt idx="46">
                  <c:v>2945604.7384583787</c:v>
                </c:pt>
                <c:pt idx="47">
                  <c:v>2952837.8562643849</c:v>
                </c:pt>
                <c:pt idx="48">
                  <c:v>2960304.7955653574</c:v>
                </c:pt>
                <c:pt idx="49">
                  <c:v>2968005.5563612967</c:v>
                </c:pt>
                <c:pt idx="50">
                  <c:v>2975940.1386522022</c:v>
                </c:pt>
                <c:pt idx="51">
                  <c:v>2984108.5424380745</c:v>
                </c:pt>
                <c:pt idx="52">
                  <c:v>2992510.767718913</c:v>
                </c:pt>
                <c:pt idx="53">
                  <c:v>3001146.8144947183</c:v>
                </c:pt>
                <c:pt idx="54">
                  <c:v>3010016.6827654899</c:v>
                </c:pt>
                <c:pt idx="55">
                  <c:v>3019120.3725312278</c:v>
                </c:pt>
                <c:pt idx="56">
                  <c:v>3028457.8837919324</c:v>
                </c:pt>
                <c:pt idx="57">
                  <c:v>3038029.2165476037</c:v>
                </c:pt>
                <c:pt idx="58">
                  <c:v>3047834.3707982413</c:v>
                </c:pt>
                <c:pt idx="59">
                  <c:v>3057873.3465438453</c:v>
                </c:pt>
                <c:pt idx="60">
                  <c:v>3068146.1437844159</c:v>
                </c:pt>
                <c:pt idx="61">
                  <c:v>3078652.7625199528</c:v>
                </c:pt>
                <c:pt idx="62">
                  <c:v>3089393.2027504565</c:v>
                </c:pt>
                <c:pt idx="63">
                  <c:v>3100367.4644759265</c:v>
                </c:pt>
                <c:pt idx="64">
                  <c:v>3111575.5476963632</c:v>
                </c:pt>
                <c:pt idx="65">
                  <c:v>3123017.4524117662</c:v>
                </c:pt>
                <c:pt idx="66">
                  <c:v>3134693.1786221359</c:v>
                </c:pt>
                <c:pt idx="67">
                  <c:v>3146602.7263274724</c:v>
                </c:pt>
                <c:pt idx="68">
                  <c:v>3158746.0955277747</c:v>
                </c:pt>
                <c:pt idx="69">
                  <c:v>3171123.2862230437</c:v>
                </c:pt>
                <c:pt idx="70">
                  <c:v>3183734.2984132795</c:v>
                </c:pt>
                <c:pt idx="71">
                  <c:v>3196579.1320984815</c:v>
                </c:pt>
                <c:pt idx="72">
                  <c:v>3209657.7872786499</c:v>
                </c:pt>
                <c:pt idx="73">
                  <c:v>3222970.2639537854</c:v>
                </c:pt>
                <c:pt idx="74">
                  <c:v>3236516.5621238868</c:v>
                </c:pt>
                <c:pt idx="75">
                  <c:v>3250296.6817889549</c:v>
                </c:pt>
                <c:pt idx="76">
                  <c:v>3264310.6229489897</c:v>
                </c:pt>
                <c:pt idx="77">
                  <c:v>3278558.3856039904</c:v>
                </c:pt>
                <c:pt idx="78">
                  <c:v>3293039.9697539578</c:v>
                </c:pt>
                <c:pt idx="79">
                  <c:v>3307755.375398892</c:v>
                </c:pt>
                <c:pt idx="80">
                  <c:v>3322704.6025387929</c:v>
                </c:pt>
                <c:pt idx="81">
                  <c:v>3337887.6511736601</c:v>
                </c:pt>
                <c:pt idx="82">
                  <c:v>3353304.5213034935</c:v>
                </c:pt>
                <c:pt idx="83">
                  <c:v>3368955.2129282937</c:v>
                </c:pt>
                <c:pt idx="84">
                  <c:v>3384839.7260480602</c:v>
                </c:pt>
                <c:pt idx="85">
                  <c:v>3400958.060662793</c:v>
                </c:pt>
                <c:pt idx="86">
                  <c:v>3417310.216772493</c:v>
                </c:pt>
                <c:pt idx="87">
                  <c:v>3433896.1943771588</c:v>
                </c:pt>
                <c:pt idx="88">
                  <c:v>3450715.9934767913</c:v>
                </c:pt>
                <c:pt idx="89">
                  <c:v>3467769.6140713906</c:v>
                </c:pt>
                <c:pt idx="90">
                  <c:v>3485057.0561609562</c:v>
                </c:pt>
                <c:pt idx="91">
                  <c:v>3502578.3197454885</c:v>
                </c:pt>
                <c:pt idx="92">
                  <c:v>3520333.4048249871</c:v>
                </c:pt>
                <c:pt idx="93">
                  <c:v>3538322.3113994519</c:v>
                </c:pt>
                <c:pt idx="94">
                  <c:v>3556545.0394688835</c:v>
                </c:pt>
                <c:pt idx="95">
                  <c:v>3575001.5890332814</c:v>
                </c:pt>
                <c:pt idx="96">
                  <c:v>3593691.9600926461</c:v>
                </c:pt>
                <c:pt idx="97">
                  <c:v>3612616.152646977</c:v>
                </c:pt>
                <c:pt idx="98">
                  <c:v>3631774.1666962747</c:v>
                </c:pt>
                <c:pt idx="99">
                  <c:v>3651166.0022405386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A-4383-810A-24FC591F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1792"/>
        <c:crosses val="autoZero"/>
        <c:crossBetween val="midCat"/>
        <c:dispUnits>
          <c:builtInUnit val="thousands"/>
        </c:dispUnits>
      </c:valAx>
      <c:valAx>
        <c:axId val="1213121792"/>
        <c:scaling>
          <c:orientation val="minMax"/>
          <c:min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Axial Force</a:t>
                </a:r>
                <a:r>
                  <a:rPr lang="en-US" sz="1200" baseline="0"/>
                  <a:t> [kN]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7774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Gap60deg!$O$47:$DJ$47</c:f>
              <c:numCache>
                <c:formatCode>General</c:formatCode>
                <c:ptCount val="100"/>
                <c:pt idx="0">
                  <c:v>-665971.00168301107</c:v>
                </c:pt>
                <c:pt idx="1">
                  <c:v>-639120.76074036304</c:v>
                </c:pt>
                <c:pt idx="2">
                  <c:v>-612270.51979771489</c:v>
                </c:pt>
                <c:pt idx="3">
                  <c:v>-585420.27885506686</c:v>
                </c:pt>
                <c:pt idx="4">
                  <c:v>-558570.03791241883</c:v>
                </c:pt>
                <c:pt idx="5">
                  <c:v>-531719.79696977069</c:v>
                </c:pt>
                <c:pt idx="6">
                  <c:v>-504869.55602712266</c:v>
                </c:pt>
                <c:pt idx="7">
                  <c:v>-478019.31508447463</c:v>
                </c:pt>
                <c:pt idx="8">
                  <c:v>-451169.0741418266</c:v>
                </c:pt>
                <c:pt idx="9">
                  <c:v>-424318.83319917851</c:v>
                </c:pt>
                <c:pt idx="10">
                  <c:v>-397468.59225653042</c:v>
                </c:pt>
                <c:pt idx="11">
                  <c:v>-370618.35131388239</c:v>
                </c:pt>
                <c:pt idx="12">
                  <c:v>-343768.1103712343</c:v>
                </c:pt>
                <c:pt idx="13">
                  <c:v>-316917.86942858627</c:v>
                </c:pt>
                <c:pt idx="14">
                  <c:v>-290067.62848593818</c:v>
                </c:pt>
                <c:pt idx="15">
                  <c:v>-263217.38754329016</c:v>
                </c:pt>
                <c:pt idx="16">
                  <c:v>-236367.14660064207</c:v>
                </c:pt>
                <c:pt idx="17">
                  <c:v>-209516.90565799398</c:v>
                </c:pt>
                <c:pt idx="18">
                  <c:v>-182666.66471534595</c:v>
                </c:pt>
                <c:pt idx="19">
                  <c:v>-155816.42377269786</c:v>
                </c:pt>
                <c:pt idx="20">
                  <c:v>-128966.18283004977</c:v>
                </c:pt>
                <c:pt idx="21">
                  <c:v>-102115.94188740174</c:v>
                </c:pt>
                <c:pt idx="22">
                  <c:v>-75265.700944753713</c:v>
                </c:pt>
                <c:pt idx="23">
                  <c:v>-48415.460002105683</c:v>
                </c:pt>
                <c:pt idx="24">
                  <c:v>-21565.219059457537</c:v>
                </c:pt>
                <c:pt idx="25">
                  <c:v>5285.0218831904931</c:v>
                </c:pt>
                <c:pt idx="26">
                  <c:v>32135.262825838523</c:v>
                </c:pt>
                <c:pt idx="27">
                  <c:v>58985.503768486669</c:v>
                </c:pt>
                <c:pt idx="28">
                  <c:v>85835.744711134699</c:v>
                </c:pt>
                <c:pt idx="29">
                  <c:v>112685.98565378273</c:v>
                </c:pt>
                <c:pt idx="30">
                  <c:v>139536.22659643076</c:v>
                </c:pt>
                <c:pt idx="31">
                  <c:v>166386.46753907891</c:v>
                </c:pt>
                <c:pt idx="32">
                  <c:v>193236.70848172694</c:v>
                </c:pt>
                <c:pt idx="33">
                  <c:v>220086.94942437497</c:v>
                </c:pt>
                <c:pt idx="34">
                  <c:v>246937.19036702311</c:v>
                </c:pt>
                <c:pt idx="35">
                  <c:v>273787.43130967114</c:v>
                </c:pt>
                <c:pt idx="36">
                  <c:v>300637.67225231917</c:v>
                </c:pt>
                <c:pt idx="37">
                  <c:v>327487.9131949672</c:v>
                </c:pt>
                <c:pt idx="38">
                  <c:v>354338.15413761535</c:v>
                </c:pt>
                <c:pt idx="39">
                  <c:v>381188.39508026338</c:v>
                </c:pt>
                <c:pt idx="40">
                  <c:v>408038.63602291152</c:v>
                </c:pt>
                <c:pt idx="41">
                  <c:v>434888.87696555944</c:v>
                </c:pt>
                <c:pt idx="42">
                  <c:v>461739.11790820758</c:v>
                </c:pt>
                <c:pt idx="43">
                  <c:v>488589.35885085573</c:v>
                </c:pt>
                <c:pt idx="44">
                  <c:v>515439.59979350364</c:v>
                </c:pt>
                <c:pt idx="45">
                  <c:v>542289.84073615179</c:v>
                </c:pt>
                <c:pt idx="46">
                  <c:v>569140.0816787997</c:v>
                </c:pt>
                <c:pt idx="47">
                  <c:v>595990.32262144785</c:v>
                </c:pt>
                <c:pt idx="48">
                  <c:v>622840.563564096</c:v>
                </c:pt>
                <c:pt idx="49">
                  <c:v>649690.80450674391</c:v>
                </c:pt>
                <c:pt idx="50">
                  <c:v>676541.04544939206</c:v>
                </c:pt>
                <c:pt idx="51">
                  <c:v>703391.2863920402</c:v>
                </c:pt>
                <c:pt idx="52">
                  <c:v>730241.52733468811</c:v>
                </c:pt>
                <c:pt idx="53">
                  <c:v>757091.76827733626</c:v>
                </c:pt>
                <c:pt idx="54">
                  <c:v>783942.00921998441</c:v>
                </c:pt>
                <c:pt idx="55">
                  <c:v>810792.25016263232</c:v>
                </c:pt>
                <c:pt idx="56">
                  <c:v>837642.49110528047</c:v>
                </c:pt>
                <c:pt idx="57">
                  <c:v>864492.73204792861</c:v>
                </c:pt>
                <c:pt idx="58">
                  <c:v>891342.97299057653</c:v>
                </c:pt>
                <c:pt idx="59">
                  <c:v>918193.21393322467</c:v>
                </c:pt>
                <c:pt idx="60">
                  <c:v>945043.45487587259</c:v>
                </c:pt>
                <c:pt idx="61">
                  <c:v>971893.69581852073</c:v>
                </c:pt>
                <c:pt idx="62">
                  <c:v>998743.93676116888</c:v>
                </c:pt>
                <c:pt idx="63">
                  <c:v>1025594.1777038168</c:v>
                </c:pt>
                <c:pt idx="64">
                  <c:v>1052444.4186464651</c:v>
                </c:pt>
                <c:pt idx="65">
                  <c:v>1079294.6595891132</c:v>
                </c:pt>
                <c:pt idx="66">
                  <c:v>1106144.9005317609</c:v>
                </c:pt>
                <c:pt idx="67">
                  <c:v>1132995.141474409</c:v>
                </c:pt>
                <c:pt idx="68">
                  <c:v>1159845.3824170572</c:v>
                </c:pt>
                <c:pt idx="69">
                  <c:v>1186695.6233597053</c:v>
                </c:pt>
                <c:pt idx="70">
                  <c:v>1213545.8643023535</c:v>
                </c:pt>
                <c:pt idx="71">
                  <c:v>1240396.1052450011</c:v>
                </c:pt>
                <c:pt idx="72">
                  <c:v>1267246.3461876493</c:v>
                </c:pt>
                <c:pt idx="73">
                  <c:v>1294096.5871302974</c:v>
                </c:pt>
                <c:pt idx="74">
                  <c:v>1320946.8280729456</c:v>
                </c:pt>
                <c:pt idx="75">
                  <c:v>1347797.0690155937</c:v>
                </c:pt>
                <c:pt idx="76">
                  <c:v>1374647.3099582419</c:v>
                </c:pt>
                <c:pt idx="77">
                  <c:v>1401497.5509008896</c:v>
                </c:pt>
                <c:pt idx="78">
                  <c:v>1428347.7918435377</c:v>
                </c:pt>
                <c:pt idx="79">
                  <c:v>1455198.0327861859</c:v>
                </c:pt>
                <c:pt idx="80">
                  <c:v>1482048.273728834</c:v>
                </c:pt>
                <c:pt idx="81">
                  <c:v>1508898.5146714817</c:v>
                </c:pt>
                <c:pt idx="82">
                  <c:v>1535748.7556141298</c:v>
                </c:pt>
                <c:pt idx="83">
                  <c:v>1562598.996556778</c:v>
                </c:pt>
                <c:pt idx="84">
                  <c:v>1589449.2374994261</c:v>
                </c:pt>
                <c:pt idx="85">
                  <c:v>1616299.4784420743</c:v>
                </c:pt>
                <c:pt idx="86">
                  <c:v>1643149.7193847224</c:v>
                </c:pt>
                <c:pt idx="87">
                  <c:v>1669999.9603273701</c:v>
                </c:pt>
                <c:pt idx="88">
                  <c:v>1696850.2012700182</c:v>
                </c:pt>
                <c:pt idx="89">
                  <c:v>1723700.4422126664</c:v>
                </c:pt>
                <c:pt idx="90">
                  <c:v>1750550.6831553145</c:v>
                </c:pt>
                <c:pt idx="91">
                  <c:v>1777400.9240979627</c:v>
                </c:pt>
                <c:pt idx="92">
                  <c:v>1804251.1650406104</c:v>
                </c:pt>
                <c:pt idx="93">
                  <c:v>1831101.4059832585</c:v>
                </c:pt>
                <c:pt idx="94">
                  <c:v>1857951.6469259067</c:v>
                </c:pt>
                <c:pt idx="95">
                  <c:v>1884801.8878685548</c:v>
                </c:pt>
                <c:pt idx="96">
                  <c:v>1911652.1288112029</c:v>
                </c:pt>
                <c:pt idx="97">
                  <c:v>1938502.3697538511</c:v>
                </c:pt>
                <c:pt idx="98">
                  <c:v>1965352.6106964988</c:v>
                </c:pt>
                <c:pt idx="99">
                  <c:v>1992202.8516391469</c:v>
                </c:pt>
              </c:numCache>
            </c:numRef>
          </c:xVal>
          <c:yVal>
            <c:numRef>
              <c:f>Gap60deg!$O$49:$DJ$49</c:f>
              <c:numCache>
                <c:formatCode>General</c:formatCode>
                <c:ptCount val="100"/>
                <c:pt idx="0">
                  <c:v>-197.89420602381989</c:v>
                </c:pt>
                <c:pt idx="1">
                  <c:v>-197.89420602381989</c:v>
                </c:pt>
                <c:pt idx="2">
                  <c:v>-197.51999442775144</c:v>
                </c:pt>
                <c:pt idx="3">
                  <c:v>-196.04802196447645</c:v>
                </c:pt>
                <c:pt idx="4">
                  <c:v>-193.4599861094303</c:v>
                </c:pt>
                <c:pt idx="5">
                  <c:v>-189.7558868626129</c:v>
                </c:pt>
                <c:pt idx="6">
                  <c:v>-184.93572422402451</c:v>
                </c:pt>
                <c:pt idx="7">
                  <c:v>-178.99949819366498</c:v>
                </c:pt>
                <c:pt idx="8">
                  <c:v>-171.94720877153424</c:v>
                </c:pt>
                <c:pt idx="9">
                  <c:v>-163.7788559576324</c:v>
                </c:pt>
                <c:pt idx="10">
                  <c:v>-154.49443975195942</c:v>
                </c:pt>
                <c:pt idx="11">
                  <c:v>-144.09396015451534</c:v>
                </c:pt>
                <c:pt idx="12">
                  <c:v>-132.57741716530012</c:v>
                </c:pt>
                <c:pt idx="13">
                  <c:v>-119.94481078431382</c:v>
                </c:pt>
                <c:pt idx="14">
                  <c:v>-106.19614101155629</c:v>
                </c:pt>
                <c:pt idx="15">
                  <c:v>-91.331407847027705</c:v>
                </c:pt>
                <c:pt idx="16">
                  <c:v>-75.350611290727969</c:v>
                </c:pt>
                <c:pt idx="17">
                  <c:v>-58.253751342657083</c:v>
                </c:pt>
                <c:pt idx="18">
                  <c:v>-40.040828002815076</c:v>
                </c:pt>
                <c:pt idx="19">
                  <c:v>-20.711841271201948</c:v>
                </c:pt>
                <c:pt idx="20">
                  <c:v>-0.26679114781765634</c:v>
                </c:pt>
                <c:pt idx="21">
                  <c:v>-1.9526969040626199</c:v>
                </c:pt>
                <c:pt idx="22">
                  <c:v>20.859829359689542</c:v>
                </c:pt>
                <c:pt idx="23">
                  <c:v>44.895513484383919</c:v>
                </c:pt>
                <c:pt idx="24">
                  <c:v>70.154355470020619</c:v>
                </c:pt>
                <c:pt idx="25">
                  <c:v>96.636355316599406</c:v>
                </c:pt>
                <c:pt idx="26">
                  <c:v>124.34151302412042</c:v>
                </c:pt>
                <c:pt idx="27">
                  <c:v>153.26982859258374</c:v>
                </c:pt>
                <c:pt idx="28">
                  <c:v>183.42130202198916</c:v>
                </c:pt>
                <c:pt idx="29">
                  <c:v>214.79593331233681</c:v>
                </c:pt>
                <c:pt idx="30">
                  <c:v>247.39372246362666</c:v>
                </c:pt>
                <c:pt idx="31">
                  <c:v>281.21466947585884</c:v>
                </c:pt>
                <c:pt idx="32">
                  <c:v>316.2587743490331</c:v>
                </c:pt>
                <c:pt idx="33">
                  <c:v>352.52603708314962</c:v>
                </c:pt>
                <c:pt idx="34">
                  <c:v>390.0164576782085</c:v>
                </c:pt>
                <c:pt idx="35">
                  <c:v>428.73003613420934</c:v>
                </c:pt>
                <c:pt idx="36">
                  <c:v>468.6667724511525</c:v>
                </c:pt>
                <c:pt idx="37">
                  <c:v>509.82666662903773</c:v>
                </c:pt>
                <c:pt idx="38">
                  <c:v>552.20971866786545</c:v>
                </c:pt>
                <c:pt idx="39">
                  <c:v>595.81592856763518</c:v>
                </c:pt>
                <c:pt idx="40">
                  <c:v>640.64529632834729</c:v>
                </c:pt>
                <c:pt idx="41">
                  <c:v>686.69782195000118</c:v>
                </c:pt>
                <c:pt idx="42">
                  <c:v>733.97350543259779</c:v>
                </c:pt>
                <c:pt idx="43">
                  <c:v>782.47234677613653</c:v>
                </c:pt>
                <c:pt idx="44">
                  <c:v>832.19434598061719</c:v>
                </c:pt>
                <c:pt idx="45">
                  <c:v>883.13950304604032</c:v>
                </c:pt>
                <c:pt idx="46">
                  <c:v>935.30781797240536</c:v>
                </c:pt>
                <c:pt idx="47">
                  <c:v>988.69929075971299</c:v>
                </c:pt>
                <c:pt idx="48">
                  <c:v>1043.3139214079629</c:v>
                </c:pt>
                <c:pt idx="49">
                  <c:v>1099.1517099171544</c:v>
                </c:pt>
                <c:pt idx="50">
                  <c:v>1156.2126562872888</c:v>
                </c:pt>
                <c:pt idx="51">
                  <c:v>1214.4967605183654</c:v>
                </c:pt>
                <c:pt idx="52">
                  <c:v>1274.0040226103836</c:v>
                </c:pt>
                <c:pt idx="53">
                  <c:v>1334.7344425633444</c:v>
                </c:pt>
                <c:pt idx="54">
                  <c:v>1396.6880203772475</c:v>
                </c:pt>
                <c:pt idx="55">
                  <c:v>1459.8647560520924</c:v>
                </c:pt>
                <c:pt idx="56">
                  <c:v>1524.2646495878801</c:v>
                </c:pt>
                <c:pt idx="57">
                  <c:v>1589.8877009846099</c:v>
                </c:pt>
                <c:pt idx="58">
                  <c:v>1656.7339102422811</c:v>
                </c:pt>
                <c:pt idx="59">
                  <c:v>1724.8032773608957</c:v>
                </c:pt>
                <c:pt idx="60">
                  <c:v>1794.0958023404512</c:v>
                </c:pt>
                <c:pt idx="61">
                  <c:v>1864.61148518095</c:v>
                </c:pt>
                <c:pt idx="62">
                  <c:v>1936.3503258823907</c:v>
                </c:pt>
                <c:pt idx="63">
                  <c:v>2009.3123244447731</c:v>
                </c:pt>
                <c:pt idx="64">
                  <c:v>2083.4974808680986</c:v>
                </c:pt>
                <c:pt idx="65">
                  <c:v>2158.905795152366</c:v>
                </c:pt>
                <c:pt idx="66">
                  <c:v>2235.5372672975745</c:v>
                </c:pt>
                <c:pt idx="67">
                  <c:v>2313.3918973037262</c:v>
                </c:pt>
                <c:pt idx="68">
                  <c:v>2392.4696851708209</c:v>
                </c:pt>
                <c:pt idx="69">
                  <c:v>2472.7706308988572</c:v>
                </c:pt>
                <c:pt idx="70">
                  <c:v>2554.2947344878353</c:v>
                </c:pt>
                <c:pt idx="71">
                  <c:v>2637.0419959377546</c:v>
                </c:pt>
                <c:pt idx="72">
                  <c:v>2721.0124152486178</c:v>
                </c:pt>
                <c:pt idx="73">
                  <c:v>2806.2059924204232</c:v>
                </c:pt>
                <c:pt idx="74">
                  <c:v>2892.6227274531702</c:v>
                </c:pt>
                <c:pt idx="75">
                  <c:v>2980.2626203468603</c:v>
                </c:pt>
                <c:pt idx="76">
                  <c:v>3069.1256711014926</c:v>
                </c:pt>
                <c:pt idx="77">
                  <c:v>3159.2118797170651</c:v>
                </c:pt>
                <c:pt idx="78">
                  <c:v>3250.5212461935807</c:v>
                </c:pt>
                <c:pt idx="79">
                  <c:v>3343.0537705310398</c:v>
                </c:pt>
                <c:pt idx="80">
                  <c:v>3436.8094527294406</c:v>
                </c:pt>
                <c:pt idx="81">
                  <c:v>3531.7882927887822</c:v>
                </c:pt>
                <c:pt idx="82">
                  <c:v>3627.9902907090668</c:v>
                </c:pt>
                <c:pt idx="83">
                  <c:v>3725.4154464902945</c:v>
                </c:pt>
                <c:pt idx="84">
                  <c:v>3824.0637601324643</c:v>
                </c:pt>
                <c:pt idx="85">
                  <c:v>3923.9352316355753</c:v>
                </c:pt>
                <c:pt idx="86">
                  <c:v>4025.0298609996298</c:v>
                </c:pt>
                <c:pt idx="87">
                  <c:v>4127.3476482246242</c:v>
                </c:pt>
                <c:pt idx="88">
                  <c:v>4230.8885933105639</c:v>
                </c:pt>
                <c:pt idx="89">
                  <c:v>4335.6526962574435</c:v>
                </c:pt>
                <c:pt idx="90">
                  <c:v>4441.6399570652657</c:v>
                </c:pt>
                <c:pt idx="91">
                  <c:v>4548.8503757340322</c:v>
                </c:pt>
                <c:pt idx="92">
                  <c:v>4657.2839522637369</c:v>
                </c:pt>
                <c:pt idx="93">
                  <c:v>4766.9406866543868</c:v>
                </c:pt>
                <c:pt idx="94">
                  <c:v>4877.8205789059784</c:v>
                </c:pt>
                <c:pt idx="95">
                  <c:v>4989.9236290185127</c:v>
                </c:pt>
                <c:pt idx="96">
                  <c:v>5103.2498369919886</c:v>
                </c:pt>
                <c:pt idx="97">
                  <c:v>5217.7992028264061</c:v>
                </c:pt>
                <c:pt idx="98">
                  <c:v>5333.5717265217654</c:v>
                </c:pt>
                <c:pt idx="99">
                  <c:v>5450.5674080780682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6-4786-9857-BAA4F227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1792"/>
        <c:crosses val="autoZero"/>
        <c:crossBetween val="midCat"/>
        <c:dispUnits>
          <c:builtInUnit val="thousands"/>
        </c:dispUnits>
      </c:valAx>
      <c:valAx>
        <c:axId val="12131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Bending Moment </a:t>
                </a:r>
                <a:r>
                  <a:rPr lang="en-US" sz="1200" baseline="0"/>
                  <a:t>[N·m]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Gap60deg!$O$47:$DJ$47</c:f>
              <c:numCache>
                <c:formatCode>General</c:formatCode>
                <c:ptCount val="100"/>
                <c:pt idx="0">
                  <c:v>-665971.00168301107</c:v>
                </c:pt>
                <c:pt idx="1">
                  <c:v>-639120.76074036304</c:v>
                </c:pt>
                <c:pt idx="2">
                  <c:v>-612270.51979771489</c:v>
                </c:pt>
                <c:pt idx="3">
                  <c:v>-585420.27885506686</c:v>
                </c:pt>
                <c:pt idx="4">
                  <c:v>-558570.03791241883</c:v>
                </c:pt>
                <c:pt idx="5">
                  <c:v>-531719.79696977069</c:v>
                </c:pt>
                <c:pt idx="6">
                  <c:v>-504869.55602712266</c:v>
                </c:pt>
                <c:pt idx="7">
                  <c:v>-478019.31508447463</c:v>
                </c:pt>
                <c:pt idx="8">
                  <c:v>-451169.0741418266</c:v>
                </c:pt>
                <c:pt idx="9">
                  <c:v>-424318.83319917851</c:v>
                </c:pt>
                <c:pt idx="10">
                  <c:v>-397468.59225653042</c:v>
                </c:pt>
                <c:pt idx="11">
                  <c:v>-370618.35131388239</c:v>
                </c:pt>
                <c:pt idx="12">
                  <c:v>-343768.1103712343</c:v>
                </c:pt>
                <c:pt idx="13">
                  <c:v>-316917.86942858627</c:v>
                </c:pt>
                <c:pt idx="14">
                  <c:v>-290067.62848593818</c:v>
                </c:pt>
                <c:pt idx="15">
                  <c:v>-263217.38754329016</c:v>
                </c:pt>
                <c:pt idx="16">
                  <c:v>-236367.14660064207</c:v>
                </c:pt>
                <c:pt idx="17">
                  <c:v>-209516.90565799398</c:v>
                </c:pt>
                <c:pt idx="18">
                  <c:v>-182666.66471534595</c:v>
                </c:pt>
                <c:pt idx="19">
                  <c:v>-155816.42377269786</c:v>
                </c:pt>
                <c:pt idx="20">
                  <c:v>-128966.18283004977</c:v>
                </c:pt>
                <c:pt idx="21">
                  <c:v>-102115.94188740174</c:v>
                </c:pt>
                <c:pt idx="22">
                  <c:v>-75265.700944753713</c:v>
                </c:pt>
                <c:pt idx="23">
                  <c:v>-48415.460002105683</c:v>
                </c:pt>
                <c:pt idx="24">
                  <c:v>-21565.219059457537</c:v>
                </c:pt>
                <c:pt idx="25">
                  <c:v>5285.0218831904931</c:v>
                </c:pt>
                <c:pt idx="26">
                  <c:v>32135.262825838523</c:v>
                </c:pt>
                <c:pt idx="27">
                  <c:v>58985.503768486669</c:v>
                </c:pt>
                <c:pt idx="28">
                  <c:v>85835.744711134699</c:v>
                </c:pt>
                <c:pt idx="29">
                  <c:v>112685.98565378273</c:v>
                </c:pt>
                <c:pt idx="30">
                  <c:v>139536.22659643076</c:v>
                </c:pt>
                <c:pt idx="31">
                  <c:v>166386.46753907891</c:v>
                </c:pt>
                <c:pt idx="32">
                  <c:v>193236.70848172694</c:v>
                </c:pt>
                <c:pt idx="33">
                  <c:v>220086.94942437497</c:v>
                </c:pt>
                <c:pt idx="34">
                  <c:v>246937.19036702311</c:v>
                </c:pt>
                <c:pt idx="35">
                  <c:v>273787.43130967114</c:v>
                </c:pt>
                <c:pt idx="36">
                  <c:v>300637.67225231917</c:v>
                </c:pt>
                <c:pt idx="37">
                  <c:v>327487.9131949672</c:v>
                </c:pt>
                <c:pt idx="38">
                  <c:v>354338.15413761535</c:v>
                </c:pt>
                <c:pt idx="39">
                  <c:v>381188.39508026338</c:v>
                </c:pt>
                <c:pt idx="40">
                  <c:v>408038.63602291152</c:v>
                </c:pt>
                <c:pt idx="41">
                  <c:v>434888.87696555944</c:v>
                </c:pt>
                <c:pt idx="42">
                  <c:v>461739.11790820758</c:v>
                </c:pt>
                <c:pt idx="43">
                  <c:v>488589.35885085573</c:v>
                </c:pt>
                <c:pt idx="44">
                  <c:v>515439.59979350364</c:v>
                </c:pt>
                <c:pt idx="45">
                  <c:v>542289.84073615179</c:v>
                </c:pt>
                <c:pt idx="46">
                  <c:v>569140.0816787997</c:v>
                </c:pt>
                <c:pt idx="47">
                  <c:v>595990.32262144785</c:v>
                </c:pt>
                <c:pt idx="48">
                  <c:v>622840.563564096</c:v>
                </c:pt>
                <c:pt idx="49">
                  <c:v>649690.80450674391</c:v>
                </c:pt>
                <c:pt idx="50">
                  <c:v>676541.04544939206</c:v>
                </c:pt>
                <c:pt idx="51">
                  <c:v>703391.2863920402</c:v>
                </c:pt>
                <c:pt idx="52">
                  <c:v>730241.52733468811</c:v>
                </c:pt>
                <c:pt idx="53">
                  <c:v>757091.76827733626</c:v>
                </c:pt>
                <c:pt idx="54">
                  <c:v>783942.00921998441</c:v>
                </c:pt>
                <c:pt idx="55">
                  <c:v>810792.25016263232</c:v>
                </c:pt>
                <c:pt idx="56">
                  <c:v>837642.49110528047</c:v>
                </c:pt>
                <c:pt idx="57">
                  <c:v>864492.73204792861</c:v>
                </c:pt>
                <c:pt idx="58">
                  <c:v>891342.97299057653</c:v>
                </c:pt>
                <c:pt idx="59">
                  <c:v>918193.21393322467</c:v>
                </c:pt>
                <c:pt idx="60">
                  <c:v>945043.45487587259</c:v>
                </c:pt>
                <c:pt idx="61">
                  <c:v>971893.69581852073</c:v>
                </c:pt>
                <c:pt idx="62">
                  <c:v>998743.93676116888</c:v>
                </c:pt>
                <c:pt idx="63">
                  <c:v>1025594.1777038168</c:v>
                </c:pt>
                <c:pt idx="64">
                  <c:v>1052444.4186464651</c:v>
                </c:pt>
                <c:pt idx="65">
                  <c:v>1079294.6595891132</c:v>
                </c:pt>
                <c:pt idx="66">
                  <c:v>1106144.9005317609</c:v>
                </c:pt>
                <c:pt idx="67">
                  <c:v>1132995.141474409</c:v>
                </c:pt>
                <c:pt idx="68">
                  <c:v>1159845.3824170572</c:v>
                </c:pt>
                <c:pt idx="69">
                  <c:v>1186695.6233597053</c:v>
                </c:pt>
                <c:pt idx="70">
                  <c:v>1213545.8643023535</c:v>
                </c:pt>
                <c:pt idx="71">
                  <c:v>1240396.1052450011</c:v>
                </c:pt>
                <c:pt idx="72">
                  <c:v>1267246.3461876493</c:v>
                </c:pt>
                <c:pt idx="73">
                  <c:v>1294096.5871302974</c:v>
                </c:pt>
                <c:pt idx="74">
                  <c:v>1320946.8280729456</c:v>
                </c:pt>
                <c:pt idx="75">
                  <c:v>1347797.0690155937</c:v>
                </c:pt>
                <c:pt idx="76">
                  <c:v>1374647.3099582419</c:v>
                </c:pt>
                <c:pt idx="77">
                  <c:v>1401497.5509008896</c:v>
                </c:pt>
                <c:pt idx="78">
                  <c:v>1428347.7918435377</c:v>
                </c:pt>
                <c:pt idx="79">
                  <c:v>1455198.0327861859</c:v>
                </c:pt>
                <c:pt idx="80">
                  <c:v>1482048.273728834</c:v>
                </c:pt>
                <c:pt idx="81">
                  <c:v>1508898.5146714817</c:v>
                </c:pt>
                <c:pt idx="82">
                  <c:v>1535748.7556141298</c:v>
                </c:pt>
                <c:pt idx="83">
                  <c:v>1562598.996556778</c:v>
                </c:pt>
                <c:pt idx="84">
                  <c:v>1589449.2374994261</c:v>
                </c:pt>
                <c:pt idx="85">
                  <c:v>1616299.4784420743</c:v>
                </c:pt>
                <c:pt idx="86">
                  <c:v>1643149.7193847224</c:v>
                </c:pt>
                <c:pt idx="87">
                  <c:v>1669999.9603273701</c:v>
                </c:pt>
                <c:pt idx="88">
                  <c:v>1696850.2012700182</c:v>
                </c:pt>
                <c:pt idx="89">
                  <c:v>1723700.4422126664</c:v>
                </c:pt>
                <c:pt idx="90">
                  <c:v>1750550.6831553145</c:v>
                </c:pt>
                <c:pt idx="91">
                  <c:v>1777400.9240979627</c:v>
                </c:pt>
                <c:pt idx="92">
                  <c:v>1804251.1650406104</c:v>
                </c:pt>
                <c:pt idx="93">
                  <c:v>1831101.4059832585</c:v>
                </c:pt>
                <c:pt idx="94">
                  <c:v>1857951.6469259067</c:v>
                </c:pt>
                <c:pt idx="95">
                  <c:v>1884801.8878685548</c:v>
                </c:pt>
                <c:pt idx="96">
                  <c:v>1911652.1288112029</c:v>
                </c:pt>
                <c:pt idx="97">
                  <c:v>1938502.3697538511</c:v>
                </c:pt>
                <c:pt idx="98">
                  <c:v>1965352.6106964988</c:v>
                </c:pt>
                <c:pt idx="99">
                  <c:v>1992202.8516391469</c:v>
                </c:pt>
              </c:numCache>
            </c:numRef>
          </c:xVal>
          <c:yVal>
            <c:numRef>
              <c:f>Gap60deg!$O$48:$DJ$48</c:f>
              <c:numCache>
                <c:formatCode>General</c:formatCode>
                <c:ptCount val="100"/>
                <c:pt idx="0">
                  <c:v>2854065.1316601299</c:v>
                </c:pt>
                <c:pt idx="1">
                  <c:v>2854065.1316601299</c:v>
                </c:pt>
                <c:pt idx="2">
                  <c:v>2854110.9009089731</c:v>
                </c:pt>
                <c:pt idx="3">
                  <c:v>2854290.9356130529</c:v>
                </c:pt>
                <c:pt idx="4">
                  <c:v>2854607.4743261989</c:v>
                </c:pt>
                <c:pt idx="5">
                  <c:v>2855060.5170484111</c:v>
                </c:pt>
                <c:pt idx="6">
                  <c:v>2855650.0637796889</c:v>
                </c:pt>
                <c:pt idx="7">
                  <c:v>2856376.1145200334</c:v>
                </c:pt>
                <c:pt idx="8">
                  <c:v>2857238.669269444</c:v>
                </c:pt>
                <c:pt idx="9">
                  <c:v>2858237.7280279202</c:v>
                </c:pt>
                <c:pt idx="10">
                  <c:v>2859373.2907954627</c:v>
                </c:pt>
                <c:pt idx="11">
                  <c:v>2860645.3575720713</c:v>
                </c:pt>
                <c:pt idx="12">
                  <c:v>2862053.928357746</c:v>
                </c:pt>
                <c:pt idx="13">
                  <c:v>2863599.0031524869</c:v>
                </c:pt>
                <c:pt idx="14">
                  <c:v>2865280.5819562939</c:v>
                </c:pt>
                <c:pt idx="15">
                  <c:v>2867098.6647691671</c:v>
                </c:pt>
                <c:pt idx="16">
                  <c:v>2869053.2515911059</c:v>
                </c:pt>
                <c:pt idx="17">
                  <c:v>2871144.3424221114</c:v>
                </c:pt>
                <c:pt idx="18">
                  <c:v>2873371.9372621826</c:v>
                </c:pt>
                <c:pt idx="19">
                  <c:v>2875736.0361113199</c:v>
                </c:pt>
                <c:pt idx="20">
                  <c:v>2878236.6389695234</c:v>
                </c:pt>
                <c:pt idx="21">
                  <c:v>2878040.7439485053</c:v>
                </c:pt>
                <c:pt idx="22">
                  <c:v>2880875.5564503479</c:v>
                </c:pt>
                <c:pt idx="23">
                  <c:v>2883895.2984266579</c:v>
                </c:pt>
                <c:pt idx="24">
                  <c:v>2887099.9698774358</c:v>
                </c:pt>
                <c:pt idx="25">
                  <c:v>2890489.5708026807</c:v>
                </c:pt>
                <c:pt idx="26">
                  <c:v>2894064.1012023934</c:v>
                </c:pt>
                <c:pt idx="27">
                  <c:v>2897823.5610765736</c:v>
                </c:pt>
                <c:pt idx="28">
                  <c:v>2901767.9504252211</c:v>
                </c:pt>
                <c:pt idx="29">
                  <c:v>2905897.2692483366</c:v>
                </c:pt>
                <c:pt idx="30">
                  <c:v>2910211.5175459194</c:v>
                </c:pt>
                <c:pt idx="31">
                  <c:v>2914710.6953179697</c:v>
                </c:pt>
                <c:pt idx="32">
                  <c:v>2919394.8025644873</c:v>
                </c:pt>
                <c:pt idx="33">
                  <c:v>2924263.8392854724</c:v>
                </c:pt>
                <c:pt idx="34">
                  <c:v>2929317.8054809254</c:v>
                </c:pt>
                <c:pt idx="35">
                  <c:v>2934556.7011508457</c:v>
                </c:pt>
                <c:pt idx="36">
                  <c:v>2939980.5262952335</c:v>
                </c:pt>
                <c:pt idx="37">
                  <c:v>2945589.2809140887</c:v>
                </c:pt>
                <c:pt idx="38">
                  <c:v>2951382.9650074118</c:v>
                </c:pt>
                <c:pt idx="39">
                  <c:v>2957361.5785752023</c:v>
                </c:pt>
                <c:pt idx="40">
                  <c:v>2963525.1216174602</c:v>
                </c:pt>
                <c:pt idx="41">
                  <c:v>2969873.5941341855</c:v>
                </c:pt>
                <c:pt idx="42">
                  <c:v>2976406.9961253786</c:v>
                </c:pt>
                <c:pt idx="43">
                  <c:v>2983125.3275910392</c:v>
                </c:pt>
                <c:pt idx="44">
                  <c:v>2990028.5885311672</c:v>
                </c:pt>
                <c:pt idx="45">
                  <c:v>2997116.7789457627</c:v>
                </c:pt>
                <c:pt idx="46">
                  <c:v>3004389.898834826</c:v>
                </c:pt>
                <c:pt idx="47">
                  <c:v>3011847.9481983567</c:v>
                </c:pt>
                <c:pt idx="48">
                  <c:v>3019490.9270363548</c:v>
                </c:pt>
                <c:pt idx="49">
                  <c:v>3027318.8353488203</c:v>
                </c:pt>
                <c:pt idx="50">
                  <c:v>3035331.6731357533</c:v>
                </c:pt>
                <c:pt idx="51">
                  <c:v>3043529.4403971541</c:v>
                </c:pt>
                <c:pt idx="52">
                  <c:v>3051912.1371330223</c:v>
                </c:pt>
                <c:pt idx="53">
                  <c:v>3060479.7633433579</c:v>
                </c:pt>
                <c:pt idx="54">
                  <c:v>3069232.3190281615</c:v>
                </c:pt>
                <c:pt idx="55">
                  <c:v>3078169.8041874319</c:v>
                </c:pt>
                <c:pt idx="56">
                  <c:v>3087292.2188211703</c:v>
                </c:pt>
                <c:pt idx="57">
                  <c:v>3096599.5629293765</c:v>
                </c:pt>
                <c:pt idx="58">
                  <c:v>3106091.8365120497</c:v>
                </c:pt>
                <c:pt idx="59">
                  <c:v>3115769.0395691907</c:v>
                </c:pt>
                <c:pt idx="60">
                  <c:v>3125631.1721007987</c:v>
                </c:pt>
                <c:pt idx="61">
                  <c:v>3135678.234106875</c:v>
                </c:pt>
                <c:pt idx="62">
                  <c:v>3145910.2255874183</c:v>
                </c:pt>
                <c:pt idx="63">
                  <c:v>3156327.146542429</c:v>
                </c:pt>
                <c:pt idx="64">
                  <c:v>3166928.996971908</c:v>
                </c:pt>
                <c:pt idx="65">
                  <c:v>3177715.7768758535</c:v>
                </c:pt>
                <c:pt idx="66">
                  <c:v>3188687.4862542674</c:v>
                </c:pt>
                <c:pt idx="67">
                  <c:v>3199844.1251071482</c:v>
                </c:pt>
                <c:pt idx="68">
                  <c:v>3211185.6934344969</c:v>
                </c:pt>
                <c:pt idx="69">
                  <c:v>3222712.191236313</c:v>
                </c:pt>
                <c:pt idx="70">
                  <c:v>3234423.6185125969</c:v>
                </c:pt>
                <c:pt idx="71">
                  <c:v>3246319.9752633478</c:v>
                </c:pt>
                <c:pt idx="72">
                  <c:v>3258401.2614885662</c:v>
                </c:pt>
                <c:pt idx="73">
                  <c:v>3270667.4771882528</c:v>
                </c:pt>
                <c:pt idx="74">
                  <c:v>3283118.6223624065</c:v>
                </c:pt>
                <c:pt idx="75">
                  <c:v>3295754.6970110275</c:v>
                </c:pt>
                <c:pt idx="76">
                  <c:v>3308575.7011341164</c:v>
                </c:pt>
                <c:pt idx="77">
                  <c:v>3321581.6347316727</c:v>
                </c:pt>
                <c:pt idx="78">
                  <c:v>3334772.4978036964</c:v>
                </c:pt>
                <c:pt idx="79">
                  <c:v>3348148.2903501876</c:v>
                </c:pt>
                <c:pt idx="80">
                  <c:v>3361709.0123711466</c:v>
                </c:pt>
                <c:pt idx="81">
                  <c:v>3375454.663866573</c:v>
                </c:pt>
                <c:pt idx="82">
                  <c:v>3389385.2448364669</c:v>
                </c:pt>
                <c:pt idx="83">
                  <c:v>3403500.7552808281</c:v>
                </c:pt>
                <c:pt idx="84">
                  <c:v>3417801.1951996572</c:v>
                </c:pt>
                <c:pt idx="85">
                  <c:v>3432286.5645929538</c:v>
                </c:pt>
                <c:pt idx="86">
                  <c:v>3446956.8634607177</c:v>
                </c:pt>
                <c:pt idx="87">
                  <c:v>3461812.0918029491</c:v>
                </c:pt>
                <c:pt idx="88">
                  <c:v>3476852.2496196479</c:v>
                </c:pt>
                <c:pt idx="89">
                  <c:v>3492077.3369108145</c:v>
                </c:pt>
                <c:pt idx="90">
                  <c:v>3507487.3536764486</c:v>
                </c:pt>
                <c:pt idx="91">
                  <c:v>3523082.2999165505</c:v>
                </c:pt>
                <c:pt idx="92">
                  <c:v>3538862.1756311194</c:v>
                </c:pt>
                <c:pt idx="93">
                  <c:v>3554826.9808201562</c:v>
                </c:pt>
                <c:pt idx="94">
                  <c:v>3570976.7154836603</c:v>
                </c:pt>
                <c:pt idx="95">
                  <c:v>3587311.3796216319</c:v>
                </c:pt>
                <c:pt idx="96">
                  <c:v>3603830.9732340714</c:v>
                </c:pt>
                <c:pt idx="97">
                  <c:v>3620535.4963209778</c:v>
                </c:pt>
                <c:pt idx="98">
                  <c:v>3637424.9488823521</c:v>
                </c:pt>
                <c:pt idx="99">
                  <c:v>3654499.3309181938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7-4F5A-8DA2-40767377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1792"/>
        <c:crosses val="autoZero"/>
        <c:crossBetween val="midCat"/>
        <c:dispUnits>
          <c:builtInUnit val="thousands"/>
        </c:dispUnits>
      </c:valAx>
      <c:valAx>
        <c:axId val="1213121792"/>
        <c:scaling>
          <c:orientation val="minMax"/>
          <c:min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Axial Force</a:t>
                </a:r>
                <a:r>
                  <a:rPr lang="en-US" sz="1200" baseline="0"/>
                  <a:t> [kN]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7774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Gap90deg!$O$47:$DJ$47</c:f>
              <c:numCache>
                <c:formatCode>General</c:formatCode>
                <c:ptCount val="100"/>
                <c:pt idx="0">
                  <c:v>-583056.15926716395</c:v>
                </c:pt>
                <c:pt idx="1">
                  <c:v>-557839.50438906497</c:v>
                </c:pt>
                <c:pt idx="2">
                  <c:v>-532622.84951096599</c:v>
                </c:pt>
                <c:pt idx="3">
                  <c:v>-507406.19463286706</c:v>
                </c:pt>
                <c:pt idx="4">
                  <c:v>-482189.53975476808</c:v>
                </c:pt>
                <c:pt idx="5">
                  <c:v>-456972.88487666909</c:v>
                </c:pt>
                <c:pt idx="6">
                  <c:v>-431756.22999857017</c:v>
                </c:pt>
                <c:pt idx="7">
                  <c:v>-406539.57512047119</c:v>
                </c:pt>
                <c:pt idx="8">
                  <c:v>-381322.9202423722</c:v>
                </c:pt>
                <c:pt idx="9">
                  <c:v>-356106.26536427322</c:v>
                </c:pt>
                <c:pt idx="10">
                  <c:v>-330889.61048617424</c:v>
                </c:pt>
                <c:pt idx="11">
                  <c:v>-305672.95560807531</c:v>
                </c:pt>
                <c:pt idx="12">
                  <c:v>-280456.30072997633</c:v>
                </c:pt>
                <c:pt idx="13">
                  <c:v>-255239.64585187734</c:v>
                </c:pt>
                <c:pt idx="14">
                  <c:v>-230022.99097377842</c:v>
                </c:pt>
                <c:pt idx="15">
                  <c:v>-204806.33609567943</c:v>
                </c:pt>
                <c:pt idx="16">
                  <c:v>-179589.68121758045</c:v>
                </c:pt>
                <c:pt idx="17">
                  <c:v>-154373.02633948147</c:v>
                </c:pt>
                <c:pt idx="18">
                  <c:v>-129156.37146138248</c:v>
                </c:pt>
                <c:pt idx="19">
                  <c:v>-103939.71658328356</c:v>
                </c:pt>
                <c:pt idx="20">
                  <c:v>-78723.061705184577</c:v>
                </c:pt>
                <c:pt idx="21">
                  <c:v>-53506.406827085651</c:v>
                </c:pt>
                <c:pt idx="22">
                  <c:v>-28289.751948986668</c:v>
                </c:pt>
                <c:pt idx="23">
                  <c:v>-3073.0970708876848</c:v>
                </c:pt>
                <c:pt idx="24">
                  <c:v>22143.557807211298</c:v>
                </c:pt>
                <c:pt idx="25">
                  <c:v>47360.212685310282</c:v>
                </c:pt>
                <c:pt idx="26">
                  <c:v>72576.867563409265</c:v>
                </c:pt>
                <c:pt idx="27">
                  <c:v>97793.522441508248</c:v>
                </c:pt>
                <c:pt idx="28">
                  <c:v>123010.17731960712</c:v>
                </c:pt>
                <c:pt idx="29">
                  <c:v>148226.8321977061</c:v>
                </c:pt>
                <c:pt idx="30">
                  <c:v>173443.48707580508</c:v>
                </c:pt>
                <c:pt idx="31">
                  <c:v>198660.14195390407</c:v>
                </c:pt>
                <c:pt idx="32">
                  <c:v>223876.79683200305</c:v>
                </c:pt>
                <c:pt idx="33">
                  <c:v>249093.45171010203</c:v>
                </c:pt>
                <c:pt idx="34">
                  <c:v>274310.10658820102</c:v>
                </c:pt>
                <c:pt idx="35">
                  <c:v>299526.7614663</c:v>
                </c:pt>
                <c:pt idx="36">
                  <c:v>324743.41634439898</c:v>
                </c:pt>
                <c:pt idx="37">
                  <c:v>349960.07122249785</c:v>
                </c:pt>
                <c:pt idx="38">
                  <c:v>375176.72610059683</c:v>
                </c:pt>
                <c:pt idx="39">
                  <c:v>400393.38097869582</c:v>
                </c:pt>
                <c:pt idx="40">
                  <c:v>425610.0358567948</c:v>
                </c:pt>
                <c:pt idx="41">
                  <c:v>450826.69073489378</c:v>
                </c:pt>
                <c:pt idx="42">
                  <c:v>476043.34561299265</c:v>
                </c:pt>
                <c:pt idx="43">
                  <c:v>501260.00049109163</c:v>
                </c:pt>
                <c:pt idx="44">
                  <c:v>526476.65536919062</c:v>
                </c:pt>
                <c:pt idx="45">
                  <c:v>551693.3102472896</c:v>
                </c:pt>
                <c:pt idx="46">
                  <c:v>576909.96512538858</c:v>
                </c:pt>
                <c:pt idx="47">
                  <c:v>602126.62000348757</c:v>
                </c:pt>
                <c:pt idx="48">
                  <c:v>627343.27488158655</c:v>
                </c:pt>
                <c:pt idx="49">
                  <c:v>652559.92975968553</c:v>
                </c:pt>
                <c:pt idx="50">
                  <c:v>677776.58463778452</c:v>
                </c:pt>
                <c:pt idx="51">
                  <c:v>702993.2395158835</c:v>
                </c:pt>
                <c:pt idx="52">
                  <c:v>728209.89439398248</c:v>
                </c:pt>
                <c:pt idx="53">
                  <c:v>753426.54927208147</c:v>
                </c:pt>
                <c:pt idx="54">
                  <c:v>778643.20415018045</c:v>
                </c:pt>
                <c:pt idx="55">
                  <c:v>803859.85902827943</c:v>
                </c:pt>
                <c:pt idx="56">
                  <c:v>829076.51390637818</c:v>
                </c:pt>
                <c:pt idx="57">
                  <c:v>854293.16878447717</c:v>
                </c:pt>
                <c:pt idx="58">
                  <c:v>879509.82366257615</c:v>
                </c:pt>
                <c:pt idx="59">
                  <c:v>904726.47854067513</c:v>
                </c:pt>
                <c:pt idx="60">
                  <c:v>929943.13341877412</c:v>
                </c:pt>
                <c:pt idx="61">
                  <c:v>955159.7882968731</c:v>
                </c:pt>
                <c:pt idx="62">
                  <c:v>980376.44317497208</c:v>
                </c:pt>
                <c:pt idx="63">
                  <c:v>1005593.0980530711</c:v>
                </c:pt>
                <c:pt idx="64">
                  <c:v>1030809.75293117</c:v>
                </c:pt>
                <c:pt idx="65">
                  <c:v>1056026.4078092691</c:v>
                </c:pt>
                <c:pt idx="66">
                  <c:v>1081243.0626873681</c:v>
                </c:pt>
                <c:pt idx="67">
                  <c:v>1106459.7175654671</c:v>
                </c:pt>
                <c:pt idx="68">
                  <c:v>1131676.3724435661</c:v>
                </c:pt>
                <c:pt idx="69">
                  <c:v>1156893.0273216651</c:v>
                </c:pt>
                <c:pt idx="70">
                  <c:v>1182109.6821997641</c:v>
                </c:pt>
                <c:pt idx="71">
                  <c:v>1207326.337077863</c:v>
                </c:pt>
                <c:pt idx="72">
                  <c:v>1232542.991955962</c:v>
                </c:pt>
                <c:pt idx="73">
                  <c:v>1257759.6468340605</c:v>
                </c:pt>
                <c:pt idx="74">
                  <c:v>1282976.3017121595</c:v>
                </c:pt>
                <c:pt idx="75">
                  <c:v>1308192.9565902585</c:v>
                </c:pt>
                <c:pt idx="76">
                  <c:v>1333409.6114683575</c:v>
                </c:pt>
                <c:pt idx="77">
                  <c:v>1358626.2663464565</c:v>
                </c:pt>
                <c:pt idx="78">
                  <c:v>1383842.9212245555</c:v>
                </c:pt>
                <c:pt idx="79">
                  <c:v>1409059.5761026544</c:v>
                </c:pt>
                <c:pt idx="80">
                  <c:v>1434276.2309807534</c:v>
                </c:pt>
                <c:pt idx="81">
                  <c:v>1459492.8858588524</c:v>
                </c:pt>
                <c:pt idx="82">
                  <c:v>1484709.5407369514</c:v>
                </c:pt>
                <c:pt idx="83">
                  <c:v>1509926.1956150504</c:v>
                </c:pt>
                <c:pt idx="84">
                  <c:v>1535142.8504931494</c:v>
                </c:pt>
                <c:pt idx="85">
                  <c:v>1560359.5053712483</c:v>
                </c:pt>
                <c:pt idx="86">
                  <c:v>1585576.1602493473</c:v>
                </c:pt>
                <c:pt idx="87">
                  <c:v>1610792.8151274463</c:v>
                </c:pt>
                <c:pt idx="88">
                  <c:v>1636009.4700055453</c:v>
                </c:pt>
                <c:pt idx="89">
                  <c:v>1661226.1248836443</c:v>
                </c:pt>
                <c:pt idx="90">
                  <c:v>1686442.7797617433</c:v>
                </c:pt>
                <c:pt idx="91">
                  <c:v>1711659.4346398422</c:v>
                </c:pt>
                <c:pt idx="92">
                  <c:v>1736876.0895179412</c:v>
                </c:pt>
                <c:pt idx="93">
                  <c:v>1762092.7443960402</c:v>
                </c:pt>
                <c:pt idx="94">
                  <c:v>1787309.3992741392</c:v>
                </c:pt>
                <c:pt idx="95">
                  <c:v>1812526.0541522382</c:v>
                </c:pt>
                <c:pt idx="96">
                  <c:v>1837742.7090303372</c:v>
                </c:pt>
                <c:pt idx="97">
                  <c:v>1862959.3639084361</c:v>
                </c:pt>
                <c:pt idx="98">
                  <c:v>1888176.0187865351</c:v>
                </c:pt>
                <c:pt idx="99">
                  <c:v>1913392.6736646341</c:v>
                </c:pt>
              </c:numCache>
            </c:numRef>
          </c:xVal>
          <c:yVal>
            <c:numRef>
              <c:f>Gap90deg!$O$49:$DJ$49</c:f>
              <c:numCache>
                <c:formatCode>General</c:formatCode>
                <c:ptCount val="100"/>
                <c:pt idx="0">
                  <c:v>-114.49932818972718</c:v>
                </c:pt>
                <c:pt idx="1">
                  <c:v>-114.49932818972718</c:v>
                </c:pt>
                <c:pt idx="2">
                  <c:v>-114.1912489315651</c:v>
                </c:pt>
                <c:pt idx="3">
                  <c:v>-113.12460888883916</c:v>
                </c:pt>
                <c:pt idx="4">
                  <c:v>-111.29551598801447</c:v>
                </c:pt>
                <c:pt idx="5">
                  <c:v>-108.70397022909106</c:v>
                </c:pt>
                <c:pt idx="6">
                  <c:v>-105.34997161206891</c:v>
                </c:pt>
                <c:pt idx="7">
                  <c:v>-101.23352013694804</c:v>
                </c:pt>
                <c:pt idx="8">
                  <c:v>-96.354615803728478</c:v>
                </c:pt>
                <c:pt idx="9">
                  <c:v>-90.713258612410186</c:v>
                </c:pt>
                <c:pt idx="10">
                  <c:v>-84.309448562993168</c:v>
                </c:pt>
                <c:pt idx="11">
                  <c:v>-77.143185655477424</c:v>
                </c:pt>
                <c:pt idx="12">
                  <c:v>-69.214469889862954</c:v>
                </c:pt>
                <c:pt idx="13">
                  <c:v>-60.523301266149758</c:v>
                </c:pt>
                <c:pt idx="14">
                  <c:v>-51.069679784337865</c:v>
                </c:pt>
                <c:pt idx="15">
                  <c:v>-40.853605444427231</c:v>
                </c:pt>
                <c:pt idx="16">
                  <c:v>-29.875078246417871</c:v>
                </c:pt>
                <c:pt idx="17">
                  <c:v>-18.134098190309786</c:v>
                </c:pt>
                <c:pt idx="18">
                  <c:v>-5.6306652761029738</c:v>
                </c:pt>
                <c:pt idx="19">
                  <c:v>-10.228585525383394</c:v>
                </c:pt>
                <c:pt idx="20">
                  <c:v>4.5510788616586098</c:v>
                </c:pt>
                <c:pt idx="21">
                  <c:v>20.69862072185839</c:v>
                </c:pt>
                <c:pt idx="22">
                  <c:v>38.214040055216003</c:v>
                </c:pt>
                <c:pt idx="23">
                  <c:v>57.097336861731435</c:v>
                </c:pt>
                <c:pt idx="24">
                  <c:v>77.348511141404671</c:v>
                </c:pt>
                <c:pt idx="25">
                  <c:v>98.967562894235712</c:v>
                </c:pt>
                <c:pt idx="26">
                  <c:v>121.95449212022456</c:v>
                </c:pt>
                <c:pt idx="27">
                  <c:v>146.30929881937124</c:v>
                </c:pt>
                <c:pt idx="28">
                  <c:v>172.03198299167559</c:v>
                </c:pt>
                <c:pt idx="29">
                  <c:v>199.12254463713782</c:v>
                </c:pt>
                <c:pt idx="30">
                  <c:v>227.58098375575793</c:v>
                </c:pt>
                <c:pt idx="31">
                  <c:v>257.4073003475358</c:v>
                </c:pt>
                <c:pt idx="32">
                  <c:v>288.60149441247148</c:v>
                </c:pt>
                <c:pt idx="33">
                  <c:v>321.16356595056499</c:v>
                </c:pt>
                <c:pt idx="34">
                  <c:v>355.09351496181631</c:v>
                </c:pt>
                <c:pt idx="35">
                  <c:v>390.39134144622545</c:v>
                </c:pt>
                <c:pt idx="36">
                  <c:v>427.05704540379236</c:v>
                </c:pt>
                <c:pt idx="37">
                  <c:v>465.09062683451691</c:v>
                </c:pt>
                <c:pt idx="38">
                  <c:v>504.49208573839945</c:v>
                </c:pt>
                <c:pt idx="39">
                  <c:v>545.2614221154397</c:v>
                </c:pt>
                <c:pt idx="40">
                  <c:v>587.39863596563794</c:v>
                </c:pt>
                <c:pt idx="41">
                  <c:v>630.90372728899388</c:v>
                </c:pt>
                <c:pt idx="42">
                  <c:v>675.77669608550752</c:v>
                </c:pt>
                <c:pt idx="43">
                  <c:v>722.01754235517899</c:v>
                </c:pt>
                <c:pt idx="44">
                  <c:v>769.6262660980085</c:v>
                </c:pt>
                <c:pt idx="45">
                  <c:v>818.6028673139956</c:v>
                </c:pt>
                <c:pt idx="46">
                  <c:v>868.94734600314064</c:v>
                </c:pt>
                <c:pt idx="47">
                  <c:v>920.65970216544338</c:v>
                </c:pt>
                <c:pt idx="48">
                  <c:v>973.73993580090394</c:v>
                </c:pt>
                <c:pt idx="49">
                  <c:v>1028.1880469095224</c:v>
                </c:pt>
                <c:pt idx="50">
                  <c:v>1084.0040354912985</c:v>
                </c:pt>
                <c:pt idx="51">
                  <c:v>1141.1879015462325</c:v>
                </c:pt>
                <c:pt idx="52">
                  <c:v>1199.7396450743245</c:v>
                </c:pt>
                <c:pt idx="53">
                  <c:v>1259.6592660755741</c:v>
                </c:pt>
                <c:pt idx="54">
                  <c:v>1320.9467645499815</c:v>
                </c:pt>
                <c:pt idx="55">
                  <c:v>1383.6021404975468</c:v>
                </c:pt>
                <c:pt idx="56">
                  <c:v>1447.6253939182693</c:v>
                </c:pt>
                <c:pt idx="57">
                  <c:v>1513.01652481215</c:v>
                </c:pt>
                <c:pt idx="58">
                  <c:v>1579.7755331791889</c:v>
                </c:pt>
                <c:pt idx="59">
                  <c:v>1647.9024190193852</c:v>
                </c:pt>
                <c:pt idx="60">
                  <c:v>1717.3971823327397</c:v>
                </c:pt>
                <c:pt idx="61">
                  <c:v>1788.2598231192515</c:v>
                </c:pt>
                <c:pt idx="62">
                  <c:v>1860.4903413789216</c:v>
                </c:pt>
                <c:pt idx="63">
                  <c:v>1934.0887371117492</c:v>
                </c:pt>
                <c:pt idx="64">
                  <c:v>2009.055010317735</c:v>
                </c:pt>
                <c:pt idx="65">
                  <c:v>2085.3891609968782</c:v>
                </c:pt>
                <c:pt idx="66">
                  <c:v>2163.0911891491796</c:v>
                </c:pt>
                <c:pt idx="67">
                  <c:v>2242.1610947746385</c:v>
                </c:pt>
                <c:pt idx="68">
                  <c:v>2322.5988778732553</c:v>
                </c:pt>
                <c:pt idx="69">
                  <c:v>2404.4045384450296</c:v>
                </c:pt>
                <c:pt idx="70">
                  <c:v>2487.5780764899623</c:v>
                </c:pt>
                <c:pt idx="71">
                  <c:v>2572.1194920080525</c:v>
                </c:pt>
                <c:pt idx="72">
                  <c:v>2658.0287849993006</c:v>
                </c:pt>
                <c:pt idx="73">
                  <c:v>2745.3059554637048</c:v>
                </c:pt>
                <c:pt idx="74">
                  <c:v>2833.9510034012683</c:v>
                </c:pt>
                <c:pt idx="75">
                  <c:v>2923.9639288119897</c:v>
                </c:pt>
                <c:pt idx="76">
                  <c:v>3015.3447316958691</c:v>
                </c:pt>
                <c:pt idx="77">
                  <c:v>3108.0934120529059</c:v>
                </c:pt>
                <c:pt idx="78">
                  <c:v>3202.2099698831003</c:v>
                </c:pt>
                <c:pt idx="79">
                  <c:v>3297.6944051864534</c:v>
                </c:pt>
                <c:pt idx="80">
                  <c:v>3394.5467179629636</c:v>
                </c:pt>
                <c:pt idx="81">
                  <c:v>3492.7669082126322</c:v>
                </c:pt>
                <c:pt idx="82">
                  <c:v>3592.3549759354578</c:v>
                </c:pt>
                <c:pt idx="83">
                  <c:v>3693.3109211314418</c:v>
                </c:pt>
                <c:pt idx="84">
                  <c:v>3795.6347438005832</c:v>
                </c:pt>
                <c:pt idx="85">
                  <c:v>3899.3264439428831</c:v>
                </c:pt>
                <c:pt idx="86">
                  <c:v>4004.38602155834</c:v>
                </c:pt>
                <c:pt idx="87">
                  <c:v>4110.8134766469557</c:v>
                </c:pt>
                <c:pt idx="88">
                  <c:v>4218.6088092087284</c:v>
                </c:pt>
                <c:pt idx="89">
                  <c:v>4327.7720192436591</c:v>
                </c:pt>
                <c:pt idx="90">
                  <c:v>4438.3031067517477</c:v>
                </c:pt>
                <c:pt idx="91">
                  <c:v>4550.2020717329942</c:v>
                </c:pt>
                <c:pt idx="92">
                  <c:v>4663.4689141873978</c:v>
                </c:pt>
                <c:pt idx="93">
                  <c:v>4778.1036341149602</c:v>
                </c:pt>
                <c:pt idx="94">
                  <c:v>4894.1062315156796</c:v>
                </c:pt>
                <c:pt idx="95">
                  <c:v>5011.4767063895579</c:v>
                </c:pt>
                <c:pt idx="96">
                  <c:v>5130.2150587365923</c:v>
                </c:pt>
                <c:pt idx="97">
                  <c:v>5250.3212885567864</c:v>
                </c:pt>
                <c:pt idx="98">
                  <c:v>5371.7953958501366</c:v>
                </c:pt>
                <c:pt idx="99">
                  <c:v>5494.6373806166457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26C-ACF3-59B71C0D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1792"/>
        <c:crosses val="autoZero"/>
        <c:crossBetween val="midCat"/>
        <c:dispUnits>
          <c:builtInUnit val="thousands"/>
        </c:dispUnits>
      </c:valAx>
      <c:valAx>
        <c:axId val="12131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Bending Moment </a:t>
                </a:r>
                <a:r>
                  <a:rPr lang="en-US" sz="1200" baseline="0"/>
                  <a:t>[N·m]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Gap90deg!$O$47:$DJ$47</c:f>
              <c:numCache>
                <c:formatCode>General</c:formatCode>
                <c:ptCount val="100"/>
                <c:pt idx="0">
                  <c:v>-583056.15926716395</c:v>
                </c:pt>
                <c:pt idx="1">
                  <c:v>-557839.50438906497</c:v>
                </c:pt>
                <c:pt idx="2">
                  <c:v>-532622.84951096599</c:v>
                </c:pt>
                <c:pt idx="3">
                  <c:v>-507406.19463286706</c:v>
                </c:pt>
                <c:pt idx="4">
                  <c:v>-482189.53975476808</c:v>
                </c:pt>
                <c:pt idx="5">
                  <c:v>-456972.88487666909</c:v>
                </c:pt>
                <c:pt idx="6">
                  <c:v>-431756.22999857017</c:v>
                </c:pt>
                <c:pt idx="7">
                  <c:v>-406539.57512047119</c:v>
                </c:pt>
                <c:pt idx="8">
                  <c:v>-381322.9202423722</c:v>
                </c:pt>
                <c:pt idx="9">
                  <c:v>-356106.26536427322</c:v>
                </c:pt>
                <c:pt idx="10">
                  <c:v>-330889.61048617424</c:v>
                </c:pt>
                <c:pt idx="11">
                  <c:v>-305672.95560807531</c:v>
                </c:pt>
                <c:pt idx="12">
                  <c:v>-280456.30072997633</c:v>
                </c:pt>
                <c:pt idx="13">
                  <c:v>-255239.64585187734</c:v>
                </c:pt>
                <c:pt idx="14">
                  <c:v>-230022.99097377842</c:v>
                </c:pt>
                <c:pt idx="15">
                  <c:v>-204806.33609567943</c:v>
                </c:pt>
                <c:pt idx="16">
                  <c:v>-179589.68121758045</c:v>
                </c:pt>
                <c:pt idx="17">
                  <c:v>-154373.02633948147</c:v>
                </c:pt>
                <c:pt idx="18">
                  <c:v>-129156.37146138248</c:v>
                </c:pt>
                <c:pt idx="19">
                  <c:v>-103939.71658328356</c:v>
                </c:pt>
                <c:pt idx="20">
                  <c:v>-78723.061705184577</c:v>
                </c:pt>
                <c:pt idx="21">
                  <c:v>-53506.406827085651</c:v>
                </c:pt>
                <c:pt idx="22">
                  <c:v>-28289.751948986668</c:v>
                </c:pt>
                <c:pt idx="23">
                  <c:v>-3073.0970708876848</c:v>
                </c:pt>
                <c:pt idx="24">
                  <c:v>22143.557807211298</c:v>
                </c:pt>
                <c:pt idx="25">
                  <c:v>47360.212685310282</c:v>
                </c:pt>
                <c:pt idx="26">
                  <c:v>72576.867563409265</c:v>
                </c:pt>
                <c:pt idx="27">
                  <c:v>97793.522441508248</c:v>
                </c:pt>
                <c:pt idx="28">
                  <c:v>123010.17731960712</c:v>
                </c:pt>
                <c:pt idx="29">
                  <c:v>148226.8321977061</c:v>
                </c:pt>
                <c:pt idx="30">
                  <c:v>173443.48707580508</c:v>
                </c:pt>
                <c:pt idx="31">
                  <c:v>198660.14195390407</c:v>
                </c:pt>
                <c:pt idx="32">
                  <c:v>223876.79683200305</c:v>
                </c:pt>
                <c:pt idx="33">
                  <c:v>249093.45171010203</c:v>
                </c:pt>
                <c:pt idx="34">
                  <c:v>274310.10658820102</c:v>
                </c:pt>
                <c:pt idx="35">
                  <c:v>299526.7614663</c:v>
                </c:pt>
                <c:pt idx="36">
                  <c:v>324743.41634439898</c:v>
                </c:pt>
                <c:pt idx="37">
                  <c:v>349960.07122249785</c:v>
                </c:pt>
                <c:pt idx="38">
                  <c:v>375176.72610059683</c:v>
                </c:pt>
                <c:pt idx="39">
                  <c:v>400393.38097869582</c:v>
                </c:pt>
                <c:pt idx="40">
                  <c:v>425610.0358567948</c:v>
                </c:pt>
                <c:pt idx="41">
                  <c:v>450826.69073489378</c:v>
                </c:pt>
                <c:pt idx="42">
                  <c:v>476043.34561299265</c:v>
                </c:pt>
                <c:pt idx="43">
                  <c:v>501260.00049109163</c:v>
                </c:pt>
                <c:pt idx="44">
                  <c:v>526476.65536919062</c:v>
                </c:pt>
                <c:pt idx="45">
                  <c:v>551693.3102472896</c:v>
                </c:pt>
                <c:pt idx="46">
                  <c:v>576909.96512538858</c:v>
                </c:pt>
                <c:pt idx="47">
                  <c:v>602126.62000348757</c:v>
                </c:pt>
                <c:pt idx="48">
                  <c:v>627343.27488158655</c:v>
                </c:pt>
                <c:pt idx="49">
                  <c:v>652559.92975968553</c:v>
                </c:pt>
                <c:pt idx="50">
                  <c:v>677776.58463778452</c:v>
                </c:pt>
                <c:pt idx="51">
                  <c:v>702993.2395158835</c:v>
                </c:pt>
                <c:pt idx="52">
                  <c:v>728209.89439398248</c:v>
                </c:pt>
                <c:pt idx="53">
                  <c:v>753426.54927208147</c:v>
                </c:pt>
                <c:pt idx="54">
                  <c:v>778643.20415018045</c:v>
                </c:pt>
                <c:pt idx="55">
                  <c:v>803859.85902827943</c:v>
                </c:pt>
                <c:pt idx="56">
                  <c:v>829076.51390637818</c:v>
                </c:pt>
                <c:pt idx="57">
                  <c:v>854293.16878447717</c:v>
                </c:pt>
                <c:pt idx="58">
                  <c:v>879509.82366257615</c:v>
                </c:pt>
                <c:pt idx="59">
                  <c:v>904726.47854067513</c:v>
                </c:pt>
                <c:pt idx="60">
                  <c:v>929943.13341877412</c:v>
                </c:pt>
                <c:pt idx="61">
                  <c:v>955159.7882968731</c:v>
                </c:pt>
                <c:pt idx="62">
                  <c:v>980376.44317497208</c:v>
                </c:pt>
                <c:pt idx="63">
                  <c:v>1005593.0980530711</c:v>
                </c:pt>
                <c:pt idx="64">
                  <c:v>1030809.75293117</c:v>
                </c:pt>
                <c:pt idx="65">
                  <c:v>1056026.4078092691</c:v>
                </c:pt>
                <c:pt idx="66">
                  <c:v>1081243.0626873681</c:v>
                </c:pt>
                <c:pt idx="67">
                  <c:v>1106459.7175654671</c:v>
                </c:pt>
                <c:pt idx="68">
                  <c:v>1131676.3724435661</c:v>
                </c:pt>
                <c:pt idx="69">
                  <c:v>1156893.0273216651</c:v>
                </c:pt>
                <c:pt idx="70">
                  <c:v>1182109.6821997641</c:v>
                </c:pt>
                <c:pt idx="71">
                  <c:v>1207326.337077863</c:v>
                </c:pt>
                <c:pt idx="72">
                  <c:v>1232542.991955962</c:v>
                </c:pt>
                <c:pt idx="73">
                  <c:v>1257759.6468340605</c:v>
                </c:pt>
                <c:pt idx="74">
                  <c:v>1282976.3017121595</c:v>
                </c:pt>
                <c:pt idx="75">
                  <c:v>1308192.9565902585</c:v>
                </c:pt>
                <c:pt idx="76">
                  <c:v>1333409.6114683575</c:v>
                </c:pt>
                <c:pt idx="77">
                  <c:v>1358626.2663464565</c:v>
                </c:pt>
                <c:pt idx="78">
                  <c:v>1383842.9212245555</c:v>
                </c:pt>
                <c:pt idx="79">
                  <c:v>1409059.5761026544</c:v>
                </c:pt>
                <c:pt idx="80">
                  <c:v>1434276.2309807534</c:v>
                </c:pt>
                <c:pt idx="81">
                  <c:v>1459492.8858588524</c:v>
                </c:pt>
                <c:pt idx="82">
                  <c:v>1484709.5407369514</c:v>
                </c:pt>
                <c:pt idx="83">
                  <c:v>1509926.1956150504</c:v>
                </c:pt>
                <c:pt idx="84">
                  <c:v>1535142.8504931494</c:v>
                </c:pt>
                <c:pt idx="85">
                  <c:v>1560359.5053712483</c:v>
                </c:pt>
                <c:pt idx="86">
                  <c:v>1585576.1602493473</c:v>
                </c:pt>
                <c:pt idx="87">
                  <c:v>1610792.8151274463</c:v>
                </c:pt>
                <c:pt idx="88">
                  <c:v>1636009.4700055453</c:v>
                </c:pt>
                <c:pt idx="89">
                  <c:v>1661226.1248836443</c:v>
                </c:pt>
                <c:pt idx="90">
                  <c:v>1686442.7797617433</c:v>
                </c:pt>
                <c:pt idx="91">
                  <c:v>1711659.4346398422</c:v>
                </c:pt>
                <c:pt idx="92">
                  <c:v>1736876.0895179412</c:v>
                </c:pt>
                <c:pt idx="93">
                  <c:v>1762092.7443960402</c:v>
                </c:pt>
                <c:pt idx="94">
                  <c:v>1787309.3992741392</c:v>
                </c:pt>
                <c:pt idx="95">
                  <c:v>1812526.0541522382</c:v>
                </c:pt>
                <c:pt idx="96">
                  <c:v>1837742.7090303372</c:v>
                </c:pt>
                <c:pt idx="97">
                  <c:v>1862959.3639084361</c:v>
                </c:pt>
                <c:pt idx="98">
                  <c:v>1888176.0187865351</c:v>
                </c:pt>
                <c:pt idx="99">
                  <c:v>1913392.6736646341</c:v>
                </c:pt>
              </c:numCache>
            </c:numRef>
          </c:xVal>
          <c:yVal>
            <c:numRef>
              <c:f>Gap90deg!$O$48:$DJ$48</c:f>
              <c:numCache>
                <c:formatCode>General</c:formatCode>
                <c:ptCount val="100"/>
                <c:pt idx="0">
                  <c:v>2866301.8960273769</c:v>
                </c:pt>
                <c:pt idx="1">
                  <c:v>2866301.8960273769</c:v>
                </c:pt>
                <c:pt idx="2">
                  <c:v>2866333.6129879826</c:v>
                </c:pt>
                <c:pt idx="3">
                  <c:v>2866443.4242762122</c:v>
                </c:pt>
                <c:pt idx="4">
                  <c:v>2866631.7305835751</c:v>
                </c:pt>
                <c:pt idx="5">
                  <c:v>2866898.5319100711</c:v>
                </c:pt>
                <c:pt idx="6">
                  <c:v>2867243.8282557004</c:v>
                </c:pt>
                <c:pt idx="7">
                  <c:v>2867667.6196204629</c:v>
                </c:pt>
                <c:pt idx="8">
                  <c:v>2868169.906004359</c:v>
                </c:pt>
                <c:pt idx="9">
                  <c:v>2868750.6874073884</c:v>
                </c:pt>
                <c:pt idx="10">
                  <c:v>2869409.9638295509</c:v>
                </c:pt>
                <c:pt idx="11">
                  <c:v>2870147.7352708466</c:v>
                </c:pt>
                <c:pt idx="12">
                  <c:v>2870964.0017312756</c:v>
                </c:pt>
                <c:pt idx="13">
                  <c:v>2871858.7632108382</c:v>
                </c:pt>
                <c:pt idx="14">
                  <c:v>2872832.019709534</c:v>
                </c:pt>
                <c:pt idx="15">
                  <c:v>2873883.7712273626</c:v>
                </c:pt>
                <c:pt idx="16">
                  <c:v>2875014.0177643248</c:v>
                </c:pt>
                <c:pt idx="17">
                  <c:v>2876222.7593204207</c:v>
                </c:pt>
                <c:pt idx="18">
                  <c:v>2877509.9958956493</c:v>
                </c:pt>
                <c:pt idx="19">
                  <c:v>2877054.7522762571</c:v>
                </c:pt>
                <c:pt idx="20">
                  <c:v>2878658.2160479245</c:v>
                </c:pt>
                <c:pt idx="21">
                  <c:v>2880468.4894803269</c:v>
                </c:pt>
                <c:pt idx="22">
                  <c:v>2882485.5725734644</c:v>
                </c:pt>
                <c:pt idx="23">
                  <c:v>2884709.4653273369</c:v>
                </c:pt>
                <c:pt idx="24">
                  <c:v>2887140.167741945</c:v>
                </c:pt>
                <c:pt idx="25">
                  <c:v>2889777.6798172882</c:v>
                </c:pt>
                <c:pt idx="26">
                  <c:v>2892622.0015533664</c:v>
                </c:pt>
                <c:pt idx="27">
                  <c:v>2895673.1329501797</c:v>
                </c:pt>
                <c:pt idx="28">
                  <c:v>2898931.0740077286</c:v>
                </c:pt>
                <c:pt idx="29">
                  <c:v>2902395.8247260125</c:v>
                </c:pt>
                <c:pt idx="30">
                  <c:v>2906067.3851050315</c:v>
                </c:pt>
                <c:pt idx="31">
                  <c:v>2909945.7551447856</c:v>
                </c:pt>
                <c:pt idx="32">
                  <c:v>2914030.9348452752</c:v>
                </c:pt>
                <c:pt idx="33">
                  <c:v>2918322.9242064999</c:v>
                </c:pt>
                <c:pt idx="34">
                  <c:v>2922821.7232284597</c:v>
                </c:pt>
                <c:pt idx="35">
                  <c:v>2927527.3319111546</c:v>
                </c:pt>
                <c:pt idx="36">
                  <c:v>2932439.7502545849</c:v>
                </c:pt>
                <c:pt idx="37">
                  <c:v>2937558.9782587499</c:v>
                </c:pt>
                <c:pt idx="38">
                  <c:v>2942885.0159236505</c:v>
                </c:pt>
                <c:pt idx="39">
                  <c:v>2948417.8632492865</c:v>
                </c:pt>
                <c:pt idx="40">
                  <c:v>2954157.5202356572</c:v>
                </c:pt>
                <c:pt idx="41">
                  <c:v>2960103.9868827634</c:v>
                </c:pt>
                <c:pt idx="42">
                  <c:v>2966257.2631906047</c:v>
                </c:pt>
                <c:pt idx="43">
                  <c:v>2972617.3491591811</c:v>
                </c:pt>
                <c:pt idx="44">
                  <c:v>2979184.2447884926</c:v>
                </c:pt>
                <c:pt idx="45">
                  <c:v>2985957.9500785396</c:v>
                </c:pt>
                <c:pt idx="46">
                  <c:v>2992938.4650293216</c:v>
                </c:pt>
                <c:pt idx="47">
                  <c:v>3000125.7896408387</c:v>
                </c:pt>
                <c:pt idx="48">
                  <c:v>3007519.9239130914</c:v>
                </c:pt>
                <c:pt idx="49">
                  <c:v>3015120.8678460792</c:v>
                </c:pt>
                <c:pt idx="50">
                  <c:v>3022928.6214398015</c:v>
                </c:pt>
                <c:pt idx="51">
                  <c:v>3030943.1846942599</c:v>
                </c:pt>
                <c:pt idx="52">
                  <c:v>3039164.5576094529</c:v>
                </c:pt>
                <c:pt idx="53">
                  <c:v>3047592.7401853814</c:v>
                </c:pt>
                <c:pt idx="54">
                  <c:v>3056227.732422045</c:v>
                </c:pt>
                <c:pt idx="55">
                  <c:v>3065069.5343194436</c:v>
                </c:pt>
                <c:pt idx="56">
                  <c:v>3074118.1458775774</c:v>
                </c:pt>
                <c:pt idx="57">
                  <c:v>3083373.5670964466</c:v>
                </c:pt>
                <c:pt idx="58">
                  <c:v>3092835.797976051</c:v>
                </c:pt>
                <c:pt idx="59">
                  <c:v>3102504.8385163904</c:v>
                </c:pt>
                <c:pt idx="60">
                  <c:v>3112380.6887174649</c:v>
                </c:pt>
                <c:pt idx="61">
                  <c:v>3122463.348579275</c:v>
                </c:pt>
                <c:pt idx="62">
                  <c:v>3132752.8181018201</c:v>
                </c:pt>
                <c:pt idx="63">
                  <c:v>3143249.0972851003</c:v>
                </c:pt>
                <c:pt idx="64">
                  <c:v>3153952.1861291155</c:v>
                </c:pt>
                <c:pt idx="65">
                  <c:v>3164862.0846338663</c:v>
                </c:pt>
                <c:pt idx="66">
                  <c:v>3175978.7927993522</c:v>
                </c:pt>
                <c:pt idx="67">
                  <c:v>3187302.3106255732</c:v>
                </c:pt>
                <c:pt idx="68">
                  <c:v>3198832.6381125292</c:v>
                </c:pt>
                <c:pt idx="69">
                  <c:v>3210569.7752602203</c:v>
                </c:pt>
                <c:pt idx="70">
                  <c:v>3222513.7220686469</c:v>
                </c:pt>
                <c:pt idx="71">
                  <c:v>3234664.4785378086</c:v>
                </c:pt>
                <c:pt idx="72">
                  <c:v>3247022.0446677059</c:v>
                </c:pt>
                <c:pt idx="73">
                  <c:v>3259586.4204583378</c:v>
                </c:pt>
                <c:pt idx="74">
                  <c:v>3272357.6059097052</c:v>
                </c:pt>
                <c:pt idx="75">
                  <c:v>3285335.6010218072</c:v>
                </c:pt>
                <c:pt idx="76">
                  <c:v>3298520.4057946452</c:v>
                </c:pt>
                <c:pt idx="77">
                  <c:v>3311912.0202282178</c:v>
                </c:pt>
                <c:pt idx="78">
                  <c:v>3325510.444322526</c:v>
                </c:pt>
                <c:pt idx="79">
                  <c:v>3339315.6780775692</c:v>
                </c:pt>
                <c:pt idx="80">
                  <c:v>3353327.7214933475</c:v>
                </c:pt>
                <c:pt idx="81">
                  <c:v>3367546.5745698614</c:v>
                </c:pt>
                <c:pt idx="82">
                  <c:v>3381972.2373071099</c:v>
                </c:pt>
                <c:pt idx="83">
                  <c:v>3396604.7097050939</c:v>
                </c:pt>
                <c:pt idx="84">
                  <c:v>3411443.9917638134</c:v>
                </c:pt>
                <c:pt idx="85">
                  <c:v>3426490.0834832676</c:v>
                </c:pt>
                <c:pt idx="86">
                  <c:v>3441742.9848634573</c:v>
                </c:pt>
                <c:pt idx="87">
                  <c:v>3457202.695904382</c:v>
                </c:pt>
                <c:pt idx="88">
                  <c:v>3472869.2166060419</c:v>
                </c:pt>
                <c:pt idx="89">
                  <c:v>3488742.5469684368</c:v>
                </c:pt>
                <c:pt idx="90">
                  <c:v>3504822.6869915673</c:v>
                </c:pt>
                <c:pt idx="91">
                  <c:v>3521109.6366754328</c:v>
                </c:pt>
                <c:pt idx="92">
                  <c:v>3537603.3960200334</c:v>
                </c:pt>
                <c:pt idx="93">
                  <c:v>3554303.9650253691</c:v>
                </c:pt>
                <c:pt idx="94">
                  <c:v>3571211.3436914403</c:v>
                </c:pt>
                <c:pt idx="95">
                  <c:v>3588325.5320182466</c:v>
                </c:pt>
                <c:pt idx="96">
                  <c:v>3605646.530005788</c:v>
                </c:pt>
                <c:pt idx="97">
                  <c:v>3623174.3376540644</c:v>
                </c:pt>
                <c:pt idx="98">
                  <c:v>3640908.9549630764</c:v>
                </c:pt>
                <c:pt idx="99">
                  <c:v>3658850.3819328235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D-4FA1-98D6-EB459A38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1792"/>
        <c:crosses val="autoZero"/>
        <c:crossBetween val="midCat"/>
        <c:dispUnits>
          <c:builtInUnit val="thousands"/>
        </c:dispUnits>
      </c:valAx>
      <c:valAx>
        <c:axId val="1213121792"/>
        <c:scaling>
          <c:orientation val="minMax"/>
          <c:min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Axial Force</a:t>
                </a:r>
                <a:r>
                  <a:rPr lang="en-US" sz="1200" baseline="0"/>
                  <a:t> [kN]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7774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Gap120deg!$O$47:$DJ$47</c:f>
              <c:numCache>
                <c:formatCode>General</c:formatCode>
                <c:ptCount val="100"/>
                <c:pt idx="0">
                  <c:v>-559802.97838791041</c:v>
                </c:pt>
                <c:pt idx="1">
                  <c:v>-535294.40393386432</c:v>
                </c:pt>
                <c:pt idx="2">
                  <c:v>-510785.82947981812</c:v>
                </c:pt>
                <c:pt idx="3">
                  <c:v>-486277.25502577197</c:v>
                </c:pt>
                <c:pt idx="4">
                  <c:v>-461768.68057172582</c:v>
                </c:pt>
                <c:pt idx="5">
                  <c:v>-437260.10611767968</c:v>
                </c:pt>
                <c:pt idx="6">
                  <c:v>-412751.53166363353</c:v>
                </c:pt>
                <c:pt idx="7">
                  <c:v>-388242.95720958745</c:v>
                </c:pt>
                <c:pt idx="8">
                  <c:v>-363734.38275554124</c:v>
                </c:pt>
                <c:pt idx="9">
                  <c:v>-339225.80830149516</c:v>
                </c:pt>
                <c:pt idx="10">
                  <c:v>-314717.23384744895</c:v>
                </c:pt>
                <c:pt idx="11">
                  <c:v>-290208.65939340286</c:v>
                </c:pt>
                <c:pt idx="12">
                  <c:v>-265700.08493935672</c:v>
                </c:pt>
                <c:pt idx="13">
                  <c:v>-241191.51048531057</c:v>
                </c:pt>
                <c:pt idx="14">
                  <c:v>-216682.93603126443</c:v>
                </c:pt>
                <c:pt idx="15">
                  <c:v>-192174.36157721828</c:v>
                </c:pt>
                <c:pt idx="16">
                  <c:v>-167665.78712317214</c:v>
                </c:pt>
                <c:pt idx="17">
                  <c:v>-143157.21266912599</c:v>
                </c:pt>
                <c:pt idx="18">
                  <c:v>-118648.63821507985</c:v>
                </c:pt>
                <c:pt idx="19">
                  <c:v>-94140.0637610337</c:v>
                </c:pt>
                <c:pt idx="20">
                  <c:v>-69631.489306987554</c:v>
                </c:pt>
                <c:pt idx="21">
                  <c:v>-45122.914852941409</c:v>
                </c:pt>
                <c:pt idx="22">
                  <c:v>-20614.340398895321</c:v>
                </c:pt>
                <c:pt idx="23">
                  <c:v>3894.2340551508823</c:v>
                </c:pt>
                <c:pt idx="24">
                  <c:v>28402.80850919697</c:v>
                </c:pt>
                <c:pt idx="25">
                  <c:v>52911.382963243173</c:v>
                </c:pt>
                <c:pt idx="26">
                  <c:v>77419.957417289261</c:v>
                </c:pt>
                <c:pt idx="27">
                  <c:v>101928.53187133546</c:v>
                </c:pt>
                <c:pt idx="28">
                  <c:v>126437.10632538155</c:v>
                </c:pt>
                <c:pt idx="29">
                  <c:v>150945.68077942776</c:v>
                </c:pt>
                <c:pt idx="30">
                  <c:v>175454.25523347384</c:v>
                </c:pt>
                <c:pt idx="31">
                  <c:v>199962.82968752005</c:v>
                </c:pt>
                <c:pt idx="32">
                  <c:v>224471.40414156613</c:v>
                </c:pt>
                <c:pt idx="33">
                  <c:v>248979.97859561222</c:v>
                </c:pt>
                <c:pt idx="34">
                  <c:v>273488.55304965843</c:v>
                </c:pt>
                <c:pt idx="35">
                  <c:v>297997.12750370451</c:v>
                </c:pt>
                <c:pt idx="36">
                  <c:v>322505.70195775072</c:v>
                </c:pt>
                <c:pt idx="37">
                  <c:v>347014.2764117968</c:v>
                </c:pt>
                <c:pt idx="38">
                  <c:v>371522.85086584301</c:v>
                </c:pt>
                <c:pt idx="39">
                  <c:v>396031.42531988909</c:v>
                </c:pt>
                <c:pt idx="40">
                  <c:v>420539.9997739353</c:v>
                </c:pt>
                <c:pt idx="41">
                  <c:v>445048.57422798139</c:v>
                </c:pt>
                <c:pt idx="42">
                  <c:v>469557.14868202759</c:v>
                </c:pt>
                <c:pt idx="43">
                  <c:v>494065.72313607368</c:v>
                </c:pt>
                <c:pt idx="44">
                  <c:v>518574.29759011976</c:v>
                </c:pt>
                <c:pt idx="45">
                  <c:v>543082.87204416608</c:v>
                </c:pt>
                <c:pt idx="46">
                  <c:v>567591.44649821217</c:v>
                </c:pt>
                <c:pt idx="47">
                  <c:v>592100.02095225826</c:v>
                </c:pt>
                <c:pt idx="48">
                  <c:v>616608.59540630435</c:v>
                </c:pt>
                <c:pt idx="49">
                  <c:v>641117.16986035043</c:v>
                </c:pt>
                <c:pt idx="50">
                  <c:v>665625.74431439675</c:v>
                </c:pt>
                <c:pt idx="51">
                  <c:v>690134.31876844284</c:v>
                </c:pt>
                <c:pt idx="52">
                  <c:v>714642.89322248893</c:v>
                </c:pt>
                <c:pt idx="53">
                  <c:v>739151.46767653502</c:v>
                </c:pt>
                <c:pt idx="54">
                  <c:v>763660.04213058134</c:v>
                </c:pt>
                <c:pt idx="55">
                  <c:v>788168.61658462742</c:v>
                </c:pt>
                <c:pt idx="56">
                  <c:v>812677.19103867351</c:v>
                </c:pt>
                <c:pt idx="57">
                  <c:v>837185.7654927196</c:v>
                </c:pt>
                <c:pt idx="58">
                  <c:v>861694.33994676592</c:v>
                </c:pt>
                <c:pt idx="59">
                  <c:v>886202.91440081201</c:v>
                </c:pt>
                <c:pt idx="60">
                  <c:v>910711.48885485809</c:v>
                </c:pt>
                <c:pt idx="61">
                  <c:v>935220.06330890418</c:v>
                </c:pt>
                <c:pt idx="62">
                  <c:v>959728.6377629505</c:v>
                </c:pt>
                <c:pt idx="63">
                  <c:v>984237.21221699659</c:v>
                </c:pt>
                <c:pt idx="64">
                  <c:v>1008745.7866710427</c:v>
                </c:pt>
                <c:pt idx="65">
                  <c:v>1033254.3611250888</c:v>
                </c:pt>
                <c:pt idx="66">
                  <c:v>1057762.9355791348</c:v>
                </c:pt>
                <c:pt idx="67">
                  <c:v>1082271.5100331812</c:v>
                </c:pt>
                <c:pt idx="68">
                  <c:v>1106780.0844872273</c:v>
                </c:pt>
                <c:pt idx="69">
                  <c:v>1131288.6589412733</c:v>
                </c:pt>
                <c:pt idx="70">
                  <c:v>1155797.2333953194</c:v>
                </c:pt>
                <c:pt idx="71">
                  <c:v>1180305.8078493658</c:v>
                </c:pt>
                <c:pt idx="72">
                  <c:v>1204814.3823034118</c:v>
                </c:pt>
                <c:pt idx="73">
                  <c:v>1229322.9567574579</c:v>
                </c:pt>
                <c:pt idx="74">
                  <c:v>1253831.531211504</c:v>
                </c:pt>
                <c:pt idx="75">
                  <c:v>1278340.1056655503</c:v>
                </c:pt>
                <c:pt idx="76">
                  <c:v>1302848.6801195964</c:v>
                </c:pt>
                <c:pt idx="77">
                  <c:v>1327357.2545736425</c:v>
                </c:pt>
                <c:pt idx="78">
                  <c:v>1351865.8290276886</c:v>
                </c:pt>
                <c:pt idx="79">
                  <c:v>1376374.4034817349</c:v>
                </c:pt>
                <c:pt idx="80">
                  <c:v>1400882.977935781</c:v>
                </c:pt>
                <c:pt idx="81">
                  <c:v>1425391.5523898271</c:v>
                </c:pt>
                <c:pt idx="82">
                  <c:v>1449900.1268438732</c:v>
                </c:pt>
                <c:pt idx="83">
                  <c:v>1474408.7012979193</c:v>
                </c:pt>
                <c:pt idx="84">
                  <c:v>1498917.2757519656</c:v>
                </c:pt>
                <c:pt idx="85">
                  <c:v>1523425.8502060117</c:v>
                </c:pt>
                <c:pt idx="86">
                  <c:v>1547934.4246600578</c:v>
                </c:pt>
                <c:pt idx="87">
                  <c:v>1572442.9991141041</c:v>
                </c:pt>
                <c:pt idx="88">
                  <c:v>1596951.5735681499</c:v>
                </c:pt>
                <c:pt idx="89">
                  <c:v>1621460.1480221963</c:v>
                </c:pt>
                <c:pt idx="90">
                  <c:v>1645968.7224762426</c:v>
                </c:pt>
                <c:pt idx="91">
                  <c:v>1670477.2969302884</c:v>
                </c:pt>
                <c:pt idx="92">
                  <c:v>1694985.8713843348</c:v>
                </c:pt>
                <c:pt idx="93">
                  <c:v>1719494.4458383806</c:v>
                </c:pt>
                <c:pt idx="94">
                  <c:v>1744003.0202924269</c:v>
                </c:pt>
                <c:pt idx="95">
                  <c:v>1768511.5947464732</c:v>
                </c:pt>
                <c:pt idx="96">
                  <c:v>1793020.1692005191</c:v>
                </c:pt>
                <c:pt idx="97">
                  <c:v>1817528.7436545654</c:v>
                </c:pt>
                <c:pt idx="98">
                  <c:v>1842037.3181086113</c:v>
                </c:pt>
                <c:pt idx="99">
                  <c:v>1866545.8925626576</c:v>
                </c:pt>
              </c:numCache>
            </c:numRef>
          </c:xVal>
          <c:yVal>
            <c:numRef>
              <c:f>Gap120deg!$O$49:$DJ$49</c:f>
              <c:numCache>
                <c:formatCode>General</c:formatCode>
                <c:ptCount val="100"/>
                <c:pt idx="0">
                  <c:v>-96.384417070159429</c:v>
                </c:pt>
                <c:pt idx="1">
                  <c:v>-96.384417070159429</c:v>
                </c:pt>
                <c:pt idx="2">
                  <c:v>-96.112520977122102</c:v>
                </c:pt>
                <c:pt idx="3">
                  <c:v>-95.189808529424084</c:v>
                </c:pt>
                <c:pt idx="4">
                  <c:v>-93.613768879504647</c:v>
                </c:pt>
                <c:pt idx="5">
                  <c:v>-91.384402027363819</c:v>
                </c:pt>
                <c:pt idx="6">
                  <c:v>-88.501707973001515</c:v>
                </c:pt>
                <c:pt idx="7">
                  <c:v>-84.965686716417821</c:v>
                </c:pt>
                <c:pt idx="8">
                  <c:v>-80.776338257612679</c:v>
                </c:pt>
                <c:pt idx="9">
                  <c:v>-75.933662596586146</c:v>
                </c:pt>
                <c:pt idx="10">
                  <c:v>-70.437659733338194</c:v>
                </c:pt>
                <c:pt idx="11">
                  <c:v>-64.288329667868794</c:v>
                </c:pt>
                <c:pt idx="12">
                  <c:v>-57.485672400177997</c:v>
                </c:pt>
                <c:pt idx="13">
                  <c:v>-50.029687930265787</c:v>
                </c:pt>
                <c:pt idx="14">
                  <c:v>-41.920376258132116</c:v>
                </c:pt>
                <c:pt idx="15">
                  <c:v>-33.157737383777054</c:v>
                </c:pt>
                <c:pt idx="16">
                  <c:v>-23.741771307200558</c:v>
                </c:pt>
                <c:pt idx="17">
                  <c:v>-13.672478028402644</c:v>
                </c:pt>
                <c:pt idx="18">
                  <c:v>-19.294998042619987</c:v>
                </c:pt>
                <c:pt idx="19">
                  <c:v>-7.418914590677538</c:v>
                </c:pt>
                <c:pt idx="20">
                  <c:v>5.865710147367821</c:v>
                </c:pt>
                <c:pt idx="21">
                  <c:v>20.558876171516115</c:v>
                </c:pt>
                <c:pt idx="22">
                  <c:v>36.660583481767283</c:v>
                </c:pt>
                <c:pt idx="23">
                  <c:v>54.170832078121457</c:v>
                </c:pt>
                <c:pt idx="24">
                  <c:v>73.089621960578469</c:v>
                </c:pt>
                <c:pt idx="25">
                  <c:v>93.416953129138491</c:v>
                </c:pt>
                <c:pt idx="26">
                  <c:v>115.15282558380133</c:v>
                </c:pt>
                <c:pt idx="27">
                  <c:v>138.29723932456722</c:v>
                </c:pt>
                <c:pt idx="28">
                  <c:v>162.8501943514359</c:v>
                </c:pt>
                <c:pt idx="29">
                  <c:v>188.81169066440762</c:v>
                </c:pt>
                <c:pt idx="30">
                  <c:v>216.18172826348214</c:v>
                </c:pt>
                <c:pt idx="31">
                  <c:v>244.96030714865972</c:v>
                </c:pt>
                <c:pt idx="32">
                  <c:v>275.14742731994005</c:v>
                </c:pt>
                <c:pt idx="33">
                  <c:v>306.74308877732335</c:v>
                </c:pt>
                <c:pt idx="34">
                  <c:v>339.74729152080971</c:v>
                </c:pt>
                <c:pt idx="35">
                  <c:v>374.16003555039879</c:v>
                </c:pt>
                <c:pt idx="36">
                  <c:v>409.98132086609098</c:v>
                </c:pt>
                <c:pt idx="37">
                  <c:v>447.21114746788595</c:v>
                </c:pt>
                <c:pt idx="38">
                  <c:v>485.84951535578404</c:v>
                </c:pt>
                <c:pt idx="39">
                  <c:v>525.89642452978478</c:v>
                </c:pt>
                <c:pt idx="40">
                  <c:v>567.35187498988876</c:v>
                </c:pt>
                <c:pt idx="41">
                  <c:v>610.21586673609534</c:v>
                </c:pt>
                <c:pt idx="42">
                  <c:v>654.4883997684052</c:v>
                </c:pt>
                <c:pt idx="43">
                  <c:v>700.16947408681756</c:v>
                </c:pt>
                <c:pt idx="44">
                  <c:v>747.25908969133286</c:v>
                </c:pt>
                <c:pt idx="45">
                  <c:v>795.75724658195168</c:v>
                </c:pt>
                <c:pt idx="46">
                  <c:v>845.66394475867287</c:v>
                </c:pt>
                <c:pt idx="47">
                  <c:v>896.97918422149712</c:v>
                </c:pt>
                <c:pt idx="48">
                  <c:v>949.70296497042409</c:v>
                </c:pt>
                <c:pt idx="49">
                  <c:v>1003.8352870054541</c:v>
                </c:pt>
                <c:pt idx="50">
                  <c:v>1059.3761503265875</c:v>
                </c:pt>
                <c:pt idx="51">
                  <c:v>1116.3255549338232</c:v>
                </c:pt>
                <c:pt idx="52">
                  <c:v>1174.6835008271619</c:v>
                </c:pt>
                <c:pt idx="53">
                  <c:v>1234.4499880066035</c:v>
                </c:pt>
                <c:pt idx="54">
                  <c:v>1295.6250164721487</c:v>
                </c:pt>
                <c:pt idx="55">
                  <c:v>1358.2085862237961</c:v>
                </c:pt>
                <c:pt idx="56">
                  <c:v>1422.2006972615466</c:v>
                </c:pt>
                <c:pt idx="57">
                  <c:v>1487.6013495853999</c:v>
                </c:pt>
                <c:pt idx="58">
                  <c:v>1554.4105431953569</c:v>
                </c:pt>
                <c:pt idx="59">
                  <c:v>1622.6282780914162</c:v>
                </c:pt>
                <c:pt idx="60">
                  <c:v>1692.2545542735782</c:v>
                </c:pt>
                <c:pt idx="61">
                  <c:v>1763.2893717418431</c:v>
                </c:pt>
                <c:pt idx="62">
                  <c:v>1835.7327304962116</c:v>
                </c:pt>
                <c:pt idx="63">
                  <c:v>1909.5846305366824</c:v>
                </c:pt>
                <c:pt idx="64">
                  <c:v>1984.845071863256</c:v>
                </c:pt>
                <c:pt idx="65">
                  <c:v>2061.5140544759333</c:v>
                </c:pt>
                <c:pt idx="66">
                  <c:v>2139.5915783747128</c:v>
                </c:pt>
                <c:pt idx="67">
                  <c:v>2219.0776435595963</c:v>
                </c:pt>
                <c:pt idx="68">
                  <c:v>2299.9722500305816</c:v>
                </c:pt>
                <c:pt idx="69">
                  <c:v>2382.2753977876696</c:v>
                </c:pt>
                <c:pt idx="70">
                  <c:v>2465.9870868308608</c:v>
                </c:pt>
                <c:pt idx="71">
                  <c:v>2551.1073171601561</c:v>
                </c:pt>
                <c:pt idx="72">
                  <c:v>2637.6360887755532</c:v>
                </c:pt>
                <c:pt idx="73">
                  <c:v>2725.573401677053</c:v>
                </c:pt>
                <c:pt idx="74">
                  <c:v>2814.9192558646564</c:v>
                </c:pt>
                <c:pt idx="75">
                  <c:v>2905.6736513383626</c:v>
                </c:pt>
                <c:pt idx="76">
                  <c:v>2997.8365880981719</c:v>
                </c:pt>
                <c:pt idx="77">
                  <c:v>3091.4080661440835</c:v>
                </c:pt>
                <c:pt idx="78">
                  <c:v>3186.3880854760978</c:v>
                </c:pt>
                <c:pt idx="79">
                  <c:v>3282.7766460942162</c:v>
                </c:pt>
                <c:pt idx="80">
                  <c:v>3380.5737479984368</c:v>
                </c:pt>
                <c:pt idx="81">
                  <c:v>3479.7793911887597</c:v>
                </c:pt>
                <c:pt idx="82">
                  <c:v>3580.3935756651867</c:v>
                </c:pt>
                <c:pt idx="83">
                  <c:v>3682.4163014277156</c:v>
                </c:pt>
                <c:pt idx="84">
                  <c:v>3785.8475684763489</c:v>
                </c:pt>
                <c:pt idx="85">
                  <c:v>3890.6873768110841</c:v>
                </c:pt>
                <c:pt idx="86">
                  <c:v>3996.9357264319215</c:v>
                </c:pt>
                <c:pt idx="87">
                  <c:v>4104.5926173388634</c:v>
                </c:pt>
                <c:pt idx="88">
                  <c:v>4213.6580495319058</c:v>
                </c:pt>
                <c:pt idx="89">
                  <c:v>4324.1320230110541</c:v>
                </c:pt>
                <c:pt idx="90">
                  <c:v>4436.0145377763047</c:v>
                </c:pt>
                <c:pt idx="91">
                  <c:v>4549.3055938276566</c:v>
                </c:pt>
                <c:pt idx="92">
                  <c:v>4664.0051911651135</c:v>
                </c:pt>
                <c:pt idx="93">
                  <c:v>4780.1133297886699</c:v>
                </c:pt>
                <c:pt idx="94">
                  <c:v>4897.6300096983323</c:v>
                </c:pt>
                <c:pt idx="95">
                  <c:v>5016.5552308940978</c:v>
                </c:pt>
                <c:pt idx="96">
                  <c:v>5136.8889933759638</c:v>
                </c:pt>
                <c:pt idx="97">
                  <c:v>5258.6312971439347</c:v>
                </c:pt>
                <c:pt idx="98">
                  <c:v>5381.782142198007</c:v>
                </c:pt>
                <c:pt idx="99">
                  <c:v>5506.3415285381843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D-44BC-8774-7399CF23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1792"/>
        <c:crosses val="autoZero"/>
        <c:crossBetween val="midCat"/>
        <c:dispUnits>
          <c:builtInUnit val="thousands"/>
        </c:dispUnits>
      </c:valAx>
      <c:valAx>
        <c:axId val="12131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Bending Moment </a:t>
                </a:r>
                <a:r>
                  <a:rPr lang="en-US" sz="1200" baseline="0"/>
                  <a:t>[N·m]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7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Gap120deg!$O$47:$DJ$47</c:f>
              <c:numCache>
                <c:formatCode>General</c:formatCode>
                <c:ptCount val="100"/>
                <c:pt idx="0">
                  <c:v>-559802.97838791041</c:v>
                </c:pt>
                <c:pt idx="1">
                  <c:v>-535294.40393386432</c:v>
                </c:pt>
                <c:pt idx="2">
                  <c:v>-510785.82947981812</c:v>
                </c:pt>
                <c:pt idx="3">
                  <c:v>-486277.25502577197</c:v>
                </c:pt>
                <c:pt idx="4">
                  <c:v>-461768.68057172582</c:v>
                </c:pt>
                <c:pt idx="5">
                  <c:v>-437260.10611767968</c:v>
                </c:pt>
                <c:pt idx="6">
                  <c:v>-412751.53166363353</c:v>
                </c:pt>
                <c:pt idx="7">
                  <c:v>-388242.95720958745</c:v>
                </c:pt>
                <c:pt idx="8">
                  <c:v>-363734.38275554124</c:v>
                </c:pt>
                <c:pt idx="9">
                  <c:v>-339225.80830149516</c:v>
                </c:pt>
                <c:pt idx="10">
                  <c:v>-314717.23384744895</c:v>
                </c:pt>
                <c:pt idx="11">
                  <c:v>-290208.65939340286</c:v>
                </c:pt>
                <c:pt idx="12">
                  <c:v>-265700.08493935672</c:v>
                </c:pt>
                <c:pt idx="13">
                  <c:v>-241191.51048531057</c:v>
                </c:pt>
                <c:pt idx="14">
                  <c:v>-216682.93603126443</c:v>
                </c:pt>
                <c:pt idx="15">
                  <c:v>-192174.36157721828</c:v>
                </c:pt>
                <c:pt idx="16">
                  <c:v>-167665.78712317214</c:v>
                </c:pt>
                <c:pt idx="17">
                  <c:v>-143157.21266912599</c:v>
                </c:pt>
                <c:pt idx="18">
                  <c:v>-118648.63821507985</c:v>
                </c:pt>
                <c:pt idx="19">
                  <c:v>-94140.0637610337</c:v>
                </c:pt>
                <c:pt idx="20">
                  <c:v>-69631.489306987554</c:v>
                </c:pt>
                <c:pt idx="21">
                  <c:v>-45122.914852941409</c:v>
                </c:pt>
                <c:pt idx="22">
                  <c:v>-20614.340398895321</c:v>
                </c:pt>
                <c:pt idx="23">
                  <c:v>3894.2340551508823</c:v>
                </c:pt>
                <c:pt idx="24">
                  <c:v>28402.80850919697</c:v>
                </c:pt>
                <c:pt idx="25">
                  <c:v>52911.382963243173</c:v>
                </c:pt>
                <c:pt idx="26">
                  <c:v>77419.957417289261</c:v>
                </c:pt>
                <c:pt idx="27">
                  <c:v>101928.53187133546</c:v>
                </c:pt>
                <c:pt idx="28">
                  <c:v>126437.10632538155</c:v>
                </c:pt>
                <c:pt idx="29">
                  <c:v>150945.68077942776</c:v>
                </c:pt>
                <c:pt idx="30">
                  <c:v>175454.25523347384</c:v>
                </c:pt>
                <c:pt idx="31">
                  <c:v>199962.82968752005</c:v>
                </c:pt>
                <c:pt idx="32">
                  <c:v>224471.40414156613</c:v>
                </c:pt>
                <c:pt idx="33">
                  <c:v>248979.97859561222</c:v>
                </c:pt>
                <c:pt idx="34">
                  <c:v>273488.55304965843</c:v>
                </c:pt>
                <c:pt idx="35">
                  <c:v>297997.12750370451</c:v>
                </c:pt>
                <c:pt idx="36">
                  <c:v>322505.70195775072</c:v>
                </c:pt>
                <c:pt idx="37">
                  <c:v>347014.2764117968</c:v>
                </c:pt>
                <c:pt idx="38">
                  <c:v>371522.85086584301</c:v>
                </c:pt>
                <c:pt idx="39">
                  <c:v>396031.42531988909</c:v>
                </c:pt>
                <c:pt idx="40">
                  <c:v>420539.9997739353</c:v>
                </c:pt>
                <c:pt idx="41">
                  <c:v>445048.57422798139</c:v>
                </c:pt>
                <c:pt idx="42">
                  <c:v>469557.14868202759</c:v>
                </c:pt>
                <c:pt idx="43">
                  <c:v>494065.72313607368</c:v>
                </c:pt>
                <c:pt idx="44">
                  <c:v>518574.29759011976</c:v>
                </c:pt>
                <c:pt idx="45">
                  <c:v>543082.87204416608</c:v>
                </c:pt>
                <c:pt idx="46">
                  <c:v>567591.44649821217</c:v>
                </c:pt>
                <c:pt idx="47">
                  <c:v>592100.02095225826</c:v>
                </c:pt>
                <c:pt idx="48">
                  <c:v>616608.59540630435</c:v>
                </c:pt>
                <c:pt idx="49">
                  <c:v>641117.16986035043</c:v>
                </c:pt>
                <c:pt idx="50">
                  <c:v>665625.74431439675</c:v>
                </c:pt>
                <c:pt idx="51">
                  <c:v>690134.31876844284</c:v>
                </c:pt>
                <c:pt idx="52">
                  <c:v>714642.89322248893</c:v>
                </c:pt>
                <c:pt idx="53">
                  <c:v>739151.46767653502</c:v>
                </c:pt>
                <c:pt idx="54">
                  <c:v>763660.04213058134</c:v>
                </c:pt>
                <c:pt idx="55">
                  <c:v>788168.61658462742</c:v>
                </c:pt>
                <c:pt idx="56">
                  <c:v>812677.19103867351</c:v>
                </c:pt>
                <c:pt idx="57">
                  <c:v>837185.7654927196</c:v>
                </c:pt>
                <c:pt idx="58">
                  <c:v>861694.33994676592</c:v>
                </c:pt>
                <c:pt idx="59">
                  <c:v>886202.91440081201</c:v>
                </c:pt>
                <c:pt idx="60">
                  <c:v>910711.48885485809</c:v>
                </c:pt>
                <c:pt idx="61">
                  <c:v>935220.06330890418</c:v>
                </c:pt>
                <c:pt idx="62">
                  <c:v>959728.6377629505</c:v>
                </c:pt>
                <c:pt idx="63">
                  <c:v>984237.21221699659</c:v>
                </c:pt>
                <c:pt idx="64">
                  <c:v>1008745.7866710427</c:v>
                </c:pt>
                <c:pt idx="65">
                  <c:v>1033254.3611250888</c:v>
                </c:pt>
                <c:pt idx="66">
                  <c:v>1057762.9355791348</c:v>
                </c:pt>
                <c:pt idx="67">
                  <c:v>1082271.5100331812</c:v>
                </c:pt>
                <c:pt idx="68">
                  <c:v>1106780.0844872273</c:v>
                </c:pt>
                <c:pt idx="69">
                  <c:v>1131288.6589412733</c:v>
                </c:pt>
                <c:pt idx="70">
                  <c:v>1155797.2333953194</c:v>
                </c:pt>
                <c:pt idx="71">
                  <c:v>1180305.8078493658</c:v>
                </c:pt>
                <c:pt idx="72">
                  <c:v>1204814.3823034118</c:v>
                </c:pt>
                <c:pt idx="73">
                  <c:v>1229322.9567574579</c:v>
                </c:pt>
                <c:pt idx="74">
                  <c:v>1253831.531211504</c:v>
                </c:pt>
                <c:pt idx="75">
                  <c:v>1278340.1056655503</c:v>
                </c:pt>
                <c:pt idx="76">
                  <c:v>1302848.6801195964</c:v>
                </c:pt>
                <c:pt idx="77">
                  <c:v>1327357.2545736425</c:v>
                </c:pt>
                <c:pt idx="78">
                  <c:v>1351865.8290276886</c:v>
                </c:pt>
                <c:pt idx="79">
                  <c:v>1376374.4034817349</c:v>
                </c:pt>
                <c:pt idx="80">
                  <c:v>1400882.977935781</c:v>
                </c:pt>
                <c:pt idx="81">
                  <c:v>1425391.5523898271</c:v>
                </c:pt>
                <c:pt idx="82">
                  <c:v>1449900.1268438732</c:v>
                </c:pt>
                <c:pt idx="83">
                  <c:v>1474408.7012979193</c:v>
                </c:pt>
                <c:pt idx="84">
                  <c:v>1498917.2757519656</c:v>
                </c:pt>
                <c:pt idx="85">
                  <c:v>1523425.8502060117</c:v>
                </c:pt>
                <c:pt idx="86">
                  <c:v>1547934.4246600578</c:v>
                </c:pt>
                <c:pt idx="87">
                  <c:v>1572442.9991141041</c:v>
                </c:pt>
                <c:pt idx="88">
                  <c:v>1596951.5735681499</c:v>
                </c:pt>
                <c:pt idx="89">
                  <c:v>1621460.1480221963</c:v>
                </c:pt>
                <c:pt idx="90">
                  <c:v>1645968.7224762426</c:v>
                </c:pt>
                <c:pt idx="91">
                  <c:v>1670477.2969302884</c:v>
                </c:pt>
                <c:pt idx="92">
                  <c:v>1694985.8713843348</c:v>
                </c:pt>
                <c:pt idx="93">
                  <c:v>1719494.4458383806</c:v>
                </c:pt>
                <c:pt idx="94">
                  <c:v>1744003.0202924269</c:v>
                </c:pt>
                <c:pt idx="95">
                  <c:v>1768511.5947464732</c:v>
                </c:pt>
                <c:pt idx="96">
                  <c:v>1793020.1692005191</c:v>
                </c:pt>
                <c:pt idx="97">
                  <c:v>1817528.7436545654</c:v>
                </c:pt>
                <c:pt idx="98">
                  <c:v>1842037.3181086113</c:v>
                </c:pt>
                <c:pt idx="99">
                  <c:v>1866545.8925626576</c:v>
                </c:pt>
              </c:numCache>
            </c:numRef>
          </c:xVal>
          <c:yVal>
            <c:numRef>
              <c:f>Gap120deg!$O$48:$DJ$48</c:f>
              <c:numCache>
                <c:formatCode>General</c:formatCode>
                <c:ptCount val="100"/>
                <c:pt idx="0">
                  <c:v>2869000.7715432588</c:v>
                </c:pt>
                <c:pt idx="1">
                  <c:v>2869000.7715432588</c:v>
                </c:pt>
                <c:pt idx="2">
                  <c:v>2869026.0461661224</c:v>
                </c:pt>
                <c:pt idx="3">
                  <c:v>2869111.8186715911</c:v>
                </c:pt>
                <c:pt idx="4">
                  <c:v>2869258.3224603166</c:v>
                </c:pt>
                <c:pt idx="5">
                  <c:v>2869465.5575322984</c:v>
                </c:pt>
                <c:pt idx="6">
                  <c:v>2869733.5238875365</c:v>
                </c:pt>
                <c:pt idx="7">
                  <c:v>2870062.2215260314</c:v>
                </c:pt>
                <c:pt idx="8">
                  <c:v>2870451.6504477831</c:v>
                </c:pt>
                <c:pt idx="9">
                  <c:v>2870901.8106527911</c:v>
                </c:pt>
                <c:pt idx="10">
                  <c:v>2871412.7021410554</c:v>
                </c:pt>
                <c:pt idx="11">
                  <c:v>2871984.3249125765</c:v>
                </c:pt>
                <c:pt idx="12">
                  <c:v>2872616.6789673539</c:v>
                </c:pt>
                <c:pt idx="13">
                  <c:v>2873309.7643053881</c:v>
                </c:pt>
                <c:pt idx="14">
                  <c:v>2874063.5809266786</c:v>
                </c:pt>
                <c:pt idx="15">
                  <c:v>2874878.1288312254</c:v>
                </c:pt>
                <c:pt idx="16">
                  <c:v>2875753.4080190291</c:v>
                </c:pt>
                <c:pt idx="17">
                  <c:v>2876689.418490089</c:v>
                </c:pt>
                <c:pt idx="18">
                  <c:v>2876167.8459166423</c:v>
                </c:pt>
                <c:pt idx="19">
                  <c:v>2877326.1298935567</c:v>
                </c:pt>
                <c:pt idx="20">
                  <c:v>2878697.3715009801</c:v>
                </c:pt>
                <c:pt idx="21">
                  <c:v>2880281.5707389126</c:v>
                </c:pt>
                <c:pt idx="22">
                  <c:v>2882078.7276073541</c:v>
                </c:pt>
                <c:pt idx="23">
                  <c:v>2884088.8421063051</c:v>
                </c:pt>
                <c:pt idx="24">
                  <c:v>2886311.9142357646</c:v>
                </c:pt>
                <c:pt idx="25">
                  <c:v>2888747.9439957337</c:v>
                </c:pt>
                <c:pt idx="26">
                  <c:v>2891396.9313862114</c:v>
                </c:pt>
                <c:pt idx="27">
                  <c:v>2894258.8764071986</c:v>
                </c:pt>
                <c:pt idx="28">
                  <c:v>2897333.7790586948</c:v>
                </c:pt>
                <c:pt idx="29">
                  <c:v>2900621.6393407001</c:v>
                </c:pt>
                <c:pt idx="30">
                  <c:v>2904122.4572532144</c:v>
                </c:pt>
                <c:pt idx="31">
                  <c:v>2907836.2327962378</c:v>
                </c:pt>
                <c:pt idx="32">
                  <c:v>2911762.9659697707</c:v>
                </c:pt>
                <c:pt idx="33">
                  <c:v>2915902.6567738121</c:v>
                </c:pt>
                <c:pt idx="34">
                  <c:v>2920255.3052083631</c:v>
                </c:pt>
                <c:pt idx="35">
                  <c:v>2924820.9112734227</c:v>
                </c:pt>
                <c:pt idx="36">
                  <c:v>2929599.4749689917</c:v>
                </c:pt>
                <c:pt idx="37">
                  <c:v>2934590.9962950698</c:v>
                </c:pt>
                <c:pt idx="38">
                  <c:v>2939795.475251657</c:v>
                </c:pt>
                <c:pt idx="39">
                  <c:v>2945212.9118387531</c:v>
                </c:pt>
                <c:pt idx="40">
                  <c:v>2950843.3060563584</c:v>
                </c:pt>
                <c:pt idx="41">
                  <c:v>2956686.6579044727</c:v>
                </c:pt>
                <c:pt idx="42">
                  <c:v>2962742.967383096</c:v>
                </c:pt>
                <c:pt idx="43">
                  <c:v>2969012.2344922288</c:v>
                </c:pt>
                <c:pt idx="44">
                  <c:v>2975494.4592318702</c:v>
                </c:pt>
                <c:pt idx="45">
                  <c:v>2982189.6416020212</c:v>
                </c:pt>
                <c:pt idx="46">
                  <c:v>2989097.7816026811</c:v>
                </c:pt>
                <c:pt idx="47">
                  <c:v>2996218.8792338497</c:v>
                </c:pt>
                <c:pt idx="48">
                  <c:v>3003552.9344955278</c:v>
                </c:pt>
                <c:pt idx="49">
                  <c:v>3011099.9473877149</c:v>
                </c:pt>
                <c:pt idx="50">
                  <c:v>3018859.917910411</c:v>
                </c:pt>
                <c:pt idx="51">
                  <c:v>3026832.8460636167</c:v>
                </c:pt>
                <c:pt idx="52">
                  <c:v>3035018.7318473309</c:v>
                </c:pt>
                <c:pt idx="53">
                  <c:v>3043417.5752615542</c:v>
                </c:pt>
                <c:pt idx="54">
                  <c:v>3052029.376306287</c:v>
                </c:pt>
                <c:pt idx="55">
                  <c:v>3060854.1349815289</c:v>
                </c:pt>
                <c:pt idx="56">
                  <c:v>3069891.8512872793</c:v>
                </c:pt>
                <c:pt idx="57">
                  <c:v>3079142.5252235392</c:v>
                </c:pt>
                <c:pt idx="58">
                  <c:v>3088606.1567903082</c:v>
                </c:pt>
                <c:pt idx="59">
                  <c:v>3098282.7459875862</c:v>
                </c:pt>
                <c:pt idx="60">
                  <c:v>3108172.2928153733</c:v>
                </c:pt>
                <c:pt idx="61">
                  <c:v>3118274.7972736694</c:v>
                </c:pt>
                <c:pt idx="62">
                  <c:v>3128590.259362475</c:v>
                </c:pt>
                <c:pt idx="63">
                  <c:v>3139118.6790817892</c:v>
                </c:pt>
                <c:pt idx="64">
                  <c:v>3149860.0564316129</c:v>
                </c:pt>
                <c:pt idx="65">
                  <c:v>3160814.3914119452</c:v>
                </c:pt>
                <c:pt idx="66">
                  <c:v>3171981.684022787</c:v>
                </c:pt>
                <c:pt idx="67">
                  <c:v>3183361.9342641379</c:v>
                </c:pt>
                <c:pt idx="68">
                  <c:v>3194955.1421359978</c:v>
                </c:pt>
                <c:pt idx="69">
                  <c:v>3206761.3076383667</c:v>
                </c:pt>
                <c:pt idx="70">
                  <c:v>3218780.4307712447</c:v>
                </c:pt>
                <c:pt idx="71">
                  <c:v>3231012.5115346317</c:v>
                </c:pt>
                <c:pt idx="72">
                  <c:v>3243457.5499285283</c:v>
                </c:pt>
                <c:pt idx="73">
                  <c:v>3256115.5459529334</c:v>
                </c:pt>
                <c:pt idx="74">
                  <c:v>3268986.4996078475</c:v>
                </c:pt>
                <c:pt idx="75">
                  <c:v>3282070.4108932712</c:v>
                </c:pt>
                <c:pt idx="76">
                  <c:v>3295367.2798092039</c:v>
                </c:pt>
                <c:pt idx="77">
                  <c:v>3308877.1063556457</c:v>
                </c:pt>
                <c:pt idx="78">
                  <c:v>3322599.890532596</c:v>
                </c:pt>
                <c:pt idx="79">
                  <c:v>3336535.6323400564</c:v>
                </c:pt>
                <c:pt idx="80">
                  <c:v>3350684.3317780253</c:v>
                </c:pt>
                <c:pt idx="81">
                  <c:v>3365045.9888465032</c:v>
                </c:pt>
                <c:pt idx="82">
                  <c:v>3379620.6035454902</c:v>
                </c:pt>
                <c:pt idx="83">
                  <c:v>3394408.1758749867</c:v>
                </c:pt>
                <c:pt idx="84">
                  <c:v>3409408.7058349918</c:v>
                </c:pt>
                <c:pt idx="85">
                  <c:v>3424622.1934255064</c:v>
                </c:pt>
                <c:pt idx="86">
                  <c:v>3440048.63864653</c:v>
                </c:pt>
                <c:pt idx="87">
                  <c:v>3455688.0414980622</c:v>
                </c:pt>
                <c:pt idx="88">
                  <c:v>3471540.4019801039</c:v>
                </c:pt>
                <c:pt idx="89">
                  <c:v>3487605.7200926547</c:v>
                </c:pt>
                <c:pt idx="90">
                  <c:v>3503883.995835715</c:v>
                </c:pt>
                <c:pt idx="91">
                  <c:v>3520375.2292092834</c:v>
                </c:pt>
                <c:pt idx="92">
                  <c:v>3537079.4202133617</c:v>
                </c:pt>
                <c:pt idx="93">
                  <c:v>3553996.5688479487</c:v>
                </c:pt>
                <c:pt idx="94">
                  <c:v>3571126.6751130451</c:v>
                </c:pt>
                <c:pt idx="95">
                  <c:v>3588469.7390086506</c:v>
                </c:pt>
                <c:pt idx="96">
                  <c:v>3606025.7605347647</c:v>
                </c:pt>
                <c:pt idx="97">
                  <c:v>3623794.7396913883</c:v>
                </c:pt>
                <c:pt idx="98">
                  <c:v>3641776.676478521</c:v>
                </c:pt>
                <c:pt idx="99">
                  <c:v>3659971.5708961627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746-B537-B61CD708E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77744"/>
        <c:axId val="1213121792"/>
      </c:scatterChart>
      <c:valAx>
        <c:axId val="175987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Shell Pull Force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121792"/>
        <c:crosses val="autoZero"/>
        <c:crossBetween val="midCat"/>
        <c:dispUnits>
          <c:builtInUnit val="thousands"/>
        </c:dispUnits>
      </c:valAx>
      <c:valAx>
        <c:axId val="1213121792"/>
        <c:scaling>
          <c:orientation val="minMax"/>
          <c:min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Bolt Axial Force</a:t>
                </a:r>
                <a:r>
                  <a:rPr lang="en-US" sz="1200" baseline="0"/>
                  <a:t> [kN]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87774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133351</xdr:colOff>
      <xdr:row>0</xdr:row>
      <xdr:rowOff>19050</xdr:rowOff>
    </xdr:from>
    <xdr:ext cx="314324" cy="211904"/>
    <xdr:pic>
      <xdr:nvPicPr>
        <xdr:cNvPr id="2" name="Picture 1">
          <a:extLst>
            <a:ext uri="{FF2B5EF4-FFF2-40B4-BE49-F238E27FC236}">
              <a16:creationId xmlns:a16="http://schemas.microsoft.com/office/drawing/2014/main" id="{8D4ED120-6E66-46BA-8CC6-21097EA2A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19050"/>
          <a:ext cx="314324" cy="211904"/>
        </a:xfrm>
        <a:prstGeom prst="rect">
          <a:avLst/>
        </a:prstGeom>
      </xdr:spPr>
    </xdr:pic>
    <xdr:clientData/>
  </xdr:oneCellAnchor>
  <xdr:twoCellAnchor>
    <xdr:from>
      <xdr:col>4</xdr:col>
      <xdr:colOff>600076</xdr:colOff>
      <xdr:row>14</xdr:row>
      <xdr:rowOff>28575</xdr:rowOff>
    </xdr:from>
    <xdr:to>
      <xdr:col>7</xdr:col>
      <xdr:colOff>72960</xdr:colOff>
      <xdr:row>24</xdr:row>
      <xdr:rowOff>219075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1673BE-81E5-2348-C4D0-6F3A65B1D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6" y="1524000"/>
          <a:ext cx="1415984" cy="266700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76</xdr:row>
      <xdr:rowOff>57150</xdr:rowOff>
    </xdr:from>
    <xdr:to>
      <xdr:col>10</xdr:col>
      <xdr:colOff>533400</xdr:colOff>
      <xdr:row>90</xdr:row>
      <xdr:rowOff>200025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AFA9AE-28A5-42E9-A567-AF556BD5A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46</xdr:row>
      <xdr:rowOff>47625</xdr:rowOff>
    </xdr:from>
    <xdr:to>
      <xdr:col>10</xdr:col>
      <xdr:colOff>523875</xdr:colOff>
      <xdr:row>60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BB8C8-D009-4C6C-8D9E-494B5CB3E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133351</xdr:colOff>
      <xdr:row>0</xdr:row>
      <xdr:rowOff>19050</xdr:rowOff>
    </xdr:from>
    <xdr:ext cx="314324" cy="211904"/>
    <xdr:pic>
      <xdr:nvPicPr>
        <xdr:cNvPr id="2" name="Picture 1">
          <a:extLst>
            <a:ext uri="{FF2B5EF4-FFF2-40B4-BE49-F238E27FC236}">
              <a16:creationId xmlns:a16="http://schemas.microsoft.com/office/drawing/2014/main" id="{84A64FC8-C77E-4038-BC90-B8184750A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19050"/>
          <a:ext cx="314324" cy="211904"/>
        </a:xfrm>
        <a:prstGeom prst="rect">
          <a:avLst/>
        </a:prstGeom>
      </xdr:spPr>
    </xdr:pic>
    <xdr:clientData/>
  </xdr:oneCellAnchor>
  <xdr:twoCellAnchor>
    <xdr:from>
      <xdr:col>4</xdr:col>
      <xdr:colOff>600076</xdr:colOff>
      <xdr:row>14</xdr:row>
      <xdr:rowOff>28575</xdr:rowOff>
    </xdr:from>
    <xdr:to>
      <xdr:col>7</xdr:col>
      <xdr:colOff>72960</xdr:colOff>
      <xdr:row>24</xdr:row>
      <xdr:rowOff>219075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CDC125-9097-45AA-AB9E-1EA2DAA5C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6" y="1524000"/>
          <a:ext cx="1415984" cy="266700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76</xdr:row>
      <xdr:rowOff>57150</xdr:rowOff>
    </xdr:from>
    <xdr:to>
      <xdr:col>10</xdr:col>
      <xdr:colOff>533400</xdr:colOff>
      <xdr:row>90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E3D963-9D34-471A-9B11-6C2868066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46</xdr:row>
      <xdr:rowOff>47625</xdr:rowOff>
    </xdr:from>
    <xdr:to>
      <xdr:col>10</xdr:col>
      <xdr:colOff>523875</xdr:colOff>
      <xdr:row>60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754C92-8204-4CB8-B157-E28030F37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133351</xdr:colOff>
      <xdr:row>0</xdr:row>
      <xdr:rowOff>19050</xdr:rowOff>
    </xdr:from>
    <xdr:ext cx="314324" cy="211904"/>
    <xdr:pic>
      <xdr:nvPicPr>
        <xdr:cNvPr id="2" name="Picture 1">
          <a:extLst>
            <a:ext uri="{FF2B5EF4-FFF2-40B4-BE49-F238E27FC236}">
              <a16:creationId xmlns:a16="http://schemas.microsoft.com/office/drawing/2014/main" id="{5A06E054-0B7A-4026-A6F7-B637E519C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19050"/>
          <a:ext cx="314324" cy="211904"/>
        </a:xfrm>
        <a:prstGeom prst="rect">
          <a:avLst/>
        </a:prstGeom>
      </xdr:spPr>
    </xdr:pic>
    <xdr:clientData/>
  </xdr:oneCellAnchor>
  <xdr:twoCellAnchor>
    <xdr:from>
      <xdr:col>4</xdr:col>
      <xdr:colOff>600076</xdr:colOff>
      <xdr:row>14</xdr:row>
      <xdr:rowOff>28575</xdr:rowOff>
    </xdr:from>
    <xdr:to>
      <xdr:col>7</xdr:col>
      <xdr:colOff>72960</xdr:colOff>
      <xdr:row>24</xdr:row>
      <xdr:rowOff>219075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5D8B7E-7CFB-4027-8126-2FA1D6B4C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6" y="1524000"/>
          <a:ext cx="1415984" cy="266700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76</xdr:row>
      <xdr:rowOff>57150</xdr:rowOff>
    </xdr:from>
    <xdr:to>
      <xdr:col>10</xdr:col>
      <xdr:colOff>533400</xdr:colOff>
      <xdr:row>90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2C7E0-67D3-4800-917F-154770170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46</xdr:row>
      <xdr:rowOff>47625</xdr:rowOff>
    </xdr:from>
    <xdr:to>
      <xdr:col>10</xdr:col>
      <xdr:colOff>523875</xdr:colOff>
      <xdr:row>60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7F8DD2-9DB5-49DD-8332-BC7D2AFE2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133351</xdr:colOff>
      <xdr:row>0</xdr:row>
      <xdr:rowOff>19050</xdr:rowOff>
    </xdr:from>
    <xdr:ext cx="314324" cy="211904"/>
    <xdr:pic>
      <xdr:nvPicPr>
        <xdr:cNvPr id="2" name="Picture 1">
          <a:extLst>
            <a:ext uri="{FF2B5EF4-FFF2-40B4-BE49-F238E27FC236}">
              <a16:creationId xmlns:a16="http://schemas.microsoft.com/office/drawing/2014/main" id="{7F96D9BA-1A27-4CDD-A801-2BFC56C9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19050"/>
          <a:ext cx="314324" cy="211904"/>
        </a:xfrm>
        <a:prstGeom prst="rect">
          <a:avLst/>
        </a:prstGeom>
      </xdr:spPr>
    </xdr:pic>
    <xdr:clientData/>
  </xdr:oneCellAnchor>
  <xdr:twoCellAnchor>
    <xdr:from>
      <xdr:col>4</xdr:col>
      <xdr:colOff>600076</xdr:colOff>
      <xdr:row>14</xdr:row>
      <xdr:rowOff>28575</xdr:rowOff>
    </xdr:from>
    <xdr:to>
      <xdr:col>7</xdr:col>
      <xdr:colOff>72960</xdr:colOff>
      <xdr:row>24</xdr:row>
      <xdr:rowOff>219075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75A0AF-0DE5-4035-877C-B5659ECAD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90876" y="1524000"/>
          <a:ext cx="1415984" cy="266700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76</xdr:row>
      <xdr:rowOff>57150</xdr:rowOff>
    </xdr:from>
    <xdr:to>
      <xdr:col>10</xdr:col>
      <xdr:colOff>533400</xdr:colOff>
      <xdr:row>90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7875C1-CC51-4F30-AC23-962CF3C72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123825</xdr:colOff>
      <xdr:row>46</xdr:row>
      <xdr:rowOff>47625</xdr:rowOff>
    </xdr:from>
    <xdr:to>
      <xdr:col>10</xdr:col>
      <xdr:colOff>523875</xdr:colOff>
      <xdr:row>60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165F9-8B6A-4CCA-88ED-03DCAD8E7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752E-498B-4229-89D4-250497F09F47}">
  <sheetPr>
    <pageSetUpPr fitToPage="1"/>
  </sheetPr>
  <dimension ref="A1:DJ123"/>
  <sheetViews>
    <sheetView showGridLines="0" zoomScaleNormal="100" workbookViewId="0">
      <pane ySplit="1" topLeftCell="A99" activePane="bottomLeft" state="frozen"/>
      <selection pane="bottomLeft" activeCell="O113" sqref="O113"/>
    </sheetView>
  </sheetViews>
  <sheetFormatPr defaultColWidth="8.7109375" defaultRowHeight="20.100000000000001" customHeight="1" outlineLevelRow="1" x14ac:dyDescent="0.2"/>
  <cols>
    <col min="1" max="11" width="9.7109375" style="12" customWidth="1"/>
    <col min="12" max="12" width="2.7109375" style="11" customWidth="1"/>
    <col min="13" max="13" width="6.7109375" style="11" customWidth="1"/>
    <col min="14" max="14" width="12" style="11" bestFit="1" customWidth="1"/>
    <col min="15" max="16384" width="8.7109375" style="11"/>
  </cols>
  <sheetData>
    <row r="1" spans="1:22" s="62" customFormat="1" ht="20.100000000000001" customHeight="1" x14ac:dyDescent="0.2">
      <c r="A1" s="67"/>
      <c r="B1" s="66" t="s">
        <v>68</v>
      </c>
      <c r="C1" s="66"/>
      <c r="D1" s="66"/>
      <c r="E1" s="66"/>
      <c r="F1" s="66"/>
      <c r="G1" s="66"/>
      <c r="H1" s="65"/>
      <c r="I1" s="65"/>
      <c r="J1" s="64" t="s">
        <v>67</v>
      </c>
      <c r="K1" s="63" t="s">
        <v>66</v>
      </c>
    </row>
    <row r="2" spans="1:22" ht="20.100000000000001" hidden="1" customHeight="1" outlineLevel="1" x14ac:dyDescent="0.2">
      <c r="A2" s="61"/>
      <c r="B2" s="61"/>
      <c r="C2" s="11"/>
      <c r="D2" s="60"/>
      <c r="E2" s="60"/>
      <c r="F2" s="60"/>
      <c r="G2" s="60"/>
      <c r="H2" s="60"/>
      <c r="I2" s="60"/>
      <c r="J2" s="59"/>
      <c r="K2" s="58"/>
    </row>
    <row r="3" spans="1:22" ht="54.75" hidden="1" customHeight="1" outlineLevel="1" x14ac:dyDescent="0.2">
      <c r="A3" s="102" t="s">
        <v>65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pans="1:22" s="56" customFormat="1" ht="20.100000000000001" hidden="1" customHeight="1" outlineLevel="1" x14ac:dyDescent="0.2">
      <c r="A4" s="57" t="s">
        <v>64</v>
      </c>
      <c r="B4" s="104" t="s">
        <v>63</v>
      </c>
      <c r="C4" s="104"/>
      <c r="D4" s="104"/>
      <c r="E4" s="104"/>
      <c r="F4" s="104"/>
      <c r="G4" s="104"/>
      <c r="H4" s="57" t="s">
        <v>62</v>
      </c>
      <c r="I4" s="57" t="s">
        <v>61</v>
      </c>
      <c r="J4" s="57" t="s">
        <v>60</v>
      </c>
      <c r="K4" s="57" t="s">
        <v>59</v>
      </c>
    </row>
    <row r="5" spans="1:22" s="51" customFormat="1" ht="20.100000000000001" hidden="1" customHeight="1" outlineLevel="1" x14ac:dyDescent="0.2">
      <c r="A5" s="55"/>
      <c r="B5" s="105"/>
      <c r="C5" s="106"/>
      <c r="D5" s="106"/>
      <c r="E5" s="106"/>
      <c r="F5" s="106"/>
      <c r="G5" s="107"/>
      <c r="H5" s="54"/>
      <c r="I5" s="53"/>
      <c r="J5" s="53"/>
      <c r="K5" s="52"/>
    </row>
    <row r="6" spans="1:22" s="51" customFormat="1" ht="20.100000000000001" hidden="1" customHeight="1" outlineLevel="1" x14ac:dyDescent="0.2">
      <c r="A6" s="55"/>
      <c r="B6" s="105"/>
      <c r="C6" s="106"/>
      <c r="D6" s="106"/>
      <c r="E6" s="106"/>
      <c r="F6" s="106"/>
      <c r="G6" s="107"/>
      <c r="H6" s="54"/>
      <c r="I6" s="53"/>
      <c r="J6" s="53"/>
      <c r="K6" s="52"/>
    </row>
    <row r="7" spans="1:22" s="51" customFormat="1" ht="20.100000000000001" hidden="1" customHeight="1" outlineLevel="1" x14ac:dyDescent="0.2">
      <c r="A7" s="55"/>
      <c r="B7" s="105"/>
      <c r="C7" s="106"/>
      <c r="D7" s="106"/>
      <c r="E7" s="106"/>
      <c r="F7" s="106"/>
      <c r="G7" s="107"/>
      <c r="H7" s="54"/>
      <c r="I7" s="53"/>
      <c r="J7" s="53"/>
      <c r="K7" s="52"/>
    </row>
    <row r="8" spans="1:22" s="51" customFormat="1" ht="20.100000000000001" hidden="1" customHeight="1" outlineLevel="1" x14ac:dyDescent="0.2">
      <c r="A8" s="55"/>
      <c r="B8" s="105"/>
      <c r="C8" s="106"/>
      <c r="D8" s="106"/>
      <c r="E8" s="106"/>
      <c r="F8" s="106"/>
      <c r="G8" s="107"/>
      <c r="H8" s="54"/>
      <c r="I8" s="53"/>
      <c r="J8" s="53"/>
      <c r="K8" s="52"/>
    </row>
    <row r="9" spans="1:22" s="51" customFormat="1" ht="20.100000000000001" hidden="1" customHeight="1" outlineLevel="1" x14ac:dyDescent="0.2">
      <c r="A9" s="55"/>
      <c r="B9" s="105"/>
      <c r="C9" s="106"/>
      <c r="D9" s="106"/>
      <c r="E9" s="106"/>
      <c r="F9" s="106"/>
      <c r="G9" s="107"/>
      <c r="H9" s="54"/>
      <c r="I9" s="53"/>
      <c r="J9" s="53"/>
      <c r="K9" s="52"/>
    </row>
    <row r="10" spans="1:22" ht="20.100000000000001" hidden="1" customHeight="1" outlineLevel="1" x14ac:dyDescent="0.2">
      <c r="B10" s="50"/>
      <c r="J10" s="49"/>
      <c r="K10" s="48"/>
    </row>
    <row r="11" spans="1:22" s="44" customFormat="1" ht="39.950000000000003" customHeight="1" collapsed="1" thickBot="1" x14ac:dyDescent="0.35">
      <c r="A11" s="47" t="s">
        <v>2</v>
      </c>
      <c r="B11" s="47" t="s">
        <v>78</v>
      </c>
      <c r="C11" s="47"/>
      <c r="D11" s="47"/>
      <c r="E11" s="47"/>
      <c r="F11" s="47"/>
      <c r="G11" s="47"/>
      <c r="H11" s="47"/>
      <c r="I11" s="47"/>
      <c r="J11" s="47"/>
      <c r="K11" s="46"/>
      <c r="L11" s="45"/>
      <c r="M11" s="35"/>
      <c r="N11" s="35"/>
      <c r="O11" s="35"/>
    </row>
    <row r="12" spans="1:22" ht="20.100000000000001" customHeight="1" thickTop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3"/>
    </row>
    <row r="13" spans="1:22" ht="20.100000000000001" customHeight="1" thickBot="1" x14ac:dyDescent="0.3">
      <c r="A13" s="24" t="str">
        <f>$A$11&amp;"."&amp;1</f>
        <v>A.1</v>
      </c>
      <c r="B13" s="24" t="s">
        <v>69</v>
      </c>
      <c r="C13" s="24"/>
      <c r="D13" s="24"/>
      <c r="E13" s="24"/>
      <c r="F13" s="24"/>
      <c r="G13" s="24"/>
      <c r="H13" s="24"/>
      <c r="I13" s="24"/>
      <c r="J13" s="24"/>
      <c r="K13" s="24"/>
      <c r="L13" s="13"/>
    </row>
    <row r="14" spans="1:22" ht="20.100000000000001" customHeight="1" outlineLevel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3"/>
    </row>
    <row r="15" spans="1:22" s="28" customFormat="1" ht="20.100000000000001" customHeight="1" outlineLevel="1" x14ac:dyDescent="0.2">
      <c r="A15" s="31"/>
      <c r="B15" s="38"/>
      <c r="C15" s="37"/>
      <c r="D15" s="37"/>
      <c r="E15" s="37"/>
      <c r="F15" s="37"/>
      <c r="G15" s="37"/>
      <c r="H15" s="37"/>
      <c r="I15" s="37"/>
      <c r="J15" s="37"/>
      <c r="K15" s="36"/>
      <c r="L15" s="30"/>
      <c r="M15" s="35" t="s">
        <v>58</v>
      </c>
      <c r="N15" s="35"/>
      <c r="O15" s="35"/>
      <c r="P15" s="35"/>
      <c r="Q15" s="35"/>
      <c r="R15" s="35"/>
      <c r="S15" s="35"/>
      <c r="T15" s="35"/>
      <c r="U15" s="35"/>
      <c r="V15" s="35"/>
    </row>
    <row r="16" spans="1:22" s="28" customFormat="1" ht="20.100000000000001" customHeight="1" outlineLevel="1" x14ac:dyDescent="0.2">
      <c r="A16" s="31"/>
      <c r="B16" s="34"/>
      <c r="C16" s="33"/>
      <c r="D16" s="33"/>
      <c r="E16" s="33"/>
      <c r="F16" s="33"/>
      <c r="G16" s="33"/>
      <c r="H16" s="33"/>
      <c r="I16" s="33"/>
      <c r="J16" s="33"/>
      <c r="K16" s="32"/>
      <c r="L16" s="30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s="28" customFormat="1" ht="20.100000000000001" customHeight="1" outlineLevel="1" x14ac:dyDescent="0.2">
      <c r="A17" s="31"/>
      <c r="B17" s="34"/>
      <c r="C17" s="33"/>
      <c r="D17" s="33"/>
      <c r="E17" s="33"/>
      <c r="F17" s="33"/>
      <c r="G17" s="33"/>
      <c r="H17" s="33"/>
      <c r="I17" s="33"/>
      <c r="J17" s="33"/>
      <c r="K17" s="32"/>
      <c r="L17" s="30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s="28" customFormat="1" ht="20.100000000000001" customHeight="1" outlineLevel="1" x14ac:dyDescent="0.2">
      <c r="A18" s="31"/>
      <c r="B18" s="34"/>
      <c r="C18" s="33"/>
      <c r="D18" s="33"/>
      <c r="E18" s="33"/>
      <c r="F18" s="33"/>
      <c r="G18" s="33"/>
      <c r="H18" s="33"/>
      <c r="I18" s="33"/>
      <c r="J18" s="33"/>
      <c r="K18" s="32"/>
      <c r="L18" s="30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s="28" customFormat="1" ht="20.100000000000001" customHeight="1" outlineLevel="1" x14ac:dyDescent="0.2">
      <c r="A19" s="31"/>
      <c r="B19" s="34"/>
      <c r="C19" s="33"/>
      <c r="D19" s="33"/>
      <c r="E19" s="33"/>
      <c r="F19" s="33"/>
      <c r="G19" s="33"/>
      <c r="H19" s="33"/>
      <c r="I19" s="33"/>
      <c r="J19" s="33"/>
      <c r="K19" s="32"/>
      <c r="L19" s="30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s="28" customFormat="1" ht="20.100000000000001" customHeight="1" outlineLevel="1" x14ac:dyDescent="0.2">
      <c r="A20" s="31"/>
      <c r="B20" s="99"/>
      <c r="C20" s="100"/>
      <c r="D20" s="100"/>
      <c r="E20" s="100"/>
      <c r="F20" s="100"/>
      <c r="G20" s="100"/>
      <c r="H20" s="100"/>
      <c r="I20" s="100"/>
      <c r="J20" s="100"/>
      <c r="K20" s="101"/>
      <c r="L20" s="30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s="28" customFormat="1" ht="20.100000000000001" customHeight="1" outlineLevel="1" x14ac:dyDescent="0.2">
      <c r="A21" s="31"/>
      <c r="B21" s="34"/>
      <c r="C21" s="33"/>
      <c r="D21" s="33"/>
      <c r="E21" s="33"/>
      <c r="F21" s="33"/>
      <c r="G21" s="33"/>
      <c r="H21" s="33"/>
      <c r="I21" s="33"/>
      <c r="J21" s="33"/>
      <c r="K21" s="32"/>
      <c r="L21" s="30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s="28" customFormat="1" ht="20.100000000000001" customHeight="1" outlineLevel="1" x14ac:dyDescent="0.2">
      <c r="A22" s="31"/>
      <c r="B22" s="34"/>
      <c r="C22" s="33"/>
      <c r="D22" s="33"/>
      <c r="E22" s="33"/>
      <c r="F22" s="33"/>
      <c r="G22" s="33"/>
      <c r="H22" s="33"/>
      <c r="I22" s="33"/>
      <c r="J22" s="33"/>
      <c r="K22" s="32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s="28" customFormat="1" ht="20.100000000000001" customHeight="1" outlineLevel="1" x14ac:dyDescent="0.2">
      <c r="A23" s="31"/>
      <c r="B23" s="34"/>
      <c r="C23" s="33"/>
      <c r="D23" s="33"/>
      <c r="E23" s="33"/>
      <c r="F23" s="33"/>
      <c r="G23" s="33"/>
      <c r="H23" s="33"/>
      <c r="I23" s="33"/>
      <c r="J23" s="33"/>
      <c r="K23" s="32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s="28" customFormat="1" ht="20.100000000000001" customHeight="1" outlineLevel="1" x14ac:dyDescent="0.2">
      <c r="A24" s="31"/>
      <c r="B24" s="34"/>
      <c r="C24" s="33"/>
      <c r="D24" s="33"/>
      <c r="E24" s="33"/>
      <c r="F24" s="33"/>
      <c r="G24" s="33"/>
      <c r="H24" s="33"/>
      <c r="I24" s="33"/>
      <c r="J24" s="33"/>
      <c r="K24" s="32"/>
      <c r="L24" s="30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s="28" customFormat="1" ht="20.100000000000001" customHeight="1" outlineLevel="1" x14ac:dyDescent="0.2">
      <c r="A25" s="31"/>
      <c r="B25" s="34"/>
      <c r="C25" s="33"/>
      <c r="D25" s="33"/>
      <c r="E25" s="33"/>
      <c r="F25" s="33"/>
      <c r="G25" s="33"/>
      <c r="H25" s="33"/>
      <c r="I25" s="33"/>
      <c r="J25" s="33"/>
      <c r="K25" s="32"/>
      <c r="L25" s="30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ht="20.100000000000001" customHeight="1" outlineLevel="1" x14ac:dyDescent="0.2">
      <c r="A26" s="19" t="s">
        <v>53</v>
      </c>
      <c r="B26" s="18" t="s">
        <v>70</v>
      </c>
      <c r="C26" s="18"/>
      <c r="D26" s="18"/>
      <c r="E26" s="18"/>
      <c r="F26" s="18"/>
      <c r="G26" s="18"/>
      <c r="H26" s="18"/>
      <c r="I26" s="17" t="s">
        <v>71</v>
      </c>
      <c r="J26" s="72">
        <v>232.5</v>
      </c>
      <c r="K26" s="15" t="s">
        <v>56</v>
      </c>
      <c r="L26" s="13"/>
    </row>
    <row r="27" spans="1:22" ht="20.100000000000001" customHeight="1" outlineLevel="1" x14ac:dyDescent="0.2">
      <c r="A27" s="19" t="s">
        <v>52</v>
      </c>
      <c r="B27" s="18" t="s">
        <v>72</v>
      </c>
      <c r="C27" s="18"/>
      <c r="D27" s="18"/>
      <c r="E27" s="18"/>
      <c r="F27" s="18"/>
      <c r="G27" s="18"/>
      <c r="H27" s="18"/>
      <c r="I27" s="17" t="s">
        <v>73</v>
      </c>
      <c r="J27" s="72">
        <v>166.5</v>
      </c>
      <c r="K27" s="15" t="s">
        <v>56</v>
      </c>
      <c r="L27" s="13"/>
    </row>
    <row r="28" spans="1:22" ht="20.100000000000001" customHeight="1" outlineLevel="1" x14ac:dyDescent="0.2">
      <c r="A28" s="19" t="s">
        <v>52</v>
      </c>
      <c r="B28" s="18" t="s">
        <v>74</v>
      </c>
      <c r="C28" s="18"/>
      <c r="D28" s="18"/>
      <c r="E28" s="18"/>
      <c r="F28" s="18"/>
      <c r="G28" s="18"/>
      <c r="H28" s="18"/>
      <c r="I28" s="17" t="s">
        <v>75</v>
      </c>
      <c r="J28" s="72">
        <v>72</v>
      </c>
      <c r="K28" s="15" t="s">
        <v>56</v>
      </c>
      <c r="L28" s="13"/>
    </row>
    <row r="29" spans="1:22" ht="20.100000000000001" customHeight="1" outlineLevel="1" x14ac:dyDescent="0.2">
      <c r="A29" s="19" t="s">
        <v>51</v>
      </c>
      <c r="B29" s="18" t="s">
        <v>76</v>
      </c>
      <c r="C29" s="18"/>
      <c r="D29" s="18"/>
      <c r="E29" s="18"/>
      <c r="F29" s="18"/>
      <c r="G29" s="18"/>
      <c r="H29" s="18"/>
      <c r="I29" s="17" t="s">
        <v>77</v>
      </c>
      <c r="J29" s="72">
        <v>200</v>
      </c>
      <c r="K29" s="15" t="s">
        <v>56</v>
      </c>
      <c r="L29" s="13"/>
    </row>
    <row r="30" spans="1:22" ht="20.100000000000001" customHeight="1" outlineLevel="1" x14ac:dyDescent="0.2">
      <c r="A30" s="19" t="s">
        <v>55</v>
      </c>
      <c r="B30" s="18" t="s">
        <v>79</v>
      </c>
      <c r="C30" s="18"/>
      <c r="D30" s="18"/>
      <c r="E30" s="18"/>
      <c r="F30" s="18"/>
      <c r="G30" s="18"/>
      <c r="H30" s="18"/>
      <c r="I30" s="17" t="s">
        <v>80</v>
      </c>
      <c r="J30" s="72">
        <v>196.34954084936206</v>
      </c>
      <c r="K30" s="15" t="s">
        <v>56</v>
      </c>
      <c r="L30" s="13"/>
    </row>
    <row r="31" spans="1:22" ht="20.100000000000001" customHeight="1" outlineLevel="1" x14ac:dyDescent="0.2">
      <c r="A31" s="19" t="s">
        <v>54</v>
      </c>
      <c r="B31" s="18" t="s">
        <v>81</v>
      </c>
      <c r="C31" s="18"/>
      <c r="D31" s="18"/>
      <c r="E31" s="18"/>
      <c r="F31" s="18"/>
      <c r="G31" s="18"/>
      <c r="H31" s="18"/>
      <c r="I31" s="17" t="s">
        <v>82</v>
      </c>
      <c r="J31" s="72">
        <v>3714</v>
      </c>
      <c r="K31" s="15" t="s">
        <v>56</v>
      </c>
      <c r="L31" s="13"/>
    </row>
    <row r="32" spans="1:22" ht="20.100000000000001" customHeight="1" outlineLevel="1" x14ac:dyDescent="0.2">
      <c r="A32" s="19" t="s">
        <v>83</v>
      </c>
      <c r="B32" s="27" t="s">
        <v>84</v>
      </c>
      <c r="C32" s="27"/>
      <c r="D32" s="27"/>
      <c r="E32" s="27"/>
      <c r="F32" s="27"/>
      <c r="G32" s="27"/>
      <c r="H32" s="27"/>
      <c r="I32" s="26" t="s">
        <v>85</v>
      </c>
      <c r="J32" s="74">
        <v>-122.625</v>
      </c>
      <c r="K32" s="25" t="s">
        <v>57</v>
      </c>
      <c r="L32" s="13"/>
    </row>
    <row r="33" spans="1:114" ht="20.100000000000001" customHeight="1" outlineLevel="1" x14ac:dyDescent="0.2">
      <c r="A33" s="19" t="s">
        <v>89</v>
      </c>
      <c r="B33" s="18" t="s">
        <v>86</v>
      </c>
      <c r="C33" s="18"/>
      <c r="D33" s="18"/>
      <c r="E33" s="18"/>
      <c r="F33" s="18"/>
      <c r="G33" s="18"/>
      <c r="H33" s="18"/>
      <c r="I33" s="17"/>
      <c r="J33" s="71" t="s">
        <v>96</v>
      </c>
      <c r="K33" s="15"/>
      <c r="L33" s="13"/>
    </row>
    <row r="34" spans="1:114" ht="20.100000000000001" customHeight="1" outlineLevel="1" x14ac:dyDescent="0.2">
      <c r="A34" s="19" t="s">
        <v>90</v>
      </c>
      <c r="B34" s="18" t="s">
        <v>93</v>
      </c>
      <c r="C34" s="18"/>
      <c r="D34" s="18"/>
      <c r="E34" s="18"/>
      <c r="F34" s="18"/>
      <c r="G34" s="18"/>
      <c r="H34" s="18"/>
      <c r="I34" s="17" t="s">
        <v>95</v>
      </c>
      <c r="J34" s="71">
        <v>6</v>
      </c>
      <c r="K34" s="15" t="s">
        <v>56</v>
      </c>
      <c r="L34" s="13"/>
    </row>
    <row r="35" spans="1:114" ht="20.100000000000001" customHeight="1" outlineLevel="1" x14ac:dyDescent="0.2">
      <c r="A35" s="19" t="s">
        <v>91</v>
      </c>
      <c r="B35" s="18" t="s">
        <v>87</v>
      </c>
      <c r="C35" s="18"/>
      <c r="D35" s="18"/>
      <c r="E35" s="18"/>
      <c r="F35" s="18"/>
      <c r="G35" s="18"/>
      <c r="H35" s="18"/>
      <c r="I35" s="17"/>
      <c r="J35" s="71">
        <v>8.8000000000000007</v>
      </c>
      <c r="K35" s="15"/>
      <c r="L35" s="13"/>
    </row>
    <row r="36" spans="1:114" ht="20.100000000000001" customHeight="1" outlineLevel="1" x14ac:dyDescent="0.2">
      <c r="A36" s="19" t="s">
        <v>94</v>
      </c>
      <c r="B36" s="27" t="s">
        <v>88</v>
      </c>
      <c r="C36" s="27"/>
      <c r="D36" s="27"/>
      <c r="E36" s="27"/>
      <c r="F36" s="27"/>
      <c r="G36" s="27"/>
      <c r="H36" s="27"/>
      <c r="I36" s="26" t="s">
        <v>92</v>
      </c>
      <c r="J36" s="75">
        <v>2876</v>
      </c>
      <c r="K36" s="25" t="s">
        <v>57</v>
      </c>
      <c r="L36" s="13"/>
    </row>
    <row r="37" spans="1:114" ht="20.100000000000001" customHeight="1" outlineLevel="1" x14ac:dyDescent="0.2">
      <c r="A37" s="19" t="s">
        <v>105</v>
      </c>
      <c r="B37" s="18" t="s">
        <v>97</v>
      </c>
      <c r="C37" s="18"/>
      <c r="D37" s="18"/>
      <c r="E37" s="18"/>
      <c r="F37" s="18"/>
      <c r="G37" s="18"/>
      <c r="H37" s="18"/>
      <c r="I37" s="17" t="s">
        <v>103</v>
      </c>
      <c r="J37" s="72">
        <v>86</v>
      </c>
      <c r="K37" s="15" t="s">
        <v>56</v>
      </c>
      <c r="L37" s="13"/>
    </row>
    <row r="38" spans="1:114" ht="20.100000000000001" customHeight="1" outlineLevel="1" x14ac:dyDescent="0.2">
      <c r="A38" s="19" t="s">
        <v>106</v>
      </c>
      <c r="B38" s="18" t="s">
        <v>98</v>
      </c>
      <c r="C38" s="18"/>
      <c r="D38" s="18"/>
      <c r="E38" s="18"/>
      <c r="F38" s="18"/>
      <c r="G38" s="18"/>
      <c r="H38" s="18"/>
      <c r="I38" s="17" t="s">
        <v>104</v>
      </c>
      <c r="J38" s="72">
        <v>140</v>
      </c>
      <c r="K38" s="15" t="s">
        <v>56</v>
      </c>
      <c r="L38" s="13"/>
    </row>
    <row r="39" spans="1:114" ht="20.100000000000001" customHeight="1" outlineLevel="1" x14ac:dyDescent="0.2">
      <c r="A39" s="19" t="s">
        <v>107</v>
      </c>
      <c r="B39" s="18" t="s">
        <v>99</v>
      </c>
      <c r="C39" s="18"/>
      <c r="D39" s="18"/>
      <c r="E39" s="18"/>
      <c r="F39" s="18"/>
      <c r="G39" s="18"/>
      <c r="H39" s="18"/>
      <c r="I39" s="17" t="s">
        <v>102</v>
      </c>
      <c r="J39" s="77">
        <v>0.84598691129013526</v>
      </c>
      <c r="K39" s="15" t="s">
        <v>56</v>
      </c>
      <c r="L39" s="13"/>
    </row>
    <row r="40" spans="1:114" ht="20.100000000000001" customHeight="1" outlineLevel="1" x14ac:dyDescent="0.2">
      <c r="A40" s="19" t="s">
        <v>108</v>
      </c>
      <c r="B40" s="27" t="s">
        <v>100</v>
      </c>
      <c r="C40" s="27"/>
      <c r="D40" s="27"/>
      <c r="E40" s="27"/>
      <c r="F40" s="27"/>
      <c r="G40" s="27"/>
      <c r="H40" s="27"/>
      <c r="I40" s="26" t="s">
        <v>101</v>
      </c>
      <c r="J40" s="78">
        <v>1944.6458525720818</v>
      </c>
      <c r="K40" s="25" t="s">
        <v>56</v>
      </c>
      <c r="L40" s="13"/>
    </row>
    <row r="41" spans="1:114" ht="20.100000000000001" customHeight="1" outlineLevel="1" x14ac:dyDescent="0.2">
      <c r="A41" s="19" t="s">
        <v>111</v>
      </c>
      <c r="B41" s="27" t="s">
        <v>109</v>
      </c>
      <c r="C41" s="27"/>
      <c r="D41" s="27"/>
      <c r="E41" s="27"/>
      <c r="F41" s="27"/>
      <c r="G41" s="27"/>
      <c r="H41" s="27"/>
      <c r="I41" s="26" t="s">
        <v>113</v>
      </c>
      <c r="J41" s="74">
        <v>210</v>
      </c>
      <c r="K41" s="25" t="s">
        <v>115</v>
      </c>
      <c r="L41" s="13"/>
    </row>
    <row r="42" spans="1:114" ht="20.100000000000001" customHeight="1" outlineLevel="1" x14ac:dyDescent="0.2">
      <c r="A42" s="19" t="s">
        <v>112</v>
      </c>
      <c r="B42" s="18" t="s">
        <v>110</v>
      </c>
      <c r="C42" s="18"/>
      <c r="D42" s="18"/>
      <c r="E42" s="18"/>
      <c r="F42" s="18"/>
      <c r="G42" s="18"/>
      <c r="H42" s="18"/>
      <c r="I42" s="17" t="s">
        <v>114</v>
      </c>
      <c r="J42" s="72">
        <v>80.77</v>
      </c>
      <c r="K42" s="15" t="s">
        <v>115</v>
      </c>
      <c r="L42" s="13"/>
    </row>
    <row r="43" spans="1:114" ht="20.100000000000001" customHeight="1" outlineLevel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3"/>
    </row>
    <row r="44" spans="1:114" ht="20.100000000000001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3"/>
    </row>
    <row r="45" spans="1:114" ht="20.100000000000001" customHeight="1" thickBot="1" x14ac:dyDescent="0.4">
      <c r="A45" s="24" t="str">
        <f>$A$11&amp;"."&amp;2</f>
        <v>A.2</v>
      </c>
      <c r="B45" s="24" t="s">
        <v>116</v>
      </c>
      <c r="C45" s="24"/>
      <c r="D45" s="24"/>
      <c r="E45" s="24"/>
      <c r="F45" s="24"/>
      <c r="G45" s="24"/>
      <c r="H45" s="24"/>
      <c r="I45" s="24"/>
      <c r="J45" s="24"/>
      <c r="K45" s="23"/>
      <c r="L45" s="13"/>
    </row>
    <row r="46" spans="1:114" ht="20.100000000000001" customHeight="1" outlineLevel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3"/>
    </row>
    <row r="47" spans="1:114" ht="20.100000000000001" customHeight="1" outlineLevel="1" x14ac:dyDescent="0.2">
      <c r="A47" s="14"/>
      <c r="B47" s="43"/>
      <c r="C47" s="42"/>
      <c r="D47" s="42"/>
      <c r="E47" s="42"/>
      <c r="F47" s="42"/>
      <c r="G47" s="42"/>
      <c r="H47" s="42"/>
      <c r="I47" s="42"/>
      <c r="J47" s="42"/>
      <c r="K47" s="41"/>
      <c r="L47" s="13"/>
      <c r="N47" s="80" t="s">
        <v>117</v>
      </c>
      <c r="O47" s="81">
        <v>-1240131.0628521927</v>
      </c>
      <c r="P47" s="81">
        <v>-1207025.5107161193</v>
      </c>
      <c r="Q47" s="81">
        <v>-1173919.958580046</v>
      </c>
      <c r="R47" s="81">
        <v>-1140814.4064439728</v>
      </c>
      <c r="S47" s="81">
        <v>-1107708.8543078995</v>
      </c>
      <c r="T47" s="81">
        <v>-1074603.3021718261</v>
      </c>
      <c r="U47" s="81">
        <v>-1041497.7500357528</v>
      </c>
      <c r="V47" s="81">
        <v>-1008392.1978996795</v>
      </c>
      <c r="W47" s="81">
        <v>-975286.6457636063</v>
      </c>
      <c r="X47" s="81">
        <v>-942181.09362753294</v>
      </c>
      <c r="Y47" s="81">
        <v>-909075.54149145959</v>
      </c>
      <c r="Z47" s="81">
        <v>-875969.98935538635</v>
      </c>
      <c r="AA47" s="81">
        <v>-842864.437219313</v>
      </c>
      <c r="AB47" s="81">
        <v>-809758.88508323976</v>
      </c>
      <c r="AC47" s="81">
        <v>-776653.3329471664</v>
      </c>
      <c r="AD47" s="81">
        <v>-743547.78081109305</v>
      </c>
      <c r="AE47" s="81">
        <v>-710442.22867501981</v>
      </c>
      <c r="AF47" s="81">
        <v>-677336.67653894646</v>
      </c>
      <c r="AG47" s="81">
        <v>-644231.12440287322</v>
      </c>
      <c r="AH47" s="81">
        <v>-611125.57226679986</v>
      </c>
      <c r="AI47" s="81">
        <v>-578020.02013072663</v>
      </c>
      <c r="AJ47" s="81">
        <v>-544914.46799465327</v>
      </c>
      <c r="AK47" s="81">
        <v>-511808.91585858003</v>
      </c>
      <c r="AL47" s="81">
        <v>-478703.36372250668</v>
      </c>
      <c r="AM47" s="81">
        <v>-445597.81158643332</v>
      </c>
      <c r="AN47" s="81">
        <v>-412492.25945036008</v>
      </c>
      <c r="AO47" s="81">
        <v>-379386.70731428673</v>
      </c>
      <c r="AP47" s="81">
        <v>-346281.15517821349</v>
      </c>
      <c r="AQ47" s="81">
        <v>-313175.60304214014</v>
      </c>
      <c r="AR47" s="81">
        <v>-280070.0509060669</v>
      </c>
      <c r="AS47" s="81">
        <v>-246964.49876999354</v>
      </c>
      <c r="AT47" s="81">
        <v>-213858.94663392031</v>
      </c>
      <c r="AU47" s="81">
        <v>-180753.39449784695</v>
      </c>
      <c r="AV47" s="81">
        <v>-147647.8423617736</v>
      </c>
      <c r="AW47" s="81">
        <v>-114542.29022570024</v>
      </c>
      <c r="AX47" s="81">
        <v>-81436.738089627121</v>
      </c>
      <c r="AY47" s="81">
        <v>-48331.185953553766</v>
      </c>
      <c r="AZ47" s="81">
        <v>-15225.633817480411</v>
      </c>
      <c r="BA47" s="81">
        <v>17879.918318592943</v>
      </c>
      <c r="BB47" s="81">
        <v>50985.470454666065</v>
      </c>
      <c r="BC47" s="81">
        <v>84091.02259073942</v>
      </c>
      <c r="BD47" s="81">
        <v>117196.57472681277</v>
      </c>
      <c r="BE47" s="81">
        <v>150302.12686288613</v>
      </c>
      <c r="BF47" s="81">
        <v>183407.67899895948</v>
      </c>
      <c r="BG47" s="81">
        <v>216513.23113503261</v>
      </c>
      <c r="BH47" s="81">
        <v>249618.78327110596</v>
      </c>
      <c r="BI47" s="81">
        <v>282724.33540717931</v>
      </c>
      <c r="BJ47" s="81">
        <v>315829.88754325267</v>
      </c>
      <c r="BK47" s="81">
        <v>348935.43967932602</v>
      </c>
      <c r="BL47" s="81">
        <v>382040.99181539915</v>
      </c>
      <c r="BM47" s="81">
        <v>415146.5439514725</v>
      </c>
      <c r="BN47" s="81">
        <v>448252.09608754585</v>
      </c>
      <c r="BO47" s="81">
        <v>481357.64822361921</v>
      </c>
      <c r="BP47" s="81">
        <v>514463.20035969233</v>
      </c>
      <c r="BQ47" s="81">
        <v>547568.75249576569</v>
      </c>
      <c r="BR47" s="81">
        <v>580674.30463183904</v>
      </c>
      <c r="BS47" s="81">
        <v>613779.8567679124</v>
      </c>
      <c r="BT47" s="81">
        <v>646885.40890398575</v>
      </c>
      <c r="BU47" s="81">
        <v>679990.96104005887</v>
      </c>
      <c r="BV47" s="81">
        <v>713096.51317613223</v>
      </c>
      <c r="BW47" s="81">
        <v>746202.06531220558</v>
      </c>
      <c r="BX47" s="81">
        <v>779307.61744827894</v>
      </c>
      <c r="BY47" s="81">
        <v>812413.16958435206</v>
      </c>
      <c r="BZ47" s="81">
        <v>845518.72172042541</v>
      </c>
      <c r="CA47" s="81">
        <v>878624.27385649877</v>
      </c>
      <c r="CB47" s="81">
        <v>911729.82599257212</v>
      </c>
      <c r="CC47" s="81">
        <v>944835.37812864548</v>
      </c>
      <c r="CD47" s="81">
        <v>977940.93026471883</v>
      </c>
      <c r="CE47" s="81">
        <v>1011046.4824007922</v>
      </c>
      <c r="CF47" s="81">
        <v>1044152.0345368651</v>
      </c>
      <c r="CG47" s="81">
        <v>1077257.5866729384</v>
      </c>
      <c r="CH47" s="81">
        <v>1110363.1388090118</v>
      </c>
      <c r="CI47" s="81">
        <v>1143468.6909450851</v>
      </c>
      <c r="CJ47" s="81">
        <v>1176574.2430811585</v>
      </c>
      <c r="CK47" s="81">
        <v>1209679.7952172318</v>
      </c>
      <c r="CL47" s="81">
        <v>1242785.3473533052</v>
      </c>
      <c r="CM47" s="81">
        <v>1275890.8994893786</v>
      </c>
      <c r="CN47" s="81">
        <v>1308996.4516254519</v>
      </c>
      <c r="CO47" s="81">
        <v>1342102.0037615248</v>
      </c>
      <c r="CP47" s="81">
        <v>1375207.5558975982</v>
      </c>
      <c r="CQ47" s="81">
        <v>1408313.1080336715</v>
      </c>
      <c r="CR47" s="81">
        <v>1441418.6601697449</v>
      </c>
      <c r="CS47" s="81">
        <v>1474524.2123058182</v>
      </c>
      <c r="CT47" s="81">
        <v>1507629.7644418916</v>
      </c>
      <c r="CU47" s="81">
        <v>1540735.3165779649</v>
      </c>
      <c r="CV47" s="81">
        <v>1573840.8687140383</v>
      </c>
      <c r="CW47" s="81">
        <v>1606946.4208501116</v>
      </c>
      <c r="CX47" s="81">
        <v>1640051.9729861845</v>
      </c>
      <c r="CY47" s="81">
        <v>1673157.5251222579</v>
      </c>
      <c r="CZ47" s="81">
        <v>1706263.0772583312</v>
      </c>
      <c r="DA47" s="81">
        <v>1739368.6293944046</v>
      </c>
      <c r="DB47" s="81">
        <v>1772474.1815304779</v>
      </c>
      <c r="DC47" s="81">
        <v>1805579.7336665513</v>
      </c>
      <c r="DD47" s="81">
        <v>1838685.2858026247</v>
      </c>
      <c r="DE47" s="81">
        <v>1871790.837938698</v>
      </c>
      <c r="DF47" s="81">
        <v>1904896.3900747714</v>
      </c>
      <c r="DG47" s="81">
        <v>1938001.9422108447</v>
      </c>
      <c r="DH47" s="81">
        <v>1971107.4943469176</v>
      </c>
      <c r="DI47" s="81">
        <v>2004213.046482991</v>
      </c>
      <c r="DJ47" s="81">
        <v>2037318.5986190643</v>
      </c>
    </row>
    <row r="48" spans="1:114" ht="20.100000000000001" customHeight="1" outlineLevel="1" x14ac:dyDescent="0.2">
      <c r="A48" s="14"/>
      <c r="B48" s="40"/>
      <c r="C48" s="14"/>
      <c r="D48" s="14"/>
      <c r="E48" s="14"/>
      <c r="F48" s="14"/>
      <c r="G48" s="14"/>
      <c r="H48" s="14"/>
      <c r="I48" s="14"/>
      <c r="J48" s="14"/>
      <c r="K48" s="39"/>
      <c r="L48" s="13"/>
      <c r="N48" s="80" t="s">
        <v>118</v>
      </c>
      <c r="O48" s="81">
        <v>2809832.4530291273</v>
      </c>
      <c r="P48" s="81">
        <v>2809832.4530291273</v>
      </c>
      <c r="Q48" s="81">
        <v>2809835.5619644243</v>
      </c>
      <c r="R48" s="81">
        <v>2809930.8378021419</v>
      </c>
      <c r="S48" s="81">
        <v>2810159.1442819959</v>
      </c>
      <c r="T48" s="81">
        <v>2810520.4814039869</v>
      </c>
      <c r="U48" s="81">
        <v>2811014.8491681148</v>
      </c>
      <c r="V48" s="81">
        <v>2811642.2475743792</v>
      </c>
      <c r="W48" s="81">
        <v>2812402.6766227805</v>
      </c>
      <c r="X48" s="81">
        <v>2813296.1363133187</v>
      </c>
      <c r="Y48" s="81">
        <v>2814322.6266459934</v>
      </c>
      <c r="Z48" s="81">
        <v>2815482.1476208051</v>
      </c>
      <c r="AA48" s="81">
        <v>2816774.6992377536</v>
      </c>
      <c r="AB48" s="81">
        <v>2818200.2814968387</v>
      </c>
      <c r="AC48" s="81">
        <v>2819758.8943980606</v>
      </c>
      <c r="AD48" s="81">
        <v>2821450.5379414191</v>
      </c>
      <c r="AE48" s="81">
        <v>2823275.2121269144</v>
      </c>
      <c r="AF48" s="81">
        <v>2825232.9169545467</v>
      </c>
      <c r="AG48" s="81">
        <v>2827323.6524243159</v>
      </c>
      <c r="AH48" s="81">
        <v>2829547.4185362216</v>
      </c>
      <c r="AI48" s="81">
        <v>2831904.2152902642</v>
      </c>
      <c r="AJ48" s="81">
        <v>2834394.0426864433</v>
      </c>
      <c r="AK48" s="81">
        <v>2837016.9007247593</v>
      </c>
      <c r="AL48" s="81">
        <v>2839772.7894052123</v>
      </c>
      <c r="AM48" s="81">
        <v>2842661.7087278017</v>
      </c>
      <c r="AN48" s="81">
        <v>2845683.658692528</v>
      </c>
      <c r="AO48" s="81">
        <v>2848838.6392993913</v>
      </c>
      <c r="AP48" s="81">
        <v>2852126.650548391</v>
      </c>
      <c r="AQ48" s="81">
        <v>2855547.6924395277</v>
      </c>
      <c r="AR48" s="81">
        <v>2859101.7649728013</v>
      </c>
      <c r="AS48" s="81">
        <v>2862788.8681482114</v>
      </c>
      <c r="AT48" s="81">
        <v>2866609.0019657584</v>
      </c>
      <c r="AU48" s="81">
        <v>2870562.1664254423</v>
      </c>
      <c r="AV48" s="81">
        <v>2874648.3615272627</v>
      </c>
      <c r="AW48" s="81">
        <v>2877045.4013936925</v>
      </c>
      <c r="AX48" s="81">
        <v>2881472.6612601005</v>
      </c>
      <c r="AY48" s="81">
        <v>2886133.7426214754</v>
      </c>
      <c r="AZ48" s="81">
        <v>2891028.6454778165</v>
      </c>
      <c r="BA48" s="81">
        <v>2896157.3698291238</v>
      </c>
      <c r="BB48" s="81">
        <v>2901519.915675398</v>
      </c>
      <c r="BC48" s="81">
        <v>2907116.2830166388</v>
      </c>
      <c r="BD48" s="81">
        <v>2912946.471852846</v>
      </c>
      <c r="BE48" s="81">
        <v>2919010.4821840194</v>
      </c>
      <c r="BF48" s="81">
        <v>2925308.3140101596</v>
      </c>
      <c r="BG48" s="81">
        <v>2931839.967331266</v>
      </c>
      <c r="BH48" s="81">
        <v>2938605.4421473392</v>
      </c>
      <c r="BI48" s="81">
        <v>2945604.7384583787</v>
      </c>
      <c r="BJ48" s="81">
        <v>2952837.8562643849</v>
      </c>
      <c r="BK48" s="81">
        <v>2960304.7955653574</v>
      </c>
      <c r="BL48" s="81">
        <v>2968005.5563612967</v>
      </c>
      <c r="BM48" s="81">
        <v>2975940.1386522022</v>
      </c>
      <c r="BN48" s="81">
        <v>2984108.5424380745</v>
      </c>
      <c r="BO48" s="81">
        <v>2992510.767718913</v>
      </c>
      <c r="BP48" s="81">
        <v>3001146.8144947183</v>
      </c>
      <c r="BQ48" s="81">
        <v>3010016.6827654899</v>
      </c>
      <c r="BR48" s="81">
        <v>3019120.3725312278</v>
      </c>
      <c r="BS48" s="81">
        <v>3028457.8837919324</v>
      </c>
      <c r="BT48" s="81">
        <v>3038029.2165476037</v>
      </c>
      <c r="BU48" s="81">
        <v>3047834.3707982413</v>
      </c>
      <c r="BV48" s="81">
        <v>3057873.3465438453</v>
      </c>
      <c r="BW48" s="81">
        <v>3068146.1437844159</v>
      </c>
      <c r="BX48" s="81">
        <v>3078652.7625199528</v>
      </c>
      <c r="BY48" s="81">
        <v>3089393.2027504565</v>
      </c>
      <c r="BZ48" s="81">
        <v>3100367.4644759265</v>
      </c>
      <c r="CA48" s="81">
        <v>3111575.5476963632</v>
      </c>
      <c r="CB48" s="81">
        <v>3123017.4524117662</v>
      </c>
      <c r="CC48" s="81">
        <v>3134693.1786221359</v>
      </c>
      <c r="CD48" s="81">
        <v>3146602.7263274724</v>
      </c>
      <c r="CE48" s="81">
        <v>3158746.0955277747</v>
      </c>
      <c r="CF48" s="81">
        <v>3171123.2862230437</v>
      </c>
      <c r="CG48" s="81">
        <v>3183734.2984132795</v>
      </c>
      <c r="CH48" s="81">
        <v>3196579.1320984815</v>
      </c>
      <c r="CI48" s="81">
        <v>3209657.7872786499</v>
      </c>
      <c r="CJ48" s="81">
        <v>3222970.2639537854</v>
      </c>
      <c r="CK48" s="81">
        <v>3236516.5621238868</v>
      </c>
      <c r="CL48" s="81">
        <v>3250296.6817889549</v>
      </c>
      <c r="CM48" s="81">
        <v>3264310.6229489897</v>
      </c>
      <c r="CN48" s="81">
        <v>3278558.3856039904</v>
      </c>
      <c r="CO48" s="81">
        <v>3293039.9697539578</v>
      </c>
      <c r="CP48" s="81">
        <v>3307755.375398892</v>
      </c>
      <c r="CQ48" s="81">
        <v>3322704.6025387929</v>
      </c>
      <c r="CR48" s="81">
        <v>3337887.6511736601</v>
      </c>
      <c r="CS48" s="81">
        <v>3353304.5213034935</v>
      </c>
      <c r="CT48" s="81">
        <v>3368955.2129282937</v>
      </c>
      <c r="CU48" s="81">
        <v>3384839.7260480602</v>
      </c>
      <c r="CV48" s="81">
        <v>3400958.060662793</v>
      </c>
      <c r="CW48" s="81">
        <v>3417310.216772493</v>
      </c>
      <c r="CX48" s="81">
        <v>3433896.1943771588</v>
      </c>
      <c r="CY48" s="81">
        <v>3450715.9934767913</v>
      </c>
      <c r="CZ48" s="81">
        <v>3467769.6140713906</v>
      </c>
      <c r="DA48" s="81">
        <v>3485057.0561609562</v>
      </c>
      <c r="DB48" s="81">
        <v>3502578.3197454885</v>
      </c>
      <c r="DC48" s="81">
        <v>3520333.4048249871</v>
      </c>
      <c r="DD48" s="81">
        <v>3538322.3113994519</v>
      </c>
      <c r="DE48" s="81">
        <v>3556545.0394688835</v>
      </c>
      <c r="DF48" s="81">
        <v>3575001.5890332814</v>
      </c>
      <c r="DG48" s="81">
        <v>3593691.9600926461</v>
      </c>
      <c r="DH48" s="81">
        <v>3612616.152646977</v>
      </c>
      <c r="DI48" s="81">
        <v>3631774.1666962747</v>
      </c>
      <c r="DJ48" s="81">
        <v>3651166.0022405386</v>
      </c>
    </row>
    <row r="49" spans="1:114" ht="20.100000000000001" customHeight="1" outlineLevel="1" x14ac:dyDescent="0.2">
      <c r="A49" s="14"/>
      <c r="B49" s="40"/>
      <c r="C49" s="14"/>
      <c r="D49" s="14"/>
      <c r="E49" s="14"/>
      <c r="F49" s="14"/>
      <c r="G49" s="14"/>
      <c r="H49" s="14"/>
      <c r="I49" s="14"/>
      <c r="J49" s="14"/>
      <c r="K49" s="39"/>
      <c r="L49" s="13"/>
      <c r="N49" s="80" t="s">
        <v>119</v>
      </c>
      <c r="O49" s="81">
        <v>-498.84519922593563</v>
      </c>
      <c r="P49" s="81">
        <v>-498.84519922593563</v>
      </c>
      <c r="Q49" s="81">
        <v>-498.82231358224021</v>
      </c>
      <c r="R49" s="81">
        <v>-498.12096451373759</v>
      </c>
      <c r="S49" s="81">
        <v>-496.44034389874219</v>
      </c>
      <c r="T49" s="81">
        <v>-493.78045173725423</v>
      </c>
      <c r="U49" s="81">
        <v>-490.14128802927337</v>
      </c>
      <c r="V49" s="81">
        <v>-485.52285277480007</v>
      </c>
      <c r="W49" s="81">
        <v>-479.92514597383411</v>
      </c>
      <c r="X49" s="81">
        <v>-473.34816762637524</v>
      </c>
      <c r="Y49" s="81">
        <v>-465.79191773242383</v>
      </c>
      <c r="Z49" s="81">
        <v>-457.25639629197985</v>
      </c>
      <c r="AA49" s="81">
        <v>-447.74160330504299</v>
      </c>
      <c r="AB49" s="81">
        <v>-437.24753877161356</v>
      </c>
      <c r="AC49" s="81">
        <v>-425.77420269169147</v>
      </c>
      <c r="AD49" s="81">
        <v>-413.3215950652766</v>
      </c>
      <c r="AE49" s="81">
        <v>-399.88971589236917</v>
      </c>
      <c r="AF49" s="81">
        <v>-385.47856517296884</v>
      </c>
      <c r="AG49" s="81">
        <v>-370.08814290707608</v>
      </c>
      <c r="AH49" s="81">
        <v>-353.71844909469053</v>
      </c>
      <c r="AI49" s="81">
        <v>-336.36948373581231</v>
      </c>
      <c r="AJ49" s="81">
        <v>-318.04124683044131</v>
      </c>
      <c r="AK49" s="81">
        <v>-298.73373837857787</v>
      </c>
      <c r="AL49" s="81">
        <v>-278.44695838022153</v>
      </c>
      <c r="AM49" s="81">
        <v>-257.18090683537253</v>
      </c>
      <c r="AN49" s="81">
        <v>-234.93558374403094</v>
      </c>
      <c r="AO49" s="81">
        <v>-211.71098910619659</v>
      </c>
      <c r="AP49" s="81">
        <v>-187.50712292186969</v>
      </c>
      <c r="AQ49" s="81">
        <v>-162.3239851910499</v>
      </c>
      <c r="AR49" s="81">
        <v>-136.16157591373761</v>
      </c>
      <c r="AS49" s="81">
        <v>-109.01989508993256</v>
      </c>
      <c r="AT49" s="81">
        <v>-80.898942719634874</v>
      </c>
      <c r="AU49" s="81">
        <v>-51.798718802844434</v>
      </c>
      <c r="AV49" s="81">
        <v>-21.719223339561296</v>
      </c>
      <c r="AW49" s="81">
        <v>-4.0792246839741466</v>
      </c>
      <c r="AX49" s="81">
        <v>28.380945582482099</v>
      </c>
      <c r="AY49" s="81">
        <v>62.387654606208265</v>
      </c>
      <c r="AZ49" s="81">
        <v>97.94090238720409</v>
      </c>
      <c r="BA49" s="81">
        <v>135.0406889254696</v>
      </c>
      <c r="BB49" s="81">
        <v>173.68701422100449</v>
      </c>
      <c r="BC49" s="81">
        <v>213.87987827380934</v>
      </c>
      <c r="BD49" s="81">
        <v>255.61928108388383</v>
      </c>
      <c r="BE49" s="81">
        <v>298.90522265122803</v>
      </c>
      <c r="BF49" s="81">
        <v>343.7377029758419</v>
      </c>
      <c r="BG49" s="81">
        <v>390.11672205772516</v>
      </c>
      <c r="BH49" s="81">
        <v>438.04227989687831</v>
      </c>
      <c r="BI49" s="81">
        <v>487.51437649330114</v>
      </c>
      <c r="BJ49" s="81">
        <v>538.53301184699376</v>
      </c>
      <c r="BK49" s="81">
        <v>591.09818595795593</v>
      </c>
      <c r="BL49" s="81">
        <v>645.20989882618744</v>
      </c>
      <c r="BM49" s="81">
        <v>700.86815045168908</v>
      </c>
      <c r="BN49" s="81">
        <v>758.07294083446027</v>
      </c>
      <c r="BO49" s="81">
        <v>816.82426997450114</v>
      </c>
      <c r="BP49" s="81">
        <v>877.12213787181133</v>
      </c>
      <c r="BQ49" s="81">
        <v>938.96654452639166</v>
      </c>
      <c r="BR49" s="81">
        <v>1002.3574899382415</v>
      </c>
      <c r="BS49" s="81">
        <v>1067.2949741073612</v>
      </c>
      <c r="BT49" s="81">
        <v>1133.7789970337506</v>
      </c>
      <c r="BU49" s="81">
        <v>1201.8095587174091</v>
      </c>
      <c r="BV49" s="81">
        <v>1271.3866591583378</v>
      </c>
      <c r="BW49" s="81">
        <v>1342.5102983565359</v>
      </c>
      <c r="BX49" s="81">
        <v>1415.1804763120037</v>
      </c>
      <c r="BY49" s="81">
        <v>1489.3971930247412</v>
      </c>
      <c r="BZ49" s="81">
        <v>1565.1604484947484</v>
      </c>
      <c r="CA49" s="81">
        <v>1642.4702427220252</v>
      </c>
      <c r="CB49" s="81">
        <v>1721.3265757065719</v>
      </c>
      <c r="CC49" s="81">
        <v>1801.7294474483886</v>
      </c>
      <c r="CD49" s="81">
        <v>1883.6788579474744</v>
      </c>
      <c r="CE49" s="81">
        <v>1967.1748072038299</v>
      </c>
      <c r="CF49" s="81">
        <v>2052.2172952174542</v>
      </c>
      <c r="CG49" s="81">
        <v>2138.8063219883493</v>
      </c>
      <c r="CH49" s="81">
        <v>2226.9418875165138</v>
      </c>
      <c r="CI49" s="81">
        <v>2316.6239918019483</v>
      </c>
      <c r="CJ49" s="81">
        <v>2407.8526348446521</v>
      </c>
      <c r="CK49" s="81">
        <v>2500.6278166446259</v>
      </c>
      <c r="CL49" s="81">
        <v>2594.9495372018696</v>
      </c>
      <c r="CM49" s="81">
        <v>2690.8177965163827</v>
      </c>
      <c r="CN49" s="81">
        <v>2788.2325945881657</v>
      </c>
      <c r="CO49" s="81">
        <v>2887.1939314172168</v>
      </c>
      <c r="CP49" s="81">
        <v>2987.7018070035383</v>
      </c>
      <c r="CQ49" s="81">
        <v>3089.7562213471301</v>
      </c>
      <c r="CR49" s="81">
        <v>3193.3571744479918</v>
      </c>
      <c r="CS49" s="81">
        <v>3298.5046663061225</v>
      </c>
      <c r="CT49" s="81">
        <v>3405.1986969215232</v>
      </c>
      <c r="CU49" s="81">
        <v>3513.4392662941937</v>
      </c>
      <c r="CV49" s="81">
        <v>3623.2263744241336</v>
      </c>
      <c r="CW49" s="81">
        <v>3734.5600213113439</v>
      </c>
      <c r="CX49" s="81">
        <v>3847.4402069558218</v>
      </c>
      <c r="CY49" s="81">
        <v>3961.8669313575706</v>
      </c>
      <c r="CZ49" s="81">
        <v>4077.8401945165897</v>
      </c>
      <c r="DA49" s="81">
        <v>4195.3599964328778</v>
      </c>
      <c r="DB49" s="81">
        <v>4314.4263371064353</v>
      </c>
      <c r="DC49" s="81">
        <v>4435.0392165372641</v>
      </c>
      <c r="DD49" s="81">
        <v>4557.1986347253614</v>
      </c>
      <c r="DE49" s="81">
        <v>4680.9045916707291</v>
      </c>
      <c r="DF49" s="81">
        <v>4806.1570873733663</v>
      </c>
      <c r="DG49" s="81">
        <v>4932.9561218332719</v>
      </c>
      <c r="DH49" s="81">
        <v>5061.3016950504461</v>
      </c>
      <c r="DI49" s="81">
        <v>5191.1938070248925</v>
      </c>
      <c r="DJ49" s="81">
        <v>5322.6324577566083</v>
      </c>
    </row>
    <row r="50" spans="1:114" ht="20.100000000000001" customHeight="1" outlineLevel="1" x14ac:dyDescent="0.2">
      <c r="A50" s="14"/>
      <c r="B50" s="40"/>
      <c r="C50" s="14"/>
      <c r="D50" s="14"/>
      <c r="E50" s="14"/>
      <c r="F50" s="14"/>
      <c r="G50" s="14"/>
      <c r="H50" s="14"/>
      <c r="I50" s="14"/>
      <c r="J50" s="14"/>
      <c r="K50" s="39"/>
      <c r="L50" s="13"/>
    </row>
    <row r="51" spans="1:114" ht="20.100000000000001" customHeight="1" outlineLevel="1" x14ac:dyDescent="0.2">
      <c r="A51" s="14"/>
      <c r="B51" s="40"/>
      <c r="C51" s="14"/>
      <c r="D51" s="14"/>
      <c r="E51" s="14"/>
      <c r="F51" s="14"/>
      <c r="G51" s="14"/>
      <c r="H51" s="14"/>
      <c r="I51" s="14"/>
      <c r="J51" s="14"/>
      <c r="K51" s="39"/>
      <c r="L51" s="13"/>
    </row>
    <row r="52" spans="1:114" ht="20.100000000000001" customHeight="1" outlineLevel="1" x14ac:dyDescent="0.2">
      <c r="A52" s="14"/>
      <c r="B52" s="40"/>
      <c r="C52" s="14"/>
      <c r="D52" s="14"/>
      <c r="E52" s="14"/>
      <c r="F52" s="14"/>
      <c r="G52" s="14"/>
      <c r="H52" s="14"/>
      <c r="I52" s="14"/>
      <c r="J52" s="14"/>
      <c r="K52" s="39"/>
      <c r="L52" s="13"/>
    </row>
    <row r="53" spans="1:114" ht="20.100000000000001" customHeight="1" outlineLevel="1" x14ac:dyDescent="0.2">
      <c r="A53" s="14"/>
      <c r="B53" s="40"/>
      <c r="C53" s="14"/>
      <c r="D53" s="14"/>
      <c r="E53" s="14"/>
      <c r="F53" s="14"/>
      <c r="G53" s="14"/>
      <c r="H53" s="14"/>
      <c r="I53" s="14"/>
      <c r="J53" s="14"/>
      <c r="K53" s="39"/>
      <c r="L53" s="13"/>
    </row>
    <row r="54" spans="1:114" ht="20.100000000000001" customHeight="1" outlineLevel="1" x14ac:dyDescent="0.2">
      <c r="A54" s="14"/>
      <c r="B54" s="40"/>
      <c r="C54" s="14"/>
      <c r="D54" s="14"/>
      <c r="E54" s="14"/>
      <c r="F54" s="14"/>
      <c r="G54" s="14"/>
      <c r="H54" s="14"/>
      <c r="I54" s="14"/>
      <c r="J54" s="14"/>
      <c r="K54" s="39"/>
      <c r="L54" s="13"/>
    </row>
    <row r="55" spans="1:114" ht="20.100000000000001" customHeight="1" outlineLevel="1" x14ac:dyDescent="0.2">
      <c r="A55" s="14"/>
      <c r="B55" s="40"/>
      <c r="C55" s="14"/>
      <c r="D55" s="14"/>
      <c r="E55" s="14"/>
      <c r="F55" s="14"/>
      <c r="G55" s="14"/>
      <c r="H55" s="14"/>
      <c r="I55" s="14"/>
      <c r="J55" s="14"/>
      <c r="K55" s="39"/>
      <c r="L55" s="13"/>
    </row>
    <row r="56" spans="1:114" ht="20.100000000000001" customHeight="1" outlineLevel="1" x14ac:dyDescent="0.2">
      <c r="A56" s="14"/>
      <c r="B56" s="40"/>
      <c r="C56" s="14"/>
      <c r="D56" s="14"/>
      <c r="E56" s="14"/>
      <c r="F56" s="14"/>
      <c r="G56" s="14"/>
      <c r="H56" s="14"/>
      <c r="I56" s="14"/>
      <c r="J56" s="14"/>
      <c r="K56" s="39"/>
      <c r="L56" s="13"/>
    </row>
    <row r="57" spans="1:114" ht="20.100000000000001" customHeight="1" outlineLevel="1" x14ac:dyDescent="0.2">
      <c r="A57" s="14"/>
      <c r="B57" s="40"/>
      <c r="C57" s="14"/>
      <c r="D57" s="14"/>
      <c r="E57" s="14"/>
      <c r="F57" s="14"/>
      <c r="G57" s="14"/>
      <c r="H57" s="14"/>
      <c r="I57" s="14"/>
      <c r="J57" s="14"/>
      <c r="K57" s="39"/>
      <c r="L57" s="13"/>
    </row>
    <row r="58" spans="1:114" ht="20.100000000000001" customHeight="1" outlineLevel="1" x14ac:dyDescent="0.2">
      <c r="A58" s="14"/>
      <c r="B58" s="40"/>
      <c r="C58" s="14"/>
      <c r="D58" s="14"/>
      <c r="E58" s="14"/>
      <c r="F58" s="14"/>
      <c r="G58" s="14"/>
      <c r="H58" s="14"/>
      <c r="I58" s="14"/>
      <c r="J58" s="14"/>
      <c r="K58" s="39"/>
      <c r="L58" s="13"/>
    </row>
    <row r="59" spans="1:114" ht="20.100000000000001" customHeight="1" outlineLevel="1" x14ac:dyDescent="0.2">
      <c r="A59" s="14"/>
      <c r="B59" s="40"/>
      <c r="C59" s="14"/>
      <c r="D59" s="14"/>
      <c r="E59" s="14"/>
      <c r="F59" s="14"/>
      <c r="G59" s="14"/>
      <c r="H59" s="14"/>
      <c r="I59" s="14"/>
      <c r="J59" s="14"/>
      <c r="K59" s="39"/>
      <c r="L59" s="13"/>
    </row>
    <row r="60" spans="1:114" ht="20.100000000000001" customHeight="1" outlineLevel="1" x14ac:dyDescent="0.2">
      <c r="A60" s="14"/>
      <c r="B60" s="40"/>
      <c r="C60" s="14"/>
      <c r="D60" s="14"/>
      <c r="E60" s="14"/>
      <c r="F60" s="14"/>
      <c r="G60" s="14"/>
      <c r="H60" s="14"/>
      <c r="I60" s="14"/>
      <c r="J60" s="14"/>
      <c r="K60" s="39"/>
      <c r="L60" s="13"/>
    </row>
    <row r="61" spans="1:114" ht="20.100000000000001" customHeight="1" outlineLevel="1" x14ac:dyDescent="0.2">
      <c r="A61" s="14"/>
      <c r="B61" s="83"/>
      <c r="C61" s="82"/>
      <c r="D61" s="82"/>
      <c r="E61" s="82"/>
      <c r="F61" s="82"/>
      <c r="G61" s="82"/>
      <c r="H61" s="82"/>
      <c r="I61" s="82"/>
      <c r="J61" s="82"/>
      <c r="K61" s="84"/>
      <c r="L61" s="13"/>
    </row>
    <row r="62" spans="1:114" ht="20.100000000000001" customHeight="1" outlineLevel="1" x14ac:dyDescent="0.2">
      <c r="A62" s="19"/>
      <c r="B62" s="27"/>
      <c r="C62" s="27"/>
      <c r="D62" s="27"/>
      <c r="E62" s="27"/>
      <c r="F62" s="27"/>
      <c r="G62" s="27"/>
      <c r="H62" s="27"/>
      <c r="I62" s="26"/>
      <c r="J62" s="78"/>
      <c r="K62" s="25"/>
      <c r="L62" s="13"/>
    </row>
    <row r="63" spans="1:114" ht="20.100000000000001" customHeight="1" outlineLevel="1" x14ac:dyDescent="0.2">
      <c r="A63" s="85" t="str">
        <f>$A$45&amp;"."&amp;1</f>
        <v>A.2.1</v>
      </c>
      <c r="B63" s="22" t="s">
        <v>120</v>
      </c>
      <c r="C63" s="22"/>
      <c r="D63" s="22"/>
      <c r="E63" s="22"/>
      <c r="F63" s="22"/>
      <c r="G63" s="22"/>
      <c r="H63" s="22"/>
      <c r="I63" s="22"/>
      <c r="J63" s="87" t="s">
        <v>121</v>
      </c>
      <c r="K63" s="88" t="s">
        <v>122</v>
      </c>
      <c r="L63" s="13"/>
    </row>
    <row r="64" spans="1:114" ht="20.100000000000001" customHeight="1" outlineLevel="1" x14ac:dyDescent="0.2">
      <c r="A64" s="19" t="s">
        <v>53</v>
      </c>
      <c r="B64" s="21" t="s">
        <v>123</v>
      </c>
      <c r="C64" s="21"/>
      <c r="D64" s="21"/>
      <c r="E64" s="21"/>
      <c r="F64" s="21"/>
      <c r="G64" s="21"/>
      <c r="H64" s="21"/>
      <c r="I64" s="20"/>
      <c r="J64" s="89">
        <v>-122.625</v>
      </c>
      <c r="K64" s="89">
        <v>2876</v>
      </c>
      <c r="L64" s="13"/>
    </row>
    <row r="65" spans="1:14" ht="20.100000000000001" customHeight="1" outlineLevel="1" x14ac:dyDescent="0.2">
      <c r="A65" s="19" t="s">
        <v>52</v>
      </c>
      <c r="B65" s="18" t="s">
        <v>124</v>
      </c>
      <c r="C65" s="18"/>
      <c r="D65" s="18"/>
      <c r="E65" s="18"/>
      <c r="F65" s="18"/>
      <c r="G65" s="18"/>
      <c r="H65" s="18"/>
      <c r="I65" s="17"/>
      <c r="J65" s="89">
        <v>1940.3034272562518</v>
      </c>
      <c r="K65" s="89">
        <v>3595</v>
      </c>
      <c r="L65" s="13"/>
    </row>
    <row r="66" spans="1:14" ht="20.100000000000001" customHeight="1" outlineLevel="1" x14ac:dyDescent="0.2">
      <c r="A66" s="19" t="s">
        <v>51</v>
      </c>
      <c r="B66" s="18" t="s">
        <v>125</v>
      </c>
      <c r="C66" s="18"/>
      <c r="D66" s="18"/>
      <c r="E66" s="18"/>
      <c r="F66" s="18"/>
      <c r="G66" s="18"/>
      <c r="H66" s="18"/>
      <c r="I66" s="17"/>
      <c r="J66" s="89">
        <v>198.70455543899399</v>
      </c>
      <c r="K66" s="89">
        <v>2928.2972949759492</v>
      </c>
      <c r="L66" s="13"/>
    </row>
    <row r="67" spans="1:14" ht="20.100000000000001" customHeight="1" outlineLevel="1" x14ac:dyDescent="0.2">
      <c r="A67" s="19" t="s">
        <v>55</v>
      </c>
      <c r="B67" s="18" t="s">
        <v>127</v>
      </c>
      <c r="C67" s="18"/>
      <c r="D67" s="18"/>
      <c r="E67" s="18"/>
      <c r="F67" s="18"/>
      <c r="G67" s="18"/>
      <c r="H67" s="18"/>
      <c r="I67" s="17"/>
      <c r="J67" s="89">
        <v>-1181.0772027163739</v>
      </c>
      <c r="K67" s="89">
        <v>2809.8324530291275</v>
      </c>
      <c r="L67" s="13"/>
    </row>
    <row r="68" spans="1:14" ht="20.100000000000001" customHeight="1" outlineLevel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3"/>
    </row>
    <row r="69" spans="1:14" ht="20.100000000000001" customHeight="1" outlineLevel="1" x14ac:dyDescent="0.2">
      <c r="A69" s="85" t="str">
        <f>$A$45&amp;"."&amp;2</f>
        <v>A.2.2</v>
      </c>
      <c r="B69" s="22" t="s">
        <v>126</v>
      </c>
      <c r="C69" s="22"/>
      <c r="D69" s="22"/>
      <c r="E69" s="22"/>
      <c r="F69" s="22"/>
      <c r="G69" s="22"/>
      <c r="H69" s="22"/>
      <c r="I69" s="88" t="s">
        <v>166</v>
      </c>
      <c r="J69" s="87" t="s">
        <v>131</v>
      </c>
      <c r="K69" s="88" t="s">
        <v>132</v>
      </c>
      <c r="L69" s="13"/>
    </row>
    <row r="70" spans="1:14" ht="20.100000000000001" customHeight="1" outlineLevel="1" x14ac:dyDescent="0.2">
      <c r="A70" s="19" t="s">
        <v>53</v>
      </c>
      <c r="B70" s="21" t="s">
        <v>128</v>
      </c>
      <c r="C70" s="21"/>
      <c r="D70" s="21"/>
      <c r="E70" s="21"/>
      <c r="F70" s="21"/>
      <c r="G70" s="21"/>
      <c r="H70" s="21"/>
      <c r="I70" s="90">
        <v>2893358.3664825903</v>
      </c>
      <c r="J70" s="90">
        <v>0.15463722959844101</v>
      </c>
      <c r="K70" s="90">
        <v>1.0667257193793566E-7</v>
      </c>
      <c r="L70" s="13"/>
    </row>
    <row r="71" spans="1:14" ht="20.100000000000001" customHeight="1" outlineLevel="1" x14ac:dyDescent="0.2">
      <c r="A71" s="19" t="s">
        <v>52</v>
      </c>
      <c r="B71" s="18" t="s">
        <v>129</v>
      </c>
      <c r="C71" s="18"/>
      <c r="D71" s="18"/>
      <c r="E71" s="18"/>
      <c r="F71" s="18"/>
      <c r="G71" s="18"/>
      <c r="H71" s="18"/>
      <c r="I71" s="90">
        <v>2894492.1275382233</v>
      </c>
      <c r="J71" s="90">
        <v>0.14336010264932086</v>
      </c>
      <c r="K71" s="90">
        <v>6.0690402930310234E-8</v>
      </c>
      <c r="L71" s="13"/>
    </row>
    <row r="72" spans="1:14" ht="20.100000000000001" customHeight="1" outlineLevel="1" x14ac:dyDescent="0.2">
      <c r="A72" s="19" t="s">
        <v>51</v>
      </c>
      <c r="B72" s="18" t="s">
        <v>130</v>
      </c>
      <c r="C72" s="18"/>
      <c r="D72" s="18"/>
      <c r="E72" s="18"/>
      <c r="F72" s="18"/>
      <c r="G72" s="18"/>
      <c r="H72" s="18"/>
      <c r="I72" s="90">
        <v>2809832.4530291273</v>
      </c>
      <c r="J72" s="86">
        <v>0</v>
      </c>
      <c r="K72" s="86">
        <v>0</v>
      </c>
      <c r="L72" s="13"/>
    </row>
    <row r="73" spans="1:14" ht="20.100000000000001" customHeight="1" outlineLevel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3"/>
    </row>
    <row r="74" spans="1:14" ht="20.100000000000001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3"/>
    </row>
    <row r="75" spans="1:14" ht="20.100000000000001" customHeight="1" thickBot="1" x14ac:dyDescent="0.4">
      <c r="A75" s="24" t="str">
        <f>$A$11&amp;"."&amp;3</f>
        <v>A.3</v>
      </c>
      <c r="B75" s="24" t="s">
        <v>133</v>
      </c>
      <c r="C75" s="24"/>
      <c r="D75" s="24"/>
      <c r="E75" s="24"/>
      <c r="F75" s="24"/>
      <c r="G75" s="24"/>
      <c r="H75" s="24"/>
      <c r="I75" s="24"/>
      <c r="J75" s="24"/>
      <c r="K75" s="23"/>
      <c r="L75" s="13"/>
    </row>
    <row r="76" spans="1:14" ht="20.100000000000001" customHeight="1" outlineLevel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3"/>
    </row>
    <row r="77" spans="1:14" ht="20.100000000000001" customHeight="1" outlineLevel="1" x14ac:dyDescent="0.2">
      <c r="A77" s="14"/>
      <c r="B77" s="43"/>
      <c r="C77" s="42"/>
      <c r="D77" s="42"/>
      <c r="E77" s="42"/>
      <c r="F77" s="42"/>
      <c r="G77" s="42"/>
      <c r="H77" s="42"/>
      <c r="I77" s="42"/>
      <c r="J77" s="42"/>
      <c r="K77" s="41"/>
      <c r="L77" s="13"/>
      <c r="N77" s="80"/>
    </row>
    <row r="78" spans="1:14" ht="20.100000000000001" customHeight="1" outlineLevel="1" x14ac:dyDescent="0.2">
      <c r="A78" s="14"/>
      <c r="B78" s="40"/>
      <c r="C78" s="14"/>
      <c r="D78" s="14"/>
      <c r="E78" s="14"/>
      <c r="F78" s="14"/>
      <c r="G78" s="14"/>
      <c r="H78" s="14"/>
      <c r="I78" s="14"/>
      <c r="J78" s="14"/>
      <c r="K78" s="39"/>
      <c r="L78" s="13"/>
      <c r="N78" s="80"/>
    </row>
    <row r="79" spans="1:14" ht="20.100000000000001" customHeight="1" outlineLevel="1" x14ac:dyDescent="0.2">
      <c r="A79" s="14"/>
      <c r="B79" s="40"/>
      <c r="C79" s="14"/>
      <c r="D79" s="14"/>
      <c r="E79" s="14"/>
      <c r="F79" s="14"/>
      <c r="G79" s="14"/>
      <c r="H79" s="14"/>
      <c r="I79" s="14"/>
      <c r="J79" s="14"/>
      <c r="K79" s="39"/>
      <c r="L79" s="13"/>
      <c r="N79" s="80"/>
    </row>
    <row r="80" spans="1:14" ht="20.100000000000001" customHeight="1" outlineLevel="1" x14ac:dyDescent="0.2">
      <c r="A80" s="14"/>
      <c r="B80" s="40"/>
      <c r="C80" s="14"/>
      <c r="D80" s="14"/>
      <c r="E80" s="14"/>
      <c r="F80" s="14"/>
      <c r="G80" s="14"/>
      <c r="H80" s="14"/>
      <c r="I80" s="14"/>
      <c r="J80" s="14"/>
      <c r="K80" s="39"/>
      <c r="L80" s="13"/>
    </row>
    <row r="81" spans="1:12" ht="20.100000000000001" customHeight="1" outlineLevel="1" x14ac:dyDescent="0.2">
      <c r="A81" s="14"/>
      <c r="B81" s="40"/>
      <c r="C81" s="14"/>
      <c r="D81" s="14"/>
      <c r="E81" s="14"/>
      <c r="F81" s="14"/>
      <c r="G81" s="14"/>
      <c r="H81" s="14"/>
      <c r="I81" s="14"/>
      <c r="J81" s="14"/>
      <c r="K81" s="39"/>
      <c r="L81" s="13"/>
    </row>
    <row r="82" spans="1:12" ht="20.100000000000001" customHeight="1" outlineLevel="1" x14ac:dyDescent="0.2">
      <c r="A82" s="14"/>
      <c r="B82" s="40"/>
      <c r="C82" s="14"/>
      <c r="D82" s="14"/>
      <c r="E82" s="14"/>
      <c r="F82" s="14"/>
      <c r="G82" s="14"/>
      <c r="H82" s="14"/>
      <c r="I82" s="14"/>
      <c r="J82" s="14"/>
      <c r="K82" s="39"/>
      <c r="L82" s="13"/>
    </row>
    <row r="83" spans="1:12" ht="20.100000000000001" customHeight="1" outlineLevel="1" x14ac:dyDescent="0.2">
      <c r="A83" s="14"/>
      <c r="B83" s="40"/>
      <c r="C83" s="14"/>
      <c r="D83" s="14"/>
      <c r="E83" s="14"/>
      <c r="F83" s="14"/>
      <c r="G83" s="14"/>
      <c r="H83" s="14"/>
      <c r="I83" s="14"/>
      <c r="J83" s="14"/>
      <c r="K83" s="39"/>
      <c r="L83" s="13"/>
    </row>
    <row r="84" spans="1:12" ht="20.100000000000001" customHeight="1" outlineLevel="1" x14ac:dyDescent="0.2">
      <c r="A84" s="14"/>
      <c r="B84" s="40"/>
      <c r="C84" s="14"/>
      <c r="D84" s="14"/>
      <c r="E84" s="14"/>
      <c r="F84" s="14"/>
      <c r="G84" s="14"/>
      <c r="H84" s="14"/>
      <c r="I84" s="14"/>
      <c r="J84" s="14"/>
      <c r="K84" s="39"/>
      <c r="L84" s="13"/>
    </row>
    <row r="85" spans="1:12" ht="20.100000000000001" customHeight="1" outlineLevel="1" x14ac:dyDescent="0.2">
      <c r="A85" s="14"/>
      <c r="B85" s="40"/>
      <c r="C85" s="14"/>
      <c r="D85" s="14"/>
      <c r="E85" s="14"/>
      <c r="F85" s="14"/>
      <c r="G85" s="14"/>
      <c r="H85" s="14"/>
      <c r="I85" s="14"/>
      <c r="J85" s="14"/>
      <c r="K85" s="39"/>
      <c r="L85" s="13"/>
    </row>
    <row r="86" spans="1:12" ht="20.100000000000001" customHeight="1" outlineLevel="1" x14ac:dyDescent="0.2">
      <c r="A86" s="14"/>
      <c r="B86" s="40"/>
      <c r="C86" s="14"/>
      <c r="D86" s="14"/>
      <c r="E86" s="14"/>
      <c r="F86" s="14"/>
      <c r="G86" s="14"/>
      <c r="H86" s="14"/>
      <c r="I86" s="14"/>
      <c r="J86" s="14"/>
      <c r="K86" s="39"/>
      <c r="L86" s="13"/>
    </row>
    <row r="87" spans="1:12" ht="20.100000000000001" customHeight="1" outlineLevel="1" x14ac:dyDescent="0.2">
      <c r="A87" s="14"/>
      <c r="B87" s="40"/>
      <c r="C87" s="14"/>
      <c r="D87" s="14"/>
      <c r="E87" s="14"/>
      <c r="F87" s="14"/>
      <c r="G87" s="14"/>
      <c r="H87" s="14"/>
      <c r="I87" s="14"/>
      <c r="J87" s="14"/>
      <c r="K87" s="39"/>
      <c r="L87" s="13"/>
    </row>
    <row r="88" spans="1:12" ht="20.100000000000001" customHeight="1" outlineLevel="1" x14ac:dyDescent="0.2">
      <c r="A88" s="14"/>
      <c r="B88" s="40"/>
      <c r="C88" s="14"/>
      <c r="D88" s="14"/>
      <c r="E88" s="14"/>
      <c r="F88" s="14"/>
      <c r="G88" s="14"/>
      <c r="H88" s="14"/>
      <c r="I88" s="14"/>
      <c r="J88" s="14"/>
      <c r="K88" s="39"/>
      <c r="L88" s="13"/>
    </row>
    <row r="89" spans="1:12" ht="20.100000000000001" customHeight="1" outlineLevel="1" x14ac:dyDescent="0.2">
      <c r="A89" s="14"/>
      <c r="B89" s="40"/>
      <c r="C89" s="14"/>
      <c r="D89" s="14"/>
      <c r="E89" s="14"/>
      <c r="F89" s="14"/>
      <c r="G89" s="14"/>
      <c r="H89" s="14"/>
      <c r="I89" s="14"/>
      <c r="J89" s="14"/>
      <c r="K89" s="39"/>
      <c r="L89" s="13"/>
    </row>
    <row r="90" spans="1:12" ht="20.100000000000001" customHeight="1" outlineLevel="1" x14ac:dyDescent="0.2">
      <c r="A90" s="14"/>
      <c r="B90" s="40"/>
      <c r="C90" s="14"/>
      <c r="D90" s="14"/>
      <c r="E90" s="14"/>
      <c r="F90" s="14"/>
      <c r="G90" s="14"/>
      <c r="H90" s="14"/>
      <c r="I90" s="14"/>
      <c r="J90" s="14"/>
      <c r="K90" s="39"/>
      <c r="L90" s="13"/>
    </row>
    <row r="91" spans="1:12" ht="20.100000000000001" customHeight="1" outlineLevel="1" x14ac:dyDescent="0.2">
      <c r="A91" s="14"/>
      <c r="B91" s="83"/>
      <c r="C91" s="82"/>
      <c r="D91" s="82"/>
      <c r="E91" s="82"/>
      <c r="F91" s="82"/>
      <c r="G91" s="82"/>
      <c r="H91" s="82"/>
      <c r="I91" s="82"/>
      <c r="J91" s="82"/>
      <c r="K91" s="84"/>
      <c r="L91" s="13"/>
    </row>
    <row r="92" spans="1:12" ht="20.100000000000001" customHeight="1" outlineLevel="1" x14ac:dyDescent="0.2">
      <c r="A92" s="19"/>
      <c r="B92" s="27"/>
      <c r="C92" s="27"/>
      <c r="D92" s="27"/>
      <c r="E92" s="27"/>
      <c r="F92" s="27"/>
      <c r="G92" s="27"/>
      <c r="H92" s="27"/>
      <c r="I92" s="26"/>
      <c r="J92" s="78"/>
      <c r="K92" s="25"/>
      <c r="L92" s="13"/>
    </row>
    <row r="93" spans="1:12" ht="20.100000000000001" customHeight="1" outlineLevel="1" x14ac:dyDescent="0.2">
      <c r="A93" s="85" t="str">
        <f>$A$75&amp;"."&amp;1</f>
        <v>A.3.1</v>
      </c>
      <c r="B93" s="22" t="s">
        <v>120</v>
      </c>
      <c r="C93" s="22"/>
      <c r="D93" s="22"/>
      <c r="E93" s="22"/>
      <c r="F93" s="22"/>
      <c r="G93" s="22"/>
      <c r="H93" s="22"/>
      <c r="I93" s="22"/>
      <c r="J93" s="87" t="s">
        <v>121</v>
      </c>
      <c r="K93" s="88" t="s">
        <v>134</v>
      </c>
      <c r="L93" s="13"/>
    </row>
    <row r="94" spans="1:12" ht="20.100000000000001" customHeight="1" outlineLevel="1" x14ac:dyDescent="0.2">
      <c r="A94" s="19" t="s">
        <v>53</v>
      </c>
      <c r="B94" s="21" t="s">
        <v>123</v>
      </c>
      <c r="C94" s="21"/>
      <c r="D94" s="21"/>
      <c r="E94" s="21"/>
      <c r="F94" s="21"/>
      <c r="G94" s="21"/>
      <c r="H94" s="21"/>
      <c r="I94" s="20"/>
      <c r="J94" s="89">
        <f>point1.Z</f>
        <v>-122.625</v>
      </c>
      <c r="K94" s="89">
        <v>-11.769477354455093</v>
      </c>
      <c r="L94" s="13"/>
    </row>
    <row r="95" spans="1:12" ht="20.100000000000001" customHeight="1" outlineLevel="1" x14ac:dyDescent="0.2">
      <c r="A95" s="19" t="s">
        <v>52</v>
      </c>
      <c r="B95" s="18" t="s">
        <v>124</v>
      </c>
      <c r="C95" s="18"/>
      <c r="D95" s="18"/>
      <c r="E95" s="18"/>
      <c r="F95" s="18"/>
      <c r="G95" s="18"/>
      <c r="H95" s="18"/>
      <c r="I95" s="17"/>
      <c r="J95" s="89">
        <f>point2.Z</f>
        <v>1940.3034272562518</v>
      </c>
      <c r="K95" s="89">
        <v>4941.8286357277029</v>
      </c>
      <c r="L95" s="13"/>
    </row>
    <row r="96" spans="1:12" ht="20.100000000000001" customHeight="1" outlineLevel="1" x14ac:dyDescent="0.2">
      <c r="A96" s="19" t="s">
        <v>51</v>
      </c>
      <c r="B96" s="18" t="s">
        <v>125</v>
      </c>
      <c r="C96" s="18"/>
      <c r="D96" s="18"/>
      <c r="E96" s="18"/>
      <c r="F96" s="18"/>
      <c r="G96" s="18"/>
      <c r="H96" s="18"/>
      <c r="I96" s="17"/>
      <c r="J96" s="89">
        <f>point3.Z</f>
        <v>198.70455543899399</v>
      </c>
      <c r="K96" s="89">
        <v>364.97556319029889</v>
      </c>
      <c r="L96" s="13"/>
    </row>
    <row r="97" spans="1:20" ht="20.100000000000001" customHeight="1" outlineLevel="1" x14ac:dyDescent="0.2">
      <c r="A97" s="19" t="s">
        <v>55</v>
      </c>
      <c r="B97" s="18" t="s">
        <v>127</v>
      </c>
      <c r="C97" s="18"/>
      <c r="D97" s="18"/>
      <c r="E97" s="18"/>
      <c r="F97" s="18"/>
      <c r="G97" s="18"/>
      <c r="H97" s="18"/>
      <c r="I97" s="17"/>
      <c r="J97" s="89">
        <f>point4.Z</f>
        <v>-1181.0772027163739</v>
      </c>
      <c r="K97" s="89">
        <v>-498.84519922593563</v>
      </c>
      <c r="L97" s="13"/>
    </row>
    <row r="98" spans="1:20" ht="20.100000000000001" customHeight="1" outlineLevel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3"/>
    </row>
    <row r="99" spans="1:20" ht="20.100000000000001" customHeight="1" outlineLevel="1" x14ac:dyDescent="0.2">
      <c r="A99" s="85" t="str">
        <f>$A$75&amp;"."&amp;2</f>
        <v>A.3.2</v>
      </c>
      <c r="B99" s="22" t="s">
        <v>126</v>
      </c>
      <c r="C99" s="22"/>
      <c r="D99" s="22"/>
      <c r="E99" s="22"/>
      <c r="F99" s="22"/>
      <c r="G99" s="22"/>
      <c r="H99" s="22"/>
      <c r="I99" s="88" t="s">
        <v>166</v>
      </c>
      <c r="J99" s="87" t="s">
        <v>131</v>
      </c>
      <c r="K99" s="88" t="s">
        <v>132</v>
      </c>
      <c r="L99" s="13"/>
    </row>
    <row r="100" spans="1:20" ht="20.100000000000001" customHeight="1" outlineLevel="1" x14ac:dyDescent="0.2">
      <c r="A100" s="19" t="s">
        <v>53</v>
      </c>
      <c r="B100" s="21" t="s">
        <v>128</v>
      </c>
      <c r="C100" s="21"/>
      <c r="D100" s="21"/>
      <c r="E100" s="21"/>
      <c r="F100" s="21"/>
      <c r="G100" s="21"/>
      <c r="H100" s="21"/>
      <c r="I100" s="90">
        <v>114.81145705643203</v>
      </c>
      <c r="J100" s="90">
        <v>1.118778760103095E-3</v>
      </c>
      <c r="K100" s="90">
        <v>7.0555218571026124E-10</v>
      </c>
      <c r="L100" s="13"/>
    </row>
    <row r="101" spans="1:20" ht="20.100000000000001" customHeight="1" outlineLevel="1" x14ac:dyDescent="0.2">
      <c r="A101" s="19" t="s">
        <v>52</v>
      </c>
      <c r="B101" s="18" t="s">
        <v>129</v>
      </c>
      <c r="C101" s="18"/>
      <c r="D101" s="18"/>
      <c r="E101" s="18"/>
      <c r="F101" s="18"/>
      <c r="G101" s="18"/>
      <c r="H101" s="18"/>
      <c r="I101" s="90">
        <v>124.35565924135224</v>
      </c>
      <c r="J101" s="90">
        <v>1.0553092668861622E-3</v>
      </c>
      <c r="K101" s="90">
        <v>4.4675710633438847E-10</v>
      </c>
      <c r="L101" s="13"/>
    </row>
    <row r="102" spans="1:20" ht="20.100000000000001" customHeight="1" outlineLevel="1" x14ac:dyDescent="0.2">
      <c r="A102" s="19" t="s">
        <v>51</v>
      </c>
      <c r="B102" s="18" t="s">
        <v>130</v>
      </c>
      <c r="C102" s="18"/>
      <c r="D102" s="18"/>
      <c r="E102" s="18"/>
      <c r="F102" s="18"/>
      <c r="G102" s="18"/>
      <c r="H102" s="18"/>
      <c r="I102" s="90">
        <v>-498.84519922593563</v>
      </c>
      <c r="J102" s="86">
        <v>0</v>
      </c>
      <c r="K102" s="86">
        <v>0</v>
      </c>
      <c r="L102" s="13"/>
    </row>
    <row r="103" spans="1:20" ht="20.100000000000001" customHeight="1" outlineLevel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3"/>
    </row>
    <row r="104" spans="1:20" ht="20.100000000000001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3"/>
    </row>
    <row r="105" spans="1:20" ht="20.100000000000001" customHeight="1" thickBot="1" x14ac:dyDescent="0.3">
      <c r="A105" s="24" t="str">
        <f>$A$11&amp;"."&amp;4</f>
        <v>A.4</v>
      </c>
      <c r="B105" s="24" t="s">
        <v>135</v>
      </c>
      <c r="C105" s="24"/>
      <c r="D105" s="24"/>
      <c r="E105" s="24"/>
      <c r="F105" s="24"/>
      <c r="G105" s="24"/>
      <c r="H105" s="24"/>
      <c r="I105" s="24"/>
      <c r="J105" s="24"/>
      <c r="K105" s="23"/>
      <c r="L105" s="13"/>
    </row>
    <row r="106" spans="1:20" ht="20.100000000000001" customHeight="1" outlineLevel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3"/>
    </row>
    <row r="107" spans="1:20" ht="20.100000000000001" customHeight="1" outlineLevel="1" x14ac:dyDescent="0.2">
      <c r="A107" s="19" t="s">
        <v>53</v>
      </c>
      <c r="B107" s="18" t="s">
        <v>136</v>
      </c>
      <c r="C107" s="18"/>
      <c r="D107" s="18"/>
      <c r="E107" s="18"/>
      <c r="F107" s="18"/>
      <c r="G107" s="18"/>
      <c r="H107" s="18"/>
      <c r="I107" s="17" t="s">
        <v>137</v>
      </c>
      <c r="J107" s="72">
        <v>225.55390100553569</v>
      </c>
      <c r="K107" s="15" t="s">
        <v>56</v>
      </c>
      <c r="L107" s="13"/>
    </row>
    <row r="108" spans="1:20" ht="20.100000000000001" customHeight="1" outlineLevel="1" x14ac:dyDescent="0.2">
      <c r="A108" s="19" t="s">
        <v>52</v>
      </c>
      <c r="B108" s="18" t="s">
        <v>138</v>
      </c>
      <c r="C108" s="18"/>
      <c r="D108" s="18"/>
      <c r="E108" s="18"/>
      <c r="F108" s="18"/>
      <c r="G108" s="18"/>
      <c r="H108" s="18"/>
      <c r="I108" s="17" t="s">
        <v>139</v>
      </c>
      <c r="J108" s="72">
        <v>2068.2520235998149</v>
      </c>
      <c r="K108" s="15" t="s">
        <v>57</v>
      </c>
      <c r="L108" s="13"/>
    </row>
    <row r="109" spans="1:20" ht="20.100000000000001" customHeight="1" outlineLevel="1" x14ac:dyDescent="0.2">
      <c r="A109" s="19" t="s">
        <v>51</v>
      </c>
      <c r="B109" s="18" t="s">
        <v>140</v>
      </c>
      <c r="C109" s="18"/>
      <c r="D109" s="18"/>
      <c r="E109" s="18"/>
      <c r="F109" s="18"/>
      <c r="G109" s="18"/>
      <c r="H109" s="18"/>
      <c r="I109" s="17" t="s">
        <v>141</v>
      </c>
      <c r="J109" s="72">
        <v>1009.7998208834413</v>
      </c>
      <c r="K109" s="15" t="s">
        <v>57</v>
      </c>
      <c r="L109" s="13"/>
    </row>
    <row r="110" spans="1:20" ht="20.100000000000001" customHeight="1" outlineLevel="1" x14ac:dyDescent="0.2">
      <c r="A110" s="19" t="s">
        <v>55</v>
      </c>
      <c r="B110" s="18" t="s">
        <v>142</v>
      </c>
      <c r="C110" s="18"/>
      <c r="D110" s="18"/>
      <c r="E110" s="18"/>
      <c r="F110" s="18"/>
      <c r="G110" s="18"/>
      <c r="H110" s="18"/>
      <c r="I110" s="17" t="s">
        <v>143</v>
      </c>
      <c r="J110" s="72">
        <v>389.04397592763218</v>
      </c>
      <c r="K110" s="15" t="s">
        <v>144</v>
      </c>
      <c r="L110" s="13"/>
      <c r="N110" s="11">
        <f>1/(bolt.bending_stiffness*1000000)</f>
        <v>2.5704035067388233E-9</v>
      </c>
      <c r="T110" s="11">
        <f>0.0000000025/0.00000000095</f>
        <v>2.6315789473684212</v>
      </c>
    </row>
    <row r="111" spans="1:20" ht="20.100000000000001" customHeight="1" outlineLevel="1" x14ac:dyDescent="0.2">
      <c r="A111" s="19" t="s">
        <v>54</v>
      </c>
      <c r="B111" s="18" t="s">
        <v>146</v>
      </c>
      <c r="C111" s="18"/>
      <c r="D111" s="18"/>
      <c r="E111" s="18"/>
      <c r="F111" s="18"/>
      <c r="G111" s="18"/>
      <c r="H111" s="18"/>
      <c r="I111" s="17" t="s">
        <v>147</v>
      </c>
      <c r="J111" s="72">
        <v>12744.057220983063</v>
      </c>
      <c r="K111" s="15" t="s">
        <v>148</v>
      </c>
      <c r="L111" s="13"/>
    </row>
    <row r="112" spans="1:20" ht="20.100000000000001" customHeight="1" outlineLevel="1" x14ac:dyDescent="0.2">
      <c r="A112" s="19" t="s">
        <v>83</v>
      </c>
      <c r="B112" s="18" t="s">
        <v>149</v>
      </c>
      <c r="C112" s="18"/>
      <c r="D112" s="18"/>
      <c r="E112" s="18"/>
      <c r="F112" s="18"/>
      <c r="G112" s="18"/>
      <c r="H112" s="18"/>
      <c r="I112" s="94" t="s">
        <v>150</v>
      </c>
      <c r="J112" s="72">
        <v>1058.4522027163739</v>
      </c>
      <c r="K112" s="15" t="s">
        <v>57</v>
      </c>
      <c r="L112" s="13"/>
    </row>
    <row r="113" spans="1:15" ht="20.100000000000001" customHeight="1" outlineLevel="1" x14ac:dyDescent="0.2">
      <c r="A113" s="19" t="s">
        <v>89</v>
      </c>
      <c r="B113" s="18" t="s">
        <v>151</v>
      </c>
      <c r="C113" s="18"/>
      <c r="D113" s="18"/>
      <c r="E113" s="18"/>
      <c r="F113" s="18"/>
      <c r="G113" s="18"/>
      <c r="H113" s="18"/>
      <c r="I113" s="95" t="s">
        <v>152</v>
      </c>
      <c r="J113" s="16">
        <v>1.9214733327628666</v>
      </c>
      <c r="K113" s="15" t="s">
        <v>153</v>
      </c>
      <c r="L113" s="13"/>
      <c r="O113" s="11">
        <f>1/bolt.bending_stiffness</f>
        <v>2.570403506738823E-3</v>
      </c>
    </row>
    <row r="114" spans="1:15" ht="20.100000000000001" customHeight="1" outlineLevel="1" x14ac:dyDescent="0.2">
      <c r="A114" s="19" t="s">
        <v>90</v>
      </c>
      <c r="B114" s="18" t="s">
        <v>154</v>
      </c>
      <c r="C114" s="18"/>
      <c r="D114" s="18"/>
      <c r="E114" s="18"/>
      <c r="F114" s="18"/>
      <c r="G114" s="18"/>
      <c r="H114" s="18"/>
      <c r="I114" s="94" t="s">
        <v>155</v>
      </c>
      <c r="J114" s="77">
        <v>0.16275283144901406</v>
      </c>
      <c r="K114" s="15" t="s">
        <v>153</v>
      </c>
      <c r="L114" s="13"/>
    </row>
    <row r="115" spans="1:15" ht="20.100000000000001" customHeight="1" outlineLevel="1" x14ac:dyDescent="0.2">
      <c r="A115" s="19" t="s">
        <v>91</v>
      </c>
      <c r="B115" s="27" t="s">
        <v>156</v>
      </c>
      <c r="C115" s="27"/>
      <c r="D115" s="27"/>
      <c r="E115" s="27"/>
      <c r="F115" s="27"/>
      <c r="G115" s="27"/>
      <c r="H115" s="27"/>
      <c r="I115" s="97" t="s">
        <v>157</v>
      </c>
      <c r="J115" s="98">
        <v>0.12847578133066229</v>
      </c>
      <c r="K115" s="25" t="s">
        <v>153</v>
      </c>
      <c r="L115" s="13"/>
    </row>
    <row r="116" spans="1:15" ht="20.100000000000001" customHeight="1" outlineLevel="1" x14ac:dyDescent="0.2">
      <c r="A116" s="19" t="s">
        <v>94</v>
      </c>
      <c r="B116" s="18" t="s">
        <v>158</v>
      </c>
      <c r="C116" s="18"/>
      <c r="D116" s="18"/>
      <c r="E116" s="18"/>
      <c r="F116" s="18"/>
      <c r="G116" s="18"/>
      <c r="H116" s="18"/>
      <c r="I116" s="17" t="s">
        <v>159</v>
      </c>
      <c r="J116" s="76">
        <v>9.4574208655765347E-4</v>
      </c>
      <c r="K116" s="15" t="s">
        <v>153</v>
      </c>
      <c r="L116" s="13"/>
    </row>
    <row r="117" spans="1:15" ht="20.100000000000001" customHeight="1" outlineLevel="1" x14ac:dyDescent="0.2">
      <c r="A117" s="19"/>
      <c r="B117" s="68"/>
      <c r="C117" s="68"/>
      <c r="D117" s="68"/>
      <c r="E117" s="68"/>
      <c r="F117" s="68"/>
      <c r="G117" s="68"/>
      <c r="H117" s="68"/>
      <c r="I117" s="69"/>
      <c r="J117" s="73"/>
      <c r="K117" s="70"/>
      <c r="L117" s="13"/>
    </row>
    <row r="118" spans="1:15" ht="20.100000000000001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3"/>
    </row>
    <row r="119" spans="1:15" ht="20.100000000000001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3"/>
    </row>
    <row r="123" spans="1:15" ht="12.75" x14ac:dyDescent="0.2">
      <c r="B123" s="79"/>
      <c r="C123" s="79"/>
      <c r="D123" s="79"/>
    </row>
  </sheetData>
  <mergeCells count="8">
    <mergeCell ref="B20:K20"/>
    <mergeCell ref="A3:K3"/>
    <mergeCell ref="B4:G4"/>
    <mergeCell ref="B5:G5"/>
    <mergeCell ref="B6:G6"/>
    <mergeCell ref="B7:G7"/>
    <mergeCell ref="B8:G8"/>
    <mergeCell ref="B9:G9"/>
  </mergeCells>
  <conditionalFormatting sqref="K45">
    <cfRule type="cellIs" dxfId="11" priority="5" stopIfTrue="1" operator="between">
      <formula>0</formula>
      <formula>1</formula>
    </cfRule>
  </conditionalFormatting>
  <conditionalFormatting sqref="K75">
    <cfRule type="cellIs" dxfId="10" priority="2" stopIfTrue="1" operator="between">
      <formula>0</formula>
      <formula>1</formula>
    </cfRule>
  </conditionalFormatting>
  <conditionalFormatting sqref="K105">
    <cfRule type="cellIs" dxfId="9" priority="1" stopIfTrue="1" operator="between">
      <formula>0</formula>
      <formula>1</formula>
    </cfRule>
  </conditionalFormatting>
  <printOptions horizontalCentered="1"/>
  <pageMargins left="0.75" right="0.75" top="0.75" bottom="0.5" header="0.3" footer="0.3"/>
  <pageSetup paperSize="9" scale="80" fitToHeight="0" orientation="portrait" r:id="rId1"/>
  <headerFooter>
    <oddHeader>&amp;L&amp;G&amp;C&amp;"Consolas,Bold"&amp;10&amp;K00-047TITLE&amp;R&amp;"Consolas,Bold"&amp;10&amp;K00-048Rev. X</oddHeader>
    <oddFooter>&amp;R&amp;"Consolas,Bold"&amp;10&amp;K00-048Page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4E8C-372A-4D54-8F9D-E6CA8F2F504E}">
  <sheetPr>
    <pageSetUpPr fitToPage="1"/>
  </sheetPr>
  <dimension ref="A1:DJ126"/>
  <sheetViews>
    <sheetView showGridLines="0" zoomScaleNormal="100" workbookViewId="0">
      <pane ySplit="1" topLeftCell="A48" activePane="bottomLeft" state="frozen"/>
      <selection pane="bottomLeft" activeCell="I99" sqref="I99:K99"/>
    </sheetView>
  </sheetViews>
  <sheetFormatPr defaultColWidth="8.7109375" defaultRowHeight="20.100000000000001" customHeight="1" outlineLevelRow="1" x14ac:dyDescent="0.2"/>
  <cols>
    <col min="1" max="11" width="9.7109375" style="12" customWidth="1"/>
    <col min="12" max="12" width="2.7109375" style="11" customWidth="1"/>
    <col min="13" max="13" width="6.7109375" style="11" customWidth="1"/>
    <col min="14" max="16384" width="8.7109375" style="11"/>
  </cols>
  <sheetData>
    <row r="1" spans="1:22" s="62" customFormat="1" ht="20.100000000000001" customHeight="1" x14ac:dyDescent="0.2">
      <c r="A1" s="67"/>
      <c r="B1" s="66" t="s">
        <v>68</v>
      </c>
      <c r="C1" s="66"/>
      <c r="D1" s="66"/>
      <c r="E1" s="66"/>
      <c r="F1" s="66"/>
      <c r="G1" s="66"/>
      <c r="H1" s="65"/>
      <c r="I1" s="65"/>
      <c r="J1" s="64" t="s">
        <v>67</v>
      </c>
      <c r="K1" s="63" t="s">
        <v>66</v>
      </c>
    </row>
    <row r="2" spans="1:22" ht="20.100000000000001" hidden="1" customHeight="1" outlineLevel="1" x14ac:dyDescent="0.2">
      <c r="A2" s="61"/>
      <c r="B2" s="61"/>
      <c r="C2" s="11"/>
      <c r="D2" s="60"/>
      <c r="E2" s="60"/>
      <c r="F2" s="60"/>
      <c r="G2" s="60"/>
      <c r="H2" s="60"/>
      <c r="I2" s="60"/>
      <c r="J2" s="59"/>
      <c r="K2" s="58"/>
    </row>
    <row r="3" spans="1:22" ht="54.75" hidden="1" customHeight="1" outlineLevel="1" x14ac:dyDescent="0.2">
      <c r="A3" s="102" t="s">
        <v>65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pans="1:22" s="56" customFormat="1" ht="20.100000000000001" hidden="1" customHeight="1" outlineLevel="1" x14ac:dyDescent="0.2">
      <c r="A4" s="57" t="s">
        <v>64</v>
      </c>
      <c r="B4" s="104" t="s">
        <v>63</v>
      </c>
      <c r="C4" s="104"/>
      <c r="D4" s="104"/>
      <c r="E4" s="104"/>
      <c r="F4" s="104"/>
      <c r="G4" s="104"/>
      <c r="H4" s="57" t="s">
        <v>62</v>
      </c>
      <c r="I4" s="57" t="s">
        <v>61</v>
      </c>
      <c r="J4" s="57" t="s">
        <v>60</v>
      </c>
      <c r="K4" s="57" t="s">
        <v>59</v>
      </c>
    </row>
    <row r="5" spans="1:22" s="51" customFormat="1" ht="20.100000000000001" hidden="1" customHeight="1" outlineLevel="1" x14ac:dyDescent="0.2">
      <c r="A5" s="55"/>
      <c r="B5" s="105"/>
      <c r="C5" s="106"/>
      <c r="D5" s="106"/>
      <c r="E5" s="106"/>
      <c r="F5" s="106"/>
      <c r="G5" s="107"/>
      <c r="H5" s="54"/>
      <c r="I5" s="53"/>
      <c r="J5" s="53"/>
      <c r="K5" s="52"/>
    </row>
    <row r="6" spans="1:22" s="51" customFormat="1" ht="20.100000000000001" hidden="1" customHeight="1" outlineLevel="1" x14ac:dyDescent="0.2">
      <c r="A6" s="55"/>
      <c r="B6" s="105"/>
      <c r="C6" s="106"/>
      <c r="D6" s="106"/>
      <c r="E6" s="106"/>
      <c r="F6" s="106"/>
      <c r="G6" s="107"/>
      <c r="H6" s="54"/>
      <c r="I6" s="53"/>
      <c r="J6" s="53"/>
      <c r="K6" s="52"/>
    </row>
    <row r="7" spans="1:22" s="51" customFormat="1" ht="20.100000000000001" hidden="1" customHeight="1" outlineLevel="1" x14ac:dyDescent="0.2">
      <c r="A7" s="55"/>
      <c r="B7" s="105"/>
      <c r="C7" s="106"/>
      <c r="D7" s="106"/>
      <c r="E7" s="106"/>
      <c r="F7" s="106"/>
      <c r="G7" s="107"/>
      <c r="H7" s="54"/>
      <c r="I7" s="53"/>
      <c r="J7" s="53"/>
      <c r="K7" s="52"/>
    </row>
    <row r="8" spans="1:22" s="51" customFormat="1" ht="20.100000000000001" hidden="1" customHeight="1" outlineLevel="1" x14ac:dyDescent="0.2">
      <c r="A8" s="55"/>
      <c r="B8" s="105"/>
      <c r="C8" s="106"/>
      <c r="D8" s="106"/>
      <c r="E8" s="106"/>
      <c r="F8" s="106"/>
      <c r="G8" s="107"/>
      <c r="H8" s="54"/>
      <c r="I8" s="53"/>
      <c r="J8" s="53"/>
      <c r="K8" s="52"/>
    </row>
    <row r="9" spans="1:22" s="51" customFormat="1" ht="20.100000000000001" hidden="1" customHeight="1" outlineLevel="1" x14ac:dyDescent="0.2">
      <c r="A9" s="55"/>
      <c r="B9" s="105"/>
      <c r="C9" s="106"/>
      <c r="D9" s="106"/>
      <c r="E9" s="106"/>
      <c r="F9" s="106"/>
      <c r="G9" s="107"/>
      <c r="H9" s="54"/>
      <c r="I9" s="53"/>
      <c r="J9" s="53"/>
      <c r="K9" s="52"/>
    </row>
    <row r="10" spans="1:22" ht="20.100000000000001" hidden="1" customHeight="1" outlineLevel="1" x14ac:dyDescent="0.2">
      <c r="B10" s="50"/>
      <c r="J10" s="49"/>
      <c r="K10" s="48"/>
    </row>
    <row r="11" spans="1:22" s="44" customFormat="1" ht="39.950000000000003" customHeight="1" collapsed="1" thickBot="1" x14ac:dyDescent="0.35">
      <c r="A11" s="47" t="s">
        <v>161</v>
      </c>
      <c r="B11" s="47" t="s">
        <v>160</v>
      </c>
      <c r="C11" s="47"/>
      <c r="D11" s="47"/>
      <c r="E11" s="47"/>
      <c r="F11" s="47"/>
      <c r="G11" s="47"/>
      <c r="H11" s="47"/>
      <c r="I11" s="47"/>
      <c r="J11" s="47"/>
      <c r="K11" s="46"/>
      <c r="L11" s="45"/>
      <c r="M11" s="35"/>
      <c r="N11" s="35"/>
      <c r="O11" s="35"/>
    </row>
    <row r="12" spans="1:22" ht="20.100000000000001" customHeight="1" thickTop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3"/>
    </row>
    <row r="13" spans="1:22" ht="20.100000000000001" customHeight="1" thickBot="1" x14ac:dyDescent="0.3">
      <c r="A13" s="24" t="str">
        <f>$A$11&amp;"."&amp;1</f>
        <v>B.1</v>
      </c>
      <c r="B13" s="24" t="s">
        <v>69</v>
      </c>
      <c r="C13" s="24"/>
      <c r="D13" s="24"/>
      <c r="E13" s="24"/>
      <c r="F13" s="24"/>
      <c r="G13" s="24"/>
      <c r="H13" s="24"/>
      <c r="I13" s="24"/>
      <c r="J13" s="24"/>
      <c r="K13" s="24"/>
      <c r="L13" s="13"/>
    </row>
    <row r="14" spans="1:22" ht="20.100000000000001" customHeight="1" outlineLevel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3"/>
    </row>
    <row r="15" spans="1:22" s="28" customFormat="1" ht="20.100000000000001" customHeight="1" outlineLevel="1" x14ac:dyDescent="0.2">
      <c r="A15" s="31"/>
      <c r="B15" s="38"/>
      <c r="C15" s="37"/>
      <c r="D15" s="37"/>
      <c r="E15" s="37"/>
      <c r="F15" s="37"/>
      <c r="G15" s="37"/>
      <c r="H15" s="37"/>
      <c r="I15" s="37"/>
      <c r="J15" s="37"/>
      <c r="K15" s="36"/>
      <c r="L15" s="30"/>
      <c r="M15" s="35" t="s">
        <v>58</v>
      </c>
      <c r="N15" s="35"/>
      <c r="O15" s="35"/>
      <c r="P15" s="35"/>
      <c r="Q15" s="35"/>
      <c r="R15" s="35"/>
      <c r="S15" s="35"/>
      <c r="T15" s="35"/>
      <c r="U15" s="35"/>
      <c r="V15" s="35"/>
    </row>
    <row r="16" spans="1:22" s="28" customFormat="1" ht="20.100000000000001" customHeight="1" outlineLevel="1" x14ac:dyDescent="0.2">
      <c r="A16" s="31"/>
      <c r="B16" s="34"/>
      <c r="C16" s="33"/>
      <c r="D16" s="33"/>
      <c r="E16" s="33"/>
      <c r="F16" s="33"/>
      <c r="G16" s="33"/>
      <c r="H16" s="33"/>
      <c r="I16" s="33"/>
      <c r="J16" s="33"/>
      <c r="K16" s="32"/>
      <c r="L16" s="30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s="28" customFormat="1" ht="20.100000000000001" customHeight="1" outlineLevel="1" x14ac:dyDescent="0.2">
      <c r="A17" s="31"/>
      <c r="B17" s="34"/>
      <c r="C17" s="33"/>
      <c r="D17" s="33"/>
      <c r="E17" s="33"/>
      <c r="F17" s="33"/>
      <c r="G17" s="33"/>
      <c r="H17" s="33"/>
      <c r="I17" s="33"/>
      <c r="J17" s="33"/>
      <c r="K17" s="32"/>
      <c r="L17" s="30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s="28" customFormat="1" ht="20.100000000000001" customHeight="1" outlineLevel="1" x14ac:dyDescent="0.2">
      <c r="A18" s="31"/>
      <c r="B18" s="34"/>
      <c r="C18" s="33"/>
      <c r="D18" s="33"/>
      <c r="E18" s="33"/>
      <c r="F18" s="33"/>
      <c r="G18" s="33"/>
      <c r="H18" s="33"/>
      <c r="I18" s="33"/>
      <c r="J18" s="33"/>
      <c r="K18" s="32"/>
      <c r="L18" s="30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s="28" customFormat="1" ht="20.100000000000001" customHeight="1" outlineLevel="1" x14ac:dyDescent="0.2">
      <c r="A19" s="31"/>
      <c r="B19" s="34"/>
      <c r="C19" s="33"/>
      <c r="D19" s="33"/>
      <c r="E19" s="33"/>
      <c r="F19" s="33"/>
      <c r="G19" s="33"/>
      <c r="H19" s="33"/>
      <c r="I19" s="33"/>
      <c r="J19" s="33"/>
      <c r="K19" s="32"/>
      <c r="L19" s="30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s="28" customFormat="1" ht="20.100000000000001" customHeight="1" outlineLevel="1" x14ac:dyDescent="0.2">
      <c r="A20" s="31"/>
      <c r="B20" s="99"/>
      <c r="C20" s="100"/>
      <c r="D20" s="100"/>
      <c r="E20" s="100"/>
      <c r="F20" s="100"/>
      <c r="G20" s="100"/>
      <c r="H20" s="100"/>
      <c r="I20" s="100"/>
      <c r="J20" s="100"/>
      <c r="K20" s="101"/>
      <c r="L20" s="30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s="28" customFormat="1" ht="20.100000000000001" customHeight="1" outlineLevel="1" x14ac:dyDescent="0.2">
      <c r="A21" s="31"/>
      <c r="B21" s="34"/>
      <c r="C21" s="33"/>
      <c r="D21" s="33"/>
      <c r="E21" s="33"/>
      <c r="F21" s="33"/>
      <c r="G21" s="33"/>
      <c r="H21" s="33"/>
      <c r="I21" s="33"/>
      <c r="J21" s="33"/>
      <c r="K21" s="32"/>
      <c r="L21" s="30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s="28" customFormat="1" ht="20.100000000000001" customHeight="1" outlineLevel="1" x14ac:dyDescent="0.2">
      <c r="A22" s="31"/>
      <c r="B22" s="34"/>
      <c r="C22" s="33"/>
      <c r="D22" s="33"/>
      <c r="E22" s="33"/>
      <c r="F22" s="33"/>
      <c r="G22" s="33"/>
      <c r="H22" s="33"/>
      <c r="I22" s="33"/>
      <c r="J22" s="33"/>
      <c r="K22" s="32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s="28" customFormat="1" ht="20.100000000000001" customHeight="1" outlineLevel="1" x14ac:dyDescent="0.2">
      <c r="A23" s="31"/>
      <c r="B23" s="34"/>
      <c r="C23" s="33"/>
      <c r="D23" s="33"/>
      <c r="E23" s="33"/>
      <c r="F23" s="33"/>
      <c r="G23" s="33"/>
      <c r="H23" s="33"/>
      <c r="I23" s="33"/>
      <c r="J23" s="33"/>
      <c r="K23" s="32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s="28" customFormat="1" ht="20.100000000000001" customHeight="1" outlineLevel="1" x14ac:dyDescent="0.2">
      <c r="A24" s="31"/>
      <c r="B24" s="34"/>
      <c r="C24" s="33"/>
      <c r="D24" s="33"/>
      <c r="E24" s="33"/>
      <c r="F24" s="33"/>
      <c r="G24" s="33"/>
      <c r="H24" s="33"/>
      <c r="I24" s="33"/>
      <c r="J24" s="33"/>
      <c r="K24" s="32"/>
      <c r="L24" s="30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s="28" customFormat="1" ht="20.100000000000001" customHeight="1" outlineLevel="1" x14ac:dyDescent="0.2">
      <c r="A25" s="31"/>
      <c r="B25" s="34"/>
      <c r="C25" s="33"/>
      <c r="D25" s="33"/>
      <c r="E25" s="33"/>
      <c r="F25" s="33"/>
      <c r="G25" s="33"/>
      <c r="H25" s="33"/>
      <c r="I25" s="33"/>
      <c r="J25" s="33"/>
      <c r="K25" s="32"/>
      <c r="L25" s="30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ht="20.100000000000001" customHeight="1" outlineLevel="1" x14ac:dyDescent="0.2">
      <c r="A26" s="19" t="s">
        <v>53</v>
      </c>
      <c r="B26" s="18" t="s">
        <v>70</v>
      </c>
      <c r="C26" s="18"/>
      <c r="D26" s="18"/>
      <c r="E26" s="18"/>
      <c r="F26" s="18"/>
      <c r="G26" s="18"/>
      <c r="H26" s="18"/>
      <c r="I26" s="17" t="s">
        <v>71</v>
      </c>
      <c r="J26" s="72">
        <v>232.5</v>
      </c>
      <c r="K26" s="15" t="s">
        <v>56</v>
      </c>
      <c r="L26" s="13"/>
    </row>
    <row r="27" spans="1:22" ht="20.100000000000001" customHeight="1" outlineLevel="1" x14ac:dyDescent="0.2">
      <c r="A27" s="19" t="s">
        <v>52</v>
      </c>
      <c r="B27" s="18" t="s">
        <v>72</v>
      </c>
      <c r="C27" s="18"/>
      <c r="D27" s="18"/>
      <c r="E27" s="18"/>
      <c r="F27" s="18"/>
      <c r="G27" s="18"/>
      <c r="H27" s="18"/>
      <c r="I27" s="17" t="s">
        <v>73</v>
      </c>
      <c r="J27" s="72">
        <v>166.5</v>
      </c>
      <c r="K27" s="15" t="s">
        <v>56</v>
      </c>
      <c r="L27" s="13"/>
    </row>
    <row r="28" spans="1:22" ht="20.100000000000001" customHeight="1" outlineLevel="1" x14ac:dyDescent="0.2">
      <c r="A28" s="19" t="s">
        <v>52</v>
      </c>
      <c r="B28" s="18" t="s">
        <v>74</v>
      </c>
      <c r="C28" s="18"/>
      <c r="D28" s="18"/>
      <c r="E28" s="18"/>
      <c r="F28" s="18"/>
      <c r="G28" s="18"/>
      <c r="H28" s="18"/>
      <c r="I28" s="17" t="s">
        <v>75</v>
      </c>
      <c r="J28" s="72">
        <v>72</v>
      </c>
      <c r="K28" s="15" t="s">
        <v>56</v>
      </c>
      <c r="L28" s="13"/>
    </row>
    <row r="29" spans="1:22" ht="20.100000000000001" customHeight="1" outlineLevel="1" x14ac:dyDescent="0.2">
      <c r="A29" s="19" t="s">
        <v>51</v>
      </c>
      <c r="B29" s="18" t="s">
        <v>76</v>
      </c>
      <c r="C29" s="18"/>
      <c r="D29" s="18"/>
      <c r="E29" s="18"/>
      <c r="F29" s="18"/>
      <c r="G29" s="18"/>
      <c r="H29" s="18"/>
      <c r="I29" s="17" t="s">
        <v>77</v>
      </c>
      <c r="J29" s="72">
        <v>200</v>
      </c>
      <c r="K29" s="15" t="s">
        <v>56</v>
      </c>
      <c r="L29" s="13"/>
    </row>
    <row r="30" spans="1:22" ht="20.100000000000001" customHeight="1" outlineLevel="1" x14ac:dyDescent="0.2">
      <c r="A30" s="19" t="s">
        <v>55</v>
      </c>
      <c r="B30" s="18" t="s">
        <v>79</v>
      </c>
      <c r="C30" s="18"/>
      <c r="D30" s="18"/>
      <c r="E30" s="18"/>
      <c r="F30" s="18"/>
      <c r="G30" s="18"/>
      <c r="H30" s="18"/>
      <c r="I30" s="17" t="s">
        <v>80</v>
      </c>
      <c r="J30" s="72">
        <v>196.34954084936206</v>
      </c>
      <c r="K30" s="15" t="s">
        <v>56</v>
      </c>
      <c r="L30" s="13"/>
    </row>
    <row r="31" spans="1:22" ht="20.100000000000001" customHeight="1" outlineLevel="1" x14ac:dyDescent="0.2">
      <c r="A31" s="19" t="s">
        <v>54</v>
      </c>
      <c r="B31" s="18" t="s">
        <v>81</v>
      </c>
      <c r="C31" s="18"/>
      <c r="D31" s="18"/>
      <c r="E31" s="18"/>
      <c r="F31" s="18"/>
      <c r="G31" s="18"/>
      <c r="H31" s="18"/>
      <c r="I31" s="17" t="s">
        <v>82</v>
      </c>
      <c r="J31" s="72">
        <v>3714</v>
      </c>
      <c r="K31" s="15" t="s">
        <v>56</v>
      </c>
      <c r="L31" s="13"/>
    </row>
    <row r="32" spans="1:22" ht="20.100000000000001" customHeight="1" outlineLevel="1" x14ac:dyDescent="0.2">
      <c r="A32" s="19" t="s">
        <v>83</v>
      </c>
      <c r="B32" s="27" t="s">
        <v>84</v>
      </c>
      <c r="C32" s="27"/>
      <c r="D32" s="27"/>
      <c r="E32" s="27"/>
      <c r="F32" s="27"/>
      <c r="G32" s="27"/>
      <c r="H32" s="27"/>
      <c r="I32" s="26" t="s">
        <v>85</v>
      </c>
      <c r="J32" s="74">
        <v>-122.625</v>
      </c>
      <c r="K32" s="25" t="s">
        <v>57</v>
      </c>
      <c r="L32" s="13"/>
    </row>
    <row r="33" spans="1:114" ht="20.100000000000001" customHeight="1" outlineLevel="1" x14ac:dyDescent="0.2">
      <c r="A33" s="19" t="s">
        <v>89</v>
      </c>
      <c r="B33" s="18" t="s">
        <v>86</v>
      </c>
      <c r="C33" s="18"/>
      <c r="D33" s="18"/>
      <c r="E33" s="18"/>
      <c r="F33" s="18"/>
      <c r="G33" s="18"/>
      <c r="H33" s="18"/>
      <c r="I33" s="17"/>
      <c r="J33" s="71" t="s">
        <v>96</v>
      </c>
      <c r="K33" s="15"/>
      <c r="L33" s="13"/>
    </row>
    <row r="34" spans="1:114" ht="20.100000000000001" customHeight="1" outlineLevel="1" x14ac:dyDescent="0.2">
      <c r="A34" s="19" t="s">
        <v>90</v>
      </c>
      <c r="B34" s="18" t="s">
        <v>93</v>
      </c>
      <c r="C34" s="18"/>
      <c r="D34" s="18"/>
      <c r="E34" s="18"/>
      <c r="F34" s="18"/>
      <c r="G34" s="18"/>
      <c r="H34" s="18"/>
      <c r="I34" s="17" t="s">
        <v>95</v>
      </c>
      <c r="J34" s="71">
        <v>6</v>
      </c>
      <c r="K34" s="15" t="s">
        <v>56</v>
      </c>
      <c r="L34" s="13"/>
    </row>
    <row r="35" spans="1:114" ht="20.100000000000001" customHeight="1" outlineLevel="1" x14ac:dyDescent="0.2">
      <c r="A35" s="19" t="s">
        <v>91</v>
      </c>
      <c r="B35" s="18" t="s">
        <v>87</v>
      </c>
      <c r="C35" s="18"/>
      <c r="D35" s="18"/>
      <c r="E35" s="18"/>
      <c r="F35" s="18"/>
      <c r="G35" s="18"/>
      <c r="H35" s="18"/>
      <c r="I35" s="17"/>
      <c r="J35" s="71">
        <v>8.8000000000000007</v>
      </c>
      <c r="K35" s="15"/>
      <c r="L35" s="13"/>
    </row>
    <row r="36" spans="1:114" ht="20.100000000000001" customHeight="1" outlineLevel="1" x14ac:dyDescent="0.2">
      <c r="A36" s="19" t="s">
        <v>94</v>
      </c>
      <c r="B36" s="27" t="s">
        <v>88</v>
      </c>
      <c r="C36" s="27"/>
      <c r="D36" s="27"/>
      <c r="E36" s="27"/>
      <c r="F36" s="27"/>
      <c r="G36" s="27"/>
      <c r="H36" s="27"/>
      <c r="I36" s="26" t="s">
        <v>92</v>
      </c>
      <c r="J36" s="75">
        <v>2876</v>
      </c>
      <c r="K36" s="25" t="s">
        <v>57</v>
      </c>
      <c r="L36" s="13"/>
    </row>
    <row r="37" spans="1:114" ht="20.100000000000001" customHeight="1" outlineLevel="1" x14ac:dyDescent="0.2">
      <c r="A37" s="19" t="s">
        <v>105</v>
      </c>
      <c r="B37" s="18" t="s">
        <v>97</v>
      </c>
      <c r="C37" s="18"/>
      <c r="D37" s="18"/>
      <c r="E37" s="18"/>
      <c r="F37" s="18"/>
      <c r="G37" s="18"/>
      <c r="H37" s="18"/>
      <c r="I37" s="17" t="s">
        <v>103</v>
      </c>
      <c r="J37" s="72">
        <v>86</v>
      </c>
      <c r="K37" s="15" t="s">
        <v>56</v>
      </c>
      <c r="L37" s="13"/>
    </row>
    <row r="38" spans="1:114" ht="20.100000000000001" customHeight="1" outlineLevel="1" x14ac:dyDescent="0.2">
      <c r="A38" s="19" t="s">
        <v>106</v>
      </c>
      <c r="B38" s="18" t="s">
        <v>98</v>
      </c>
      <c r="C38" s="18"/>
      <c r="D38" s="18"/>
      <c r="E38" s="18"/>
      <c r="F38" s="18"/>
      <c r="G38" s="18"/>
      <c r="H38" s="18"/>
      <c r="I38" s="17" t="s">
        <v>104</v>
      </c>
      <c r="J38" s="72">
        <v>140</v>
      </c>
      <c r="K38" s="15" t="s">
        <v>56</v>
      </c>
      <c r="L38" s="13"/>
    </row>
    <row r="39" spans="1:114" ht="20.100000000000001" customHeight="1" outlineLevel="1" x14ac:dyDescent="0.2">
      <c r="A39" s="19" t="s">
        <v>107</v>
      </c>
      <c r="B39" s="18" t="s">
        <v>99</v>
      </c>
      <c r="C39" s="18"/>
      <c r="D39" s="18"/>
      <c r="E39" s="18"/>
      <c r="F39" s="18"/>
      <c r="G39" s="18"/>
      <c r="H39" s="18"/>
      <c r="I39" s="17" t="s">
        <v>102</v>
      </c>
      <c r="J39" s="77">
        <v>1.2144946656595303</v>
      </c>
      <c r="K39" s="15" t="s">
        <v>56</v>
      </c>
      <c r="L39" s="13"/>
    </row>
    <row r="40" spans="1:114" ht="20.100000000000001" customHeight="1" outlineLevel="1" x14ac:dyDescent="0.2">
      <c r="A40" s="19" t="s">
        <v>108</v>
      </c>
      <c r="B40" s="27" t="s">
        <v>100</v>
      </c>
      <c r="C40" s="27"/>
      <c r="D40" s="27"/>
      <c r="E40" s="27"/>
      <c r="F40" s="27"/>
      <c r="G40" s="27"/>
      <c r="H40" s="27"/>
      <c r="I40" s="26" t="s">
        <v>101</v>
      </c>
      <c r="J40" s="78">
        <v>3889.2917051441636</v>
      </c>
      <c r="K40" s="25" t="s">
        <v>56</v>
      </c>
      <c r="L40" s="13"/>
    </row>
    <row r="41" spans="1:114" ht="20.100000000000001" customHeight="1" outlineLevel="1" x14ac:dyDescent="0.2">
      <c r="A41" s="19" t="s">
        <v>111</v>
      </c>
      <c r="B41" s="27" t="s">
        <v>109</v>
      </c>
      <c r="C41" s="27"/>
      <c r="D41" s="27"/>
      <c r="E41" s="27"/>
      <c r="F41" s="27"/>
      <c r="G41" s="27"/>
      <c r="H41" s="27"/>
      <c r="I41" s="26" t="s">
        <v>113</v>
      </c>
      <c r="J41" s="74">
        <v>210</v>
      </c>
      <c r="K41" s="25" t="s">
        <v>115</v>
      </c>
      <c r="L41" s="13"/>
    </row>
    <row r="42" spans="1:114" ht="20.100000000000001" customHeight="1" outlineLevel="1" x14ac:dyDescent="0.2">
      <c r="A42" s="19" t="s">
        <v>112</v>
      </c>
      <c r="B42" s="18" t="s">
        <v>110</v>
      </c>
      <c r="C42" s="18"/>
      <c r="D42" s="18"/>
      <c r="E42" s="18"/>
      <c r="F42" s="18"/>
      <c r="G42" s="18"/>
      <c r="H42" s="18"/>
      <c r="I42" s="17" t="s">
        <v>114</v>
      </c>
      <c r="J42" s="72">
        <v>80.77</v>
      </c>
      <c r="K42" s="15" t="s">
        <v>115</v>
      </c>
      <c r="L42" s="13"/>
    </row>
    <row r="43" spans="1:114" ht="20.100000000000001" customHeight="1" outlineLevel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3"/>
    </row>
    <row r="44" spans="1:114" ht="20.100000000000001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3"/>
    </row>
    <row r="45" spans="1:114" ht="20.100000000000001" customHeight="1" thickBot="1" x14ac:dyDescent="0.4">
      <c r="A45" s="24" t="str">
        <f>$A$11&amp;"."&amp;2</f>
        <v>B.2</v>
      </c>
      <c r="B45" s="24" t="s">
        <v>116</v>
      </c>
      <c r="C45" s="24"/>
      <c r="D45" s="24"/>
      <c r="E45" s="24"/>
      <c r="F45" s="24"/>
      <c r="G45" s="24"/>
      <c r="H45" s="24"/>
      <c r="I45" s="24"/>
      <c r="J45" s="24"/>
      <c r="K45" s="23"/>
      <c r="L45" s="13"/>
    </row>
    <row r="46" spans="1:114" ht="20.100000000000001" customHeight="1" outlineLevel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3"/>
    </row>
    <row r="47" spans="1:114" ht="20.100000000000001" customHeight="1" outlineLevel="1" x14ac:dyDescent="0.2">
      <c r="A47" s="14"/>
      <c r="B47" s="43"/>
      <c r="C47" s="42"/>
      <c r="D47" s="42"/>
      <c r="E47" s="42"/>
      <c r="F47" s="42"/>
      <c r="G47" s="42"/>
      <c r="H47" s="42"/>
      <c r="I47" s="42"/>
      <c r="J47" s="42"/>
      <c r="K47" s="41"/>
      <c r="L47" s="13"/>
      <c r="N47" s="80" t="s">
        <v>117</v>
      </c>
      <c r="O47" s="81">
        <v>-665971.00168301107</v>
      </c>
      <c r="P47" s="81">
        <v>-639120.76074036304</v>
      </c>
      <c r="Q47" s="81">
        <v>-612270.51979771489</v>
      </c>
      <c r="R47" s="81">
        <v>-585420.27885506686</v>
      </c>
      <c r="S47" s="81">
        <v>-558570.03791241883</v>
      </c>
      <c r="T47" s="81">
        <v>-531719.79696977069</v>
      </c>
      <c r="U47" s="81">
        <v>-504869.55602712266</v>
      </c>
      <c r="V47" s="81">
        <v>-478019.31508447463</v>
      </c>
      <c r="W47" s="81">
        <v>-451169.0741418266</v>
      </c>
      <c r="X47" s="81">
        <v>-424318.83319917851</v>
      </c>
      <c r="Y47" s="81">
        <v>-397468.59225653042</v>
      </c>
      <c r="Z47" s="81">
        <v>-370618.35131388239</v>
      </c>
      <c r="AA47" s="81">
        <v>-343768.1103712343</v>
      </c>
      <c r="AB47" s="81">
        <v>-316917.86942858627</v>
      </c>
      <c r="AC47" s="81">
        <v>-290067.62848593818</v>
      </c>
      <c r="AD47" s="81">
        <v>-263217.38754329016</v>
      </c>
      <c r="AE47" s="81">
        <v>-236367.14660064207</v>
      </c>
      <c r="AF47" s="81">
        <v>-209516.90565799398</v>
      </c>
      <c r="AG47" s="81">
        <v>-182666.66471534595</v>
      </c>
      <c r="AH47" s="81">
        <v>-155816.42377269786</v>
      </c>
      <c r="AI47" s="81">
        <v>-128966.18283004977</v>
      </c>
      <c r="AJ47" s="81">
        <v>-102115.94188740174</v>
      </c>
      <c r="AK47" s="81">
        <v>-75265.700944753713</v>
      </c>
      <c r="AL47" s="81">
        <v>-48415.460002105683</v>
      </c>
      <c r="AM47" s="81">
        <v>-21565.219059457537</v>
      </c>
      <c r="AN47" s="81">
        <v>5285.0218831904931</v>
      </c>
      <c r="AO47" s="81">
        <v>32135.262825838523</v>
      </c>
      <c r="AP47" s="81">
        <v>58985.503768486669</v>
      </c>
      <c r="AQ47" s="81">
        <v>85835.744711134699</v>
      </c>
      <c r="AR47" s="81">
        <v>112685.98565378273</v>
      </c>
      <c r="AS47" s="81">
        <v>139536.22659643076</v>
      </c>
      <c r="AT47" s="81">
        <v>166386.46753907891</v>
      </c>
      <c r="AU47" s="81">
        <v>193236.70848172694</v>
      </c>
      <c r="AV47" s="81">
        <v>220086.94942437497</v>
      </c>
      <c r="AW47" s="81">
        <v>246937.19036702311</v>
      </c>
      <c r="AX47" s="81">
        <v>273787.43130967114</v>
      </c>
      <c r="AY47" s="81">
        <v>300637.67225231917</v>
      </c>
      <c r="AZ47" s="81">
        <v>327487.9131949672</v>
      </c>
      <c r="BA47" s="81">
        <v>354338.15413761535</v>
      </c>
      <c r="BB47" s="81">
        <v>381188.39508026338</v>
      </c>
      <c r="BC47" s="81">
        <v>408038.63602291152</v>
      </c>
      <c r="BD47" s="81">
        <v>434888.87696555944</v>
      </c>
      <c r="BE47" s="81">
        <v>461739.11790820758</v>
      </c>
      <c r="BF47" s="81">
        <v>488589.35885085573</v>
      </c>
      <c r="BG47" s="81">
        <v>515439.59979350364</v>
      </c>
      <c r="BH47" s="81">
        <v>542289.84073615179</v>
      </c>
      <c r="BI47" s="81">
        <v>569140.0816787997</v>
      </c>
      <c r="BJ47" s="81">
        <v>595990.32262144785</v>
      </c>
      <c r="BK47" s="81">
        <v>622840.563564096</v>
      </c>
      <c r="BL47" s="81">
        <v>649690.80450674391</v>
      </c>
      <c r="BM47" s="81">
        <v>676541.04544939206</v>
      </c>
      <c r="BN47" s="81">
        <v>703391.2863920402</v>
      </c>
      <c r="BO47" s="81">
        <v>730241.52733468811</v>
      </c>
      <c r="BP47" s="81">
        <v>757091.76827733626</v>
      </c>
      <c r="BQ47" s="81">
        <v>783942.00921998441</v>
      </c>
      <c r="BR47" s="81">
        <v>810792.25016263232</v>
      </c>
      <c r="BS47" s="81">
        <v>837642.49110528047</v>
      </c>
      <c r="BT47" s="81">
        <v>864492.73204792861</v>
      </c>
      <c r="BU47" s="81">
        <v>891342.97299057653</v>
      </c>
      <c r="BV47" s="81">
        <v>918193.21393322467</v>
      </c>
      <c r="BW47" s="81">
        <v>945043.45487587259</v>
      </c>
      <c r="BX47" s="81">
        <v>971893.69581852073</v>
      </c>
      <c r="BY47" s="81">
        <v>998743.93676116888</v>
      </c>
      <c r="BZ47" s="81">
        <v>1025594.1777038168</v>
      </c>
      <c r="CA47" s="81">
        <v>1052444.4186464651</v>
      </c>
      <c r="CB47" s="81">
        <v>1079294.6595891132</v>
      </c>
      <c r="CC47" s="81">
        <v>1106144.9005317609</v>
      </c>
      <c r="CD47" s="81">
        <v>1132995.141474409</v>
      </c>
      <c r="CE47" s="81">
        <v>1159845.3824170572</v>
      </c>
      <c r="CF47" s="81">
        <v>1186695.6233597053</v>
      </c>
      <c r="CG47" s="81">
        <v>1213545.8643023535</v>
      </c>
      <c r="CH47" s="81">
        <v>1240396.1052450011</v>
      </c>
      <c r="CI47" s="81">
        <v>1267246.3461876493</v>
      </c>
      <c r="CJ47" s="81">
        <v>1294096.5871302974</v>
      </c>
      <c r="CK47" s="81">
        <v>1320946.8280729456</v>
      </c>
      <c r="CL47" s="81">
        <v>1347797.0690155937</v>
      </c>
      <c r="CM47" s="81">
        <v>1374647.3099582419</v>
      </c>
      <c r="CN47" s="81">
        <v>1401497.5509008896</v>
      </c>
      <c r="CO47" s="81">
        <v>1428347.7918435377</v>
      </c>
      <c r="CP47" s="81">
        <v>1455198.0327861859</v>
      </c>
      <c r="CQ47" s="81">
        <v>1482048.273728834</v>
      </c>
      <c r="CR47" s="81">
        <v>1508898.5146714817</v>
      </c>
      <c r="CS47" s="81">
        <v>1535748.7556141298</v>
      </c>
      <c r="CT47" s="81">
        <v>1562598.996556778</v>
      </c>
      <c r="CU47" s="81">
        <v>1589449.2374994261</v>
      </c>
      <c r="CV47" s="81">
        <v>1616299.4784420743</v>
      </c>
      <c r="CW47" s="81">
        <v>1643149.7193847224</v>
      </c>
      <c r="CX47" s="81">
        <v>1669999.9603273701</v>
      </c>
      <c r="CY47" s="81">
        <v>1696850.2012700182</v>
      </c>
      <c r="CZ47" s="81">
        <v>1723700.4422126664</v>
      </c>
      <c r="DA47" s="81">
        <v>1750550.6831553145</v>
      </c>
      <c r="DB47" s="81">
        <v>1777400.9240979627</v>
      </c>
      <c r="DC47" s="81">
        <v>1804251.1650406104</v>
      </c>
      <c r="DD47" s="81">
        <v>1831101.4059832585</v>
      </c>
      <c r="DE47" s="81">
        <v>1857951.6469259067</v>
      </c>
      <c r="DF47" s="81">
        <v>1884801.8878685548</v>
      </c>
      <c r="DG47" s="81">
        <v>1911652.1288112029</v>
      </c>
      <c r="DH47" s="81">
        <v>1938502.3697538511</v>
      </c>
      <c r="DI47" s="81">
        <v>1965352.6106964988</v>
      </c>
      <c r="DJ47" s="81">
        <v>1992202.8516391469</v>
      </c>
    </row>
    <row r="48" spans="1:114" ht="20.100000000000001" customHeight="1" outlineLevel="1" x14ac:dyDescent="0.2">
      <c r="A48" s="14"/>
      <c r="B48" s="40"/>
      <c r="C48" s="14"/>
      <c r="D48" s="14"/>
      <c r="E48" s="14"/>
      <c r="F48" s="14"/>
      <c r="G48" s="14"/>
      <c r="H48" s="14"/>
      <c r="I48" s="14"/>
      <c r="J48" s="14"/>
      <c r="K48" s="39"/>
      <c r="L48" s="13"/>
      <c r="N48" s="80" t="s">
        <v>118</v>
      </c>
      <c r="O48" s="81">
        <v>2854065.1316601299</v>
      </c>
      <c r="P48" s="81">
        <v>2854065.1316601299</v>
      </c>
      <c r="Q48" s="81">
        <v>2854110.9009089731</v>
      </c>
      <c r="R48" s="81">
        <v>2854290.9356130529</v>
      </c>
      <c r="S48" s="81">
        <v>2854607.4743261989</v>
      </c>
      <c r="T48" s="81">
        <v>2855060.5170484111</v>
      </c>
      <c r="U48" s="81">
        <v>2855650.0637796889</v>
      </c>
      <c r="V48" s="81">
        <v>2856376.1145200334</v>
      </c>
      <c r="W48" s="81">
        <v>2857238.669269444</v>
      </c>
      <c r="X48" s="81">
        <v>2858237.7280279202</v>
      </c>
      <c r="Y48" s="81">
        <v>2859373.2907954627</v>
      </c>
      <c r="Z48" s="81">
        <v>2860645.3575720713</v>
      </c>
      <c r="AA48" s="81">
        <v>2862053.928357746</v>
      </c>
      <c r="AB48" s="81">
        <v>2863599.0031524869</v>
      </c>
      <c r="AC48" s="81">
        <v>2865280.5819562939</v>
      </c>
      <c r="AD48" s="81">
        <v>2867098.6647691671</v>
      </c>
      <c r="AE48" s="81">
        <v>2869053.2515911059</v>
      </c>
      <c r="AF48" s="81">
        <v>2871144.3424221114</v>
      </c>
      <c r="AG48" s="81">
        <v>2873371.9372621826</v>
      </c>
      <c r="AH48" s="81">
        <v>2875736.0361113199</v>
      </c>
      <c r="AI48" s="81">
        <v>2878236.6389695234</v>
      </c>
      <c r="AJ48" s="81">
        <v>2878040.7439485053</v>
      </c>
      <c r="AK48" s="81">
        <v>2880875.5564503479</v>
      </c>
      <c r="AL48" s="81">
        <v>2883895.2984266579</v>
      </c>
      <c r="AM48" s="81">
        <v>2887099.9698774358</v>
      </c>
      <c r="AN48" s="81">
        <v>2890489.5708026807</v>
      </c>
      <c r="AO48" s="81">
        <v>2894064.1012023934</v>
      </c>
      <c r="AP48" s="81">
        <v>2897823.5610765736</v>
      </c>
      <c r="AQ48" s="81">
        <v>2901767.9504252211</v>
      </c>
      <c r="AR48" s="81">
        <v>2905897.2692483366</v>
      </c>
      <c r="AS48" s="81">
        <v>2910211.5175459194</v>
      </c>
      <c r="AT48" s="81">
        <v>2914710.6953179697</v>
      </c>
      <c r="AU48" s="81">
        <v>2919394.8025644873</v>
      </c>
      <c r="AV48" s="81">
        <v>2924263.8392854724</v>
      </c>
      <c r="AW48" s="81">
        <v>2929317.8054809254</v>
      </c>
      <c r="AX48" s="81">
        <v>2934556.7011508457</v>
      </c>
      <c r="AY48" s="81">
        <v>2939980.5262952335</v>
      </c>
      <c r="AZ48" s="81">
        <v>2945589.2809140887</v>
      </c>
      <c r="BA48" s="81">
        <v>2951382.9650074118</v>
      </c>
      <c r="BB48" s="81">
        <v>2957361.5785752023</v>
      </c>
      <c r="BC48" s="81">
        <v>2963525.1216174602</v>
      </c>
      <c r="BD48" s="81">
        <v>2969873.5941341855</v>
      </c>
      <c r="BE48" s="81">
        <v>2976406.9961253786</v>
      </c>
      <c r="BF48" s="81">
        <v>2983125.3275910392</v>
      </c>
      <c r="BG48" s="81">
        <v>2990028.5885311672</v>
      </c>
      <c r="BH48" s="81">
        <v>2997116.7789457627</v>
      </c>
      <c r="BI48" s="81">
        <v>3004389.898834826</v>
      </c>
      <c r="BJ48" s="81">
        <v>3011847.9481983567</v>
      </c>
      <c r="BK48" s="81">
        <v>3019490.9270363548</v>
      </c>
      <c r="BL48" s="81">
        <v>3027318.8353488203</v>
      </c>
      <c r="BM48" s="81">
        <v>3035331.6731357533</v>
      </c>
      <c r="BN48" s="81">
        <v>3043529.4403971541</v>
      </c>
      <c r="BO48" s="81">
        <v>3051912.1371330223</v>
      </c>
      <c r="BP48" s="81">
        <v>3060479.7633433579</v>
      </c>
      <c r="BQ48" s="81">
        <v>3069232.3190281615</v>
      </c>
      <c r="BR48" s="81">
        <v>3078169.8041874319</v>
      </c>
      <c r="BS48" s="81">
        <v>3087292.2188211703</v>
      </c>
      <c r="BT48" s="81">
        <v>3096599.5629293765</v>
      </c>
      <c r="BU48" s="81">
        <v>3106091.8365120497</v>
      </c>
      <c r="BV48" s="81">
        <v>3115769.0395691907</v>
      </c>
      <c r="BW48" s="81">
        <v>3125631.1721007987</v>
      </c>
      <c r="BX48" s="81">
        <v>3135678.234106875</v>
      </c>
      <c r="BY48" s="81">
        <v>3145910.2255874183</v>
      </c>
      <c r="BZ48" s="81">
        <v>3156327.146542429</v>
      </c>
      <c r="CA48" s="81">
        <v>3166928.996971908</v>
      </c>
      <c r="CB48" s="81">
        <v>3177715.7768758535</v>
      </c>
      <c r="CC48" s="81">
        <v>3188687.4862542674</v>
      </c>
      <c r="CD48" s="81">
        <v>3199844.1251071482</v>
      </c>
      <c r="CE48" s="81">
        <v>3211185.6934344969</v>
      </c>
      <c r="CF48" s="81">
        <v>3222712.191236313</v>
      </c>
      <c r="CG48" s="81">
        <v>3234423.6185125969</v>
      </c>
      <c r="CH48" s="81">
        <v>3246319.9752633478</v>
      </c>
      <c r="CI48" s="81">
        <v>3258401.2614885662</v>
      </c>
      <c r="CJ48" s="81">
        <v>3270667.4771882528</v>
      </c>
      <c r="CK48" s="81">
        <v>3283118.6223624065</v>
      </c>
      <c r="CL48" s="81">
        <v>3295754.6970110275</v>
      </c>
      <c r="CM48" s="81">
        <v>3308575.7011341164</v>
      </c>
      <c r="CN48" s="81">
        <v>3321581.6347316727</v>
      </c>
      <c r="CO48" s="81">
        <v>3334772.4978036964</v>
      </c>
      <c r="CP48" s="81">
        <v>3348148.2903501876</v>
      </c>
      <c r="CQ48" s="81">
        <v>3361709.0123711466</v>
      </c>
      <c r="CR48" s="81">
        <v>3375454.663866573</v>
      </c>
      <c r="CS48" s="81">
        <v>3389385.2448364669</v>
      </c>
      <c r="CT48" s="81">
        <v>3403500.7552808281</v>
      </c>
      <c r="CU48" s="81">
        <v>3417801.1951996572</v>
      </c>
      <c r="CV48" s="81">
        <v>3432286.5645929538</v>
      </c>
      <c r="CW48" s="81">
        <v>3446956.8634607177</v>
      </c>
      <c r="CX48" s="81">
        <v>3461812.0918029491</v>
      </c>
      <c r="CY48" s="81">
        <v>3476852.2496196479</v>
      </c>
      <c r="CZ48" s="81">
        <v>3492077.3369108145</v>
      </c>
      <c r="DA48" s="81">
        <v>3507487.3536764486</v>
      </c>
      <c r="DB48" s="81">
        <v>3523082.2999165505</v>
      </c>
      <c r="DC48" s="81">
        <v>3538862.1756311194</v>
      </c>
      <c r="DD48" s="81">
        <v>3554826.9808201562</v>
      </c>
      <c r="DE48" s="81">
        <v>3570976.7154836603</v>
      </c>
      <c r="DF48" s="81">
        <v>3587311.3796216319</v>
      </c>
      <c r="DG48" s="81">
        <v>3603830.9732340714</v>
      </c>
      <c r="DH48" s="81">
        <v>3620535.4963209778</v>
      </c>
      <c r="DI48" s="81">
        <v>3637424.9488823521</v>
      </c>
      <c r="DJ48" s="81">
        <v>3654499.3309181938</v>
      </c>
    </row>
    <row r="49" spans="1:114" ht="20.100000000000001" customHeight="1" outlineLevel="1" x14ac:dyDescent="0.2">
      <c r="A49" s="14"/>
      <c r="B49" s="40"/>
      <c r="C49" s="14"/>
      <c r="D49" s="14"/>
      <c r="E49" s="14"/>
      <c r="F49" s="14"/>
      <c r="G49" s="14"/>
      <c r="H49" s="14"/>
      <c r="I49" s="14"/>
      <c r="J49" s="14"/>
      <c r="K49" s="39"/>
      <c r="L49" s="13"/>
      <c r="N49" s="80" t="s">
        <v>119</v>
      </c>
      <c r="O49" s="81">
        <v>-197.89420602381989</v>
      </c>
      <c r="P49" s="81">
        <v>-197.89420602381989</v>
      </c>
      <c r="Q49" s="81">
        <v>-197.51999442775144</v>
      </c>
      <c r="R49" s="81">
        <v>-196.04802196447645</v>
      </c>
      <c r="S49" s="81">
        <v>-193.4599861094303</v>
      </c>
      <c r="T49" s="81">
        <v>-189.7558868626129</v>
      </c>
      <c r="U49" s="81">
        <v>-184.93572422402451</v>
      </c>
      <c r="V49" s="81">
        <v>-178.99949819366498</v>
      </c>
      <c r="W49" s="81">
        <v>-171.94720877153424</v>
      </c>
      <c r="X49" s="81">
        <v>-163.7788559576324</v>
      </c>
      <c r="Y49" s="81">
        <v>-154.49443975195942</v>
      </c>
      <c r="Z49" s="81">
        <v>-144.09396015451534</v>
      </c>
      <c r="AA49" s="81">
        <v>-132.57741716530012</v>
      </c>
      <c r="AB49" s="81">
        <v>-119.94481078431382</v>
      </c>
      <c r="AC49" s="81">
        <v>-106.19614101155629</v>
      </c>
      <c r="AD49" s="81">
        <v>-91.331407847027705</v>
      </c>
      <c r="AE49" s="81">
        <v>-75.350611290727969</v>
      </c>
      <c r="AF49" s="81">
        <v>-58.253751342657083</v>
      </c>
      <c r="AG49" s="81">
        <v>-40.040828002815076</v>
      </c>
      <c r="AH49" s="81">
        <v>-20.711841271201948</v>
      </c>
      <c r="AI49" s="81">
        <v>-0.26679114781765634</v>
      </c>
      <c r="AJ49" s="81">
        <v>-1.9526969040626199</v>
      </c>
      <c r="AK49" s="81">
        <v>20.859829359689542</v>
      </c>
      <c r="AL49" s="81">
        <v>44.895513484383919</v>
      </c>
      <c r="AM49" s="81">
        <v>70.154355470020619</v>
      </c>
      <c r="AN49" s="81">
        <v>96.636355316599406</v>
      </c>
      <c r="AO49" s="81">
        <v>124.34151302412042</v>
      </c>
      <c r="AP49" s="81">
        <v>153.26982859258374</v>
      </c>
      <c r="AQ49" s="81">
        <v>183.42130202198916</v>
      </c>
      <c r="AR49" s="81">
        <v>214.79593331233681</v>
      </c>
      <c r="AS49" s="81">
        <v>247.39372246362666</v>
      </c>
      <c r="AT49" s="81">
        <v>281.21466947585884</v>
      </c>
      <c r="AU49" s="81">
        <v>316.2587743490331</v>
      </c>
      <c r="AV49" s="81">
        <v>352.52603708314962</v>
      </c>
      <c r="AW49" s="81">
        <v>390.0164576782085</v>
      </c>
      <c r="AX49" s="81">
        <v>428.73003613420934</v>
      </c>
      <c r="AY49" s="81">
        <v>468.6667724511525</v>
      </c>
      <c r="AZ49" s="81">
        <v>509.82666662903773</v>
      </c>
      <c r="BA49" s="81">
        <v>552.20971866786545</v>
      </c>
      <c r="BB49" s="81">
        <v>595.81592856763518</v>
      </c>
      <c r="BC49" s="81">
        <v>640.64529632834729</v>
      </c>
      <c r="BD49" s="81">
        <v>686.69782195000118</v>
      </c>
      <c r="BE49" s="81">
        <v>733.97350543259779</v>
      </c>
      <c r="BF49" s="81">
        <v>782.47234677613653</v>
      </c>
      <c r="BG49" s="81">
        <v>832.19434598061719</v>
      </c>
      <c r="BH49" s="81">
        <v>883.13950304604032</v>
      </c>
      <c r="BI49" s="81">
        <v>935.30781797240536</v>
      </c>
      <c r="BJ49" s="81">
        <v>988.69929075971299</v>
      </c>
      <c r="BK49" s="81">
        <v>1043.3139214079629</v>
      </c>
      <c r="BL49" s="81">
        <v>1099.1517099171544</v>
      </c>
      <c r="BM49" s="81">
        <v>1156.2126562872888</v>
      </c>
      <c r="BN49" s="81">
        <v>1214.4967605183654</v>
      </c>
      <c r="BO49" s="81">
        <v>1274.0040226103836</v>
      </c>
      <c r="BP49" s="81">
        <v>1334.7344425633444</v>
      </c>
      <c r="BQ49" s="81">
        <v>1396.6880203772475</v>
      </c>
      <c r="BR49" s="81">
        <v>1459.8647560520924</v>
      </c>
      <c r="BS49" s="81">
        <v>1524.2646495878801</v>
      </c>
      <c r="BT49" s="81">
        <v>1589.8877009846099</v>
      </c>
      <c r="BU49" s="81">
        <v>1656.7339102422811</v>
      </c>
      <c r="BV49" s="81">
        <v>1724.8032773608957</v>
      </c>
      <c r="BW49" s="81">
        <v>1794.0958023404512</v>
      </c>
      <c r="BX49" s="81">
        <v>1864.61148518095</v>
      </c>
      <c r="BY49" s="81">
        <v>1936.3503258823907</v>
      </c>
      <c r="BZ49" s="81">
        <v>2009.3123244447731</v>
      </c>
      <c r="CA49" s="81">
        <v>2083.4974808680986</v>
      </c>
      <c r="CB49" s="81">
        <v>2158.905795152366</v>
      </c>
      <c r="CC49" s="81">
        <v>2235.5372672975745</v>
      </c>
      <c r="CD49" s="81">
        <v>2313.3918973037262</v>
      </c>
      <c r="CE49" s="81">
        <v>2392.4696851708209</v>
      </c>
      <c r="CF49" s="81">
        <v>2472.7706308988572</v>
      </c>
      <c r="CG49" s="81">
        <v>2554.2947344878353</v>
      </c>
      <c r="CH49" s="81">
        <v>2637.0419959377546</v>
      </c>
      <c r="CI49" s="81">
        <v>2721.0124152486178</v>
      </c>
      <c r="CJ49" s="81">
        <v>2806.2059924204232</v>
      </c>
      <c r="CK49" s="81">
        <v>2892.6227274531702</v>
      </c>
      <c r="CL49" s="81">
        <v>2980.2626203468603</v>
      </c>
      <c r="CM49" s="81">
        <v>3069.1256711014926</v>
      </c>
      <c r="CN49" s="81">
        <v>3159.2118797170651</v>
      </c>
      <c r="CO49" s="81">
        <v>3250.5212461935807</v>
      </c>
      <c r="CP49" s="81">
        <v>3343.0537705310398</v>
      </c>
      <c r="CQ49" s="81">
        <v>3436.8094527294406</v>
      </c>
      <c r="CR49" s="81">
        <v>3531.7882927887822</v>
      </c>
      <c r="CS49" s="81">
        <v>3627.9902907090668</v>
      </c>
      <c r="CT49" s="81">
        <v>3725.4154464902945</v>
      </c>
      <c r="CU49" s="81">
        <v>3824.0637601324643</v>
      </c>
      <c r="CV49" s="81">
        <v>3923.9352316355753</v>
      </c>
      <c r="CW49" s="81">
        <v>4025.0298609996298</v>
      </c>
      <c r="CX49" s="81">
        <v>4127.3476482246242</v>
      </c>
      <c r="CY49" s="81">
        <v>4230.8885933105639</v>
      </c>
      <c r="CZ49" s="81">
        <v>4335.6526962574435</v>
      </c>
      <c r="DA49" s="81">
        <v>4441.6399570652657</v>
      </c>
      <c r="DB49" s="81">
        <v>4548.8503757340322</v>
      </c>
      <c r="DC49" s="81">
        <v>4657.2839522637369</v>
      </c>
      <c r="DD49" s="81">
        <v>4766.9406866543868</v>
      </c>
      <c r="DE49" s="81">
        <v>4877.8205789059784</v>
      </c>
      <c r="DF49" s="81">
        <v>4989.9236290185127</v>
      </c>
      <c r="DG49" s="81">
        <v>5103.2498369919886</v>
      </c>
      <c r="DH49" s="81">
        <v>5217.7992028264061</v>
      </c>
      <c r="DI49" s="81">
        <v>5333.5717265217654</v>
      </c>
      <c r="DJ49" s="81">
        <v>5450.5674080780682</v>
      </c>
    </row>
    <row r="50" spans="1:114" ht="20.100000000000001" customHeight="1" outlineLevel="1" x14ac:dyDescent="0.2">
      <c r="A50" s="14"/>
      <c r="B50" s="40"/>
      <c r="C50" s="14"/>
      <c r="D50" s="14"/>
      <c r="E50" s="14"/>
      <c r="F50" s="14"/>
      <c r="G50" s="14"/>
      <c r="H50" s="14"/>
      <c r="I50" s="14"/>
      <c r="J50" s="14"/>
      <c r="K50" s="39"/>
      <c r="L50" s="13"/>
    </row>
    <row r="51" spans="1:114" ht="20.100000000000001" customHeight="1" outlineLevel="1" x14ac:dyDescent="0.2">
      <c r="A51" s="14"/>
      <c r="B51" s="40"/>
      <c r="C51" s="14"/>
      <c r="D51" s="14"/>
      <c r="E51" s="14"/>
      <c r="F51" s="14"/>
      <c r="G51" s="14"/>
      <c r="H51" s="14"/>
      <c r="I51" s="14"/>
      <c r="J51" s="14"/>
      <c r="K51" s="39"/>
      <c r="L51" s="13"/>
    </row>
    <row r="52" spans="1:114" ht="20.100000000000001" customHeight="1" outlineLevel="1" x14ac:dyDescent="0.2">
      <c r="A52" s="14"/>
      <c r="B52" s="40"/>
      <c r="C52" s="14"/>
      <c r="D52" s="14"/>
      <c r="E52" s="14"/>
      <c r="F52" s="14"/>
      <c r="G52" s="14"/>
      <c r="H52" s="14"/>
      <c r="I52" s="14"/>
      <c r="J52" s="14"/>
      <c r="K52" s="39"/>
      <c r="L52" s="13"/>
    </row>
    <row r="53" spans="1:114" ht="20.100000000000001" customHeight="1" outlineLevel="1" x14ac:dyDescent="0.2">
      <c r="A53" s="14"/>
      <c r="B53" s="40"/>
      <c r="C53" s="14"/>
      <c r="D53" s="14"/>
      <c r="E53" s="14"/>
      <c r="F53" s="14"/>
      <c r="G53" s="14"/>
      <c r="H53" s="14"/>
      <c r="I53" s="14"/>
      <c r="J53" s="14"/>
      <c r="K53" s="39"/>
      <c r="L53" s="13"/>
    </row>
    <row r="54" spans="1:114" ht="20.100000000000001" customHeight="1" outlineLevel="1" x14ac:dyDescent="0.2">
      <c r="A54" s="14"/>
      <c r="B54" s="40"/>
      <c r="C54" s="14"/>
      <c r="D54" s="14"/>
      <c r="E54" s="14"/>
      <c r="F54" s="14"/>
      <c r="G54" s="14"/>
      <c r="H54" s="14"/>
      <c r="I54" s="14"/>
      <c r="J54" s="14"/>
      <c r="K54" s="39"/>
      <c r="L54" s="13"/>
    </row>
    <row r="55" spans="1:114" ht="20.100000000000001" customHeight="1" outlineLevel="1" x14ac:dyDescent="0.2">
      <c r="A55" s="14"/>
      <c r="B55" s="40"/>
      <c r="C55" s="14"/>
      <c r="D55" s="14"/>
      <c r="E55" s="14"/>
      <c r="F55" s="14"/>
      <c r="G55" s="14"/>
      <c r="H55" s="14"/>
      <c r="I55" s="14"/>
      <c r="J55" s="14"/>
      <c r="K55" s="39"/>
      <c r="L55" s="13"/>
    </row>
    <row r="56" spans="1:114" ht="20.100000000000001" customHeight="1" outlineLevel="1" x14ac:dyDescent="0.2">
      <c r="A56" s="14"/>
      <c r="B56" s="40"/>
      <c r="C56" s="14"/>
      <c r="D56" s="14"/>
      <c r="E56" s="14"/>
      <c r="F56" s="14"/>
      <c r="G56" s="14"/>
      <c r="H56" s="14"/>
      <c r="I56" s="14"/>
      <c r="J56" s="14"/>
      <c r="K56" s="39"/>
      <c r="L56" s="13"/>
    </row>
    <row r="57" spans="1:114" ht="20.100000000000001" customHeight="1" outlineLevel="1" x14ac:dyDescent="0.2">
      <c r="A57" s="14"/>
      <c r="B57" s="40"/>
      <c r="C57" s="14"/>
      <c r="D57" s="14"/>
      <c r="E57" s="14"/>
      <c r="F57" s="14"/>
      <c r="G57" s="14"/>
      <c r="H57" s="14"/>
      <c r="I57" s="14"/>
      <c r="J57" s="14"/>
      <c r="K57" s="39"/>
      <c r="L57" s="13"/>
    </row>
    <row r="58" spans="1:114" ht="20.100000000000001" customHeight="1" outlineLevel="1" x14ac:dyDescent="0.2">
      <c r="A58" s="14"/>
      <c r="B58" s="40"/>
      <c r="C58" s="14"/>
      <c r="D58" s="14"/>
      <c r="E58" s="14"/>
      <c r="F58" s="14"/>
      <c r="G58" s="14"/>
      <c r="H58" s="14"/>
      <c r="I58" s="14"/>
      <c r="J58" s="14"/>
      <c r="K58" s="39"/>
      <c r="L58" s="13"/>
    </row>
    <row r="59" spans="1:114" ht="20.100000000000001" customHeight="1" outlineLevel="1" x14ac:dyDescent="0.2">
      <c r="A59" s="14"/>
      <c r="B59" s="40"/>
      <c r="C59" s="14"/>
      <c r="D59" s="14"/>
      <c r="E59" s="14"/>
      <c r="F59" s="14"/>
      <c r="G59" s="14"/>
      <c r="H59" s="14"/>
      <c r="I59" s="14"/>
      <c r="J59" s="14"/>
      <c r="K59" s="39"/>
      <c r="L59" s="13"/>
    </row>
    <row r="60" spans="1:114" ht="20.100000000000001" customHeight="1" outlineLevel="1" x14ac:dyDescent="0.2">
      <c r="A60" s="14"/>
      <c r="B60" s="40"/>
      <c r="C60" s="14"/>
      <c r="D60" s="14"/>
      <c r="E60" s="14"/>
      <c r="F60" s="14"/>
      <c r="G60" s="14"/>
      <c r="H60" s="14"/>
      <c r="I60" s="14"/>
      <c r="J60" s="14"/>
      <c r="K60" s="39"/>
      <c r="L60" s="13"/>
    </row>
    <row r="61" spans="1:114" ht="20.100000000000001" customHeight="1" outlineLevel="1" x14ac:dyDescent="0.2">
      <c r="A61" s="14"/>
      <c r="B61" s="83"/>
      <c r="C61" s="82"/>
      <c r="D61" s="82"/>
      <c r="E61" s="82"/>
      <c r="F61" s="82"/>
      <c r="G61" s="82"/>
      <c r="H61" s="82"/>
      <c r="I61" s="82"/>
      <c r="J61" s="82"/>
      <c r="K61" s="84"/>
      <c r="L61" s="13"/>
    </row>
    <row r="62" spans="1:114" ht="20.100000000000001" customHeight="1" outlineLevel="1" x14ac:dyDescent="0.2">
      <c r="A62" s="19"/>
      <c r="B62" s="27"/>
      <c r="C62" s="27"/>
      <c r="D62" s="27"/>
      <c r="E62" s="27"/>
      <c r="F62" s="27"/>
      <c r="G62" s="27"/>
      <c r="H62" s="27"/>
      <c r="I62" s="26"/>
      <c r="J62" s="78"/>
      <c r="K62" s="25"/>
      <c r="L62" s="13"/>
    </row>
    <row r="63" spans="1:114" ht="20.100000000000001" customHeight="1" outlineLevel="1" x14ac:dyDescent="0.2">
      <c r="A63" s="85" t="str">
        <f>$A$45&amp;"."&amp;1</f>
        <v>B.2.1</v>
      </c>
      <c r="B63" s="22" t="s">
        <v>120</v>
      </c>
      <c r="C63" s="22"/>
      <c r="D63" s="22"/>
      <c r="E63" s="22"/>
      <c r="F63" s="22"/>
      <c r="G63" s="22"/>
      <c r="H63" s="22"/>
      <c r="I63" s="22"/>
      <c r="J63" s="87" t="s">
        <v>121</v>
      </c>
      <c r="K63" s="88" t="s">
        <v>122</v>
      </c>
      <c r="L63" s="13"/>
    </row>
    <row r="64" spans="1:114" ht="20.100000000000001" customHeight="1" outlineLevel="1" x14ac:dyDescent="0.2">
      <c r="A64" s="19" t="s">
        <v>53</v>
      </c>
      <c r="B64" s="21" t="s">
        <v>123</v>
      </c>
      <c r="C64" s="21"/>
      <c r="D64" s="21"/>
      <c r="E64" s="21"/>
      <c r="F64" s="21"/>
      <c r="G64" s="21"/>
      <c r="H64" s="21"/>
      <c r="I64" s="20"/>
      <c r="J64" s="89">
        <v>-122.625</v>
      </c>
      <c r="K64" s="89">
        <v>2876</v>
      </c>
      <c r="L64" s="13"/>
    </row>
    <row r="65" spans="1:14" ht="20.100000000000001" customHeight="1" outlineLevel="1" x14ac:dyDescent="0.2">
      <c r="A65" s="19" t="s">
        <v>52</v>
      </c>
      <c r="B65" s="18" t="s">
        <v>124</v>
      </c>
      <c r="C65" s="18"/>
      <c r="D65" s="18"/>
      <c r="E65" s="18"/>
      <c r="F65" s="18"/>
      <c r="G65" s="18"/>
      <c r="H65" s="18"/>
      <c r="I65" s="17"/>
      <c r="J65" s="89">
        <v>1897.3360491801398</v>
      </c>
      <c r="K65" s="89">
        <v>3595</v>
      </c>
      <c r="L65" s="13"/>
    </row>
    <row r="66" spans="1:14" ht="20.100000000000001" customHeight="1" outlineLevel="1" x14ac:dyDescent="0.2">
      <c r="A66" s="19" t="s">
        <v>51</v>
      </c>
      <c r="B66" s="18" t="s">
        <v>125</v>
      </c>
      <c r="C66" s="18"/>
      <c r="D66" s="18"/>
      <c r="E66" s="18"/>
      <c r="F66" s="18"/>
      <c r="G66" s="18"/>
      <c r="H66" s="18"/>
      <c r="I66" s="17"/>
      <c r="J66" s="89">
        <v>126.04784175843525</v>
      </c>
      <c r="K66" s="89">
        <v>2908.0211125217943</v>
      </c>
      <c r="L66" s="13"/>
    </row>
    <row r="67" spans="1:14" ht="20.100000000000001" customHeight="1" outlineLevel="1" x14ac:dyDescent="0.2">
      <c r="A67" s="19" t="s">
        <v>55</v>
      </c>
      <c r="B67" s="18" t="s">
        <v>127</v>
      </c>
      <c r="C67" s="18"/>
      <c r="D67" s="18"/>
      <c r="E67" s="18"/>
      <c r="F67" s="18"/>
      <c r="G67" s="18"/>
      <c r="H67" s="18"/>
      <c r="I67" s="17"/>
      <c r="J67" s="89">
        <v>-634.25809684096293</v>
      </c>
      <c r="K67" s="89">
        <v>2854.0651316601297</v>
      </c>
      <c r="L67" s="13"/>
    </row>
    <row r="68" spans="1:14" ht="20.100000000000001" customHeight="1" outlineLevel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3"/>
    </row>
    <row r="69" spans="1:14" ht="20.100000000000001" customHeight="1" outlineLevel="1" x14ac:dyDescent="0.2">
      <c r="A69" s="85" t="str">
        <f>$A$45&amp;"."&amp;2</f>
        <v>B.2.2</v>
      </c>
      <c r="B69" s="22" t="s">
        <v>126</v>
      </c>
      <c r="C69" s="22"/>
      <c r="D69" s="22"/>
      <c r="E69" s="22"/>
      <c r="F69" s="22"/>
      <c r="G69" s="22"/>
      <c r="H69" s="22"/>
      <c r="I69" s="88" t="s">
        <v>166</v>
      </c>
      <c r="J69" s="87" t="s">
        <v>131</v>
      </c>
      <c r="K69" s="88" t="s">
        <v>132</v>
      </c>
      <c r="L69" s="13"/>
    </row>
    <row r="70" spans="1:14" ht="20.100000000000001" customHeight="1" outlineLevel="1" x14ac:dyDescent="0.2">
      <c r="A70" s="19" t="s">
        <v>53</v>
      </c>
      <c r="B70" s="21" t="s">
        <v>128</v>
      </c>
      <c r="C70" s="21"/>
      <c r="D70" s="21"/>
      <c r="E70" s="21"/>
      <c r="F70" s="21"/>
      <c r="G70" s="21"/>
      <c r="H70" s="21"/>
      <c r="I70" s="90">
        <v>2889807.766675754</v>
      </c>
      <c r="J70" s="90">
        <v>0.12832903021925207</v>
      </c>
      <c r="K70" s="90">
        <v>1.2825661255227493E-7</v>
      </c>
      <c r="L70" s="13"/>
    </row>
    <row r="71" spans="1:14" ht="20.100000000000001" customHeight="1" outlineLevel="1" x14ac:dyDescent="0.2">
      <c r="A71" s="19" t="s">
        <v>52</v>
      </c>
      <c r="B71" s="18" t="s">
        <v>129</v>
      </c>
      <c r="C71" s="18"/>
      <c r="D71" s="18"/>
      <c r="E71" s="18"/>
      <c r="F71" s="18"/>
      <c r="G71" s="18"/>
      <c r="H71" s="18"/>
      <c r="I71" s="90">
        <v>2892149.8788126516</v>
      </c>
      <c r="J71" s="90">
        <v>0.12009226951050218</v>
      </c>
      <c r="K71" s="90">
        <v>9.4671451660328379E-8</v>
      </c>
      <c r="L71" s="13"/>
    </row>
    <row r="72" spans="1:14" ht="20.100000000000001" customHeight="1" outlineLevel="1" x14ac:dyDescent="0.2">
      <c r="A72" s="19" t="s">
        <v>51</v>
      </c>
      <c r="B72" s="18" t="s">
        <v>130</v>
      </c>
      <c r="C72" s="18"/>
      <c r="D72" s="18"/>
      <c r="E72" s="18"/>
      <c r="F72" s="18"/>
      <c r="G72" s="18"/>
      <c r="H72" s="18"/>
      <c r="I72" s="90">
        <v>2854065.1316601299</v>
      </c>
      <c r="J72" s="86">
        <v>0</v>
      </c>
      <c r="K72" s="86">
        <v>0</v>
      </c>
      <c r="L72" s="13"/>
    </row>
    <row r="73" spans="1:14" ht="20.100000000000001" customHeight="1" outlineLevel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3"/>
    </row>
    <row r="74" spans="1:14" ht="20.100000000000001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3"/>
    </row>
    <row r="75" spans="1:14" ht="20.100000000000001" customHeight="1" thickBot="1" x14ac:dyDescent="0.4">
      <c r="A75" s="24" t="str">
        <f>$A$11&amp;"."&amp;3</f>
        <v>B.3</v>
      </c>
      <c r="B75" s="24" t="s">
        <v>133</v>
      </c>
      <c r="C75" s="24"/>
      <c r="D75" s="24"/>
      <c r="E75" s="24"/>
      <c r="F75" s="24"/>
      <c r="G75" s="24"/>
      <c r="H75" s="24"/>
      <c r="I75" s="24"/>
      <c r="J75" s="24"/>
      <c r="K75" s="23"/>
      <c r="L75" s="13"/>
    </row>
    <row r="76" spans="1:14" ht="20.100000000000001" customHeight="1" outlineLevel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3"/>
    </row>
    <row r="77" spans="1:14" ht="20.100000000000001" customHeight="1" outlineLevel="1" x14ac:dyDescent="0.2">
      <c r="A77" s="14"/>
      <c r="B77" s="43"/>
      <c r="C77" s="42"/>
      <c r="D77" s="42"/>
      <c r="E77" s="42"/>
      <c r="F77" s="42"/>
      <c r="G77" s="42"/>
      <c r="H77" s="42"/>
      <c r="I77" s="42"/>
      <c r="J77" s="42"/>
      <c r="K77" s="41"/>
      <c r="L77" s="13"/>
      <c r="N77" s="80"/>
    </row>
    <row r="78" spans="1:14" ht="20.100000000000001" customHeight="1" outlineLevel="1" x14ac:dyDescent="0.2">
      <c r="A78" s="14"/>
      <c r="B78" s="40"/>
      <c r="C78" s="14"/>
      <c r="D78" s="14"/>
      <c r="E78" s="14"/>
      <c r="F78" s="14"/>
      <c r="G78" s="14"/>
      <c r="H78" s="14"/>
      <c r="I78" s="14"/>
      <c r="J78" s="14"/>
      <c r="K78" s="39"/>
      <c r="L78" s="13"/>
      <c r="N78" s="80"/>
    </row>
    <row r="79" spans="1:14" ht="20.100000000000001" customHeight="1" outlineLevel="1" x14ac:dyDescent="0.2">
      <c r="A79" s="14"/>
      <c r="B79" s="40"/>
      <c r="C79" s="14"/>
      <c r="D79" s="14"/>
      <c r="E79" s="14"/>
      <c r="F79" s="14"/>
      <c r="G79" s="14"/>
      <c r="H79" s="14"/>
      <c r="I79" s="14"/>
      <c r="J79" s="14"/>
      <c r="K79" s="39"/>
      <c r="L79" s="13"/>
      <c r="N79" s="80"/>
    </row>
    <row r="80" spans="1:14" ht="20.100000000000001" customHeight="1" outlineLevel="1" x14ac:dyDescent="0.2">
      <c r="A80" s="14"/>
      <c r="B80" s="40"/>
      <c r="C80" s="14"/>
      <c r="D80" s="14"/>
      <c r="E80" s="14"/>
      <c r="F80" s="14"/>
      <c r="G80" s="14"/>
      <c r="H80" s="14"/>
      <c r="I80" s="14"/>
      <c r="J80" s="14"/>
      <c r="K80" s="39"/>
      <c r="L80" s="13"/>
    </row>
    <row r="81" spans="1:12" ht="20.100000000000001" customHeight="1" outlineLevel="1" x14ac:dyDescent="0.2">
      <c r="A81" s="14"/>
      <c r="B81" s="40"/>
      <c r="C81" s="14"/>
      <c r="D81" s="14"/>
      <c r="E81" s="14"/>
      <c r="F81" s="14"/>
      <c r="G81" s="14"/>
      <c r="H81" s="14"/>
      <c r="I81" s="14"/>
      <c r="J81" s="14"/>
      <c r="K81" s="39"/>
      <c r="L81" s="13"/>
    </row>
    <row r="82" spans="1:12" ht="20.100000000000001" customHeight="1" outlineLevel="1" x14ac:dyDescent="0.2">
      <c r="A82" s="14"/>
      <c r="B82" s="40"/>
      <c r="C82" s="14"/>
      <c r="D82" s="14"/>
      <c r="E82" s="14"/>
      <c r="F82" s="14"/>
      <c r="G82" s="14"/>
      <c r="H82" s="14"/>
      <c r="I82" s="14"/>
      <c r="J82" s="14"/>
      <c r="K82" s="39"/>
      <c r="L82" s="13"/>
    </row>
    <row r="83" spans="1:12" ht="20.100000000000001" customHeight="1" outlineLevel="1" x14ac:dyDescent="0.2">
      <c r="A83" s="14"/>
      <c r="B83" s="40"/>
      <c r="C83" s="14"/>
      <c r="D83" s="14"/>
      <c r="E83" s="14"/>
      <c r="F83" s="14"/>
      <c r="G83" s="14"/>
      <c r="H83" s="14"/>
      <c r="I83" s="14"/>
      <c r="J83" s="14"/>
      <c r="K83" s="39"/>
      <c r="L83" s="13"/>
    </row>
    <row r="84" spans="1:12" ht="20.100000000000001" customHeight="1" outlineLevel="1" x14ac:dyDescent="0.2">
      <c r="A84" s="14"/>
      <c r="B84" s="40"/>
      <c r="C84" s="14"/>
      <c r="D84" s="14"/>
      <c r="E84" s="14"/>
      <c r="F84" s="14"/>
      <c r="G84" s="14"/>
      <c r="H84" s="14"/>
      <c r="I84" s="14"/>
      <c r="J84" s="14"/>
      <c r="K84" s="39"/>
      <c r="L84" s="13"/>
    </row>
    <row r="85" spans="1:12" ht="20.100000000000001" customHeight="1" outlineLevel="1" x14ac:dyDescent="0.2">
      <c r="A85" s="14"/>
      <c r="B85" s="40"/>
      <c r="C85" s="14"/>
      <c r="D85" s="14"/>
      <c r="E85" s="14"/>
      <c r="F85" s="14"/>
      <c r="G85" s="14"/>
      <c r="H85" s="14"/>
      <c r="I85" s="14"/>
      <c r="J85" s="14"/>
      <c r="K85" s="39"/>
      <c r="L85" s="13"/>
    </row>
    <row r="86" spans="1:12" ht="20.100000000000001" customHeight="1" outlineLevel="1" x14ac:dyDescent="0.2">
      <c r="A86" s="14"/>
      <c r="B86" s="40"/>
      <c r="C86" s="14"/>
      <c r="D86" s="14"/>
      <c r="E86" s="14"/>
      <c r="F86" s="14"/>
      <c r="G86" s="14"/>
      <c r="H86" s="14"/>
      <c r="I86" s="14"/>
      <c r="J86" s="14"/>
      <c r="K86" s="39"/>
      <c r="L86" s="13"/>
    </row>
    <row r="87" spans="1:12" ht="20.100000000000001" customHeight="1" outlineLevel="1" x14ac:dyDescent="0.2">
      <c r="A87" s="14"/>
      <c r="B87" s="40"/>
      <c r="C87" s="14"/>
      <c r="D87" s="14"/>
      <c r="E87" s="14"/>
      <c r="F87" s="14"/>
      <c r="G87" s="14"/>
      <c r="H87" s="14"/>
      <c r="I87" s="14"/>
      <c r="J87" s="14"/>
      <c r="K87" s="39"/>
      <c r="L87" s="13"/>
    </row>
    <row r="88" spans="1:12" ht="20.100000000000001" customHeight="1" outlineLevel="1" x14ac:dyDescent="0.2">
      <c r="A88" s="14"/>
      <c r="B88" s="40"/>
      <c r="C88" s="14"/>
      <c r="D88" s="14"/>
      <c r="E88" s="14"/>
      <c r="F88" s="14"/>
      <c r="G88" s="14"/>
      <c r="H88" s="14"/>
      <c r="I88" s="14"/>
      <c r="J88" s="14"/>
      <c r="K88" s="39"/>
      <c r="L88" s="13"/>
    </row>
    <row r="89" spans="1:12" ht="20.100000000000001" customHeight="1" outlineLevel="1" x14ac:dyDescent="0.2">
      <c r="A89" s="14"/>
      <c r="B89" s="40"/>
      <c r="C89" s="14"/>
      <c r="D89" s="14"/>
      <c r="E89" s="14"/>
      <c r="F89" s="14"/>
      <c r="G89" s="14"/>
      <c r="H89" s="14"/>
      <c r="I89" s="14"/>
      <c r="J89" s="14"/>
      <c r="K89" s="39"/>
      <c r="L89" s="13"/>
    </row>
    <row r="90" spans="1:12" ht="20.100000000000001" customHeight="1" outlineLevel="1" x14ac:dyDescent="0.2">
      <c r="A90" s="14"/>
      <c r="B90" s="40"/>
      <c r="C90" s="14"/>
      <c r="D90" s="14"/>
      <c r="E90" s="14"/>
      <c r="F90" s="14"/>
      <c r="G90" s="14"/>
      <c r="H90" s="14"/>
      <c r="I90" s="14"/>
      <c r="J90" s="14"/>
      <c r="K90" s="39"/>
      <c r="L90" s="13"/>
    </row>
    <row r="91" spans="1:12" ht="20.100000000000001" customHeight="1" outlineLevel="1" x14ac:dyDescent="0.2">
      <c r="A91" s="14"/>
      <c r="B91" s="83"/>
      <c r="C91" s="82"/>
      <c r="D91" s="82"/>
      <c r="E91" s="82"/>
      <c r="F91" s="82"/>
      <c r="G91" s="82"/>
      <c r="H91" s="82"/>
      <c r="I91" s="82"/>
      <c r="J91" s="82"/>
      <c r="K91" s="84"/>
      <c r="L91" s="13"/>
    </row>
    <row r="92" spans="1:12" ht="20.100000000000001" customHeight="1" outlineLevel="1" x14ac:dyDescent="0.2">
      <c r="A92" s="19"/>
      <c r="B92" s="27"/>
      <c r="C92" s="27"/>
      <c r="D92" s="27"/>
      <c r="E92" s="27"/>
      <c r="F92" s="27"/>
      <c r="G92" s="27"/>
      <c r="H92" s="27"/>
      <c r="I92" s="26"/>
      <c r="J92" s="78"/>
      <c r="K92" s="25"/>
      <c r="L92" s="13"/>
    </row>
    <row r="93" spans="1:12" ht="20.100000000000001" customHeight="1" outlineLevel="1" x14ac:dyDescent="0.2">
      <c r="A93" s="85" t="str">
        <f>$A$75&amp;"."&amp;1</f>
        <v>B.3.1</v>
      </c>
      <c r="B93" s="22" t="s">
        <v>120</v>
      </c>
      <c r="C93" s="22"/>
      <c r="D93" s="22"/>
      <c r="E93" s="22"/>
      <c r="F93" s="22"/>
      <c r="G93" s="22"/>
      <c r="H93" s="22"/>
      <c r="I93" s="22"/>
      <c r="J93" s="87" t="s">
        <v>121</v>
      </c>
      <c r="K93" s="88" t="s">
        <v>134</v>
      </c>
      <c r="L93" s="13"/>
    </row>
    <row r="94" spans="1:12" ht="20.100000000000001" customHeight="1" outlineLevel="1" x14ac:dyDescent="0.2">
      <c r="A94" s="19" t="s">
        <v>53</v>
      </c>
      <c r="B94" s="21" t="s">
        <v>123</v>
      </c>
      <c r="C94" s="21"/>
      <c r="D94" s="21"/>
      <c r="E94" s="21"/>
      <c r="F94" s="21"/>
      <c r="G94" s="21"/>
      <c r="H94" s="21"/>
      <c r="I94" s="20"/>
      <c r="J94" s="89">
        <f>point1.Z</f>
        <v>-122.625</v>
      </c>
      <c r="K94" s="89">
        <v>-18.553659728249979</v>
      </c>
      <c r="L94" s="13"/>
    </row>
    <row r="95" spans="1:12" ht="20.100000000000001" customHeight="1" outlineLevel="1" x14ac:dyDescent="0.2">
      <c r="A95" s="19" t="s">
        <v>52</v>
      </c>
      <c r="B95" s="18" t="s">
        <v>124</v>
      </c>
      <c r="C95" s="18"/>
      <c r="D95" s="18"/>
      <c r="E95" s="18"/>
      <c r="F95" s="18"/>
      <c r="G95" s="18"/>
      <c r="H95" s="18"/>
      <c r="I95" s="17"/>
      <c r="J95" s="89">
        <f>point2.Z</f>
        <v>1897.3360491801398</v>
      </c>
      <c r="K95" s="89">
        <v>5042.6740603863491</v>
      </c>
      <c r="L95" s="13"/>
    </row>
    <row r="96" spans="1:12" ht="20.100000000000001" customHeight="1" outlineLevel="1" x14ac:dyDescent="0.2">
      <c r="A96" s="19" t="s">
        <v>51</v>
      </c>
      <c r="B96" s="18" t="s">
        <v>125</v>
      </c>
      <c r="C96" s="18"/>
      <c r="D96" s="18"/>
      <c r="E96" s="18"/>
      <c r="F96" s="18"/>
      <c r="G96" s="18"/>
      <c r="H96" s="18"/>
      <c r="I96" s="17"/>
      <c r="J96" s="89">
        <f>point3.Z</f>
        <v>126.04784175843525</v>
      </c>
      <c r="K96" s="89">
        <v>230.86512984748663</v>
      </c>
      <c r="L96" s="13"/>
    </row>
    <row r="97" spans="1:12" ht="20.100000000000001" customHeight="1" outlineLevel="1" x14ac:dyDescent="0.2">
      <c r="A97" s="19" t="s">
        <v>55</v>
      </c>
      <c r="B97" s="18" t="s">
        <v>127</v>
      </c>
      <c r="C97" s="18"/>
      <c r="D97" s="18"/>
      <c r="E97" s="18"/>
      <c r="F97" s="18"/>
      <c r="G97" s="18"/>
      <c r="H97" s="18"/>
      <c r="I97" s="17"/>
      <c r="J97" s="89">
        <f>point4.Z</f>
        <v>-634.25809684096293</v>
      </c>
      <c r="K97" s="89">
        <v>-197.89420602381989</v>
      </c>
      <c r="L97" s="13"/>
    </row>
    <row r="98" spans="1:12" ht="20.100000000000001" customHeight="1" outlineLevel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3"/>
    </row>
    <row r="99" spans="1:12" ht="20.100000000000001" customHeight="1" outlineLevel="1" x14ac:dyDescent="0.2">
      <c r="A99" s="85" t="str">
        <f>$A$75&amp;"."&amp;2</f>
        <v>B.3.2</v>
      </c>
      <c r="B99" s="22" t="s">
        <v>126</v>
      </c>
      <c r="C99" s="22"/>
      <c r="D99" s="22"/>
      <c r="E99" s="22"/>
      <c r="F99" s="22"/>
      <c r="G99" s="22"/>
      <c r="H99" s="22"/>
      <c r="I99" s="88" t="s">
        <v>166</v>
      </c>
      <c r="J99" s="87" t="s">
        <v>131</v>
      </c>
      <c r="K99" s="88" t="s">
        <v>132</v>
      </c>
      <c r="L99" s="13"/>
    </row>
    <row r="100" spans="1:12" ht="20.100000000000001" customHeight="1" outlineLevel="1" x14ac:dyDescent="0.2">
      <c r="A100" s="19" t="s">
        <v>53</v>
      </c>
      <c r="B100" s="21" t="s">
        <v>128</v>
      </c>
      <c r="C100" s="21"/>
      <c r="D100" s="21"/>
      <c r="E100" s="21"/>
      <c r="F100" s="21"/>
      <c r="G100" s="21"/>
      <c r="H100" s="21"/>
      <c r="I100" s="90">
        <v>91.327131059740779</v>
      </c>
      <c r="J100" s="90">
        <v>1.0000960743760958E-3</v>
      </c>
      <c r="K100" s="90">
        <v>8.4831303561988813E-10</v>
      </c>
      <c r="L100" s="13"/>
    </row>
    <row r="101" spans="1:12" ht="20.100000000000001" customHeight="1" outlineLevel="1" x14ac:dyDescent="0.2">
      <c r="A101" s="19" t="s">
        <v>52</v>
      </c>
      <c r="B101" s="18" t="s">
        <v>129</v>
      </c>
      <c r="C101" s="18"/>
      <c r="D101" s="18"/>
      <c r="E101" s="18"/>
      <c r="F101" s="18"/>
      <c r="G101" s="18"/>
      <c r="H101" s="18"/>
      <c r="I101" s="90">
        <v>113.48853190887472</v>
      </c>
      <c r="J101" s="90">
        <v>9.8188021401253737E-4</v>
      </c>
      <c r="K101" s="90">
        <v>7.740383756257659E-10</v>
      </c>
      <c r="L101" s="13"/>
    </row>
    <row r="102" spans="1:12" ht="20.100000000000001" customHeight="1" outlineLevel="1" x14ac:dyDescent="0.2">
      <c r="A102" s="19" t="s">
        <v>51</v>
      </c>
      <c r="B102" s="18" t="s">
        <v>130</v>
      </c>
      <c r="C102" s="18"/>
      <c r="D102" s="18"/>
      <c r="E102" s="18"/>
      <c r="F102" s="18"/>
      <c r="G102" s="18"/>
      <c r="H102" s="18"/>
      <c r="I102" s="90">
        <v>-197.89420602381989</v>
      </c>
      <c r="J102" s="86">
        <v>0</v>
      </c>
      <c r="K102" s="86">
        <v>0</v>
      </c>
      <c r="L102" s="13"/>
    </row>
    <row r="103" spans="1:12" ht="20.100000000000001" customHeight="1" outlineLevel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3"/>
    </row>
    <row r="104" spans="1:12" ht="20.100000000000001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3"/>
    </row>
    <row r="105" spans="1:12" ht="20.100000000000001" customHeight="1" thickBot="1" x14ac:dyDescent="0.3">
      <c r="A105" s="24" t="str">
        <f>$A$11&amp;"."&amp;4</f>
        <v>B.4</v>
      </c>
      <c r="B105" s="24" t="s">
        <v>135</v>
      </c>
      <c r="C105" s="24"/>
      <c r="D105" s="24"/>
      <c r="E105" s="24"/>
      <c r="F105" s="24"/>
      <c r="G105" s="24"/>
      <c r="H105" s="24"/>
      <c r="I105" s="24"/>
      <c r="J105" s="24"/>
      <c r="K105" s="23"/>
      <c r="L105" s="13"/>
    </row>
    <row r="106" spans="1:12" ht="20.100000000000001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3"/>
    </row>
    <row r="107" spans="1:12" ht="20.100000000000001" customHeight="1" x14ac:dyDescent="0.2">
      <c r="A107" s="19" t="s">
        <v>53</v>
      </c>
      <c r="B107" s="18" t="s">
        <v>136</v>
      </c>
      <c r="C107" s="18"/>
      <c r="D107" s="18"/>
      <c r="E107" s="18"/>
      <c r="F107" s="18"/>
      <c r="G107" s="18"/>
      <c r="H107" s="18"/>
      <c r="I107" s="17" t="s">
        <v>137</v>
      </c>
      <c r="J107" s="72">
        <v>225.55390100553569</v>
      </c>
      <c r="K107" s="15" t="s">
        <v>56</v>
      </c>
      <c r="L107" s="13"/>
    </row>
    <row r="108" spans="1:12" ht="20.100000000000001" customHeight="1" x14ac:dyDescent="0.2">
      <c r="A108" s="19" t="s">
        <v>52</v>
      </c>
      <c r="B108" s="18" t="s">
        <v>138</v>
      </c>
      <c r="C108" s="18"/>
      <c r="D108" s="18"/>
      <c r="E108" s="18"/>
      <c r="F108" s="18"/>
      <c r="G108" s="18"/>
      <c r="H108" s="18"/>
      <c r="I108" s="17" t="s">
        <v>139</v>
      </c>
      <c r="J108" s="72">
        <v>2068.2520235998149</v>
      </c>
      <c r="K108" s="15" t="s">
        <v>57</v>
      </c>
      <c r="L108" s="13"/>
    </row>
    <row r="109" spans="1:12" ht="20.100000000000001" customHeight="1" x14ac:dyDescent="0.2">
      <c r="A109" s="19" t="s">
        <v>51</v>
      </c>
      <c r="B109" s="18" t="s">
        <v>140</v>
      </c>
      <c r="C109" s="18"/>
      <c r="D109" s="18"/>
      <c r="E109" s="18"/>
      <c r="F109" s="18"/>
      <c r="G109" s="18"/>
      <c r="H109" s="18"/>
      <c r="I109" s="17" t="s">
        <v>141</v>
      </c>
      <c r="J109" s="72">
        <v>1556.6189267588522</v>
      </c>
      <c r="K109" s="15" t="s">
        <v>57</v>
      </c>
      <c r="L109" s="13"/>
    </row>
    <row r="110" spans="1:12" ht="20.100000000000001" customHeight="1" x14ac:dyDescent="0.2">
      <c r="A110" s="19" t="s">
        <v>55</v>
      </c>
      <c r="B110" s="18" t="s">
        <v>142</v>
      </c>
      <c r="C110" s="18"/>
      <c r="D110" s="18"/>
      <c r="E110" s="18"/>
      <c r="F110" s="18"/>
      <c r="G110" s="18"/>
      <c r="H110" s="18"/>
      <c r="I110" s="17" t="s">
        <v>143</v>
      </c>
      <c r="J110" s="72">
        <v>389.04397592763218</v>
      </c>
      <c r="K110" s="15" t="s">
        <v>144</v>
      </c>
      <c r="L110" s="13"/>
    </row>
    <row r="111" spans="1:12" ht="20.100000000000001" customHeight="1" x14ac:dyDescent="0.2">
      <c r="A111" s="19" t="s">
        <v>54</v>
      </c>
      <c r="B111" s="18" t="s">
        <v>146</v>
      </c>
      <c r="C111" s="18"/>
      <c r="D111" s="18"/>
      <c r="E111" s="18"/>
      <c r="F111" s="18"/>
      <c r="G111" s="18"/>
      <c r="H111" s="18"/>
      <c r="I111" s="17" t="s">
        <v>147</v>
      </c>
      <c r="J111" s="72">
        <v>4291.0455498096053</v>
      </c>
      <c r="K111" s="15" t="s">
        <v>148</v>
      </c>
      <c r="L111" s="13"/>
    </row>
    <row r="112" spans="1:12" ht="20.100000000000001" customHeight="1" x14ac:dyDescent="0.2">
      <c r="A112" s="19" t="s">
        <v>83</v>
      </c>
      <c r="B112" s="18" t="s">
        <v>149</v>
      </c>
      <c r="C112" s="18"/>
      <c r="D112" s="18"/>
      <c r="E112" s="18"/>
      <c r="F112" s="18"/>
      <c r="G112" s="18"/>
      <c r="H112" s="18"/>
      <c r="I112" s="94" t="s">
        <v>150</v>
      </c>
      <c r="J112" s="72">
        <v>511.63309684096288</v>
      </c>
      <c r="K112" s="15" t="s">
        <v>57</v>
      </c>
      <c r="L112" s="13"/>
    </row>
    <row r="113" spans="1:12" ht="20.100000000000001" customHeight="1" x14ac:dyDescent="0.2">
      <c r="A113" s="19" t="s">
        <v>89</v>
      </c>
      <c r="B113" s="18" t="s">
        <v>151</v>
      </c>
      <c r="C113" s="18"/>
      <c r="D113" s="18"/>
      <c r="E113" s="18"/>
      <c r="F113" s="18"/>
      <c r="G113" s="18"/>
      <c r="H113" s="18"/>
      <c r="I113" s="95" t="s">
        <v>152</v>
      </c>
      <c r="J113" s="16">
        <v>1.2188828084794774</v>
      </c>
      <c r="K113" s="15" t="s">
        <v>153</v>
      </c>
      <c r="L113" s="13"/>
    </row>
    <row r="114" spans="1:12" ht="20.100000000000001" customHeight="1" x14ac:dyDescent="0.2">
      <c r="A114" s="19" t="s">
        <v>90</v>
      </c>
      <c r="B114" s="18" t="s">
        <v>154</v>
      </c>
      <c r="C114" s="18"/>
      <c r="D114" s="18"/>
      <c r="E114" s="18"/>
      <c r="F114" s="18"/>
      <c r="G114" s="18"/>
      <c r="H114" s="18"/>
      <c r="I114" s="94" t="s">
        <v>155</v>
      </c>
      <c r="J114" s="77">
        <v>0.12876803230848896</v>
      </c>
      <c r="K114" s="15" t="s">
        <v>153</v>
      </c>
      <c r="L114" s="13"/>
    </row>
    <row r="115" spans="1:12" ht="20.100000000000001" customHeight="1" x14ac:dyDescent="0.2">
      <c r="A115" s="19" t="s">
        <v>91</v>
      </c>
      <c r="B115" s="27" t="s">
        <v>156</v>
      </c>
      <c r="C115" s="27"/>
      <c r="D115" s="27"/>
      <c r="E115" s="27"/>
      <c r="F115" s="27"/>
      <c r="G115" s="27"/>
      <c r="H115" s="27"/>
      <c r="I115" s="97" t="s">
        <v>157</v>
      </c>
      <c r="J115" s="98">
        <v>9.6874095990806652E-2</v>
      </c>
      <c r="K115" s="25" t="s">
        <v>153</v>
      </c>
      <c r="L115" s="13"/>
    </row>
    <row r="116" spans="1:12" ht="20.100000000000001" customHeight="1" x14ac:dyDescent="0.2">
      <c r="A116" s="19" t="s">
        <v>94</v>
      </c>
      <c r="B116" s="18" t="s">
        <v>158</v>
      </c>
      <c r="C116" s="18"/>
      <c r="D116" s="18"/>
      <c r="E116" s="18"/>
      <c r="F116" s="18"/>
      <c r="G116" s="18"/>
      <c r="H116" s="18"/>
      <c r="I116" s="17" t="s">
        <v>159</v>
      </c>
      <c r="J116" s="76">
        <v>7.9204730239031823E-4</v>
      </c>
      <c r="K116" s="15" t="s">
        <v>153</v>
      </c>
      <c r="L116" s="13"/>
    </row>
    <row r="117" spans="1:12" ht="20.100000000000001" customHeight="1" x14ac:dyDescent="0.2">
      <c r="A117" s="19"/>
      <c r="B117" s="68"/>
      <c r="C117" s="68"/>
      <c r="D117" s="68"/>
      <c r="E117" s="68"/>
      <c r="F117" s="68"/>
      <c r="G117" s="68"/>
      <c r="H117" s="68"/>
      <c r="I117" s="69"/>
      <c r="J117" s="73"/>
      <c r="K117" s="70"/>
      <c r="L117" s="13"/>
    </row>
    <row r="118" spans="1:12" ht="20.100000000000001" customHeight="1" x14ac:dyDescent="0.2">
      <c r="A118" s="19"/>
      <c r="B118" s="68"/>
      <c r="C118" s="68"/>
      <c r="D118" s="68"/>
      <c r="E118" s="68"/>
      <c r="F118" s="68"/>
      <c r="G118" s="68"/>
      <c r="H118" s="68"/>
      <c r="I118" s="69"/>
      <c r="J118" s="73"/>
      <c r="K118" s="70"/>
      <c r="L118" s="13"/>
    </row>
    <row r="119" spans="1:12" ht="20.100000000000001" customHeight="1" x14ac:dyDescent="0.2">
      <c r="A119" s="19"/>
      <c r="B119" s="68"/>
      <c r="C119" s="68"/>
      <c r="D119" s="68"/>
      <c r="E119" s="68"/>
      <c r="F119" s="68"/>
      <c r="G119" s="68"/>
      <c r="H119" s="68"/>
      <c r="I119" s="69"/>
      <c r="J119" s="73"/>
      <c r="K119" s="70"/>
      <c r="L119" s="13"/>
    </row>
    <row r="120" spans="1:12" ht="20.100000000000001" customHeight="1" x14ac:dyDescent="0.2">
      <c r="A120" s="19"/>
      <c r="B120" s="68"/>
      <c r="C120" s="68"/>
      <c r="D120" s="68"/>
      <c r="E120" s="68"/>
      <c r="F120" s="68"/>
      <c r="G120" s="68"/>
      <c r="H120" s="68"/>
      <c r="I120" s="69"/>
      <c r="J120" s="73"/>
      <c r="K120" s="70"/>
      <c r="L120" s="13"/>
    </row>
    <row r="121" spans="1:12" ht="20.100000000000001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3"/>
    </row>
    <row r="122" spans="1:12" ht="20.100000000000001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3"/>
    </row>
    <row r="126" spans="1:12" ht="12.75" x14ac:dyDescent="0.2">
      <c r="B126" s="79"/>
      <c r="C126" s="79"/>
      <c r="D126" s="79"/>
    </row>
  </sheetData>
  <mergeCells count="8">
    <mergeCell ref="B9:G9"/>
    <mergeCell ref="B20:K20"/>
    <mergeCell ref="A3:K3"/>
    <mergeCell ref="B4:G4"/>
    <mergeCell ref="B5:G5"/>
    <mergeCell ref="B6:G6"/>
    <mergeCell ref="B7:G7"/>
    <mergeCell ref="B8:G8"/>
  </mergeCells>
  <conditionalFormatting sqref="K45">
    <cfRule type="cellIs" dxfId="8" priority="3" stopIfTrue="1" operator="between">
      <formula>0</formula>
      <formula>1</formula>
    </cfRule>
  </conditionalFormatting>
  <conditionalFormatting sqref="K75">
    <cfRule type="cellIs" dxfId="7" priority="2" stopIfTrue="1" operator="between">
      <formula>0</formula>
      <formula>1</formula>
    </cfRule>
  </conditionalFormatting>
  <conditionalFormatting sqref="K105">
    <cfRule type="cellIs" dxfId="6" priority="1" stopIfTrue="1" operator="between">
      <formula>0</formula>
      <formula>1</formula>
    </cfRule>
  </conditionalFormatting>
  <printOptions horizontalCentered="1"/>
  <pageMargins left="0.75" right="0.75" top="0.75" bottom="0.5" header="0.3" footer="0.3"/>
  <pageSetup paperSize="9" scale="80" fitToHeight="0" orientation="portrait" r:id="rId1"/>
  <headerFooter>
    <oddHeader>&amp;L&amp;G&amp;C&amp;"Consolas,Bold"&amp;10&amp;K00-047TITLE&amp;R&amp;"Consolas,Bold"&amp;10&amp;K00-048Rev. X</oddHeader>
    <oddFooter>&amp;R&amp;"Consolas,Bold"&amp;10&amp;K00-048Page &amp;P of &amp;N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FE32-98B9-4C88-9635-4AB5D2CFC541}">
  <sheetPr>
    <pageSetUpPr fitToPage="1"/>
  </sheetPr>
  <dimension ref="A1:DJ126"/>
  <sheetViews>
    <sheetView showGridLines="0" zoomScaleNormal="100" workbookViewId="0">
      <pane ySplit="1" topLeftCell="A84" activePane="bottomLeft" state="frozen"/>
      <selection pane="bottomLeft" activeCell="I69" sqref="I69:K69"/>
    </sheetView>
  </sheetViews>
  <sheetFormatPr defaultColWidth="8.7109375" defaultRowHeight="20.100000000000001" customHeight="1" outlineLevelRow="1" x14ac:dyDescent="0.2"/>
  <cols>
    <col min="1" max="11" width="9.7109375" style="12" customWidth="1"/>
    <col min="12" max="12" width="2.7109375" style="11" customWidth="1"/>
    <col min="13" max="13" width="6.7109375" style="11" customWidth="1"/>
    <col min="14" max="16384" width="8.7109375" style="11"/>
  </cols>
  <sheetData>
    <row r="1" spans="1:22" s="62" customFormat="1" ht="20.100000000000001" customHeight="1" x14ac:dyDescent="0.2">
      <c r="A1" s="67"/>
      <c r="B1" s="66" t="s">
        <v>68</v>
      </c>
      <c r="C1" s="66"/>
      <c r="D1" s="66"/>
      <c r="E1" s="66"/>
      <c r="F1" s="66"/>
      <c r="G1" s="66"/>
      <c r="H1" s="65"/>
      <c r="I1" s="65"/>
      <c r="J1" s="64" t="s">
        <v>67</v>
      </c>
      <c r="K1" s="63" t="s">
        <v>66</v>
      </c>
    </row>
    <row r="2" spans="1:22" ht="20.100000000000001" hidden="1" customHeight="1" outlineLevel="1" x14ac:dyDescent="0.2">
      <c r="A2" s="61"/>
      <c r="B2" s="61"/>
      <c r="C2" s="11"/>
      <c r="D2" s="60"/>
      <c r="E2" s="60"/>
      <c r="F2" s="60"/>
      <c r="G2" s="60"/>
      <c r="H2" s="60"/>
      <c r="I2" s="60"/>
      <c r="J2" s="59"/>
      <c r="K2" s="58"/>
    </row>
    <row r="3" spans="1:22" ht="54.75" hidden="1" customHeight="1" outlineLevel="1" x14ac:dyDescent="0.2">
      <c r="A3" s="102" t="s">
        <v>65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pans="1:22" s="56" customFormat="1" ht="20.100000000000001" hidden="1" customHeight="1" outlineLevel="1" x14ac:dyDescent="0.2">
      <c r="A4" s="57" t="s">
        <v>64</v>
      </c>
      <c r="B4" s="104" t="s">
        <v>63</v>
      </c>
      <c r="C4" s="104"/>
      <c r="D4" s="104"/>
      <c r="E4" s="104"/>
      <c r="F4" s="104"/>
      <c r="G4" s="104"/>
      <c r="H4" s="57" t="s">
        <v>62</v>
      </c>
      <c r="I4" s="57" t="s">
        <v>61</v>
      </c>
      <c r="J4" s="57" t="s">
        <v>60</v>
      </c>
      <c r="K4" s="57" t="s">
        <v>59</v>
      </c>
    </row>
    <row r="5" spans="1:22" s="51" customFormat="1" ht="20.100000000000001" hidden="1" customHeight="1" outlineLevel="1" x14ac:dyDescent="0.2">
      <c r="A5" s="55"/>
      <c r="B5" s="105"/>
      <c r="C5" s="106"/>
      <c r="D5" s="106"/>
      <c r="E5" s="106"/>
      <c r="F5" s="106"/>
      <c r="G5" s="107"/>
      <c r="H5" s="54"/>
      <c r="I5" s="53"/>
      <c r="J5" s="53"/>
      <c r="K5" s="52"/>
    </row>
    <row r="6" spans="1:22" s="51" customFormat="1" ht="20.100000000000001" hidden="1" customHeight="1" outlineLevel="1" x14ac:dyDescent="0.2">
      <c r="A6" s="55"/>
      <c r="B6" s="105"/>
      <c r="C6" s="106"/>
      <c r="D6" s="106"/>
      <c r="E6" s="106"/>
      <c r="F6" s="106"/>
      <c r="G6" s="107"/>
      <c r="H6" s="54"/>
      <c r="I6" s="53"/>
      <c r="J6" s="53"/>
      <c r="K6" s="52"/>
    </row>
    <row r="7" spans="1:22" s="51" customFormat="1" ht="20.100000000000001" hidden="1" customHeight="1" outlineLevel="1" x14ac:dyDescent="0.2">
      <c r="A7" s="55"/>
      <c r="B7" s="105"/>
      <c r="C7" s="106"/>
      <c r="D7" s="106"/>
      <c r="E7" s="106"/>
      <c r="F7" s="106"/>
      <c r="G7" s="107"/>
      <c r="H7" s="54"/>
      <c r="I7" s="53"/>
      <c r="J7" s="53"/>
      <c r="K7" s="52"/>
    </row>
    <row r="8" spans="1:22" s="51" customFormat="1" ht="20.100000000000001" hidden="1" customHeight="1" outlineLevel="1" x14ac:dyDescent="0.2">
      <c r="A8" s="55"/>
      <c r="B8" s="105"/>
      <c r="C8" s="106"/>
      <c r="D8" s="106"/>
      <c r="E8" s="106"/>
      <c r="F8" s="106"/>
      <c r="G8" s="107"/>
      <c r="H8" s="54"/>
      <c r="I8" s="53"/>
      <c r="J8" s="53"/>
      <c r="K8" s="52"/>
    </row>
    <row r="9" spans="1:22" s="51" customFormat="1" ht="20.100000000000001" hidden="1" customHeight="1" outlineLevel="1" x14ac:dyDescent="0.2">
      <c r="A9" s="55"/>
      <c r="B9" s="105"/>
      <c r="C9" s="106"/>
      <c r="D9" s="106"/>
      <c r="E9" s="106"/>
      <c r="F9" s="106"/>
      <c r="G9" s="107"/>
      <c r="H9" s="54"/>
      <c r="I9" s="53"/>
      <c r="J9" s="53"/>
      <c r="K9" s="52"/>
    </row>
    <row r="10" spans="1:22" ht="20.100000000000001" hidden="1" customHeight="1" outlineLevel="1" x14ac:dyDescent="0.2">
      <c r="B10" s="50"/>
      <c r="J10" s="49"/>
      <c r="K10" s="48"/>
    </row>
    <row r="11" spans="1:22" s="44" customFormat="1" ht="39.950000000000003" customHeight="1" collapsed="1" thickBot="1" x14ac:dyDescent="0.35">
      <c r="A11" s="47" t="s">
        <v>164</v>
      </c>
      <c r="B11" s="47" t="s">
        <v>165</v>
      </c>
      <c r="C11" s="47"/>
      <c r="D11" s="47"/>
      <c r="E11" s="47"/>
      <c r="F11" s="47"/>
      <c r="G11" s="47"/>
      <c r="H11" s="47"/>
      <c r="I11" s="47"/>
      <c r="J11" s="47"/>
      <c r="K11" s="46"/>
      <c r="L11" s="45"/>
      <c r="M11" s="35"/>
      <c r="N11" s="35"/>
      <c r="O11" s="35"/>
    </row>
    <row r="12" spans="1:22" ht="20.100000000000001" customHeight="1" thickTop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3"/>
    </row>
    <row r="13" spans="1:22" ht="20.100000000000001" customHeight="1" thickBot="1" x14ac:dyDescent="0.3">
      <c r="A13" s="24" t="str">
        <f>$A$11&amp;"."&amp;1</f>
        <v>C.1</v>
      </c>
      <c r="B13" s="24" t="s">
        <v>69</v>
      </c>
      <c r="C13" s="24"/>
      <c r="D13" s="24"/>
      <c r="E13" s="24"/>
      <c r="F13" s="24"/>
      <c r="G13" s="24"/>
      <c r="H13" s="24"/>
      <c r="I13" s="24"/>
      <c r="J13" s="24"/>
      <c r="K13" s="24"/>
      <c r="L13" s="13"/>
    </row>
    <row r="14" spans="1:22" ht="20.100000000000001" customHeight="1" outlineLevel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3"/>
    </row>
    <row r="15" spans="1:22" s="28" customFormat="1" ht="20.100000000000001" customHeight="1" outlineLevel="1" x14ac:dyDescent="0.2">
      <c r="A15" s="31"/>
      <c r="B15" s="38"/>
      <c r="C15" s="37"/>
      <c r="D15" s="37"/>
      <c r="E15" s="37"/>
      <c r="F15" s="37"/>
      <c r="G15" s="37"/>
      <c r="H15" s="37"/>
      <c r="I15" s="37"/>
      <c r="J15" s="37"/>
      <c r="K15" s="36"/>
      <c r="L15" s="30"/>
      <c r="M15" s="35" t="s">
        <v>58</v>
      </c>
      <c r="N15" s="35"/>
      <c r="O15" s="35"/>
      <c r="P15" s="35"/>
      <c r="Q15" s="35"/>
      <c r="R15" s="35"/>
      <c r="S15" s="35"/>
      <c r="T15" s="35"/>
      <c r="U15" s="35"/>
      <c r="V15" s="35"/>
    </row>
    <row r="16" spans="1:22" s="28" customFormat="1" ht="20.100000000000001" customHeight="1" outlineLevel="1" x14ac:dyDescent="0.2">
      <c r="A16" s="31"/>
      <c r="B16" s="34"/>
      <c r="C16" s="33"/>
      <c r="D16" s="33"/>
      <c r="E16" s="33"/>
      <c r="F16" s="33"/>
      <c r="G16" s="33"/>
      <c r="H16" s="33"/>
      <c r="I16" s="33"/>
      <c r="J16" s="33"/>
      <c r="K16" s="32"/>
      <c r="L16" s="30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s="28" customFormat="1" ht="20.100000000000001" customHeight="1" outlineLevel="1" x14ac:dyDescent="0.2">
      <c r="A17" s="31"/>
      <c r="B17" s="34"/>
      <c r="C17" s="33"/>
      <c r="D17" s="33"/>
      <c r="E17" s="33"/>
      <c r="F17" s="33"/>
      <c r="G17" s="33"/>
      <c r="H17" s="33"/>
      <c r="I17" s="33"/>
      <c r="J17" s="33"/>
      <c r="K17" s="32"/>
      <c r="L17" s="30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s="28" customFormat="1" ht="20.100000000000001" customHeight="1" outlineLevel="1" x14ac:dyDescent="0.2">
      <c r="A18" s="31"/>
      <c r="B18" s="34"/>
      <c r="C18" s="33"/>
      <c r="D18" s="33"/>
      <c r="E18" s="33"/>
      <c r="F18" s="33"/>
      <c r="G18" s="33"/>
      <c r="H18" s="33"/>
      <c r="I18" s="33"/>
      <c r="J18" s="33"/>
      <c r="K18" s="32"/>
      <c r="L18" s="30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s="28" customFormat="1" ht="20.100000000000001" customHeight="1" outlineLevel="1" x14ac:dyDescent="0.2">
      <c r="A19" s="31"/>
      <c r="B19" s="34"/>
      <c r="C19" s="33"/>
      <c r="D19" s="33"/>
      <c r="E19" s="33"/>
      <c r="F19" s="33"/>
      <c r="G19" s="33"/>
      <c r="H19" s="33"/>
      <c r="I19" s="33"/>
      <c r="J19" s="33"/>
      <c r="K19" s="32"/>
      <c r="L19" s="30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s="28" customFormat="1" ht="20.100000000000001" customHeight="1" outlineLevel="1" x14ac:dyDescent="0.2">
      <c r="A20" s="31"/>
      <c r="B20" s="99"/>
      <c r="C20" s="100"/>
      <c r="D20" s="100"/>
      <c r="E20" s="100"/>
      <c r="F20" s="100"/>
      <c r="G20" s="100"/>
      <c r="H20" s="100"/>
      <c r="I20" s="100"/>
      <c r="J20" s="100"/>
      <c r="K20" s="101"/>
      <c r="L20" s="30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s="28" customFormat="1" ht="20.100000000000001" customHeight="1" outlineLevel="1" x14ac:dyDescent="0.2">
      <c r="A21" s="31"/>
      <c r="B21" s="34"/>
      <c r="C21" s="33"/>
      <c r="D21" s="33"/>
      <c r="E21" s="33"/>
      <c r="F21" s="33"/>
      <c r="G21" s="33"/>
      <c r="H21" s="33"/>
      <c r="I21" s="33"/>
      <c r="J21" s="33"/>
      <c r="K21" s="32"/>
      <c r="L21" s="30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s="28" customFormat="1" ht="20.100000000000001" customHeight="1" outlineLevel="1" x14ac:dyDescent="0.2">
      <c r="A22" s="31"/>
      <c r="B22" s="34"/>
      <c r="C22" s="33"/>
      <c r="D22" s="33"/>
      <c r="E22" s="33"/>
      <c r="F22" s="33"/>
      <c r="G22" s="33"/>
      <c r="H22" s="33"/>
      <c r="I22" s="33"/>
      <c r="J22" s="33"/>
      <c r="K22" s="32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s="28" customFormat="1" ht="20.100000000000001" customHeight="1" outlineLevel="1" x14ac:dyDescent="0.2">
      <c r="A23" s="31"/>
      <c r="B23" s="34"/>
      <c r="C23" s="33"/>
      <c r="D23" s="33"/>
      <c r="E23" s="33"/>
      <c r="F23" s="33"/>
      <c r="G23" s="33"/>
      <c r="H23" s="33"/>
      <c r="I23" s="33"/>
      <c r="J23" s="33"/>
      <c r="K23" s="32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s="28" customFormat="1" ht="20.100000000000001" customHeight="1" outlineLevel="1" x14ac:dyDescent="0.2">
      <c r="A24" s="31"/>
      <c r="B24" s="34"/>
      <c r="C24" s="33"/>
      <c r="D24" s="33"/>
      <c r="E24" s="33"/>
      <c r="F24" s="33"/>
      <c r="G24" s="33"/>
      <c r="H24" s="33"/>
      <c r="I24" s="33"/>
      <c r="J24" s="33"/>
      <c r="K24" s="32"/>
      <c r="L24" s="30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s="28" customFormat="1" ht="20.100000000000001" customHeight="1" outlineLevel="1" x14ac:dyDescent="0.2">
      <c r="A25" s="31"/>
      <c r="B25" s="34"/>
      <c r="C25" s="33"/>
      <c r="D25" s="33"/>
      <c r="E25" s="33"/>
      <c r="F25" s="33"/>
      <c r="G25" s="33"/>
      <c r="H25" s="33"/>
      <c r="I25" s="33"/>
      <c r="J25" s="33"/>
      <c r="K25" s="32"/>
      <c r="L25" s="30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ht="20.100000000000001" customHeight="1" outlineLevel="1" x14ac:dyDescent="0.2">
      <c r="A26" s="19" t="s">
        <v>53</v>
      </c>
      <c r="B26" s="18" t="s">
        <v>70</v>
      </c>
      <c r="C26" s="18"/>
      <c r="D26" s="18"/>
      <c r="E26" s="18"/>
      <c r="F26" s="18"/>
      <c r="G26" s="18"/>
      <c r="H26" s="18"/>
      <c r="I26" s="17" t="s">
        <v>71</v>
      </c>
      <c r="J26" s="72">
        <v>232.5</v>
      </c>
      <c r="K26" s="15" t="s">
        <v>56</v>
      </c>
      <c r="L26" s="13"/>
    </row>
    <row r="27" spans="1:22" ht="20.100000000000001" customHeight="1" outlineLevel="1" x14ac:dyDescent="0.2">
      <c r="A27" s="19" t="s">
        <v>52</v>
      </c>
      <c r="B27" s="18" t="s">
        <v>72</v>
      </c>
      <c r="C27" s="18"/>
      <c r="D27" s="18"/>
      <c r="E27" s="18"/>
      <c r="F27" s="18"/>
      <c r="G27" s="18"/>
      <c r="H27" s="18"/>
      <c r="I27" s="17" t="s">
        <v>73</v>
      </c>
      <c r="J27" s="72">
        <v>166.5</v>
      </c>
      <c r="K27" s="15" t="s">
        <v>56</v>
      </c>
      <c r="L27" s="13"/>
    </row>
    <row r="28" spans="1:22" ht="20.100000000000001" customHeight="1" outlineLevel="1" x14ac:dyDescent="0.2">
      <c r="A28" s="19" t="s">
        <v>52</v>
      </c>
      <c r="B28" s="18" t="s">
        <v>74</v>
      </c>
      <c r="C28" s="18"/>
      <c r="D28" s="18"/>
      <c r="E28" s="18"/>
      <c r="F28" s="18"/>
      <c r="G28" s="18"/>
      <c r="H28" s="18"/>
      <c r="I28" s="17" t="s">
        <v>75</v>
      </c>
      <c r="J28" s="72">
        <v>72</v>
      </c>
      <c r="K28" s="15" t="s">
        <v>56</v>
      </c>
      <c r="L28" s="13"/>
    </row>
    <row r="29" spans="1:22" ht="20.100000000000001" customHeight="1" outlineLevel="1" x14ac:dyDescent="0.2">
      <c r="A29" s="19" t="s">
        <v>51</v>
      </c>
      <c r="B29" s="18" t="s">
        <v>76</v>
      </c>
      <c r="C29" s="18"/>
      <c r="D29" s="18"/>
      <c r="E29" s="18"/>
      <c r="F29" s="18"/>
      <c r="G29" s="18"/>
      <c r="H29" s="18"/>
      <c r="I29" s="17" t="s">
        <v>77</v>
      </c>
      <c r="J29" s="72">
        <v>200</v>
      </c>
      <c r="K29" s="15" t="s">
        <v>56</v>
      </c>
      <c r="L29" s="13"/>
    </row>
    <row r="30" spans="1:22" ht="20.100000000000001" customHeight="1" outlineLevel="1" x14ac:dyDescent="0.2">
      <c r="A30" s="19" t="s">
        <v>55</v>
      </c>
      <c r="B30" s="18" t="s">
        <v>79</v>
      </c>
      <c r="C30" s="18"/>
      <c r="D30" s="18"/>
      <c r="E30" s="18"/>
      <c r="F30" s="18"/>
      <c r="G30" s="18"/>
      <c r="H30" s="18"/>
      <c r="I30" s="17" t="s">
        <v>80</v>
      </c>
      <c r="J30" s="72">
        <v>196.34954084936206</v>
      </c>
      <c r="K30" s="15" t="s">
        <v>56</v>
      </c>
      <c r="L30" s="13"/>
    </row>
    <row r="31" spans="1:22" ht="20.100000000000001" customHeight="1" outlineLevel="1" x14ac:dyDescent="0.2">
      <c r="A31" s="19" t="s">
        <v>54</v>
      </c>
      <c r="B31" s="18" t="s">
        <v>81</v>
      </c>
      <c r="C31" s="18"/>
      <c r="D31" s="18"/>
      <c r="E31" s="18"/>
      <c r="F31" s="18"/>
      <c r="G31" s="18"/>
      <c r="H31" s="18"/>
      <c r="I31" s="17" t="s">
        <v>82</v>
      </c>
      <c r="J31" s="72">
        <v>3714</v>
      </c>
      <c r="K31" s="15" t="s">
        <v>56</v>
      </c>
      <c r="L31" s="13"/>
    </row>
    <row r="32" spans="1:22" ht="20.100000000000001" customHeight="1" outlineLevel="1" x14ac:dyDescent="0.2">
      <c r="A32" s="19" t="s">
        <v>83</v>
      </c>
      <c r="B32" s="27" t="s">
        <v>84</v>
      </c>
      <c r="C32" s="27"/>
      <c r="D32" s="27"/>
      <c r="E32" s="27"/>
      <c r="F32" s="27"/>
      <c r="G32" s="27"/>
      <c r="H32" s="27"/>
      <c r="I32" s="26" t="s">
        <v>85</v>
      </c>
      <c r="J32" s="74">
        <v>-122.625</v>
      </c>
      <c r="K32" s="25" t="s">
        <v>57</v>
      </c>
      <c r="L32" s="13"/>
    </row>
    <row r="33" spans="1:114" ht="20.100000000000001" customHeight="1" outlineLevel="1" x14ac:dyDescent="0.2">
      <c r="A33" s="19" t="s">
        <v>89</v>
      </c>
      <c r="B33" s="18" t="s">
        <v>86</v>
      </c>
      <c r="C33" s="18"/>
      <c r="D33" s="18"/>
      <c r="E33" s="18"/>
      <c r="F33" s="18"/>
      <c r="G33" s="18"/>
      <c r="H33" s="18"/>
      <c r="I33" s="17"/>
      <c r="J33" s="71" t="s">
        <v>96</v>
      </c>
      <c r="K33" s="15"/>
      <c r="L33" s="13"/>
    </row>
    <row r="34" spans="1:114" ht="20.100000000000001" customHeight="1" outlineLevel="1" x14ac:dyDescent="0.2">
      <c r="A34" s="19" t="s">
        <v>90</v>
      </c>
      <c r="B34" s="18" t="s">
        <v>93</v>
      </c>
      <c r="C34" s="18"/>
      <c r="D34" s="18"/>
      <c r="E34" s="18"/>
      <c r="F34" s="18"/>
      <c r="G34" s="18"/>
      <c r="H34" s="18"/>
      <c r="I34" s="17" t="s">
        <v>95</v>
      </c>
      <c r="J34" s="71">
        <v>6</v>
      </c>
      <c r="K34" s="15" t="s">
        <v>56</v>
      </c>
      <c r="L34" s="13"/>
    </row>
    <row r="35" spans="1:114" ht="20.100000000000001" customHeight="1" outlineLevel="1" x14ac:dyDescent="0.2">
      <c r="A35" s="19" t="s">
        <v>91</v>
      </c>
      <c r="B35" s="18" t="s">
        <v>87</v>
      </c>
      <c r="C35" s="18"/>
      <c r="D35" s="18"/>
      <c r="E35" s="18"/>
      <c r="F35" s="18"/>
      <c r="G35" s="18"/>
      <c r="H35" s="18"/>
      <c r="I35" s="17"/>
      <c r="J35" s="71">
        <v>8.8000000000000007</v>
      </c>
      <c r="K35" s="15"/>
      <c r="L35" s="13"/>
    </row>
    <row r="36" spans="1:114" ht="20.100000000000001" customHeight="1" outlineLevel="1" x14ac:dyDescent="0.2">
      <c r="A36" s="19" t="s">
        <v>94</v>
      </c>
      <c r="B36" s="27" t="s">
        <v>88</v>
      </c>
      <c r="C36" s="27"/>
      <c r="D36" s="27"/>
      <c r="E36" s="27"/>
      <c r="F36" s="27"/>
      <c r="G36" s="27"/>
      <c r="H36" s="27"/>
      <c r="I36" s="26" t="s">
        <v>92</v>
      </c>
      <c r="J36" s="75">
        <v>2876</v>
      </c>
      <c r="K36" s="25" t="s">
        <v>57</v>
      </c>
      <c r="L36" s="13"/>
    </row>
    <row r="37" spans="1:114" ht="20.100000000000001" customHeight="1" outlineLevel="1" x14ac:dyDescent="0.2">
      <c r="A37" s="19" t="s">
        <v>105</v>
      </c>
      <c r="B37" s="18" t="s">
        <v>97</v>
      </c>
      <c r="C37" s="18"/>
      <c r="D37" s="18"/>
      <c r="E37" s="18"/>
      <c r="F37" s="18"/>
      <c r="G37" s="18"/>
      <c r="H37" s="18"/>
      <c r="I37" s="17" t="s">
        <v>103</v>
      </c>
      <c r="J37" s="72">
        <v>86</v>
      </c>
      <c r="K37" s="15" t="s">
        <v>56</v>
      </c>
      <c r="L37" s="13"/>
    </row>
    <row r="38" spans="1:114" ht="20.100000000000001" customHeight="1" outlineLevel="1" x14ac:dyDescent="0.2">
      <c r="A38" s="19" t="s">
        <v>106</v>
      </c>
      <c r="B38" s="18" t="s">
        <v>98</v>
      </c>
      <c r="C38" s="18"/>
      <c r="D38" s="18"/>
      <c r="E38" s="18"/>
      <c r="F38" s="18"/>
      <c r="G38" s="18"/>
      <c r="H38" s="18"/>
      <c r="I38" s="17" t="s">
        <v>104</v>
      </c>
      <c r="J38" s="72">
        <v>140</v>
      </c>
      <c r="K38" s="15" t="s">
        <v>56</v>
      </c>
      <c r="L38" s="13"/>
    </row>
    <row r="39" spans="1:114" ht="20.100000000000001" customHeight="1" outlineLevel="1" x14ac:dyDescent="0.2">
      <c r="A39" s="19" t="s">
        <v>107</v>
      </c>
      <c r="B39" s="18" t="s">
        <v>99</v>
      </c>
      <c r="C39" s="18"/>
      <c r="D39" s="18"/>
      <c r="E39" s="18"/>
      <c r="F39" s="18"/>
      <c r="G39" s="18"/>
      <c r="H39" s="18"/>
      <c r="I39" s="17" t="s">
        <v>102</v>
      </c>
      <c r="J39" s="77">
        <v>1.8961448305787929</v>
      </c>
      <c r="K39" s="15" t="s">
        <v>56</v>
      </c>
      <c r="L39" s="13"/>
    </row>
    <row r="40" spans="1:114" ht="20.100000000000001" customHeight="1" outlineLevel="1" x14ac:dyDescent="0.2">
      <c r="A40" s="19" t="s">
        <v>108</v>
      </c>
      <c r="B40" s="27" t="s">
        <v>100</v>
      </c>
      <c r="C40" s="27"/>
      <c r="D40" s="27"/>
      <c r="E40" s="27"/>
      <c r="F40" s="27"/>
      <c r="G40" s="27"/>
      <c r="H40" s="27"/>
      <c r="I40" s="26" t="s">
        <v>101</v>
      </c>
      <c r="J40" s="78">
        <v>5833.9375577162455</v>
      </c>
      <c r="K40" s="25" t="s">
        <v>56</v>
      </c>
      <c r="L40" s="13"/>
    </row>
    <row r="41" spans="1:114" ht="20.100000000000001" customHeight="1" outlineLevel="1" x14ac:dyDescent="0.2">
      <c r="A41" s="19" t="s">
        <v>111</v>
      </c>
      <c r="B41" s="27" t="s">
        <v>109</v>
      </c>
      <c r="C41" s="27"/>
      <c r="D41" s="27"/>
      <c r="E41" s="27"/>
      <c r="F41" s="27"/>
      <c r="G41" s="27"/>
      <c r="H41" s="27"/>
      <c r="I41" s="26" t="s">
        <v>113</v>
      </c>
      <c r="J41" s="74">
        <v>210</v>
      </c>
      <c r="K41" s="25" t="s">
        <v>115</v>
      </c>
      <c r="L41" s="13"/>
    </row>
    <row r="42" spans="1:114" ht="20.100000000000001" customHeight="1" outlineLevel="1" x14ac:dyDescent="0.2">
      <c r="A42" s="19" t="s">
        <v>112</v>
      </c>
      <c r="B42" s="18" t="s">
        <v>110</v>
      </c>
      <c r="C42" s="18"/>
      <c r="D42" s="18"/>
      <c r="E42" s="18"/>
      <c r="F42" s="18"/>
      <c r="G42" s="18"/>
      <c r="H42" s="18"/>
      <c r="I42" s="17" t="s">
        <v>114</v>
      </c>
      <c r="J42" s="72">
        <v>80.77</v>
      </c>
      <c r="K42" s="15" t="s">
        <v>115</v>
      </c>
      <c r="L42" s="13"/>
    </row>
    <row r="43" spans="1:114" ht="20.100000000000001" customHeight="1" outlineLevel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3"/>
    </row>
    <row r="44" spans="1:114" ht="20.100000000000001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3"/>
    </row>
    <row r="45" spans="1:114" ht="20.100000000000001" customHeight="1" thickBot="1" x14ac:dyDescent="0.4">
      <c r="A45" s="24" t="str">
        <f>$A$11&amp;"."&amp;2</f>
        <v>C.2</v>
      </c>
      <c r="B45" s="24" t="s">
        <v>116</v>
      </c>
      <c r="C45" s="24"/>
      <c r="D45" s="24"/>
      <c r="E45" s="24"/>
      <c r="F45" s="24"/>
      <c r="G45" s="24"/>
      <c r="H45" s="24"/>
      <c r="I45" s="24"/>
      <c r="J45" s="24"/>
      <c r="K45" s="23"/>
      <c r="L45" s="13"/>
    </row>
    <row r="46" spans="1:114" ht="20.100000000000001" customHeight="1" outlineLevel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3"/>
    </row>
    <row r="47" spans="1:114" ht="20.100000000000001" customHeight="1" outlineLevel="1" x14ac:dyDescent="0.2">
      <c r="A47" s="14"/>
      <c r="B47" s="43"/>
      <c r="C47" s="42"/>
      <c r="D47" s="42"/>
      <c r="E47" s="42"/>
      <c r="F47" s="42"/>
      <c r="G47" s="42"/>
      <c r="H47" s="42"/>
      <c r="I47" s="42"/>
      <c r="J47" s="42"/>
      <c r="K47" s="41"/>
      <c r="L47" s="13"/>
      <c r="N47" s="80" t="s">
        <v>117</v>
      </c>
      <c r="O47" s="81">
        <v>-583056.15926716395</v>
      </c>
      <c r="P47" s="81">
        <v>-557839.50438906497</v>
      </c>
      <c r="Q47" s="81">
        <v>-532622.84951096599</v>
      </c>
      <c r="R47" s="81">
        <v>-507406.19463286706</v>
      </c>
      <c r="S47" s="81">
        <v>-482189.53975476808</v>
      </c>
      <c r="T47" s="81">
        <v>-456972.88487666909</v>
      </c>
      <c r="U47" s="81">
        <v>-431756.22999857017</v>
      </c>
      <c r="V47" s="81">
        <v>-406539.57512047119</v>
      </c>
      <c r="W47" s="81">
        <v>-381322.9202423722</v>
      </c>
      <c r="X47" s="81">
        <v>-356106.26536427322</v>
      </c>
      <c r="Y47" s="81">
        <v>-330889.61048617424</v>
      </c>
      <c r="Z47" s="81">
        <v>-305672.95560807531</v>
      </c>
      <c r="AA47" s="81">
        <v>-280456.30072997633</v>
      </c>
      <c r="AB47" s="81">
        <v>-255239.64585187734</v>
      </c>
      <c r="AC47" s="81">
        <v>-230022.99097377842</v>
      </c>
      <c r="AD47" s="81">
        <v>-204806.33609567943</v>
      </c>
      <c r="AE47" s="81">
        <v>-179589.68121758045</v>
      </c>
      <c r="AF47" s="81">
        <v>-154373.02633948147</v>
      </c>
      <c r="AG47" s="81">
        <v>-129156.37146138248</v>
      </c>
      <c r="AH47" s="81">
        <v>-103939.71658328356</v>
      </c>
      <c r="AI47" s="81">
        <v>-78723.061705184577</v>
      </c>
      <c r="AJ47" s="81">
        <v>-53506.406827085651</v>
      </c>
      <c r="AK47" s="81">
        <v>-28289.751948986668</v>
      </c>
      <c r="AL47" s="81">
        <v>-3073.0970708876848</v>
      </c>
      <c r="AM47" s="81">
        <v>22143.557807211298</v>
      </c>
      <c r="AN47" s="81">
        <v>47360.212685310282</v>
      </c>
      <c r="AO47" s="81">
        <v>72576.867563409265</v>
      </c>
      <c r="AP47" s="81">
        <v>97793.522441508248</v>
      </c>
      <c r="AQ47" s="81">
        <v>123010.17731960712</v>
      </c>
      <c r="AR47" s="81">
        <v>148226.8321977061</v>
      </c>
      <c r="AS47" s="81">
        <v>173443.48707580508</v>
      </c>
      <c r="AT47" s="81">
        <v>198660.14195390407</v>
      </c>
      <c r="AU47" s="81">
        <v>223876.79683200305</v>
      </c>
      <c r="AV47" s="81">
        <v>249093.45171010203</v>
      </c>
      <c r="AW47" s="81">
        <v>274310.10658820102</v>
      </c>
      <c r="AX47" s="81">
        <v>299526.7614663</v>
      </c>
      <c r="AY47" s="81">
        <v>324743.41634439898</v>
      </c>
      <c r="AZ47" s="81">
        <v>349960.07122249785</v>
      </c>
      <c r="BA47" s="81">
        <v>375176.72610059683</v>
      </c>
      <c r="BB47" s="81">
        <v>400393.38097869582</v>
      </c>
      <c r="BC47" s="81">
        <v>425610.0358567948</v>
      </c>
      <c r="BD47" s="81">
        <v>450826.69073489378</v>
      </c>
      <c r="BE47" s="81">
        <v>476043.34561299265</v>
      </c>
      <c r="BF47" s="81">
        <v>501260.00049109163</v>
      </c>
      <c r="BG47" s="81">
        <v>526476.65536919062</v>
      </c>
      <c r="BH47" s="81">
        <v>551693.3102472896</v>
      </c>
      <c r="BI47" s="81">
        <v>576909.96512538858</v>
      </c>
      <c r="BJ47" s="81">
        <v>602126.62000348757</v>
      </c>
      <c r="BK47" s="81">
        <v>627343.27488158655</v>
      </c>
      <c r="BL47" s="81">
        <v>652559.92975968553</v>
      </c>
      <c r="BM47" s="81">
        <v>677776.58463778452</v>
      </c>
      <c r="BN47" s="81">
        <v>702993.2395158835</v>
      </c>
      <c r="BO47" s="81">
        <v>728209.89439398248</v>
      </c>
      <c r="BP47" s="81">
        <v>753426.54927208147</v>
      </c>
      <c r="BQ47" s="81">
        <v>778643.20415018045</v>
      </c>
      <c r="BR47" s="81">
        <v>803859.85902827943</v>
      </c>
      <c r="BS47" s="81">
        <v>829076.51390637818</v>
      </c>
      <c r="BT47" s="81">
        <v>854293.16878447717</v>
      </c>
      <c r="BU47" s="81">
        <v>879509.82366257615</v>
      </c>
      <c r="BV47" s="81">
        <v>904726.47854067513</v>
      </c>
      <c r="BW47" s="81">
        <v>929943.13341877412</v>
      </c>
      <c r="BX47" s="81">
        <v>955159.7882968731</v>
      </c>
      <c r="BY47" s="81">
        <v>980376.44317497208</v>
      </c>
      <c r="BZ47" s="81">
        <v>1005593.0980530711</v>
      </c>
      <c r="CA47" s="81">
        <v>1030809.75293117</v>
      </c>
      <c r="CB47" s="81">
        <v>1056026.4078092691</v>
      </c>
      <c r="CC47" s="81">
        <v>1081243.0626873681</v>
      </c>
      <c r="CD47" s="81">
        <v>1106459.7175654671</v>
      </c>
      <c r="CE47" s="81">
        <v>1131676.3724435661</v>
      </c>
      <c r="CF47" s="81">
        <v>1156893.0273216651</v>
      </c>
      <c r="CG47" s="81">
        <v>1182109.6821997641</v>
      </c>
      <c r="CH47" s="81">
        <v>1207326.337077863</v>
      </c>
      <c r="CI47" s="81">
        <v>1232542.991955962</v>
      </c>
      <c r="CJ47" s="81">
        <v>1257759.6468340605</v>
      </c>
      <c r="CK47" s="81">
        <v>1282976.3017121595</v>
      </c>
      <c r="CL47" s="81">
        <v>1308192.9565902585</v>
      </c>
      <c r="CM47" s="81">
        <v>1333409.6114683575</v>
      </c>
      <c r="CN47" s="81">
        <v>1358626.2663464565</v>
      </c>
      <c r="CO47" s="81">
        <v>1383842.9212245555</v>
      </c>
      <c r="CP47" s="81">
        <v>1409059.5761026544</v>
      </c>
      <c r="CQ47" s="81">
        <v>1434276.2309807534</v>
      </c>
      <c r="CR47" s="81">
        <v>1459492.8858588524</v>
      </c>
      <c r="CS47" s="81">
        <v>1484709.5407369514</v>
      </c>
      <c r="CT47" s="81">
        <v>1509926.1956150504</v>
      </c>
      <c r="CU47" s="81">
        <v>1535142.8504931494</v>
      </c>
      <c r="CV47" s="81">
        <v>1560359.5053712483</v>
      </c>
      <c r="CW47" s="81">
        <v>1585576.1602493473</v>
      </c>
      <c r="CX47" s="81">
        <v>1610792.8151274463</v>
      </c>
      <c r="CY47" s="81">
        <v>1636009.4700055453</v>
      </c>
      <c r="CZ47" s="81">
        <v>1661226.1248836443</v>
      </c>
      <c r="DA47" s="81">
        <v>1686442.7797617433</v>
      </c>
      <c r="DB47" s="81">
        <v>1711659.4346398422</v>
      </c>
      <c r="DC47" s="81">
        <v>1736876.0895179412</v>
      </c>
      <c r="DD47" s="81">
        <v>1762092.7443960402</v>
      </c>
      <c r="DE47" s="81">
        <v>1787309.3992741392</v>
      </c>
      <c r="DF47" s="81">
        <v>1812526.0541522382</v>
      </c>
      <c r="DG47" s="81">
        <v>1837742.7090303372</v>
      </c>
      <c r="DH47" s="81">
        <v>1862959.3639084361</v>
      </c>
      <c r="DI47" s="81">
        <v>1888176.0187865351</v>
      </c>
      <c r="DJ47" s="81">
        <v>1913392.6736646341</v>
      </c>
    </row>
    <row r="48" spans="1:114" ht="20.100000000000001" customHeight="1" outlineLevel="1" x14ac:dyDescent="0.2">
      <c r="A48" s="14"/>
      <c r="B48" s="40"/>
      <c r="C48" s="14"/>
      <c r="D48" s="14"/>
      <c r="E48" s="14"/>
      <c r="F48" s="14"/>
      <c r="G48" s="14"/>
      <c r="H48" s="14"/>
      <c r="I48" s="14"/>
      <c r="J48" s="14"/>
      <c r="K48" s="39"/>
      <c r="L48" s="13"/>
      <c r="N48" s="80" t="s">
        <v>118</v>
      </c>
      <c r="O48" s="81">
        <v>2866301.8960273769</v>
      </c>
      <c r="P48" s="81">
        <v>2866301.8960273769</v>
      </c>
      <c r="Q48" s="81">
        <v>2866333.6129879826</v>
      </c>
      <c r="R48" s="81">
        <v>2866443.4242762122</v>
      </c>
      <c r="S48" s="81">
        <v>2866631.7305835751</v>
      </c>
      <c r="T48" s="81">
        <v>2866898.5319100711</v>
      </c>
      <c r="U48" s="81">
        <v>2867243.8282557004</v>
      </c>
      <c r="V48" s="81">
        <v>2867667.6196204629</v>
      </c>
      <c r="W48" s="81">
        <v>2868169.906004359</v>
      </c>
      <c r="X48" s="81">
        <v>2868750.6874073884</v>
      </c>
      <c r="Y48" s="81">
        <v>2869409.9638295509</v>
      </c>
      <c r="Z48" s="81">
        <v>2870147.7352708466</v>
      </c>
      <c r="AA48" s="81">
        <v>2870964.0017312756</v>
      </c>
      <c r="AB48" s="81">
        <v>2871858.7632108382</v>
      </c>
      <c r="AC48" s="81">
        <v>2872832.019709534</v>
      </c>
      <c r="AD48" s="81">
        <v>2873883.7712273626</v>
      </c>
      <c r="AE48" s="81">
        <v>2875014.0177643248</v>
      </c>
      <c r="AF48" s="81">
        <v>2876222.7593204207</v>
      </c>
      <c r="AG48" s="81">
        <v>2877509.9958956493</v>
      </c>
      <c r="AH48" s="81">
        <v>2877054.7522762571</v>
      </c>
      <c r="AI48" s="81">
        <v>2878658.2160479245</v>
      </c>
      <c r="AJ48" s="81">
        <v>2880468.4894803269</v>
      </c>
      <c r="AK48" s="81">
        <v>2882485.5725734644</v>
      </c>
      <c r="AL48" s="81">
        <v>2884709.4653273369</v>
      </c>
      <c r="AM48" s="81">
        <v>2887140.167741945</v>
      </c>
      <c r="AN48" s="81">
        <v>2889777.6798172882</v>
      </c>
      <c r="AO48" s="81">
        <v>2892622.0015533664</v>
      </c>
      <c r="AP48" s="81">
        <v>2895673.1329501797</v>
      </c>
      <c r="AQ48" s="81">
        <v>2898931.0740077286</v>
      </c>
      <c r="AR48" s="81">
        <v>2902395.8247260125</v>
      </c>
      <c r="AS48" s="81">
        <v>2906067.3851050315</v>
      </c>
      <c r="AT48" s="81">
        <v>2909945.7551447856</v>
      </c>
      <c r="AU48" s="81">
        <v>2914030.9348452752</v>
      </c>
      <c r="AV48" s="81">
        <v>2918322.9242064999</v>
      </c>
      <c r="AW48" s="81">
        <v>2922821.7232284597</v>
      </c>
      <c r="AX48" s="81">
        <v>2927527.3319111546</v>
      </c>
      <c r="AY48" s="81">
        <v>2932439.7502545849</v>
      </c>
      <c r="AZ48" s="81">
        <v>2937558.9782587499</v>
      </c>
      <c r="BA48" s="81">
        <v>2942885.0159236505</v>
      </c>
      <c r="BB48" s="81">
        <v>2948417.8632492865</v>
      </c>
      <c r="BC48" s="81">
        <v>2954157.5202356572</v>
      </c>
      <c r="BD48" s="81">
        <v>2960103.9868827634</v>
      </c>
      <c r="BE48" s="81">
        <v>2966257.2631906047</v>
      </c>
      <c r="BF48" s="81">
        <v>2972617.3491591811</v>
      </c>
      <c r="BG48" s="81">
        <v>2979184.2447884926</v>
      </c>
      <c r="BH48" s="81">
        <v>2985957.9500785396</v>
      </c>
      <c r="BI48" s="81">
        <v>2992938.4650293216</v>
      </c>
      <c r="BJ48" s="81">
        <v>3000125.7896408387</v>
      </c>
      <c r="BK48" s="81">
        <v>3007519.9239130914</v>
      </c>
      <c r="BL48" s="81">
        <v>3015120.8678460792</v>
      </c>
      <c r="BM48" s="81">
        <v>3022928.6214398015</v>
      </c>
      <c r="BN48" s="81">
        <v>3030943.1846942599</v>
      </c>
      <c r="BO48" s="81">
        <v>3039164.5576094529</v>
      </c>
      <c r="BP48" s="81">
        <v>3047592.7401853814</v>
      </c>
      <c r="BQ48" s="81">
        <v>3056227.732422045</v>
      </c>
      <c r="BR48" s="81">
        <v>3065069.5343194436</v>
      </c>
      <c r="BS48" s="81">
        <v>3074118.1458775774</v>
      </c>
      <c r="BT48" s="81">
        <v>3083373.5670964466</v>
      </c>
      <c r="BU48" s="81">
        <v>3092835.797976051</v>
      </c>
      <c r="BV48" s="81">
        <v>3102504.8385163904</v>
      </c>
      <c r="BW48" s="81">
        <v>3112380.6887174649</v>
      </c>
      <c r="BX48" s="81">
        <v>3122463.348579275</v>
      </c>
      <c r="BY48" s="81">
        <v>3132752.8181018201</v>
      </c>
      <c r="BZ48" s="81">
        <v>3143249.0972851003</v>
      </c>
      <c r="CA48" s="81">
        <v>3153952.1861291155</v>
      </c>
      <c r="CB48" s="81">
        <v>3164862.0846338663</v>
      </c>
      <c r="CC48" s="81">
        <v>3175978.7927993522</v>
      </c>
      <c r="CD48" s="81">
        <v>3187302.3106255732</v>
      </c>
      <c r="CE48" s="81">
        <v>3198832.6381125292</v>
      </c>
      <c r="CF48" s="81">
        <v>3210569.7752602203</v>
      </c>
      <c r="CG48" s="81">
        <v>3222513.7220686469</v>
      </c>
      <c r="CH48" s="81">
        <v>3234664.4785378086</v>
      </c>
      <c r="CI48" s="81">
        <v>3247022.0446677059</v>
      </c>
      <c r="CJ48" s="81">
        <v>3259586.4204583378</v>
      </c>
      <c r="CK48" s="81">
        <v>3272357.6059097052</v>
      </c>
      <c r="CL48" s="81">
        <v>3285335.6010218072</v>
      </c>
      <c r="CM48" s="81">
        <v>3298520.4057946452</v>
      </c>
      <c r="CN48" s="81">
        <v>3311912.0202282178</v>
      </c>
      <c r="CO48" s="81">
        <v>3325510.444322526</v>
      </c>
      <c r="CP48" s="81">
        <v>3339315.6780775692</v>
      </c>
      <c r="CQ48" s="81">
        <v>3353327.7214933475</v>
      </c>
      <c r="CR48" s="81">
        <v>3367546.5745698614</v>
      </c>
      <c r="CS48" s="81">
        <v>3381972.2373071099</v>
      </c>
      <c r="CT48" s="81">
        <v>3396604.7097050939</v>
      </c>
      <c r="CU48" s="81">
        <v>3411443.9917638134</v>
      </c>
      <c r="CV48" s="81">
        <v>3426490.0834832676</v>
      </c>
      <c r="CW48" s="81">
        <v>3441742.9848634573</v>
      </c>
      <c r="CX48" s="81">
        <v>3457202.695904382</v>
      </c>
      <c r="CY48" s="81">
        <v>3472869.2166060419</v>
      </c>
      <c r="CZ48" s="81">
        <v>3488742.5469684368</v>
      </c>
      <c r="DA48" s="81">
        <v>3504822.6869915673</v>
      </c>
      <c r="DB48" s="81">
        <v>3521109.6366754328</v>
      </c>
      <c r="DC48" s="81">
        <v>3537603.3960200334</v>
      </c>
      <c r="DD48" s="81">
        <v>3554303.9650253691</v>
      </c>
      <c r="DE48" s="81">
        <v>3571211.3436914403</v>
      </c>
      <c r="DF48" s="81">
        <v>3588325.5320182466</v>
      </c>
      <c r="DG48" s="81">
        <v>3605646.530005788</v>
      </c>
      <c r="DH48" s="81">
        <v>3623174.3376540644</v>
      </c>
      <c r="DI48" s="81">
        <v>3640908.9549630764</v>
      </c>
      <c r="DJ48" s="81">
        <v>3658850.3819328235</v>
      </c>
    </row>
    <row r="49" spans="1:114" ht="20.100000000000001" customHeight="1" outlineLevel="1" x14ac:dyDescent="0.2">
      <c r="A49" s="14"/>
      <c r="B49" s="40"/>
      <c r="C49" s="14"/>
      <c r="D49" s="14"/>
      <c r="E49" s="14"/>
      <c r="F49" s="14"/>
      <c r="G49" s="14"/>
      <c r="H49" s="14"/>
      <c r="I49" s="14"/>
      <c r="J49" s="14"/>
      <c r="K49" s="39"/>
      <c r="L49" s="13"/>
      <c r="N49" s="80" t="s">
        <v>119</v>
      </c>
      <c r="O49" s="81">
        <v>-114.49932818972718</v>
      </c>
      <c r="P49" s="81">
        <v>-114.49932818972718</v>
      </c>
      <c r="Q49" s="81">
        <v>-114.1912489315651</v>
      </c>
      <c r="R49" s="81">
        <v>-113.12460888883916</v>
      </c>
      <c r="S49" s="81">
        <v>-111.29551598801447</v>
      </c>
      <c r="T49" s="81">
        <v>-108.70397022909106</v>
      </c>
      <c r="U49" s="81">
        <v>-105.34997161206891</v>
      </c>
      <c r="V49" s="81">
        <v>-101.23352013694804</v>
      </c>
      <c r="W49" s="81">
        <v>-96.354615803728478</v>
      </c>
      <c r="X49" s="81">
        <v>-90.713258612410186</v>
      </c>
      <c r="Y49" s="81">
        <v>-84.309448562993168</v>
      </c>
      <c r="Z49" s="81">
        <v>-77.143185655477424</v>
      </c>
      <c r="AA49" s="81">
        <v>-69.214469889862954</v>
      </c>
      <c r="AB49" s="81">
        <v>-60.523301266149758</v>
      </c>
      <c r="AC49" s="81">
        <v>-51.069679784337865</v>
      </c>
      <c r="AD49" s="81">
        <v>-40.853605444427231</v>
      </c>
      <c r="AE49" s="81">
        <v>-29.875078246417871</v>
      </c>
      <c r="AF49" s="81">
        <v>-18.134098190309786</v>
      </c>
      <c r="AG49" s="81">
        <v>-5.6306652761029738</v>
      </c>
      <c r="AH49" s="81">
        <v>-10.228585525383394</v>
      </c>
      <c r="AI49" s="81">
        <v>4.5510788616586098</v>
      </c>
      <c r="AJ49" s="81">
        <v>20.69862072185839</v>
      </c>
      <c r="AK49" s="81">
        <v>38.214040055216003</v>
      </c>
      <c r="AL49" s="81">
        <v>57.097336861731435</v>
      </c>
      <c r="AM49" s="81">
        <v>77.348511141404671</v>
      </c>
      <c r="AN49" s="81">
        <v>98.967562894235712</v>
      </c>
      <c r="AO49" s="81">
        <v>121.95449212022456</v>
      </c>
      <c r="AP49" s="81">
        <v>146.30929881937124</v>
      </c>
      <c r="AQ49" s="81">
        <v>172.03198299167559</v>
      </c>
      <c r="AR49" s="81">
        <v>199.12254463713782</v>
      </c>
      <c r="AS49" s="81">
        <v>227.58098375575793</v>
      </c>
      <c r="AT49" s="81">
        <v>257.4073003475358</v>
      </c>
      <c r="AU49" s="81">
        <v>288.60149441247148</v>
      </c>
      <c r="AV49" s="81">
        <v>321.16356595056499</v>
      </c>
      <c r="AW49" s="81">
        <v>355.09351496181631</v>
      </c>
      <c r="AX49" s="81">
        <v>390.39134144622545</v>
      </c>
      <c r="AY49" s="81">
        <v>427.05704540379236</v>
      </c>
      <c r="AZ49" s="81">
        <v>465.09062683451691</v>
      </c>
      <c r="BA49" s="81">
        <v>504.49208573839945</v>
      </c>
      <c r="BB49" s="81">
        <v>545.2614221154397</v>
      </c>
      <c r="BC49" s="81">
        <v>587.39863596563794</v>
      </c>
      <c r="BD49" s="81">
        <v>630.90372728899388</v>
      </c>
      <c r="BE49" s="81">
        <v>675.77669608550752</v>
      </c>
      <c r="BF49" s="81">
        <v>722.01754235517899</v>
      </c>
      <c r="BG49" s="81">
        <v>769.6262660980085</v>
      </c>
      <c r="BH49" s="81">
        <v>818.6028673139956</v>
      </c>
      <c r="BI49" s="81">
        <v>868.94734600314064</v>
      </c>
      <c r="BJ49" s="81">
        <v>920.65970216544338</v>
      </c>
      <c r="BK49" s="81">
        <v>973.73993580090394</v>
      </c>
      <c r="BL49" s="81">
        <v>1028.1880469095224</v>
      </c>
      <c r="BM49" s="81">
        <v>1084.0040354912985</v>
      </c>
      <c r="BN49" s="81">
        <v>1141.1879015462325</v>
      </c>
      <c r="BO49" s="81">
        <v>1199.7396450743245</v>
      </c>
      <c r="BP49" s="81">
        <v>1259.6592660755741</v>
      </c>
      <c r="BQ49" s="81">
        <v>1320.9467645499815</v>
      </c>
      <c r="BR49" s="81">
        <v>1383.6021404975468</v>
      </c>
      <c r="BS49" s="81">
        <v>1447.6253939182693</v>
      </c>
      <c r="BT49" s="81">
        <v>1513.01652481215</v>
      </c>
      <c r="BU49" s="81">
        <v>1579.7755331791889</v>
      </c>
      <c r="BV49" s="81">
        <v>1647.9024190193852</v>
      </c>
      <c r="BW49" s="81">
        <v>1717.3971823327397</v>
      </c>
      <c r="BX49" s="81">
        <v>1788.2598231192515</v>
      </c>
      <c r="BY49" s="81">
        <v>1860.4903413789216</v>
      </c>
      <c r="BZ49" s="81">
        <v>1934.0887371117492</v>
      </c>
      <c r="CA49" s="81">
        <v>2009.055010317735</v>
      </c>
      <c r="CB49" s="81">
        <v>2085.3891609968782</v>
      </c>
      <c r="CC49" s="81">
        <v>2163.0911891491796</v>
      </c>
      <c r="CD49" s="81">
        <v>2242.1610947746385</v>
      </c>
      <c r="CE49" s="81">
        <v>2322.5988778732553</v>
      </c>
      <c r="CF49" s="81">
        <v>2404.4045384450296</v>
      </c>
      <c r="CG49" s="81">
        <v>2487.5780764899623</v>
      </c>
      <c r="CH49" s="81">
        <v>2572.1194920080525</v>
      </c>
      <c r="CI49" s="81">
        <v>2658.0287849993006</v>
      </c>
      <c r="CJ49" s="81">
        <v>2745.3059554637048</v>
      </c>
      <c r="CK49" s="81">
        <v>2833.9510034012683</v>
      </c>
      <c r="CL49" s="81">
        <v>2923.9639288119897</v>
      </c>
      <c r="CM49" s="81">
        <v>3015.3447316958691</v>
      </c>
      <c r="CN49" s="81">
        <v>3108.0934120529059</v>
      </c>
      <c r="CO49" s="81">
        <v>3202.2099698831003</v>
      </c>
      <c r="CP49" s="81">
        <v>3297.6944051864534</v>
      </c>
      <c r="CQ49" s="81">
        <v>3394.5467179629636</v>
      </c>
      <c r="CR49" s="81">
        <v>3492.7669082126322</v>
      </c>
      <c r="CS49" s="81">
        <v>3592.3549759354578</v>
      </c>
      <c r="CT49" s="81">
        <v>3693.3109211314418</v>
      </c>
      <c r="CU49" s="81">
        <v>3795.6347438005832</v>
      </c>
      <c r="CV49" s="81">
        <v>3899.3264439428831</v>
      </c>
      <c r="CW49" s="81">
        <v>4004.38602155834</v>
      </c>
      <c r="CX49" s="81">
        <v>4110.8134766469557</v>
      </c>
      <c r="CY49" s="81">
        <v>4218.6088092087284</v>
      </c>
      <c r="CZ49" s="81">
        <v>4327.7720192436591</v>
      </c>
      <c r="DA49" s="81">
        <v>4438.3031067517477</v>
      </c>
      <c r="DB49" s="81">
        <v>4550.2020717329942</v>
      </c>
      <c r="DC49" s="81">
        <v>4663.4689141873978</v>
      </c>
      <c r="DD49" s="81">
        <v>4778.1036341149602</v>
      </c>
      <c r="DE49" s="81">
        <v>4894.1062315156796</v>
      </c>
      <c r="DF49" s="81">
        <v>5011.4767063895579</v>
      </c>
      <c r="DG49" s="81">
        <v>5130.2150587365923</v>
      </c>
      <c r="DH49" s="81">
        <v>5250.3212885567864</v>
      </c>
      <c r="DI49" s="81">
        <v>5371.7953958501366</v>
      </c>
      <c r="DJ49" s="81">
        <v>5494.6373806166457</v>
      </c>
    </row>
    <row r="50" spans="1:114" ht="20.100000000000001" customHeight="1" outlineLevel="1" x14ac:dyDescent="0.2">
      <c r="A50" s="14"/>
      <c r="B50" s="40"/>
      <c r="C50" s="14"/>
      <c r="D50" s="14"/>
      <c r="E50" s="14"/>
      <c r="F50" s="14"/>
      <c r="G50" s="14"/>
      <c r="H50" s="14"/>
      <c r="I50" s="14"/>
      <c r="J50" s="14"/>
      <c r="K50" s="39"/>
      <c r="L50" s="13"/>
    </row>
    <row r="51" spans="1:114" ht="20.100000000000001" customHeight="1" outlineLevel="1" x14ac:dyDescent="0.2">
      <c r="A51" s="14"/>
      <c r="B51" s="40"/>
      <c r="C51" s="14"/>
      <c r="D51" s="14"/>
      <c r="E51" s="14"/>
      <c r="F51" s="14"/>
      <c r="G51" s="14"/>
      <c r="H51" s="14"/>
      <c r="I51" s="14"/>
      <c r="J51" s="14"/>
      <c r="K51" s="39"/>
      <c r="L51" s="13"/>
    </row>
    <row r="52" spans="1:114" ht="20.100000000000001" customHeight="1" outlineLevel="1" x14ac:dyDescent="0.2">
      <c r="A52" s="14"/>
      <c r="B52" s="40"/>
      <c r="C52" s="14"/>
      <c r="D52" s="14"/>
      <c r="E52" s="14"/>
      <c r="F52" s="14"/>
      <c r="G52" s="14"/>
      <c r="H52" s="14"/>
      <c r="I52" s="14"/>
      <c r="J52" s="14"/>
      <c r="K52" s="39"/>
      <c r="L52" s="13"/>
    </row>
    <row r="53" spans="1:114" ht="20.100000000000001" customHeight="1" outlineLevel="1" x14ac:dyDescent="0.2">
      <c r="A53" s="14"/>
      <c r="B53" s="40"/>
      <c r="C53" s="14"/>
      <c r="D53" s="14"/>
      <c r="E53" s="14"/>
      <c r="F53" s="14"/>
      <c r="G53" s="14"/>
      <c r="H53" s="14"/>
      <c r="I53" s="14"/>
      <c r="J53" s="14"/>
      <c r="K53" s="39"/>
      <c r="L53" s="13"/>
    </row>
    <row r="54" spans="1:114" ht="20.100000000000001" customHeight="1" outlineLevel="1" x14ac:dyDescent="0.2">
      <c r="A54" s="14"/>
      <c r="B54" s="40"/>
      <c r="C54" s="14"/>
      <c r="D54" s="14"/>
      <c r="E54" s="14"/>
      <c r="F54" s="14"/>
      <c r="G54" s="14"/>
      <c r="H54" s="14"/>
      <c r="I54" s="14"/>
      <c r="J54" s="14"/>
      <c r="K54" s="39"/>
      <c r="L54" s="13"/>
    </row>
    <row r="55" spans="1:114" ht="20.100000000000001" customHeight="1" outlineLevel="1" x14ac:dyDescent="0.2">
      <c r="A55" s="14"/>
      <c r="B55" s="40"/>
      <c r="C55" s="14"/>
      <c r="D55" s="14"/>
      <c r="E55" s="14"/>
      <c r="F55" s="14"/>
      <c r="G55" s="14"/>
      <c r="H55" s="14"/>
      <c r="I55" s="14"/>
      <c r="J55" s="14"/>
      <c r="K55" s="39"/>
      <c r="L55" s="13"/>
    </row>
    <row r="56" spans="1:114" ht="20.100000000000001" customHeight="1" outlineLevel="1" x14ac:dyDescent="0.2">
      <c r="A56" s="14"/>
      <c r="B56" s="40"/>
      <c r="C56" s="14"/>
      <c r="D56" s="14"/>
      <c r="E56" s="14"/>
      <c r="F56" s="14"/>
      <c r="G56" s="14"/>
      <c r="H56" s="14"/>
      <c r="I56" s="14"/>
      <c r="J56" s="14"/>
      <c r="K56" s="39"/>
      <c r="L56" s="13"/>
    </row>
    <row r="57" spans="1:114" ht="20.100000000000001" customHeight="1" outlineLevel="1" x14ac:dyDescent="0.2">
      <c r="A57" s="14"/>
      <c r="B57" s="40"/>
      <c r="C57" s="14"/>
      <c r="D57" s="14"/>
      <c r="E57" s="14"/>
      <c r="F57" s="14"/>
      <c r="G57" s="14"/>
      <c r="H57" s="14"/>
      <c r="I57" s="14"/>
      <c r="J57" s="14"/>
      <c r="K57" s="39"/>
      <c r="L57" s="13"/>
    </row>
    <row r="58" spans="1:114" ht="20.100000000000001" customHeight="1" outlineLevel="1" x14ac:dyDescent="0.2">
      <c r="A58" s="14"/>
      <c r="B58" s="40"/>
      <c r="C58" s="14"/>
      <c r="D58" s="14"/>
      <c r="E58" s="14"/>
      <c r="F58" s="14"/>
      <c r="G58" s="14"/>
      <c r="H58" s="14"/>
      <c r="I58" s="14"/>
      <c r="J58" s="14"/>
      <c r="K58" s="39"/>
      <c r="L58" s="13"/>
    </row>
    <row r="59" spans="1:114" ht="20.100000000000001" customHeight="1" outlineLevel="1" x14ac:dyDescent="0.2">
      <c r="A59" s="14"/>
      <c r="B59" s="40"/>
      <c r="C59" s="14"/>
      <c r="D59" s="14"/>
      <c r="E59" s="14"/>
      <c r="F59" s="14"/>
      <c r="G59" s="14"/>
      <c r="H59" s="14"/>
      <c r="I59" s="14"/>
      <c r="J59" s="14"/>
      <c r="K59" s="39"/>
      <c r="L59" s="13"/>
    </row>
    <row r="60" spans="1:114" ht="20.100000000000001" customHeight="1" outlineLevel="1" x14ac:dyDescent="0.2">
      <c r="A60" s="14"/>
      <c r="B60" s="40"/>
      <c r="C60" s="14"/>
      <c r="D60" s="14"/>
      <c r="E60" s="14"/>
      <c r="F60" s="14"/>
      <c r="G60" s="14"/>
      <c r="H60" s="14"/>
      <c r="I60" s="14"/>
      <c r="J60" s="14"/>
      <c r="K60" s="39"/>
      <c r="L60" s="13"/>
    </row>
    <row r="61" spans="1:114" ht="20.100000000000001" customHeight="1" outlineLevel="1" x14ac:dyDescent="0.2">
      <c r="A61" s="14"/>
      <c r="B61" s="83"/>
      <c r="C61" s="82"/>
      <c r="D61" s="82"/>
      <c r="E61" s="82"/>
      <c r="F61" s="82"/>
      <c r="G61" s="82"/>
      <c r="H61" s="82"/>
      <c r="I61" s="82"/>
      <c r="J61" s="82"/>
      <c r="K61" s="84"/>
      <c r="L61" s="13"/>
    </row>
    <row r="62" spans="1:114" ht="20.100000000000001" customHeight="1" outlineLevel="1" x14ac:dyDescent="0.2">
      <c r="A62" s="19"/>
      <c r="B62" s="27"/>
      <c r="C62" s="27"/>
      <c r="D62" s="27"/>
      <c r="E62" s="27"/>
      <c r="F62" s="27"/>
      <c r="G62" s="27"/>
      <c r="H62" s="27"/>
      <c r="I62" s="26"/>
      <c r="J62" s="78"/>
      <c r="K62" s="25"/>
      <c r="L62" s="13"/>
    </row>
    <row r="63" spans="1:114" ht="20.100000000000001" customHeight="1" outlineLevel="1" x14ac:dyDescent="0.2">
      <c r="A63" s="85" t="str">
        <f>$A$45&amp;"."&amp;1</f>
        <v>C.2.1</v>
      </c>
      <c r="B63" s="22" t="s">
        <v>120</v>
      </c>
      <c r="C63" s="22"/>
      <c r="D63" s="22"/>
      <c r="E63" s="22"/>
      <c r="F63" s="22"/>
      <c r="G63" s="22"/>
      <c r="H63" s="22"/>
      <c r="I63" s="22"/>
      <c r="J63" s="87" t="s">
        <v>121</v>
      </c>
      <c r="K63" s="88" t="s">
        <v>122</v>
      </c>
      <c r="L63" s="13"/>
    </row>
    <row r="64" spans="1:114" ht="20.100000000000001" customHeight="1" outlineLevel="1" x14ac:dyDescent="0.2">
      <c r="A64" s="19" t="s">
        <v>53</v>
      </c>
      <c r="B64" s="21" t="s">
        <v>123</v>
      </c>
      <c r="C64" s="21"/>
      <c r="D64" s="21"/>
      <c r="E64" s="21"/>
      <c r="F64" s="21"/>
      <c r="G64" s="21"/>
      <c r="H64" s="21"/>
      <c r="I64" s="20"/>
      <c r="J64" s="89">
        <v>-122.625</v>
      </c>
      <c r="K64" s="89">
        <v>2876</v>
      </c>
      <c r="L64" s="13"/>
    </row>
    <row r="65" spans="1:14" ht="20.100000000000001" customHeight="1" outlineLevel="1" x14ac:dyDescent="0.2">
      <c r="A65" s="19" t="s">
        <v>52</v>
      </c>
      <c r="B65" s="18" t="s">
        <v>124</v>
      </c>
      <c r="C65" s="18"/>
      <c r="D65" s="18"/>
      <c r="E65" s="18"/>
      <c r="F65" s="18"/>
      <c r="G65" s="18"/>
      <c r="H65" s="18"/>
      <c r="I65" s="17"/>
      <c r="J65" s="89">
        <v>1822.278736823461</v>
      </c>
      <c r="K65" s="89">
        <v>3595</v>
      </c>
      <c r="L65" s="13"/>
    </row>
    <row r="66" spans="1:14" ht="20.100000000000001" customHeight="1" outlineLevel="1" x14ac:dyDescent="0.2">
      <c r="A66" s="19" t="s">
        <v>51</v>
      </c>
      <c r="B66" s="18" t="s">
        <v>125</v>
      </c>
      <c r="C66" s="18"/>
      <c r="D66" s="18"/>
      <c r="E66" s="18"/>
      <c r="F66" s="18"/>
      <c r="G66" s="18"/>
      <c r="H66" s="18"/>
      <c r="I66" s="17"/>
      <c r="J66" s="89">
        <v>115.21659416609833</v>
      </c>
      <c r="K66" s="89">
        <v>2897.9020772906747</v>
      </c>
      <c r="L66" s="13"/>
    </row>
    <row r="67" spans="1:14" ht="20.100000000000001" customHeight="1" outlineLevel="1" x14ac:dyDescent="0.2">
      <c r="A67" s="19" t="s">
        <v>55</v>
      </c>
      <c r="B67" s="18" t="s">
        <v>127</v>
      </c>
      <c r="C67" s="18"/>
      <c r="D67" s="18"/>
      <c r="E67" s="18"/>
      <c r="F67" s="18"/>
      <c r="G67" s="18"/>
      <c r="H67" s="18"/>
      <c r="I67" s="17"/>
      <c r="J67" s="89">
        <v>-555.29158025444178</v>
      </c>
      <c r="K67" s="89">
        <v>2866.3018960273771</v>
      </c>
      <c r="L67" s="13"/>
    </row>
    <row r="68" spans="1:14" ht="20.100000000000001" customHeight="1" outlineLevel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3"/>
    </row>
    <row r="69" spans="1:14" ht="20.100000000000001" customHeight="1" outlineLevel="1" x14ac:dyDescent="0.2">
      <c r="A69" s="85" t="str">
        <f>$A$45&amp;"."&amp;2</f>
        <v>C.2.2</v>
      </c>
      <c r="B69" s="22" t="s">
        <v>126</v>
      </c>
      <c r="C69" s="22"/>
      <c r="D69" s="22"/>
      <c r="E69" s="22"/>
      <c r="F69" s="22"/>
      <c r="G69" s="22"/>
      <c r="H69" s="22"/>
      <c r="I69" s="88" t="s">
        <v>166</v>
      </c>
      <c r="J69" s="87" t="s">
        <v>131</v>
      </c>
      <c r="K69" s="88" t="s">
        <v>132</v>
      </c>
      <c r="L69" s="13"/>
    </row>
    <row r="70" spans="1:14" ht="20.100000000000001" customHeight="1" outlineLevel="1" x14ac:dyDescent="0.2">
      <c r="A70" s="19" t="s">
        <v>53</v>
      </c>
      <c r="B70" s="21" t="s">
        <v>128</v>
      </c>
      <c r="C70" s="21"/>
      <c r="D70" s="21"/>
      <c r="E70" s="21"/>
      <c r="F70" s="21"/>
      <c r="G70" s="21"/>
      <c r="H70" s="21"/>
      <c r="I70" s="90">
        <v>2884994.6235973532</v>
      </c>
      <c r="J70" s="90">
        <v>9.329155767437973E-2</v>
      </c>
      <c r="K70" s="90">
        <v>1.626169747090005E-7</v>
      </c>
      <c r="L70" s="13"/>
    </row>
    <row r="71" spans="1:14" ht="20.100000000000001" customHeight="1" outlineLevel="1" x14ac:dyDescent="0.2">
      <c r="A71" s="19" t="s">
        <v>52</v>
      </c>
      <c r="B71" s="18" t="s">
        <v>129</v>
      </c>
      <c r="C71" s="18"/>
      <c r="D71" s="18"/>
      <c r="E71" s="18"/>
      <c r="F71" s="18"/>
      <c r="G71" s="18"/>
      <c r="H71" s="18"/>
      <c r="I71" s="90">
        <v>2885333.6726459702</v>
      </c>
      <c r="J71" s="90">
        <v>6.854696629785996E-2</v>
      </c>
      <c r="K71" s="90">
        <v>6.1721597026962709E-8</v>
      </c>
      <c r="L71" s="13"/>
    </row>
    <row r="72" spans="1:14" ht="20.100000000000001" customHeight="1" outlineLevel="1" x14ac:dyDescent="0.2">
      <c r="A72" s="19" t="s">
        <v>51</v>
      </c>
      <c r="B72" s="18" t="s">
        <v>130</v>
      </c>
      <c r="C72" s="18"/>
      <c r="D72" s="18"/>
      <c r="E72" s="18"/>
      <c r="F72" s="18"/>
      <c r="G72" s="18"/>
      <c r="H72" s="18"/>
      <c r="I72" s="90">
        <v>2866301.8960273769</v>
      </c>
      <c r="J72" s="86">
        <v>0</v>
      </c>
      <c r="K72" s="86">
        <v>0</v>
      </c>
      <c r="L72" s="13"/>
    </row>
    <row r="73" spans="1:14" ht="20.100000000000001" customHeight="1" outlineLevel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3"/>
    </row>
    <row r="74" spans="1:14" ht="20.100000000000001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3"/>
    </row>
    <row r="75" spans="1:14" ht="20.100000000000001" customHeight="1" thickBot="1" x14ac:dyDescent="0.4">
      <c r="A75" s="24" t="str">
        <f>$A$11&amp;"."&amp;3</f>
        <v>C.3</v>
      </c>
      <c r="B75" s="24" t="s">
        <v>133</v>
      </c>
      <c r="C75" s="24"/>
      <c r="D75" s="24"/>
      <c r="E75" s="24"/>
      <c r="F75" s="24"/>
      <c r="G75" s="24"/>
      <c r="H75" s="24"/>
      <c r="I75" s="24"/>
      <c r="J75" s="24"/>
      <c r="K75" s="23"/>
      <c r="L75" s="13"/>
    </row>
    <row r="76" spans="1:14" ht="20.100000000000001" customHeight="1" outlineLevel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3"/>
    </row>
    <row r="77" spans="1:14" ht="20.100000000000001" customHeight="1" outlineLevel="1" x14ac:dyDescent="0.2">
      <c r="A77" s="14"/>
      <c r="B77" s="43"/>
      <c r="C77" s="42"/>
      <c r="D77" s="42"/>
      <c r="E77" s="42"/>
      <c r="F77" s="42"/>
      <c r="G77" s="42"/>
      <c r="H77" s="42"/>
      <c r="I77" s="42"/>
      <c r="J77" s="42"/>
      <c r="K77" s="41"/>
      <c r="L77" s="13"/>
      <c r="N77" s="80"/>
    </row>
    <row r="78" spans="1:14" ht="20.100000000000001" customHeight="1" outlineLevel="1" x14ac:dyDescent="0.2">
      <c r="A78" s="14"/>
      <c r="B78" s="40"/>
      <c r="C78" s="14"/>
      <c r="D78" s="14"/>
      <c r="E78" s="14"/>
      <c r="F78" s="14"/>
      <c r="G78" s="14"/>
      <c r="H78" s="14"/>
      <c r="I78" s="14"/>
      <c r="J78" s="14"/>
      <c r="K78" s="39"/>
      <c r="L78" s="13"/>
      <c r="N78" s="80"/>
    </row>
    <row r="79" spans="1:14" ht="20.100000000000001" customHeight="1" outlineLevel="1" x14ac:dyDescent="0.2">
      <c r="A79" s="14"/>
      <c r="B79" s="40"/>
      <c r="C79" s="14"/>
      <c r="D79" s="14"/>
      <c r="E79" s="14"/>
      <c r="F79" s="14"/>
      <c r="G79" s="14"/>
      <c r="H79" s="14"/>
      <c r="I79" s="14"/>
      <c r="J79" s="14"/>
      <c r="K79" s="39"/>
      <c r="L79" s="13"/>
      <c r="N79" s="80"/>
    </row>
    <row r="80" spans="1:14" ht="20.100000000000001" customHeight="1" outlineLevel="1" x14ac:dyDescent="0.2">
      <c r="A80" s="14"/>
      <c r="B80" s="40"/>
      <c r="C80" s="14"/>
      <c r="D80" s="14"/>
      <c r="E80" s="14"/>
      <c r="F80" s="14"/>
      <c r="G80" s="14"/>
      <c r="H80" s="14"/>
      <c r="I80" s="14"/>
      <c r="J80" s="14"/>
      <c r="K80" s="39"/>
      <c r="L80" s="13"/>
    </row>
    <row r="81" spans="1:12" ht="20.100000000000001" customHeight="1" outlineLevel="1" x14ac:dyDescent="0.2">
      <c r="A81" s="14"/>
      <c r="B81" s="40"/>
      <c r="C81" s="14"/>
      <c r="D81" s="14"/>
      <c r="E81" s="14"/>
      <c r="F81" s="14"/>
      <c r="G81" s="14"/>
      <c r="H81" s="14"/>
      <c r="I81" s="14"/>
      <c r="J81" s="14"/>
      <c r="K81" s="39"/>
      <c r="L81" s="13"/>
    </row>
    <row r="82" spans="1:12" ht="20.100000000000001" customHeight="1" outlineLevel="1" x14ac:dyDescent="0.2">
      <c r="A82" s="14"/>
      <c r="B82" s="40"/>
      <c r="C82" s="14"/>
      <c r="D82" s="14"/>
      <c r="E82" s="14"/>
      <c r="F82" s="14"/>
      <c r="G82" s="14"/>
      <c r="H82" s="14"/>
      <c r="I82" s="14"/>
      <c r="J82" s="14"/>
      <c r="K82" s="39"/>
      <c r="L82" s="13"/>
    </row>
    <row r="83" spans="1:12" ht="20.100000000000001" customHeight="1" outlineLevel="1" x14ac:dyDescent="0.2">
      <c r="A83" s="14"/>
      <c r="B83" s="40"/>
      <c r="C83" s="14"/>
      <c r="D83" s="14"/>
      <c r="E83" s="14"/>
      <c r="F83" s="14"/>
      <c r="G83" s="14"/>
      <c r="H83" s="14"/>
      <c r="I83" s="14"/>
      <c r="J83" s="14"/>
      <c r="K83" s="39"/>
      <c r="L83" s="13"/>
    </row>
    <row r="84" spans="1:12" ht="20.100000000000001" customHeight="1" outlineLevel="1" x14ac:dyDescent="0.2">
      <c r="A84" s="14"/>
      <c r="B84" s="40"/>
      <c r="C84" s="14"/>
      <c r="D84" s="14"/>
      <c r="E84" s="14"/>
      <c r="F84" s="14"/>
      <c r="G84" s="14"/>
      <c r="H84" s="14"/>
      <c r="I84" s="14"/>
      <c r="J84" s="14"/>
      <c r="K84" s="39"/>
      <c r="L84" s="13"/>
    </row>
    <row r="85" spans="1:12" ht="20.100000000000001" customHeight="1" outlineLevel="1" x14ac:dyDescent="0.2">
      <c r="A85" s="14"/>
      <c r="B85" s="40"/>
      <c r="C85" s="14"/>
      <c r="D85" s="14"/>
      <c r="E85" s="14"/>
      <c r="F85" s="14"/>
      <c r="G85" s="14"/>
      <c r="H85" s="14"/>
      <c r="I85" s="14"/>
      <c r="J85" s="14"/>
      <c r="K85" s="39"/>
      <c r="L85" s="13"/>
    </row>
    <row r="86" spans="1:12" ht="20.100000000000001" customHeight="1" outlineLevel="1" x14ac:dyDescent="0.2">
      <c r="A86" s="14"/>
      <c r="B86" s="40"/>
      <c r="C86" s="14"/>
      <c r="D86" s="14"/>
      <c r="E86" s="14"/>
      <c r="F86" s="14"/>
      <c r="G86" s="14"/>
      <c r="H86" s="14"/>
      <c r="I86" s="14"/>
      <c r="J86" s="14"/>
      <c r="K86" s="39"/>
      <c r="L86" s="13"/>
    </row>
    <row r="87" spans="1:12" ht="20.100000000000001" customHeight="1" outlineLevel="1" x14ac:dyDescent="0.2">
      <c r="A87" s="14"/>
      <c r="B87" s="40"/>
      <c r="C87" s="14"/>
      <c r="D87" s="14"/>
      <c r="E87" s="14"/>
      <c r="F87" s="14"/>
      <c r="G87" s="14"/>
      <c r="H87" s="14"/>
      <c r="I87" s="14"/>
      <c r="J87" s="14"/>
      <c r="K87" s="39"/>
      <c r="L87" s="13"/>
    </row>
    <row r="88" spans="1:12" ht="20.100000000000001" customHeight="1" outlineLevel="1" x14ac:dyDescent="0.2">
      <c r="A88" s="14"/>
      <c r="B88" s="40"/>
      <c r="C88" s="14"/>
      <c r="D88" s="14"/>
      <c r="E88" s="14"/>
      <c r="F88" s="14"/>
      <c r="G88" s="14"/>
      <c r="H88" s="14"/>
      <c r="I88" s="14"/>
      <c r="J88" s="14"/>
      <c r="K88" s="39"/>
      <c r="L88" s="13"/>
    </row>
    <row r="89" spans="1:12" ht="20.100000000000001" customHeight="1" outlineLevel="1" x14ac:dyDescent="0.2">
      <c r="A89" s="14"/>
      <c r="B89" s="40"/>
      <c r="C89" s="14"/>
      <c r="D89" s="14"/>
      <c r="E89" s="14"/>
      <c r="F89" s="14"/>
      <c r="G89" s="14"/>
      <c r="H89" s="14"/>
      <c r="I89" s="14"/>
      <c r="J89" s="14"/>
      <c r="K89" s="39"/>
      <c r="L89" s="13"/>
    </row>
    <row r="90" spans="1:12" ht="20.100000000000001" customHeight="1" outlineLevel="1" x14ac:dyDescent="0.2">
      <c r="A90" s="14"/>
      <c r="B90" s="40"/>
      <c r="C90" s="14"/>
      <c r="D90" s="14"/>
      <c r="E90" s="14"/>
      <c r="F90" s="14"/>
      <c r="G90" s="14"/>
      <c r="H90" s="14"/>
      <c r="I90" s="14"/>
      <c r="J90" s="14"/>
      <c r="K90" s="39"/>
      <c r="L90" s="13"/>
    </row>
    <row r="91" spans="1:12" ht="20.100000000000001" customHeight="1" outlineLevel="1" x14ac:dyDescent="0.2">
      <c r="A91" s="14"/>
      <c r="B91" s="83"/>
      <c r="C91" s="82"/>
      <c r="D91" s="82"/>
      <c r="E91" s="82"/>
      <c r="F91" s="82"/>
      <c r="G91" s="82"/>
      <c r="H91" s="82"/>
      <c r="I91" s="82"/>
      <c r="J91" s="82"/>
      <c r="K91" s="84"/>
      <c r="L91" s="13"/>
    </row>
    <row r="92" spans="1:12" ht="20.100000000000001" customHeight="1" outlineLevel="1" x14ac:dyDescent="0.2">
      <c r="A92" s="19"/>
      <c r="B92" s="27"/>
      <c r="C92" s="27"/>
      <c r="D92" s="27"/>
      <c r="E92" s="27"/>
      <c r="F92" s="27"/>
      <c r="G92" s="27"/>
      <c r="H92" s="27"/>
      <c r="I92" s="26"/>
      <c r="J92" s="78"/>
      <c r="K92" s="25"/>
      <c r="L92" s="13"/>
    </row>
    <row r="93" spans="1:12" ht="20.100000000000001" customHeight="1" outlineLevel="1" x14ac:dyDescent="0.2">
      <c r="A93" s="85" t="str">
        <f>$A$75&amp;"."&amp;1</f>
        <v>C.3.1</v>
      </c>
      <c r="B93" s="22" t="s">
        <v>120</v>
      </c>
      <c r="C93" s="22"/>
      <c r="D93" s="22"/>
      <c r="E93" s="22"/>
      <c r="F93" s="22"/>
      <c r="G93" s="22"/>
      <c r="H93" s="22"/>
      <c r="I93" s="22"/>
      <c r="J93" s="87" t="s">
        <v>121</v>
      </c>
      <c r="K93" s="88" t="s">
        <v>134</v>
      </c>
      <c r="L93" s="13"/>
    </row>
    <row r="94" spans="1:12" ht="20.100000000000001" customHeight="1" outlineLevel="1" x14ac:dyDescent="0.2">
      <c r="A94" s="19" t="s">
        <v>53</v>
      </c>
      <c r="B94" s="21" t="s">
        <v>123</v>
      </c>
      <c r="C94" s="21"/>
      <c r="D94" s="21"/>
      <c r="E94" s="21"/>
      <c r="F94" s="21"/>
      <c r="G94" s="21"/>
      <c r="H94" s="21"/>
      <c r="I94" s="20"/>
      <c r="J94" s="89">
        <f>point1.Z</f>
        <v>-122.625</v>
      </c>
      <c r="K94" s="89">
        <v>-20.297846698148945</v>
      </c>
      <c r="L94" s="13"/>
    </row>
    <row r="95" spans="1:12" ht="20.100000000000001" customHeight="1" outlineLevel="1" x14ac:dyDescent="0.2">
      <c r="A95" s="19" t="s">
        <v>52</v>
      </c>
      <c r="B95" s="18" t="s">
        <v>124</v>
      </c>
      <c r="C95" s="18"/>
      <c r="D95" s="18"/>
      <c r="E95" s="18"/>
      <c r="F95" s="18"/>
      <c r="G95" s="18"/>
      <c r="H95" s="18"/>
      <c r="I95" s="17"/>
      <c r="J95" s="89">
        <f>point2.Z</f>
        <v>1822.278736823461</v>
      </c>
      <c r="K95" s="89">
        <v>5057.2372163065011</v>
      </c>
      <c r="L95" s="13"/>
    </row>
    <row r="96" spans="1:12" ht="20.100000000000001" customHeight="1" outlineLevel="1" x14ac:dyDescent="0.2">
      <c r="A96" s="19" t="s">
        <v>51</v>
      </c>
      <c r="B96" s="18" t="s">
        <v>125</v>
      </c>
      <c r="C96" s="18"/>
      <c r="D96" s="18"/>
      <c r="E96" s="18"/>
      <c r="F96" s="18"/>
      <c r="G96" s="18"/>
      <c r="H96" s="18"/>
      <c r="I96" s="17"/>
      <c r="J96" s="89">
        <f>point3.Z</f>
        <v>115.21659416609833</v>
      </c>
      <c r="K96" s="89">
        <v>163.93595306951084</v>
      </c>
      <c r="L96" s="13"/>
    </row>
    <row r="97" spans="1:12" ht="20.100000000000001" customHeight="1" outlineLevel="1" x14ac:dyDescent="0.2">
      <c r="A97" s="19" t="s">
        <v>55</v>
      </c>
      <c r="B97" s="18" t="s">
        <v>127</v>
      </c>
      <c r="C97" s="18"/>
      <c r="D97" s="18"/>
      <c r="E97" s="18"/>
      <c r="F97" s="18"/>
      <c r="G97" s="18"/>
      <c r="H97" s="18"/>
      <c r="I97" s="17"/>
      <c r="J97" s="89">
        <f>point4.Z</f>
        <v>-555.29158025444178</v>
      </c>
      <c r="K97" s="89">
        <v>-114.49932818972718</v>
      </c>
      <c r="L97" s="13"/>
    </row>
    <row r="98" spans="1:12" ht="20.100000000000001" customHeight="1" outlineLevel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3"/>
    </row>
    <row r="99" spans="1:12" ht="20.100000000000001" customHeight="1" outlineLevel="1" x14ac:dyDescent="0.2">
      <c r="A99" s="85" t="str">
        <f>$A$75&amp;"."&amp;2</f>
        <v>C.3.2</v>
      </c>
      <c r="B99" s="22" t="s">
        <v>126</v>
      </c>
      <c r="C99" s="22"/>
      <c r="D99" s="22"/>
      <c r="E99" s="22"/>
      <c r="F99" s="22"/>
      <c r="G99" s="22"/>
      <c r="H99" s="22"/>
      <c r="I99" s="88" t="s">
        <v>166</v>
      </c>
      <c r="J99" s="87" t="s">
        <v>131</v>
      </c>
      <c r="K99" s="88" t="s">
        <v>132</v>
      </c>
      <c r="L99" s="13"/>
    </row>
    <row r="100" spans="1:12" ht="20.100000000000001" customHeight="1" outlineLevel="1" x14ac:dyDescent="0.2">
      <c r="A100" s="19" t="s">
        <v>53</v>
      </c>
      <c r="B100" s="21" t="s">
        <v>128</v>
      </c>
      <c r="C100" s="21"/>
      <c r="D100" s="21"/>
      <c r="E100" s="21"/>
      <c r="F100" s="21"/>
      <c r="G100" s="21"/>
      <c r="H100" s="21"/>
      <c r="I100" s="90">
        <v>59.492109578514928</v>
      </c>
      <c r="J100" s="90">
        <v>7.8257547611574718E-4</v>
      </c>
      <c r="K100" s="90">
        <v>1.0755788470749499E-9</v>
      </c>
      <c r="L100" s="13"/>
    </row>
    <row r="101" spans="1:12" ht="20.100000000000001" customHeight="1" outlineLevel="1" x14ac:dyDescent="0.2">
      <c r="A101" s="19" t="s">
        <v>52</v>
      </c>
      <c r="B101" s="18" t="s">
        <v>129</v>
      </c>
      <c r="C101" s="18"/>
      <c r="D101" s="18"/>
      <c r="E101" s="18"/>
      <c r="F101" s="18"/>
      <c r="G101" s="18"/>
      <c r="H101" s="18"/>
      <c r="I101" s="90">
        <v>70.363770612799499</v>
      </c>
      <c r="J101" s="90">
        <v>6.6582352542719986E-4</v>
      </c>
      <c r="K101" s="90">
        <v>5.9952604100543973E-10</v>
      </c>
      <c r="L101" s="13"/>
    </row>
    <row r="102" spans="1:12" ht="20.100000000000001" customHeight="1" outlineLevel="1" x14ac:dyDescent="0.2">
      <c r="A102" s="19" t="s">
        <v>51</v>
      </c>
      <c r="B102" s="18" t="s">
        <v>130</v>
      </c>
      <c r="C102" s="18"/>
      <c r="D102" s="18"/>
      <c r="E102" s="18"/>
      <c r="F102" s="18"/>
      <c r="G102" s="18"/>
      <c r="H102" s="18"/>
      <c r="I102" s="90">
        <v>-114.49932818972718</v>
      </c>
      <c r="J102" s="86">
        <v>0</v>
      </c>
      <c r="K102" s="86">
        <v>0</v>
      </c>
      <c r="L102" s="13"/>
    </row>
    <row r="103" spans="1:12" ht="20.100000000000001" customHeight="1" outlineLevel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3"/>
    </row>
    <row r="104" spans="1:12" ht="20.100000000000001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3"/>
    </row>
    <row r="105" spans="1:12" ht="20.100000000000001" customHeight="1" thickBot="1" x14ac:dyDescent="0.3">
      <c r="A105" s="24" t="str">
        <f>$A$11&amp;"."&amp;4</f>
        <v>C.4</v>
      </c>
      <c r="B105" s="24" t="s">
        <v>135</v>
      </c>
      <c r="C105" s="24"/>
      <c r="D105" s="24"/>
      <c r="E105" s="24"/>
      <c r="F105" s="24"/>
      <c r="G105" s="24"/>
      <c r="H105" s="24"/>
      <c r="I105" s="24"/>
      <c r="J105" s="24"/>
      <c r="K105" s="23"/>
      <c r="L105" s="13"/>
    </row>
    <row r="106" spans="1:12" ht="20.100000000000001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3"/>
    </row>
    <row r="107" spans="1:12" ht="20.100000000000001" customHeight="1" x14ac:dyDescent="0.2">
      <c r="A107" s="19" t="s">
        <v>53</v>
      </c>
      <c r="B107" s="18" t="s">
        <v>136</v>
      </c>
      <c r="C107" s="18"/>
      <c r="D107" s="18"/>
      <c r="E107" s="18"/>
      <c r="F107" s="18"/>
      <c r="G107" s="18"/>
      <c r="H107" s="18"/>
      <c r="I107" s="17" t="s">
        <v>137</v>
      </c>
      <c r="J107" s="72">
        <v>225.55390100553569</v>
      </c>
      <c r="K107" s="15" t="s">
        <v>56</v>
      </c>
      <c r="L107" s="13"/>
    </row>
    <row r="108" spans="1:12" ht="20.100000000000001" customHeight="1" x14ac:dyDescent="0.2">
      <c r="A108" s="19" t="s">
        <v>52</v>
      </c>
      <c r="B108" s="18" t="s">
        <v>138</v>
      </c>
      <c r="C108" s="18"/>
      <c r="D108" s="18"/>
      <c r="E108" s="18"/>
      <c r="F108" s="18"/>
      <c r="G108" s="18"/>
      <c r="H108" s="18"/>
      <c r="I108" s="17" t="s">
        <v>139</v>
      </c>
      <c r="J108" s="72">
        <v>2068.2520235998149</v>
      </c>
      <c r="K108" s="15" t="s">
        <v>57</v>
      </c>
      <c r="L108" s="13"/>
    </row>
    <row r="109" spans="1:12" ht="20.100000000000001" customHeight="1" x14ac:dyDescent="0.2">
      <c r="A109" s="19" t="s">
        <v>51</v>
      </c>
      <c r="B109" s="18" t="s">
        <v>140</v>
      </c>
      <c r="C109" s="18"/>
      <c r="D109" s="18"/>
      <c r="E109" s="18"/>
      <c r="F109" s="18"/>
      <c r="G109" s="18"/>
      <c r="H109" s="18"/>
      <c r="I109" s="17" t="s">
        <v>141</v>
      </c>
      <c r="J109" s="72">
        <v>1635.5854433453733</v>
      </c>
      <c r="K109" s="15" t="s">
        <v>57</v>
      </c>
      <c r="L109" s="13"/>
    </row>
    <row r="110" spans="1:12" ht="20.100000000000001" customHeight="1" x14ac:dyDescent="0.2">
      <c r="A110" s="19" t="s">
        <v>55</v>
      </c>
      <c r="B110" s="18" t="s">
        <v>142</v>
      </c>
      <c r="C110" s="18"/>
      <c r="D110" s="18"/>
      <c r="E110" s="18"/>
      <c r="F110" s="18"/>
      <c r="G110" s="18"/>
      <c r="H110" s="18"/>
      <c r="I110" s="17" t="s">
        <v>143</v>
      </c>
      <c r="J110" s="72">
        <v>389.04397592763218</v>
      </c>
      <c r="K110" s="15" t="s">
        <v>144</v>
      </c>
      <c r="L110" s="13"/>
    </row>
    <row r="111" spans="1:12" ht="20.100000000000001" customHeight="1" x14ac:dyDescent="0.2">
      <c r="A111" s="19" t="s">
        <v>54</v>
      </c>
      <c r="B111" s="18" t="s">
        <v>146</v>
      </c>
      <c r="C111" s="18"/>
      <c r="D111" s="18"/>
      <c r="E111" s="18"/>
      <c r="F111" s="18"/>
      <c r="G111" s="18"/>
      <c r="H111" s="18"/>
      <c r="I111" s="17" t="s">
        <v>147</v>
      </c>
      <c r="J111" s="72">
        <v>2324.2452402631216</v>
      </c>
      <c r="K111" s="15" t="s">
        <v>148</v>
      </c>
      <c r="L111" s="13"/>
    </row>
    <row r="112" spans="1:12" ht="20.100000000000001" customHeight="1" x14ac:dyDescent="0.2">
      <c r="A112" s="19" t="s">
        <v>83</v>
      </c>
      <c r="B112" s="18" t="s">
        <v>149</v>
      </c>
      <c r="C112" s="18"/>
      <c r="D112" s="18"/>
      <c r="E112" s="18"/>
      <c r="F112" s="18"/>
      <c r="G112" s="18"/>
      <c r="H112" s="18"/>
      <c r="I112" s="94" t="s">
        <v>150</v>
      </c>
      <c r="J112" s="72">
        <v>432.66658025444184</v>
      </c>
      <c r="K112" s="15" t="s">
        <v>57</v>
      </c>
      <c r="L112" s="13"/>
    </row>
    <row r="113" spans="1:12" ht="20.100000000000001" customHeight="1" x14ac:dyDescent="0.2">
      <c r="A113" s="19" t="s">
        <v>89</v>
      </c>
      <c r="B113" s="18" t="s">
        <v>151</v>
      </c>
      <c r="C113" s="18"/>
      <c r="D113" s="18"/>
      <c r="E113" s="18"/>
      <c r="F113" s="18"/>
      <c r="G113" s="18"/>
      <c r="H113" s="18"/>
      <c r="I113" s="95" t="s">
        <v>152</v>
      </c>
      <c r="J113" s="16">
        <v>1.1141446289080632</v>
      </c>
      <c r="K113" s="15" t="s">
        <v>153</v>
      </c>
      <c r="L113" s="13"/>
    </row>
    <row r="114" spans="1:12" ht="20.100000000000001" customHeight="1" x14ac:dyDescent="0.2">
      <c r="A114" s="19" t="s">
        <v>90</v>
      </c>
      <c r="B114" s="18" t="s">
        <v>154</v>
      </c>
      <c r="C114" s="18"/>
      <c r="D114" s="18"/>
      <c r="E114" s="18"/>
      <c r="F114" s="18"/>
      <c r="G114" s="18"/>
      <c r="H114" s="18"/>
      <c r="I114" s="94" t="s">
        <v>155</v>
      </c>
      <c r="J114" s="77">
        <v>9.2086825130255914E-2</v>
      </c>
      <c r="K114" s="15" t="s">
        <v>153</v>
      </c>
      <c r="L114" s="13"/>
    </row>
    <row r="115" spans="1:12" ht="20.100000000000001" customHeight="1" x14ac:dyDescent="0.2">
      <c r="A115" s="19" t="s">
        <v>91</v>
      </c>
      <c r="B115" s="27" t="s">
        <v>156</v>
      </c>
      <c r="C115" s="27"/>
      <c r="D115" s="27"/>
      <c r="E115" s="27"/>
      <c r="F115" s="27"/>
      <c r="G115" s="27"/>
      <c r="H115" s="27"/>
      <c r="I115" s="97" t="s">
        <v>157</v>
      </c>
      <c r="J115" s="98">
        <v>5.3409744626997359E-2</v>
      </c>
      <c r="K115" s="25" t="s">
        <v>153</v>
      </c>
      <c r="L115" s="13"/>
    </row>
    <row r="116" spans="1:12" ht="20.100000000000001" customHeight="1" x14ac:dyDescent="0.2">
      <c r="A116" s="19" t="s">
        <v>94</v>
      </c>
      <c r="B116" s="18" t="s">
        <v>158</v>
      </c>
      <c r="C116" s="18"/>
      <c r="D116" s="18"/>
      <c r="E116" s="18"/>
      <c r="F116" s="18"/>
      <c r="G116" s="18"/>
      <c r="H116" s="18"/>
      <c r="I116" s="17" t="s">
        <v>159</v>
      </c>
      <c r="J116" s="76">
        <v>5.1878976387061571E-4</v>
      </c>
      <c r="K116" s="15" t="s">
        <v>153</v>
      </c>
      <c r="L116" s="13"/>
    </row>
    <row r="117" spans="1:12" ht="20.100000000000001" customHeight="1" x14ac:dyDescent="0.2">
      <c r="A117" s="19"/>
      <c r="B117" s="68"/>
      <c r="C117" s="68"/>
      <c r="D117" s="68"/>
      <c r="E117" s="68"/>
      <c r="F117" s="68"/>
      <c r="G117" s="68"/>
      <c r="H117" s="68"/>
      <c r="I117" s="69"/>
      <c r="J117" s="73"/>
      <c r="K117" s="70"/>
      <c r="L117" s="13"/>
    </row>
    <row r="118" spans="1:12" ht="20.100000000000001" customHeight="1" x14ac:dyDescent="0.2">
      <c r="A118" s="19"/>
      <c r="B118" s="68"/>
      <c r="C118" s="68"/>
      <c r="D118" s="68"/>
      <c r="E118" s="68"/>
      <c r="F118" s="68"/>
      <c r="G118" s="68"/>
      <c r="H118" s="68"/>
      <c r="I118" s="69"/>
      <c r="J118" s="73"/>
      <c r="K118" s="70"/>
      <c r="L118" s="13"/>
    </row>
    <row r="119" spans="1:12" ht="20.100000000000001" customHeight="1" x14ac:dyDescent="0.2">
      <c r="A119" s="19"/>
      <c r="B119" s="68"/>
      <c r="C119" s="68"/>
      <c r="D119" s="68"/>
      <c r="E119" s="68"/>
      <c r="F119" s="68"/>
      <c r="G119" s="68"/>
      <c r="H119" s="68"/>
      <c r="I119" s="69"/>
      <c r="J119" s="73"/>
      <c r="K119" s="70"/>
      <c r="L119" s="13"/>
    </row>
    <row r="120" spans="1:12" ht="20.100000000000001" customHeight="1" x14ac:dyDescent="0.2">
      <c r="A120" s="19"/>
      <c r="B120" s="68"/>
      <c r="C120" s="68"/>
      <c r="D120" s="68"/>
      <c r="E120" s="68"/>
      <c r="F120" s="68"/>
      <c r="G120" s="68"/>
      <c r="H120" s="68"/>
      <c r="I120" s="69"/>
      <c r="J120" s="73"/>
      <c r="K120" s="70"/>
      <c r="L120" s="13"/>
    </row>
    <row r="121" spans="1:12" ht="20.100000000000001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3"/>
    </row>
    <row r="122" spans="1:12" ht="20.100000000000001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3"/>
    </row>
    <row r="126" spans="1:12" ht="12.75" x14ac:dyDescent="0.2">
      <c r="B126" s="79"/>
      <c r="C126" s="79"/>
      <c r="D126" s="79"/>
    </row>
  </sheetData>
  <mergeCells count="8">
    <mergeCell ref="B9:G9"/>
    <mergeCell ref="B20:K20"/>
    <mergeCell ref="A3:K3"/>
    <mergeCell ref="B4:G4"/>
    <mergeCell ref="B5:G5"/>
    <mergeCell ref="B6:G6"/>
    <mergeCell ref="B7:G7"/>
    <mergeCell ref="B8:G8"/>
  </mergeCells>
  <conditionalFormatting sqref="K45">
    <cfRule type="cellIs" dxfId="5" priority="3" stopIfTrue="1" operator="between">
      <formula>0</formula>
      <formula>1</formula>
    </cfRule>
  </conditionalFormatting>
  <conditionalFormatting sqref="K75">
    <cfRule type="cellIs" dxfId="4" priority="2" stopIfTrue="1" operator="between">
      <formula>0</formula>
      <formula>1</formula>
    </cfRule>
  </conditionalFormatting>
  <conditionalFormatting sqref="K105">
    <cfRule type="cellIs" dxfId="3" priority="1" stopIfTrue="1" operator="between">
      <formula>0</formula>
      <formula>1</formula>
    </cfRule>
  </conditionalFormatting>
  <printOptions horizontalCentered="1"/>
  <pageMargins left="0.75" right="0.75" top="0.75" bottom="0.5" header="0.3" footer="0.3"/>
  <pageSetup paperSize="9" scale="80" fitToHeight="0" orientation="portrait" r:id="rId1"/>
  <headerFooter>
    <oddHeader>&amp;L&amp;G&amp;C&amp;"Consolas,Bold"&amp;10&amp;K00-047TITLE&amp;R&amp;"Consolas,Bold"&amp;10&amp;K00-048Rev. X</oddHeader>
    <oddFooter>&amp;R&amp;"Consolas,Bold"&amp;10&amp;K00-048Page &amp;P of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322F-CA09-4E2E-AB20-20740B8562B9}">
  <sheetPr>
    <pageSetUpPr fitToPage="1"/>
  </sheetPr>
  <dimension ref="A1:DJ126"/>
  <sheetViews>
    <sheetView showGridLines="0" zoomScaleNormal="100" workbookViewId="0">
      <pane ySplit="1" topLeftCell="A99" activePane="bottomLeft" state="frozen"/>
      <selection pane="bottomLeft" activeCell="I99" sqref="I99:K99"/>
    </sheetView>
  </sheetViews>
  <sheetFormatPr defaultColWidth="8.7109375" defaultRowHeight="20.100000000000001" customHeight="1" outlineLevelRow="1" x14ac:dyDescent="0.2"/>
  <cols>
    <col min="1" max="11" width="9.7109375" style="12" customWidth="1"/>
    <col min="12" max="12" width="2.7109375" style="11" customWidth="1"/>
    <col min="13" max="13" width="6.7109375" style="11" customWidth="1"/>
    <col min="14" max="16384" width="8.7109375" style="11"/>
  </cols>
  <sheetData>
    <row r="1" spans="1:22" s="62" customFormat="1" ht="20.100000000000001" customHeight="1" x14ac:dyDescent="0.2">
      <c r="A1" s="67"/>
      <c r="B1" s="66" t="s">
        <v>68</v>
      </c>
      <c r="C1" s="66"/>
      <c r="D1" s="66"/>
      <c r="E1" s="66"/>
      <c r="F1" s="66"/>
      <c r="G1" s="66"/>
      <c r="H1" s="65"/>
      <c r="I1" s="65"/>
      <c r="J1" s="64" t="s">
        <v>67</v>
      </c>
      <c r="K1" s="63" t="s">
        <v>66</v>
      </c>
    </row>
    <row r="2" spans="1:22" ht="20.100000000000001" hidden="1" customHeight="1" outlineLevel="1" x14ac:dyDescent="0.2">
      <c r="A2" s="61"/>
      <c r="B2" s="61"/>
      <c r="C2" s="11"/>
      <c r="D2" s="60"/>
      <c r="E2" s="60"/>
      <c r="F2" s="60"/>
      <c r="G2" s="60"/>
      <c r="H2" s="60"/>
      <c r="I2" s="60"/>
      <c r="J2" s="59"/>
      <c r="K2" s="58"/>
    </row>
    <row r="3" spans="1:22" ht="54.75" hidden="1" customHeight="1" outlineLevel="1" x14ac:dyDescent="0.2">
      <c r="A3" s="102" t="s">
        <v>65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pans="1:22" s="56" customFormat="1" ht="20.100000000000001" hidden="1" customHeight="1" outlineLevel="1" x14ac:dyDescent="0.2">
      <c r="A4" s="57" t="s">
        <v>64</v>
      </c>
      <c r="B4" s="104" t="s">
        <v>63</v>
      </c>
      <c r="C4" s="104"/>
      <c r="D4" s="104"/>
      <c r="E4" s="104"/>
      <c r="F4" s="104"/>
      <c r="G4" s="104"/>
      <c r="H4" s="57" t="s">
        <v>62</v>
      </c>
      <c r="I4" s="57" t="s">
        <v>61</v>
      </c>
      <c r="J4" s="57" t="s">
        <v>60</v>
      </c>
      <c r="K4" s="57" t="s">
        <v>59</v>
      </c>
    </row>
    <row r="5" spans="1:22" s="51" customFormat="1" ht="20.100000000000001" hidden="1" customHeight="1" outlineLevel="1" x14ac:dyDescent="0.2">
      <c r="A5" s="55"/>
      <c r="B5" s="105"/>
      <c r="C5" s="106"/>
      <c r="D5" s="106"/>
      <c r="E5" s="106"/>
      <c r="F5" s="106"/>
      <c r="G5" s="107"/>
      <c r="H5" s="54"/>
      <c r="I5" s="53"/>
      <c r="J5" s="53"/>
      <c r="K5" s="52"/>
    </row>
    <row r="6" spans="1:22" s="51" customFormat="1" ht="20.100000000000001" hidden="1" customHeight="1" outlineLevel="1" x14ac:dyDescent="0.2">
      <c r="A6" s="55"/>
      <c r="B6" s="105"/>
      <c r="C6" s="106"/>
      <c r="D6" s="106"/>
      <c r="E6" s="106"/>
      <c r="F6" s="106"/>
      <c r="G6" s="107"/>
      <c r="H6" s="54"/>
      <c r="I6" s="53"/>
      <c r="J6" s="53"/>
      <c r="K6" s="52"/>
    </row>
    <row r="7" spans="1:22" s="51" customFormat="1" ht="20.100000000000001" hidden="1" customHeight="1" outlineLevel="1" x14ac:dyDescent="0.2">
      <c r="A7" s="55"/>
      <c r="B7" s="105"/>
      <c r="C7" s="106"/>
      <c r="D7" s="106"/>
      <c r="E7" s="106"/>
      <c r="F7" s="106"/>
      <c r="G7" s="107"/>
      <c r="H7" s="54"/>
      <c r="I7" s="53"/>
      <c r="J7" s="53"/>
      <c r="K7" s="52"/>
    </row>
    <row r="8" spans="1:22" s="51" customFormat="1" ht="20.100000000000001" hidden="1" customHeight="1" outlineLevel="1" x14ac:dyDescent="0.2">
      <c r="A8" s="55"/>
      <c r="B8" s="105"/>
      <c r="C8" s="106"/>
      <c r="D8" s="106"/>
      <c r="E8" s="106"/>
      <c r="F8" s="106"/>
      <c r="G8" s="107"/>
      <c r="H8" s="54"/>
      <c r="I8" s="53"/>
      <c r="J8" s="53"/>
      <c r="K8" s="52"/>
    </row>
    <row r="9" spans="1:22" s="51" customFormat="1" ht="20.100000000000001" hidden="1" customHeight="1" outlineLevel="1" x14ac:dyDescent="0.2">
      <c r="A9" s="55"/>
      <c r="B9" s="105"/>
      <c r="C9" s="106"/>
      <c r="D9" s="106"/>
      <c r="E9" s="106"/>
      <c r="F9" s="106"/>
      <c r="G9" s="107"/>
      <c r="H9" s="54"/>
      <c r="I9" s="53"/>
      <c r="J9" s="53"/>
      <c r="K9" s="52"/>
    </row>
    <row r="10" spans="1:22" ht="20.100000000000001" hidden="1" customHeight="1" outlineLevel="1" x14ac:dyDescent="0.2">
      <c r="B10" s="50"/>
      <c r="J10" s="49"/>
      <c r="K10" s="48"/>
    </row>
    <row r="11" spans="1:22" s="44" customFormat="1" ht="39.950000000000003" customHeight="1" collapsed="1" thickBot="1" x14ac:dyDescent="0.35">
      <c r="A11" s="47" t="s">
        <v>163</v>
      </c>
      <c r="B11" s="47" t="s">
        <v>162</v>
      </c>
      <c r="C11" s="47"/>
      <c r="D11" s="47"/>
      <c r="E11" s="47"/>
      <c r="F11" s="47"/>
      <c r="G11" s="47"/>
      <c r="H11" s="47"/>
      <c r="I11" s="47"/>
      <c r="J11" s="47"/>
      <c r="K11" s="46"/>
      <c r="L11" s="45"/>
      <c r="M11" s="35"/>
      <c r="N11" s="35"/>
      <c r="O11" s="35"/>
    </row>
    <row r="12" spans="1:22" ht="20.100000000000001" customHeight="1" thickTop="1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3"/>
    </row>
    <row r="13" spans="1:22" ht="20.100000000000001" customHeight="1" thickBot="1" x14ac:dyDescent="0.3">
      <c r="A13" s="24" t="str">
        <f>$A$11&amp;"."&amp;1</f>
        <v>D.1</v>
      </c>
      <c r="B13" s="24" t="s">
        <v>69</v>
      </c>
      <c r="C13" s="24"/>
      <c r="D13" s="24"/>
      <c r="E13" s="24"/>
      <c r="F13" s="24"/>
      <c r="G13" s="24"/>
      <c r="H13" s="24"/>
      <c r="I13" s="24"/>
      <c r="J13" s="24"/>
      <c r="K13" s="24"/>
      <c r="L13" s="13"/>
    </row>
    <row r="14" spans="1:22" ht="20.100000000000001" customHeight="1" outlineLevel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3"/>
    </row>
    <row r="15" spans="1:22" s="28" customFormat="1" ht="20.100000000000001" customHeight="1" outlineLevel="1" x14ac:dyDescent="0.2">
      <c r="A15" s="31"/>
      <c r="B15" s="38"/>
      <c r="C15" s="37"/>
      <c r="D15" s="37"/>
      <c r="E15" s="37"/>
      <c r="F15" s="37"/>
      <c r="G15" s="37"/>
      <c r="H15" s="37"/>
      <c r="I15" s="37"/>
      <c r="J15" s="37"/>
      <c r="K15" s="36"/>
      <c r="L15" s="30"/>
      <c r="M15" s="35" t="s">
        <v>58</v>
      </c>
      <c r="N15" s="35"/>
      <c r="O15" s="35"/>
      <c r="P15" s="35"/>
      <c r="Q15" s="35"/>
      <c r="R15" s="35"/>
      <c r="S15" s="35"/>
      <c r="T15" s="35"/>
      <c r="U15" s="35"/>
      <c r="V15" s="35"/>
    </row>
    <row r="16" spans="1:22" s="28" customFormat="1" ht="20.100000000000001" customHeight="1" outlineLevel="1" x14ac:dyDescent="0.2">
      <c r="A16" s="31"/>
      <c r="B16" s="34"/>
      <c r="C16" s="33"/>
      <c r="D16" s="33"/>
      <c r="E16" s="33"/>
      <c r="F16" s="33"/>
      <c r="G16" s="33"/>
      <c r="H16" s="33"/>
      <c r="I16" s="33"/>
      <c r="J16" s="33"/>
      <c r="K16" s="32"/>
      <c r="L16" s="30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s="28" customFormat="1" ht="20.100000000000001" customHeight="1" outlineLevel="1" x14ac:dyDescent="0.2">
      <c r="A17" s="31"/>
      <c r="B17" s="34"/>
      <c r="C17" s="33"/>
      <c r="D17" s="33"/>
      <c r="E17" s="33"/>
      <c r="F17" s="33"/>
      <c r="G17" s="33"/>
      <c r="H17" s="33"/>
      <c r="I17" s="33"/>
      <c r="J17" s="33"/>
      <c r="K17" s="32"/>
      <c r="L17" s="30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s="28" customFormat="1" ht="20.100000000000001" customHeight="1" outlineLevel="1" x14ac:dyDescent="0.2">
      <c r="A18" s="31"/>
      <c r="B18" s="34"/>
      <c r="C18" s="33"/>
      <c r="D18" s="33"/>
      <c r="E18" s="33"/>
      <c r="F18" s="33"/>
      <c r="G18" s="33"/>
      <c r="H18" s="33"/>
      <c r="I18" s="33"/>
      <c r="J18" s="33"/>
      <c r="K18" s="32"/>
      <c r="L18" s="30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s="28" customFormat="1" ht="20.100000000000001" customHeight="1" outlineLevel="1" x14ac:dyDescent="0.2">
      <c r="A19" s="31"/>
      <c r="B19" s="34"/>
      <c r="C19" s="33"/>
      <c r="D19" s="33"/>
      <c r="E19" s="33"/>
      <c r="F19" s="33"/>
      <c r="G19" s="33"/>
      <c r="H19" s="33"/>
      <c r="I19" s="33"/>
      <c r="J19" s="33"/>
      <c r="K19" s="32"/>
      <c r="L19" s="30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s="28" customFormat="1" ht="20.100000000000001" customHeight="1" outlineLevel="1" x14ac:dyDescent="0.2">
      <c r="A20" s="31"/>
      <c r="B20" s="99"/>
      <c r="C20" s="100"/>
      <c r="D20" s="100"/>
      <c r="E20" s="100"/>
      <c r="F20" s="100"/>
      <c r="G20" s="100"/>
      <c r="H20" s="100"/>
      <c r="I20" s="100"/>
      <c r="J20" s="100"/>
      <c r="K20" s="101"/>
      <c r="L20" s="30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s="28" customFormat="1" ht="20.100000000000001" customHeight="1" outlineLevel="1" x14ac:dyDescent="0.2">
      <c r="A21" s="31"/>
      <c r="B21" s="34"/>
      <c r="C21" s="33"/>
      <c r="D21" s="33"/>
      <c r="E21" s="33"/>
      <c r="F21" s="33"/>
      <c r="G21" s="33"/>
      <c r="H21" s="33"/>
      <c r="I21" s="33"/>
      <c r="J21" s="33"/>
      <c r="K21" s="32"/>
      <c r="L21" s="30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s="28" customFormat="1" ht="20.100000000000001" customHeight="1" outlineLevel="1" x14ac:dyDescent="0.2">
      <c r="A22" s="31"/>
      <c r="B22" s="34"/>
      <c r="C22" s="33"/>
      <c r="D22" s="33"/>
      <c r="E22" s="33"/>
      <c r="F22" s="33"/>
      <c r="G22" s="33"/>
      <c r="H22" s="33"/>
      <c r="I22" s="33"/>
      <c r="J22" s="33"/>
      <c r="K22" s="32"/>
      <c r="L22" s="30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s="28" customFormat="1" ht="20.100000000000001" customHeight="1" outlineLevel="1" x14ac:dyDescent="0.2">
      <c r="A23" s="31"/>
      <c r="B23" s="34"/>
      <c r="C23" s="33"/>
      <c r="D23" s="33"/>
      <c r="E23" s="33"/>
      <c r="F23" s="33"/>
      <c r="G23" s="33"/>
      <c r="H23" s="33"/>
      <c r="I23" s="33"/>
      <c r="J23" s="33"/>
      <c r="K23" s="32"/>
      <c r="L23" s="30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s="28" customFormat="1" ht="20.100000000000001" customHeight="1" outlineLevel="1" x14ac:dyDescent="0.2">
      <c r="A24" s="31"/>
      <c r="B24" s="34"/>
      <c r="C24" s="33"/>
      <c r="D24" s="33"/>
      <c r="E24" s="33"/>
      <c r="F24" s="33"/>
      <c r="G24" s="33"/>
      <c r="H24" s="33"/>
      <c r="I24" s="33"/>
      <c r="J24" s="33"/>
      <c r="K24" s="32"/>
      <c r="L24" s="30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s="28" customFormat="1" ht="20.100000000000001" customHeight="1" outlineLevel="1" x14ac:dyDescent="0.2">
      <c r="A25" s="31"/>
      <c r="B25" s="34"/>
      <c r="C25" s="33"/>
      <c r="D25" s="33"/>
      <c r="E25" s="33"/>
      <c r="F25" s="33"/>
      <c r="G25" s="33"/>
      <c r="H25" s="33"/>
      <c r="I25" s="33"/>
      <c r="J25" s="33"/>
      <c r="K25" s="32"/>
      <c r="L25" s="30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ht="20.100000000000001" customHeight="1" outlineLevel="1" x14ac:dyDescent="0.2">
      <c r="A26" s="19" t="s">
        <v>53</v>
      </c>
      <c r="B26" s="18" t="s">
        <v>70</v>
      </c>
      <c r="C26" s="18"/>
      <c r="D26" s="18"/>
      <c r="E26" s="18"/>
      <c r="F26" s="18"/>
      <c r="G26" s="18"/>
      <c r="H26" s="18"/>
      <c r="I26" s="17" t="s">
        <v>71</v>
      </c>
      <c r="J26" s="72">
        <v>232.5</v>
      </c>
      <c r="K26" s="15" t="s">
        <v>56</v>
      </c>
      <c r="L26" s="13"/>
    </row>
    <row r="27" spans="1:22" ht="20.100000000000001" customHeight="1" outlineLevel="1" x14ac:dyDescent="0.2">
      <c r="A27" s="19" t="s">
        <v>52</v>
      </c>
      <c r="B27" s="18" t="s">
        <v>72</v>
      </c>
      <c r="C27" s="18"/>
      <c r="D27" s="18"/>
      <c r="E27" s="18"/>
      <c r="F27" s="18"/>
      <c r="G27" s="18"/>
      <c r="H27" s="18"/>
      <c r="I27" s="17" t="s">
        <v>73</v>
      </c>
      <c r="J27" s="72">
        <v>166.5</v>
      </c>
      <c r="K27" s="15" t="s">
        <v>56</v>
      </c>
      <c r="L27" s="13"/>
    </row>
    <row r="28" spans="1:22" ht="20.100000000000001" customHeight="1" outlineLevel="1" x14ac:dyDescent="0.2">
      <c r="A28" s="19" t="s">
        <v>52</v>
      </c>
      <c r="B28" s="18" t="s">
        <v>74</v>
      </c>
      <c r="C28" s="18"/>
      <c r="D28" s="18"/>
      <c r="E28" s="18"/>
      <c r="F28" s="18"/>
      <c r="G28" s="18"/>
      <c r="H28" s="18"/>
      <c r="I28" s="17" t="s">
        <v>75</v>
      </c>
      <c r="J28" s="72">
        <v>72</v>
      </c>
      <c r="K28" s="15" t="s">
        <v>56</v>
      </c>
      <c r="L28" s="13"/>
    </row>
    <row r="29" spans="1:22" ht="20.100000000000001" customHeight="1" outlineLevel="1" x14ac:dyDescent="0.2">
      <c r="A29" s="19" t="s">
        <v>51</v>
      </c>
      <c r="B29" s="18" t="s">
        <v>76</v>
      </c>
      <c r="C29" s="18"/>
      <c r="D29" s="18"/>
      <c r="E29" s="18"/>
      <c r="F29" s="18"/>
      <c r="G29" s="18"/>
      <c r="H29" s="18"/>
      <c r="I29" s="17" t="s">
        <v>77</v>
      </c>
      <c r="J29" s="72">
        <v>200</v>
      </c>
      <c r="K29" s="15" t="s">
        <v>56</v>
      </c>
      <c r="L29" s="13"/>
    </row>
    <row r="30" spans="1:22" ht="20.100000000000001" customHeight="1" outlineLevel="1" x14ac:dyDescent="0.2">
      <c r="A30" s="19" t="s">
        <v>55</v>
      </c>
      <c r="B30" s="18" t="s">
        <v>79</v>
      </c>
      <c r="C30" s="18"/>
      <c r="D30" s="18"/>
      <c r="E30" s="18"/>
      <c r="F30" s="18"/>
      <c r="G30" s="18"/>
      <c r="H30" s="18"/>
      <c r="I30" s="17" t="s">
        <v>80</v>
      </c>
      <c r="J30" s="72">
        <v>196.34954084936206</v>
      </c>
      <c r="K30" s="15" t="s">
        <v>56</v>
      </c>
      <c r="L30" s="13"/>
    </row>
    <row r="31" spans="1:22" ht="20.100000000000001" customHeight="1" outlineLevel="1" x14ac:dyDescent="0.2">
      <c r="A31" s="19" t="s">
        <v>54</v>
      </c>
      <c r="B31" s="18" t="s">
        <v>81</v>
      </c>
      <c r="C31" s="18"/>
      <c r="D31" s="18"/>
      <c r="E31" s="18"/>
      <c r="F31" s="18"/>
      <c r="G31" s="18"/>
      <c r="H31" s="18"/>
      <c r="I31" s="17" t="s">
        <v>82</v>
      </c>
      <c r="J31" s="72">
        <v>3714</v>
      </c>
      <c r="K31" s="15" t="s">
        <v>56</v>
      </c>
      <c r="L31" s="13"/>
    </row>
    <row r="32" spans="1:22" ht="20.100000000000001" customHeight="1" outlineLevel="1" x14ac:dyDescent="0.2">
      <c r="A32" s="19" t="s">
        <v>83</v>
      </c>
      <c r="B32" s="27" t="s">
        <v>84</v>
      </c>
      <c r="C32" s="27"/>
      <c r="D32" s="27"/>
      <c r="E32" s="27"/>
      <c r="F32" s="27"/>
      <c r="G32" s="27"/>
      <c r="H32" s="27"/>
      <c r="I32" s="26" t="s">
        <v>85</v>
      </c>
      <c r="J32" s="74">
        <v>-122.625</v>
      </c>
      <c r="K32" s="25" t="s">
        <v>57</v>
      </c>
      <c r="L32" s="13"/>
    </row>
    <row r="33" spans="1:114" ht="20.100000000000001" customHeight="1" outlineLevel="1" x14ac:dyDescent="0.2">
      <c r="A33" s="19" t="s">
        <v>89</v>
      </c>
      <c r="B33" s="18" t="s">
        <v>86</v>
      </c>
      <c r="C33" s="18"/>
      <c r="D33" s="18"/>
      <c r="E33" s="18"/>
      <c r="F33" s="18"/>
      <c r="G33" s="18"/>
      <c r="H33" s="18"/>
      <c r="I33" s="17"/>
      <c r="J33" s="71" t="s">
        <v>96</v>
      </c>
      <c r="K33" s="15"/>
      <c r="L33" s="13"/>
    </row>
    <row r="34" spans="1:114" ht="20.100000000000001" customHeight="1" outlineLevel="1" x14ac:dyDescent="0.2">
      <c r="A34" s="19" t="s">
        <v>90</v>
      </c>
      <c r="B34" s="18" t="s">
        <v>93</v>
      </c>
      <c r="C34" s="18"/>
      <c r="D34" s="18"/>
      <c r="E34" s="18"/>
      <c r="F34" s="18"/>
      <c r="G34" s="18"/>
      <c r="H34" s="18"/>
      <c r="I34" s="17" t="s">
        <v>95</v>
      </c>
      <c r="J34" s="71">
        <v>6</v>
      </c>
      <c r="K34" s="15" t="s">
        <v>56</v>
      </c>
      <c r="L34" s="13"/>
    </row>
    <row r="35" spans="1:114" ht="20.100000000000001" customHeight="1" outlineLevel="1" x14ac:dyDescent="0.2">
      <c r="A35" s="19" t="s">
        <v>91</v>
      </c>
      <c r="B35" s="18" t="s">
        <v>87</v>
      </c>
      <c r="C35" s="18"/>
      <c r="D35" s="18"/>
      <c r="E35" s="18"/>
      <c r="F35" s="18"/>
      <c r="G35" s="18"/>
      <c r="H35" s="18"/>
      <c r="I35" s="17"/>
      <c r="J35" s="71">
        <v>8.8000000000000007</v>
      </c>
      <c r="K35" s="15"/>
      <c r="L35" s="13"/>
    </row>
    <row r="36" spans="1:114" ht="20.100000000000001" customHeight="1" outlineLevel="1" x14ac:dyDescent="0.2">
      <c r="A36" s="19" t="s">
        <v>94</v>
      </c>
      <c r="B36" s="27" t="s">
        <v>88</v>
      </c>
      <c r="C36" s="27"/>
      <c r="D36" s="27"/>
      <c r="E36" s="27"/>
      <c r="F36" s="27"/>
      <c r="G36" s="27"/>
      <c r="H36" s="27"/>
      <c r="I36" s="26" t="s">
        <v>92</v>
      </c>
      <c r="J36" s="75">
        <v>2876</v>
      </c>
      <c r="K36" s="25" t="s">
        <v>57</v>
      </c>
      <c r="L36" s="13"/>
    </row>
    <row r="37" spans="1:114" ht="20.100000000000001" customHeight="1" outlineLevel="1" x14ac:dyDescent="0.2">
      <c r="A37" s="19" t="s">
        <v>105</v>
      </c>
      <c r="B37" s="18" t="s">
        <v>97</v>
      </c>
      <c r="C37" s="18"/>
      <c r="D37" s="18"/>
      <c r="E37" s="18"/>
      <c r="F37" s="18"/>
      <c r="G37" s="18"/>
      <c r="H37" s="18"/>
      <c r="I37" s="17" t="s">
        <v>103</v>
      </c>
      <c r="J37" s="72">
        <v>86</v>
      </c>
      <c r="K37" s="15" t="s">
        <v>56</v>
      </c>
      <c r="L37" s="13"/>
    </row>
    <row r="38" spans="1:114" ht="20.100000000000001" customHeight="1" outlineLevel="1" x14ac:dyDescent="0.2">
      <c r="A38" s="19" t="s">
        <v>106</v>
      </c>
      <c r="B38" s="18" t="s">
        <v>98</v>
      </c>
      <c r="C38" s="18"/>
      <c r="D38" s="18"/>
      <c r="E38" s="18"/>
      <c r="F38" s="18"/>
      <c r="G38" s="18"/>
      <c r="H38" s="18"/>
      <c r="I38" s="17" t="s">
        <v>104</v>
      </c>
      <c r="J38" s="72">
        <v>140</v>
      </c>
      <c r="K38" s="15" t="s">
        <v>56</v>
      </c>
      <c r="L38" s="13"/>
    </row>
    <row r="39" spans="1:114" ht="20.100000000000001" customHeight="1" outlineLevel="1" x14ac:dyDescent="0.2">
      <c r="A39" s="19" t="s">
        <v>107</v>
      </c>
      <c r="B39" s="18" t="s">
        <v>99</v>
      </c>
      <c r="C39" s="18"/>
      <c r="D39" s="18"/>
      <c r="E39" s="18"/>
      <c r="F39" s="18"/>
      <c r="G39" s="18"/>
      <c r="H39" s="18"/>
      <c r="I39" s="17" t="s">
        <v>102</v>
      </c>
      <c r="J39" s="77">
        <v>2.80960517718187</v>
      </c>
      <c r="K39" s="15" t="s">
        <v>56</v>
      </c>
      <c r="L39" s="13"/>
    </row>
    <row r="40" spans="1:114" ht="20.100000000000001" customHeight="1" outlineLevel="1" x14ac:dyDescent="0.2">
      <c r="A40" s="19" t="s">
        <v>108</v>
      </c>
      <c r="B40" s="27" t="s">
        <v>100</v>
      </c>
      <c r="C40" s="27"/>
      <c r="D40" s="27"/>
      <c r="E40" s="27"/>
      <c r="F40" s="27"/>
      <c r="G40" s="27"/>
      <c r="H40" s="27"/>
      <c r="I40" s="26" t="s">
        <v>101</v>
      </c>
      <c r="J40" s="78">
        <v>7778.5834102883273</v>
      </c>
      <c r="K40" s="25" t="s">
        <v>56</v>
      </c>
      <c r="L40" s="13"/>
    </row>
    <row r="41" spans="1:114" ht="20.100000000000001" customHeight="1" outlineLevel="1" x14ac:dyDescent="0.2">
      <c r="A41" s="19" t="s">
        <v>111</v>
      </c>
      <c r="B41" s="27" t="s">
        <v>109</v>
      </c>
      <c r="C41" s="27"/>
      <c r="D41" s="27"/>
      <c r="E41" s="27"/>
      <c r="F41" s="27"/>
      <c r="G41" s="27"/>
      <c r="H41" s="27"/>
      <c r="I41" s="26" t="s">
        <v>113</v>
      </c>
      <c r="J41" s="74">
        <v>210</v>
      </c>
      <c r="K41" s="25" t="s">
        <v>115</v>
      </c>
      <c r="L41" s="13"/>
    </row>
    <row r="42" spans="1:114" ht="20.100000000000001" customHeight="1" outlineLevel="1" x14ac:dyDescent="0.2">
      <c r="A42" s="19" t="s">
        <v>112</v>
      </c>
      <c r="B42" s="18" t="s">
        <v>110</v>
      </c>
      <c r="C42" s="18"/>
      <c r="D42" s="18"/>
      <c r="E42" s="18"/>
      <c r="F42" s="18"/>
      <c r="G42" s="18"/>
      <c r="H42" s="18"/>
      <c r="I42" s="17" t="s">
        <v>114</v>
      </c>
      <c r="J42" s="72">
        <v>80.77</v>
      </c>
      <c r="K42" s="15" t="s">
        <v>115</v>
      </c>
      <c r="L42" s="13"/>
    </row>
    <row r="43" spans="1:114" ht="20.100000000000001" customHeight="1" outlineLevel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3"/>
    </row>
    <row r="44" spans="1:114" ht="20.100000000000001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3"/>
    </row>
    <row r="45" spans="1:114" ht="20.100000000000001" customHeight="1" thickBot="1" x14ac:dyDescent="0.4">
      <c r="A45" s="24" t="str">
        <f>$A$11&amp;"."&amp;2</f>
        <v>D.2</v>
      </c>
      <c r="B45" s="24" t="s">
        <v>116</v>
      </c>
      <c r="C45" s="24"/>
      <c r="D45" s="24"/>
      <c r="E45" s="24"/>
      <c r="F45" s="24"/>
      <c r="G45" s="24"/>
      <c r="H45" s="24"/>
      <c r="I45" s="24"/>
      <c r="J45" s="24"/>
      <c r="K45" s="23"/>
      <c r="L45" s="13"/>
    </row>
    <row r="46" spans="1:114" ht="20.100000000000001" customHeight="1" outlineLevel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3"/>
    </row>
    <row r="47" spans="1:114" ht="20.100000000000001" customHeight="1" outlineLevel="1" x14ac:dyDescent="0.2">
      <c r="A47" s="14"/>
      <c r="B47" s="43"/>
      <c r="C47" s="42"/>
      <c r="D47" s="42"/>
      <c r="E47" s="42"/>
      <c r="F47" s="42"/>
      <c r="G47" s="42"/>
      <c r="H47" s="42"/>
      <c r="I47" s="42"/>
      <c r="J47" s="42"/>
      <c r="K47" s="41"/>
      <c r="L47" s="13"/>
      <c r="N47" s="80" t="s">
        <v>117</v>
      </c>
      <c r="O47" s="81">
        <v>-559802.97838791041</v>
      </c>
      <c r="P47" s="81">
        <v>-535294.40393386432</v>
      </c>
      <c r="Q47" s="81">
        <v>-510785.82947981812</v>
      </c>
      <c r="R47" s="81">
        <v>-486277.25502577197</v>
      </c>
      <c r="S47" s="81">
        <v>-461768.68057172582</v>
      </c>
      <c r="T47" s="81">
        <v>-437260.10611767968</v>
      </c>
      <c r="U47" s="81">
        <v>-412751.53166363353</v>
      </c>
      <c r="V47" s="81">
        <v>-388242.95720958745</v>
      </c>
      <c r="W47" s="81">
        <v>-363734.38275554124</v>
      </c>
      <c r="X47" s="81">
        <v>-339225.80830149516</v>
      </c>
      <c r="Y47" s="81">
        <v>-314717.23384744895</v>
      </c>
      <c r="Z47" s="81">
        <v>-290208.65939340286</v>
      </c>
      <c r="AA47" s="81">
        <v>-265700.08493935672</v>
      </c>
      <c r="AB47" s="81">
        <v>-241191.51048531057</v>
      </c>
      <c r="AC47" s="81">
        <v>-216682.93603126443</v>
      </c>
      <c r="AD47" s="81">
        <v>-192174.36157721828</v>
      </c>
      <c r="AE47" s="81">
        <v>-167665.78712317214</v>
      </c>
      <c r="AF47" s="81">
        <v>-143157.21266912599</v>
      </c>
      <c r="AG47" s="81">
        <v>-118648.63821507985</v>
      </c>
      <c r="AH47" s="81">
        <v>-94140.0637610337</v>
      </c>
      <c r="AI47" s="81">
        <v>-69631.489306987554</v>
      </c>
      <c r="AJ47" s="81">
        <v>-45122.914852941409</v>
      </c>
      <c r="AK47" s="81">
        <v>-20614.340398895321</v>
      </c>
      <c r="AL47" s="81">
        <v>3894.2340551508823</v>
      </c>
      <c r="AM47" s="81">
        <v>28402.80850919697</v>
      </c>
      <c r="AN47" s="81">
        <v>52911.382963243173</v>
      </c>
      <c r="AO47" s="81">
        <v>77419.957417289261</v>
      </c>
      <c r="AP47" s="81">
        <v>101928.53187133546</v>
      </c>
      <c r="AQ47" s="81">
        <v>126437.10632538155</v>
      </c>
      <c r="AR47" s="81">
        <v>150945.68077942776</v>
      </c>
      <c r="AS47" s="81">
        <v>175454.25523347384</v>
      </c>
      <c r="AT47" s="81">
        <v>199962.82968752005</v>
      </c>
      <c r="AU47" s="81">
        <v>224471.40414156613</v>
      </c>
      <c r="AV47" s="81">
        <v>248979.97859561222</v>
      </c>
      <c r="AW47" s="81">
        <v>273488.55304965843</v>
      </c>
      <c r="AX47" s="81">
        <v>297997.12750370451</v>
      </c>
      <c r="AY47" s="81">
        <v>322505.70195775072</v>
      </c>
      <c r="AZ47" s="81">
        <v>347014.2764117968</v>
      </c>
      <c r="BA47" s="81">
        <v>371522.85086584301</v>
      </c>
      <c r="BB47" s="81">
        <v>396031.42531988909</v>
      </c>
      <c r="BC47" s="81">
        <v>420539.9997739353</v>
      </c>
      <c r="BD47" s="81">
        <v>445048.57422798139</v>
      </c>
      <c r="BE47" s="81">
        <v>469557.14868202759</v>
      </c>
      <c r="BF47" s="81">
        <v>494065.72313607368</v>
      </c>
      <c r="BG47" s="81">
        <v>518574.29759011976</v>
      </c>
      <c r="BH47" s="81">
        <v>543082.87204416608</v>
      </c>
      <c r="BI47" s="81">
        <v>567591.44649821217</v>
      </c>
      <c r="BJ47" s="81">
        <v>592100.02095225826</v>
      </c>
      <c r="BK47" s="81">
        <v>616608.59540630435</v>
      </c>
      <c r="BL47" s="81">
        <v>641117.16986035043</v>
      </c>
      <c r="BM47" s="81">
        <v>665625.74431439675</v>
      </c>
      <c r="BN47" s="81">
        <v>690134.31876844284</v>
      </c>
      <c r="BO47" s="81">
        <v>714642.89322248893</v>
      </c>
      <c r="BP47" s="81">
        <v>739151.46767653502</v>
      </c>
      <c r="BQ47" s="81">
        <v>763660.04213058134</v>
      </c>
      <c r="BR47" s="81">
        <v>788168.61658462742</v>
      </c>
      <c r="BS47" s="81">
        <v>812677.19103867351</v>
      </c>
      <c r="BT47" s="81">
        <v>837185.7654927196</v>
      </c>
      <c r="BU47" s="81">
        <v>861694.33994676592</v>
      </c>
      <c r="BV47" s="81">
        <v>886202.91440081201</v>
      </c>
      <c r="BW47" s="81">
        <v>910711.48885485809</v>
      </c>
      <c r="BX47" s="81">
        <v>935220.06330890418</v>
      </c>
      <c r="BY47" s="81">
        <v>959728.6377629505</v>
      </c>
      <c r="BZ47" s="81">
        <v>984237.21221699659</v>
      </c>
      <c r="CA47" s="81">
        <v>1008745.7866710427</v>
      </c>
      <c r="CB47" s="81">
        <v>1033254.3611250888</v>
      </c>
      <c r="CC47" s="81">
        <v>1057762.9355791348</v>
      </c>
      <c r="CD47" s="81">
        <v>1082271.5100331812</v>
      </c>
      <c r="CE47" s="81">
        <v>1106780.0844872273</v>
      </c>
      <c r="CF47" s="81">
        <v>1131288.6589412733</v>
      </c>
      <c r="CG47" s="81">
        <v>1155797.2333953194</v>
      </c>
      <c r="CH47" s="81">
        <v>1180305.8078493658</v>
      </c>
      <c r="CI47" s="81">
        <v>1204814.3823034118</v>
      </c>
      <c r="CJ47" s="81">
        <v>1229322.9567574579</v>
      </c>
      <c r="CK47" s="81">
        <v>1253831.531211504</v>
      </c>
      <c r="CL47" s="81">
        <v>1278340.1056655503</v>
      </c>
      <c r="CM47" s="81">
        <v>1302848.6801195964</v>
      </c>
      <c r="CN47" s="81">
        <v>1327357.2545736425</v>
      </c>
      <c r="CO47" s="81">
        <v>1351865.8290276886</v>
      </c>
      <c r="CP47" s="81">
        <v>1376374.4034817349</v>
      </c>
      <c r="CQ47" s="81">
        <v>1400882.977935781</v>
      </c>
      <c r="CR47" s="81">
        <v>1425391.5523898271</v>
      </c>
      <c r="CS47" s="81">
        <v>1449900.1268438732</v>
      </c>
      <c r="CT47" s="81">
        <v>1474408.7012979193</v>
      </c>
      <c r="CU47" s="81">
        <v>1498917.2757519656</v>
      </c>
      <c r="CV47" s="81">
        <v>1523425.8502060117</v>
      </c>
      <c r="CW47" s="81">
        <v>1547934.4246600578</v>
      </c>
      <c r="CX47" s="81">
        <v>1572442.9991141041</v>
      </c>
      <c r="CY47" s="81">
        <v>1596951.5735681499</v>
      </c>
      <c r="CZ47" s="81">
        <v>1621460.1480221963</v>
      </c>
      <c r="DA47" s="81">
        <v>1645968.7224762426</v>
      </c>
      <c r="DB47" s="81">
        <v>1670477.2969302884</v>
      </c>
      <c r="DC47" s="81">
        <v>1694985.8713843348</v>
      </c>
      <c r="DD47" s="81">
        <v>1719494.4458383806</v>
      </c>
      <c r="DE47" s="81">
        <v>1744003.0202924269</v>
      </c>
      <c r="DF47" s="81">
        <v>1768511.5947464732</v>
      </c>
      <c r="DG47" s="81">
        <v>1793020.1692005191</v>
      </c>
      <c r="DH47" s="81">
        <v>1817528.7436545654</v>
      </c>
      <c r="DI47" s="81">
        <v>1842037.3181086113</v>
      </c>
      <c r="DJ47" s="81">
        <v>1866545.8925626576</v>
      </c>
    </row>
    <row r="48" spans="1:114" ht="20.100000000000001" customHeight="1" outlineLevel="1" x14ac:dyDescent="0.2">
      <c r="A48" s="14"/>
      <c r="B48" s="40"/>
      <c r="C48" s="14"/>
      <c r="D48" s="14"/>
      <c r="E48" s="14"/>
      <c r="F48" s="14"/>
      <c r="G48" s="14"/>
      <c r="H48" s="14"/>
      <c r="I48" s="14"/>
      <c r="J48" s="14"/>
      <c r="K48" s="39"/>
      <c r="L48" s="13"/>
      <c r="N48" s="80" t="s">
        <v>118</v>
      </c>
      <c r="O48" s="81">
        <v>2869000.7715432588</v>
      </c>
      <c r="P48" s="81">
        <v>2869000.7715432588</v>
      </c>
      <c r="Q48" s="81">
        <v>2869026.0461661224</v>
      </c>
      <c r="R48" s="81">
        <v>2869111.8186715911</v>
      </c>
      <c r="S48" s="81">
        <v>2869258.3224603166</v>
      </c>
      <c r="T48" s="81">
        <v>2869465.5575322984</v>
      </c>
      <c r="U48" s="81">
        <v>2869733.5238875365</v>
      </c>
      <c r="V48" s="81">
        <v>2870062.2215260314</v>
      </c>
      <c r="W48" s="81">
        <v>2870451.6504477831</v>
      </c>
      <c r="X48" s="81">
        <v>2870901.8106527911</v>
      </c>
      <c r="Y48" s="81">
        <v>2871412.7021410554</v>
      </c>
      <c r="Z48" s="81">
        <v>2871984.3249125765</v>
      </c>
      <c r="AA48" s="81">
        <v>2872616.6789673539</v>
      </c>
      <c r="AB48" s="81">
        <v>2873309.7643053881</v>
      </c>
      <c r="AC48" s="81">
        <v>2874063.5809266786</v>
      </c>
      <c r="AD48" s="81">
        <v>2874878.1288312254</v>
      </c>
      <c r="AE48" s="81">
        <v>2875753.4080190291</v>
      </c>
      <c r="AF48" s="81">
        <v>2876689.418490089</v>
      </c>
      <c r="AG48" s="81">
        <v>2876167.8459166423</v>
      </c>
      <c r="AH48" s="81">
        <v>2877326.1298935567</v>
      </c>
      <c r="AI48" s="81">
        <v>2878697.3715009801</v>
      </c>
      <c r="AJ48" s="81">
        <v>2880281.5707389126</v>
      </c>
      <c r="AK48" s="81">
        <v>2882078.7276073541</v>
      </c>
      <c r="AL48" s="81">
        <v>2884088.8421063051</v>
      </c>
      <c r="AM48" s="81">
        <v>2886311.9142357646</v>
      </c>
      <c r="AN48" s="81">
        <v>2888747.9439957337</v>
      </c>
      <c r="AO48" s="81">
        <v>2891396.9313862114</v>
      </c>
      <c r="AP48" s="81">
        <v>2894258.8764071986</v>
      </c>
      <c r="AQ48" s="81">
        <v>2897333.7790586948</v>
      </c>
      <c r="AR48" s="81">
        <v>2900621.6393407001</v>
      </c>
      <c r="AS48" s="81">
        <v>2904122.4572532144</v>
      </c>
      <c r="AT48" s="81">
        <v>2907836.2327962378</v>
      </c>
      <c r="AU48" s="81">
        <v>2911762.9659697707</v>
      </c>
      <c r="AV48" s="81">
        <v>2915902.6567738121</v>
      </c>
      <c r="AW48" s="81">
        <v>2920255.3052083631</v>
      </c>
      <c r="AX48" s="81">
        <v>2924820.9112734227</v>
      </c>
      <c r="AY48" s="81">
        <v>2929599.4749689917</v>
      </c>
      <c r="AZ48" s="81">
        <v>2934590.9962950698</v>
      </c>
      <c r="BA48" s="81">
        <v>2939795.475251657</v>
      </c>
      <c r="BB48" s="81">
        <v>2945212.9118387531</v>
      </c>
      <c r="BC48" s="81">
        <v>2950843.3060563584</v>
      </c>
      <c r="BD48" s="81">
        <v>2956686.6579044727</v>
      </c>
      <c r="BE48" s="81">
        <v>2962742.967383096</v>
      </c>
      <c r="BF48" s="81">
        <v>2969012.2344922288</v>
      </c>
      <c r="BG48" s="81">
        <v>2975494.4592318702</v>
      </c>
      <c r="BH48" s="81">
        <v>2982189.6416020212</v>
      </c>
      <c r="BI48" s="81">
        <v>2989097.7816026811</v>
      </c>
      <c r="BJ48" s="81">
        <v>2996218.8792338497</v>
      </c>
      <c r="BK48" s="81">
        <v>3003552.9344955278</v>
      </c>
      <c r="BL48" s="81">
        <v>3011099.9473877149</v>
      </c>
      <c r="BM48" s="81">
        <v>3018859.917910411</v>
      </c>
      <c r="BN48" s="81">
        <v>3026832.8460636167</v>
      </c>
      <c r="BO48" s="81">
        <v>3035018.7318473309</v>
      </c>
      <c r="BP48" s="81">
        <v>3043417.5752615542</v>
      </c>
      <c r="BQ48" s="81">
        <v>3052029.376306287</v>
      </c>
      <c r="BR48" s="81">
        <v>3060854.1349815289</v>
      </c>
      <c r="BS48" s="81">
        <v>3069891.8512872793</v>
      </c>
      <c r="BT48" s="81">
        <v>3079142.5252235392</v>
      </c>
      <c r="BU48" s="81">
        <v>3088606.1567903082</v>
      </c>
      <c r="BV48" s="81">
        <v>3098282.7459875862</v>
      </c>
      <c r="BW48" s="81">
        <v>3108172.2928153733</v>
      </c>
      <c r="BX48" s="81">
        <v>3118274.7972736694</v>
      </c>
      <c r="BY48" s="81">
        <v>3128590.259362475</v>
      </c>
      <c r="BZ48" s="81">
        <v>3139118.6790817892</v>
      </c>
      <c r="CA48" s="81">
        <v>3149860.0564316129</v>
      </c>
      <c r="CB48" s="81">
        <v>3160814.3914119452</v>
      </c>
      <c r="CC48" s="81">
        <v>3171981.684022787</v>
      </c>
      <c r="CD48" s="81">
        <v>3183361.9342641379</v>
      </c>
      <c r="CE48" s="81">
        <v>3194955.1421359978</v>
      </c>
      <c r="CF48" s="81">
        <v>3206761.3076383667</v>
      </c>
      <c r="CG48" s="81">
        <v>3218780.4307712447</v>
      </c>
      <c r="CH48" s="81">
        <v>3231012.5115346317</v>
      </c>
      <c r="CI48" s="81">
        <v>3243457.5499285283</v>
      </c>
      <c r="CJ48" s="81">
        <v>3256115.5459529334</v>
      </c>
      <c r="CK48" s="81">
        <v>3268986.4996078475</v>
      </c>
      <c r="CL48" s="81">
        <v>3282070.4108932712</v>
      </c>
      <c r="CM48" s="81">
        <v>3295367.2798092039</v>
      </c>
      <c r="CN48" s="81">
        <v>3308877.1063556457</v>
      </c>
      <c r="CO48" s="81">
        <v>3322599.890532596</v>
      </c>
      <c r="CP48" s="81">
        <v>3336535.6323400564</v>
      </c>
      <c r="CQ48" s="81">
        <v>3350684.3317780253</v>
      </c>
      <c r="CR48" s="81">
        <v>3365045.9888465032</v>
      </c>
      <c r="CS48" s="81">
        <v>3379620.6035454902</v>
      </c>
      <c r="CT48" s="81">
        <v>3394408.1758749867</v>
      </c>
      <c r="CU48" s="81">
        <v>3409408.7058349918</v>
      </c>
      <c r="CV48" s="81">
        <v>3424622.1934255064</v>
      </c>
      <c r="CW48" s="81">
        <v>3440048.63864653</v>
      </c>
      <c r="CX48" s="81">
        <v>3455688.0414980622</v>
      </c>
      <c r="CY48" s="81">
        <v>3471540.4019801039</v>
      </c>
      <c r="CZ48" s="81">
        <v>3487605.7200926547</v>
      </c>
      <c r="DA48" s="81">
        <v>3503883.995835715</v>
      </c>
      <c r="DB48" s="81">
        <v>3520375.2292092834</v>
      </c>
      <c r="DC48" s="81">
        <v>3537079.4202133617</v>
      </c>
      <c r="DD48" s="81">
        <v>3553996.5688479487</v>
      </c>
      <c r="DE48" s="81">
        <v>3571126.6751130451</v>
      </c>
      <c r="DF48" s="81">
        <v>3588469.7390086506</v>
      </c>
      <c r="DG48" s="81">
        <v>3606025.7605347647</v>
      </c>
      <c r="DH48" s="81">
        <v>3623794.7396913883</v>
      </c>
      <c r="DI48" s="81">
        <v>3641776.676478521</v>
      </c>
      <c r="DJ48" s="81">
        <v>3659971.5708961627</v>
      </c>
    </row>
    <row r="49" spans="1:114" ht="20.100000000000001" customHeight="1" outlineLevel="1" x14ac:dyDescent="0.2">
      <c r="A49" s="14"/>
      <c r="B49" s="40"/>
      <c r="C49" s="14"/>
      <c r="D49" s="14"/>
      <c r="E49" s="14"/>
      <c r="F49" s="14"/>
      <c r="G49" s="14"/>
      <c r="H49" s="14"/>
      <c r="I49" s="14"/>
      <c r="J49" s="14"/>
      <c r="K49" s="39"/>
      <c r="L49" s="13"/>
      <c r="N49" s="80" t="s">
        <v>119</v>
      </c>
      <c r="O49" s="81">
        <v>-96.384417070159429</v>
      </c>
      <c r="P49" s="81">
        <v>-96.384417070159429</v>
      </c>
      <c r="Q49" s="81">
        <v>-96.112520977122102</v>
      </c>
      <c r="R49" s="81">
        <v>-95.189808529424084</v>
      </c>
      <c r="S49" s="81">
        <v>-93.613768879504647</v>
      </c>
      <c r="T49" s="81">
        <v>-91.384402027363819</v>
      </c>
      <c r="U49" s="81">
        <v>-88.501707973001515</v>
      </c>
      <c r="V49" s="81">
        <v>-84.965686716417821</v>
      </c>
      <c r="W49" s="81">
        <v>-80.776338257612679</v>
      </c>
      <c r="X49" s="81">
        <v>-75.933662596586146</v>
      </c>
      <c r="Y49" s="81">
        <v>-70.437659733338194</v>
      </c>
      <c r="Z49" s="81">
        <v>-64.288329667868794</v>
      </c>
      <c r="AA49" s="81">
        <v>-57.485672400177997</v>
      </c>
      <c r="AB49" s="81">
        <v>-50.029687930265787</v>
      </c>
      <c r="AC49" s="81">
        <v>-41.920376258132116</v>
      </c>
      <c r="AD49" s="81">
        <v>-33.157737383777054</v>
      </c>
      <c r="AE49" s="81">
        <v>-23.741771307200558</v>
      </c>
      <c r="AF49" s="81">
        <v>-13.672478028402644</v>
      </c>
      <c r="AG49" s="81">
        <v>-19.294998042619987</v>
      </c>
      <c r="AH49" s="81">
        <v>-7.418914590677538</v>
      </c>
      <c r="AI49" s="81">
        <v>5.865710147367821</v>
      </c>
      <c r="AJ49" s="81">
        <v>20.558876171516115</v>
      </c>
      <c r="AK49" s="81">
        <v>36.660583481767283</v>
      </c>
      <c r="AL49" s="81">
        <v>54.170832078121457</v>
      </c>
      <c r="AM49" s="81">
        <v>73.089621960578469</v>
      </c>
      <c r="AN49" s="81">
        <v>93.416953129138491</v>
      </c>
      <c r="AO49" s="81">
        <v>115.15282558380133</v>
      </c>
      <c r="AP49" s="81">
        <v>138.29723932456722</v>
      </c>
      <c r="AQ49" s="81">
        <v>162.8501943514359</v>
      </c>
      <c r="AR49" s="81">
        <v>188.81169066440762</v>
      </c>
      <c r="AS49" s="81">
        <v>216.18172826348214</v>
      </c>
      <c r="AT49" s="81">
        <v>244.96030714865972</v>
      </c>
      <c r="AU49" s="81">
        <v>275.14742731994005</v>
      </c>
      <c r="AV49" s="81">
        <v>306.74308877732335</v>
      </c>
      <c r="AW49" s="81">
        <v>339.74729152080971</v>
      </c>
      <c r="AX49" s="81">
        <v>374.16003555039879</v>
      </c>
      <c r="AY49" s="81">
        <v>409.98132086609098</v>
      </c>
      <c r="AZ49" s="81">
        <v>447.21114746788595</v>
      </c>
      <c r="BA49" s="81">
        <v>485.84951535578404</v>
      </c>
      <c r="BB49" s="81">
        <v>525.89642452978478</v>
      </c>
      <c r="BC49" s="81">
        <v>567.35187498988876</v>
      </c>
      <c r="BD49" s="81">
        <v>610.21586673609534</v>
      </c>
      <c r="BE49" s="81">
        <v>654.4883997684052</v>
      </c>
      <c r="BF49" s="81">
        <v>700.16947408681756</v>
      </c>
      <c r="BG49" s="81">
        <v>747.25908969133286</v>
      </c>
      <c r="BH49" s="81">
        <v>795.75724658195168</v>
      </c>
      <c r="BI49" s="81">
        <v>845.66394475867287</v>
      </c>
      <c r="BJ49" s="81">
        <v>896.97918422149712</v>
      </c>
      <c r="BK49" s="81">
        <v>949.70296497042409</v>
      </c>
      <c r="BL49" s="81">
        <v>1003.8352870054541</v>
      </c>
      <c r="BM49" s="81">
        <v>1059.3761503265875</v>
      </c>
      <c r="BN49" s="81">
        <v>1116.3255549338232</v>
      </c>
      <c r="BO49" s="81">
        <v>1174.6835008271619</v>
      </c>
      <c r="BP49" s="81">
        <v>1234.4499880066035</v>
      </c>
      <c r="BQ49" s="81">
        <v>1295.6250164721487</v>
      </c>
      <c r="BR49" s="81">
        <v>1358.2085862237961</v>
      </c>
      <c r="BS49" s="81">
        <v>1422.2006972615466</v>
      </c>
      <c r="BT49" s="81">
        <v>1487.6013495853999</v>
      </c>
      <c r="BU49" s="81">
        <v>1554.4105431953569</v>
      </c>
      <c r="BV49" s="81">
        <v>1622.6282780914162</v>
      </c>
      <c r="BW49" s="81">
        <v>1692.2545542735782</v>
      </c>
      <c r="BX49" s="81">
        <v>1763.2893717418431</v>
      </c>
      <c r="BY49" s="81">
        <v>1835.7327304962116</v>
      </c>
      <c r="BZ49" s="81">
        <v>1909.5846305366824</v>
      </c>
      <c r="CA49" s="81">
        <v>1984.845071863256</v>
      </c>
      <c r="CB49" s="81">
        <v>2061.5140544759333</v>
      </c>
      <c r="CC49" s="81">
        <v>2139.5915783747128</v>
      </c>
      <c r="CD49" s="81">
        <v>2219.0776435595963</v>
      </c>
      <c r="CE49" s="81">
        <v>2299.9722500305816</v>
      </c>
      <c r="CF49" s="81">
        <v>2382.2753977876696</v>
      </c>
      <c r="CG49" s="81">
        <v>2465.9870868308608</v>
      </c>
      <c r="CH49" s="81">
        <v>2551.1073171601561</v>
      </c>
      <c r="CI49" s="81">
        <v>2637.6360887755532</v>
      </c>
      <c r="CJ49" s="81">
        <v>2725.573401677053</v>
      </c>
      <c r="CK49" s="81">
        <v>2814.9192558646564</v>
      </c>
      <c r="CL49" s="81">
        <v>2905.6736513383626</v>
      </c>
      <c r="CM49" s="81">
        <v>2997.8365880981719</v>
      </c>
      <c r="CN49" s="81">
        <v>3091.4080661440835</v>
      </c>
      <c r="CO49" s="81">
        <v>3186.3880854760978</v>
      </c>
      <c r="CP49" s="81">
        <v>3282.7766460942162</v>
      </c>
      <c r="CQ49" s="81">
        <v>3380.5737479984368</v>
      </c>
      <c r="CR49" s="81">
        <v>3479.7793911887597</v>
      </c>
      <c r="CS49" s="81">
        <v>3580.3935756651867</v>
      </c>
      <c r="CT49" s="81">
        <v>3682.4163014277156</v>
      </c>
      <c r="CU49" s="81">
        <v>3785.8475684763489</v>
      </c>
      <c r="CV49" s="81">
        <v>3890.6873768110841</v>
      </c>
      <c r="CW49" s="81">
        <v>3996.9357264319215</v>
      </c>
      <c r="CX49" s="81">
        <v>4104.5926173388634</v>
      </c>
      <c r="CY49" s="81">
        <v>4213.6580495319058</v>
      </c>
      <c r="CZ49" s="81">
        <v>4324.1320230110541</v>
      </c>
      <c r="DA49" s="81">
        <v>4436.0145377763047</v>
      </c>
      <c r="DB49" s="81">
        <v>4549.3055938276566</v>
      </c>
      <c r="DC49" s="81">
        <v>4664.0051911651135</v>
      </c>
      <c r="DD49" s="81">
        <v>4780.1133297886699</v>
      </c>
      <c r="DE49" s="81">
        <v>4897.6300096983323</v>
      </c>
      <c r="DF49" s="81">
        <v>5016.5552308940978</v>
      </c>
      <c r="DG49" s="81">
        <v>5136.8889933759638</v>
      </c>
      <c r="DH49" s="81">
        <v>5258.6312971439347</v>
      </c>
      <c r="DI49" s="81">
        <v>5381.782142198007</v>
      </c>
      <c r="DJ49" s="81">
        <v>5506.3415285381843</v>
      </c>
    </row>
    <row r="50" spans="1:114" ht="20.100000000000001" customHeight="1" outlineLevel="1" x14ac:dyDescent="0.2">
      <c r="A50" s="14"/>
      <c r="B50" s="40"/>
      <c r="C50" s="14"/>
      <c r="D50" s="14"/>
      <c r="E50" s="14"/>
      <c r="F50" s="14"/>
      <c r="G50" s="14"/>
      <c r="H50" s="14"/>
      <c r="I50" s="14"/>
      <c r="J50" s="14"/>
      <c r="K50" s="39"/>
      <c r="L50" s="13"/>
    </row>
    <row r="51" spans="1:114" ht="20.100000000000001" customHeight="1" outlineLevel="1" x14ac:dyDescent="0.2">
      <c r="A51" s="14"/>
      <c r="B51" s="40"/>
      <c r="C51" s="14"/>
      <c r="D51" s="14"/>
      <c r="E51" s="14"/>
      <c r="F51" s="14"/>
      <c r="G51" s="14"/>
      <c r="H51" s="14"/>
      <c r="I51" s="14"/>
      <c r="J51" s="14"/>
      <c r="K51" s="39"/>
      <c r="L51" s="13"/>
    </row>
    <row r="52" spans="1:114" ht="20.100000000000001" customHeight="1" outlineLevel="1" x14ac:dyDescent="0.2">
      <c r="A52" s="14"/>
      <c r="B52" s="40"/>
      <c r="C52" s="14"/>
      <c r="D52" s="14"/>
      <c r="E52" s="14"/>
      <c r="F52" s="14"/>
      <c r="G52" s="14"/>
      <c r="H52" s="14"/>
      <c r="I52" s="14"/>
      <c r="J52" s="14"/>
      <c r="K52" s="39"/>
      <c r="L52" s="13"/>
    </row>
    <row r="53" spans="1:114" ht="20.100000000000001" customHeight="1" outlineLevel="1" x14ac:dyDescent="0.2">
      <c r="A53" s="14"/>
      <c r="B53" s="40"/>
      <c r="C53" s="14"/>
      <c r="D53" s="14"/>
      <c r="E53" s="14"/>
      <c r="F53" s="14"/>
      <c r="G53" s="14"/>
      <c r="H53" s="14"/>
      <c r="I53" s="14"/>
      <c r="J53" s="14"/>
      <c r="K53" s="39"/>
      <c r="L53" s="13"/>
    </row>
    <row r="54" spans="1:114" ht="20.100000000000001" customHeight="1" outlineLevel="1" x14ac:dyDescent="0.2">
      <c r="A54" s="14"/>
      <c r="B54" s="40"/>
      <c r="C54" s="14"/>
      <c r="D54" s="14"/>
      <c r="E54" s="14"/>
      <c r="F54" s="14"/>
      <c r="G54" s="14"/>
      <c r="H54" s="14"/>
      <c r="I54" s="14"/>
      <c r="J54" s="14"/>
      <c r="K54" s="39"/>
      <c r="L54" s="13"/>
    </row>
    <row r="55" spans="1:114" ht="20.100000000000001" customHeight="1" outlineLevel="1" x14ac:dyDescent="0.2">
      <c r="A55" s="14"/>
      <c r="B55" s="40"/>
      <c r="C55" s="14"/>
      <c r="D55" s="14"/>
      <c r="E55" s="14"/>
      <c r="F55" s="14"/>
      <c r="G55" s="14"/>
      <c r="H55" s="14"/>
      <c r="I55" s="14"/>
      <c r="J55" s="14"/>
      <c r="K55" s="39"/>
      <c r="L55" s="13"/>
    </row>
    <row r="56" spans="1:114" ht="20.100000000000001" customHeight="1" outlineLevel="1" x14ac:dyDescent="0.2">
      <c r="A56" s="14"/>
      <c r="B56" s="40"/>
      <c r="C56" s="14"/>
      <c r="D56" s="14"/>
      <c r="E56" s="14"/>
      <c r="F56" s="14"/>
      <c r="G56" s="14"/>
      <c r="H56" s="14"/>
      <c r="I56" s="14"/>
      <c r="J56" s="14"/>
      <c r="K56" s="39"/>
      <c r="L56" s="13"/>
    </row>
    <row r="57" spans="1:114" ht="20.100000000000001" customHeight="1" outlineLevel="1" x14ac:dyDescent="0.2">
      <c r="A57" s="14"/>
      <c r="B57" s="40"/>
      <c r="C57" s="14"/>
      <c r="D57" s="14"/>
      <c r="E57" s="14"/>
      <c r="F57" s="14"/>
      <c r="G57" s="14"/>
      <c r="H57" s="14"/>
      <c r="I57" s="14"/>
      <c r="J57" s="14"/>
      <c r="K57" s="39"/>
      <c r="L57" s="13"/>
    </row>
    <row r="58" spans="1:114" ht="20.100000000000001" customHeight="1" outlineLevel="1" x14ac:dyDescent="0.2">
      <c r="A58" s="14"/>
      <c r="B58" s="40"/>
      <c r="C58" s="14"/>
      <c r="D58" s="14"/>
      <c r="E58" s="14"/>
      <c r="F58" s="14"/>
      <c r="G58" s="14"/>
      <c r="H58" s="14"/>
      <c r="I58" s="14"/>
      <c r="J58" s="14"/>
      <c r="K58" s="39"/>
      <c r="L58" s="13"/>
    </row>
    <row r="59" spans="1:114" ht="20.100000000000001" customHeight="1" outlineLevel="1" x14ac:dyDescent="0.2">
      <c r="A59" s="14"/>
      <c r="B59" s="40"/>
      <c r="C59" s="14"/>
      <c r="D59" s="14"/>
      <c r="E59" s="14"/>
      <c r="F59" s="14"/>
      <c r="G59" s="14"/>
      <c r="H59" s="14"/>
      <c r="I59" s="14"/>
      <c r="J59" s="14"/>
      <c r="K59" s="39"/>
      <c r="L59" s="13"/>
    </row>
    <row r="60" spans="1:114" ht="20.100000000000001" customHeight="1" outlineLevel="1" x14ac:dyDescent="0.2">
      <c r="A60" s="14"/>
      <c r="B60" s="40"/>
      <c r="C60" s="14"/>
      <c r="D60" s="14"/>
      <c r="E60" s="14"/>
      <c r="F60" s="14"/>
      <c r="G60" s="14"/>
      <c r="H60" s="14"/>
      <c r="I60" s="14"/>
      <c r="J60" s="14"/>
      <c r="K60" s="39"/>
      <c r="L60" s="13"/>
    </row>
    <row r="61" spans="1:114" ht="20.100000000000001" customHeight="1" outlineLevel="1" x14ac:dyDescent="0.2">
      <c r="A61" s="14"/>
      <c r="B61" s="83"/>
      <c r="C61" s="82"/>
      <c r="D61" s="82"/>
      <c r="E61" s="82"/>
      <c r="F61" s="82"/>
      <c r="G61" s="82"/>
      <c r="H61" s="82"/>
      <c r="I61" s="82"/>
      <c r="J61" s="82"/>
      <c r="K61" s="84"/>
      <c r="L61" s="13"/>
    </row>
    <row r="62" spans="1:114" ht="20.100000000000001" customHeight="1" outlineLevel="1" x14ac:dyDescent="0.2">
      <c r="A62" s="19"/>
      <c r="B62" s="27"/>
      <c r="C62" s="27"/>
      <c r="D62" s="27"/>
      <c r="E62" s="27"/>
      <c r="F62" s="27"/>
      <c r="G62" s="27"/>
      <c r="H62" s="27"/>
      <c r="I62" s="26"/>
      <c r="J62" s="78"/>
      <c r="K62" s="25"/>
      <c r="L62" s="13"/>
    </row>
    <row r="63" spans="1:114" ht="20.100000000000001" customHeight="1" outlineLevel="1" x14ac:dyDescent="0.2">
      <c r="A63" s="85" t="str">
        <f>$A$45&amp;"."&amp;1</f>
        <v>D.2.1</v>
      </c>
      <c r="B63" s="22" t="s">
        <v>120</v>
      </c>
      <c r="C63" s="22"/>
      <c r="D63" s="22"/>
      <c r="E63" s="22"/>
      <c r="F63" s="22"/>
      <c r="G63" s="22"/>
      <c r="H63" s="22"/>
      <c r="I63" s="22"/>
      <c r="J63" s="87" t="s">
        <v>121</v>
      </c>
      <c r="K63" s="88" t="s">
        <v>122</v>
      </c>
      <c r="L63" s="13"/>
    </row>
    <row r="64" spans="1:114" ht="20.100000000000001" customHeight="1" outlineLevel="1" x14ac:dyDescent="0.2">
      <c r="A64" s="19" t="s">
        <v>53</v>
      </c>
      <c r="B64" s="21" t="s">
        <v>123</v>
      </c>
      <c r="C64" s="21"/>
      <c r="D64" s="21"/>
      <c r="E64" s="21"/>
      <c r="F64" s="21"/>
      <c r="G64" s="21"/>
      <c r="H64" s="21"/>
      <c r="I64" s="20"/>
      <c r="J64" s="89">
        <v>-122.625</v>
      </c>
      <c r="K64" s="89">
        <v>2876</v>
      </c>
      <c r="L64" s="13"/>
    </row>
    <row r="65" spans="1:14" ht="20.100000000000001" customHeight="1" outlineLevel="1" x14ac:dyDescent="0.2">
      <c r="A65" s="19" t="s">
        <v>52</v>
      </c>
      <c r="B65" s="18" t="s">
        <v>124</v>
      </c>
      <c r="C65" s="18"/>
      <c r="D65" s="18"/>
      <c r="E65" s="18"/>
      <c r="F65" s="18"/>
      <c r="G65" s="18"/>
      <c r="H65" s="18"/>
      <c r="I65" s="17"/>
      <c r="J65" s="89">
        <v>1777.6627548215786</v>
      </c>
      <c r="K65" s="89">
        <v>3595</v>
      </c>
      <c r="L65" s="13"/>
    </row>
    <row r="66" spans="1:14" ht="20.100000000000001" customHeight="1" outlineLevel="1" x14ac:dyDescent="0.2">
      <c r="A66" s="19" t="s">
        <v>51</v>
      </c>
      <c r="B66" s="18" t="s">
        <v>125</v>
      </c>
      <c r="C66" s="18"/>
      <c r="D66" s="18"/>
      <c r="E66" s="18"/>
      <c r="F66" s="18"/>
      <c r="G66" s="18"/>
      <c r="H66" s="18"/>
      <c r="I66" s="17"/>
      <c r="J66" s="89">
        <v>110.89416371729243</v>
      </c>
      <c r="K66" s="89">
        <v>2895.3590228740918</v>
      </c>
      <c r="L66" s="13"/>
    </row>
    <row r="67" spans="1:14" ht="20.100000000000001" customHeight="1" outlineLevel="1" x14ac:dyDescent="0.2">
      <c r="A67" s="19" t="s">
        <v>55</v>
      </c>
      <c r="B67" s="18" t="s">
        <v>127</v>
      </c>
      <c r="C67" s="18"/>
      <c r="D67" s="18"/>
      <c r="E67" s="18"/>
      <c r="F67" s="18"/>
      <c r="G67" s="18"/>
      <c r="H67" s="18"/>
      <c r="I67" s="17"/>
      <c r="J67" s="89">
        <v>-533.14569370277184</v>
      </c>
      <c r="K67" s="89">
        <v>2869.0007715432589</v>
      </c>
      <c r="L67" s="13"/>
    </row>
    <row r="68" spans="1:14" ht="20.100000000000001" customHeight="1" outlineLevel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3"/>
    </row>
    <row r="69" spans="1:14" ht="20.100000000000001" customHeight="1" outlineLevel="1" x14ac:dyDescent="0.2">
      <c r="A69" s="85" t="str">
        <f>$A$45&amp;"."&amp;2</f>
        <v>D.2.2</v>
      </c>
      <c r="B69" s="22" t="s">
        <v>126</v>
      </c>
      <c r="C69" s="22"/>
      <c r="D69" s="22"/>
      <c r="E69" s="22"/>
      <c r="F69" s="22"/>
      <c r="G69" s="22"/>
      <c r="H69" s="22"/>
      <c r="I69" s="88" t="s">
        <v>166</v>
      </c>
      <c r="J69" s="87" t="s">
        <v>131</v>
      </c>
      <c r="K69" s="88" t="s">
        <v>132</v>
      </c>
      <c r="L69" s="13"/>
    </row>
    <row r="70" spans="1:14" ht="20.100000000000001" customHeight="1" outlineLevel="1" x14ac:dyDescent="0.2">
      <c r="A70" s="19" t="s">
        <v>53</v>
      </c>
      <c r="B70" s="21" t="s">
        <v>128</v>
      </c>
      <c r="C70" s="21"/>
      <c r="D70" s="21"/>
      <c r="E70" s="21"/>
      <c r="F70" s="21"/>
      <c r="G70" s="21"/>
      <c r="H70" s="21"/>
      <c r="I70" s="90">
        <v>2883755.2190973717</v>
      </c>
      <c r="J70" s="90">
        <v>8.4980703426129886E-2</v>
      </c>
      <c r="K70" s="90">
        <v>1.772666787790285E-7</v>
      </c>
      <c r="L70" s="13"/>
    </row>
    <row r="71" spans="1:14" ht="20.100000000000001" customHeight="1" outlineLevel="1" x14ac:dyDescent="0.2">
      <c r="A71" s="19" t="s">
        <v>52</v>
      </c>
      <c r="B71" s="18" t="s">
        <v>129</v>
      </c>
      <c r="C71" s="18"/>
      <c r="D71" s="18"/>
      <c r="E71" s="18"/>
      <c r="F71" s="18"/>
      <c r="G71" s="18"/>
      <c r="H71" s="18"/>
      <c r="I71" s="90">
        <v>2883370.1562214158</v>
      </c>
      <c r="J71" s="90">
        <v>5.3904157335904306E-2</v>
      </c>
      <c r="K71" s="90">
        <v>5.0552933253134199E-8</v>
      </c>
      <c r="L71" s="13"/>
    </row>
    <row r="72" spans="1:14" ht="20.100000000000001" customHeight="1" outlineLevel="1" x14ac:dyDescent="0.2">
      <c r="A72" s="19" t="s">
        <v>51</v>
      </c>
      <c r="B72" s="18" t="s">
        <v>130</v>
      </c>
      <c r="C72" s="18"/>
      <c r="D72" s="18"/>
      <c r="E72" s="18"/>
      <c r="F72" s="18"/>
      <c r="G72" s="18"/>
      <c r="H72" s="18"/>
      <c r="I72" s="90">
        <v>2869000.7715432588</v>
      </c>
      <c r="J72" s="86">
        <v>0</v>
      </c>
      <c r="K72" s="86">
        <v>0</v>
      </c>
      <c r="L72" s="13"/>
    </row>
    <row r="73" spans="1:14" ht="20.100000000000001" customHeight="1" outlineLevel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3"/>
    </row>
    <row r="74" spans="1:14" ht="20.100000000000001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3"/>
    </row>
    <row r="75" spans="1:14" ht="20.100000000000001" customHeight="1" thickBot="1" x14ac:dyDescent="0.4">
      <c r="A75" s="24" t="str">
        <f>$A$11&amp;"."&amp;3</f>
        <v>D.3</v>
      </c>
      <c r="B75" s="24" t="s">
        <v>133</v>
      </c>
      <c r="C75" s="24"/>
      <c r="D75" s="24"/>
      <c r="E75" s="24"/>
      <c r="F75" s="24"/>
      <c r="G75" s="24"/>
      <c r="H75" s="24"/>
      <c r="I75" s="24"/>
      <c r="J75" s="24"/>
      <c r="K75" s="23"/>
      <c r="L75" s="13"/>
    </row>
    <row r="76" spans="1:14" ht="20.100000000000001" customHeight="1" outlineLevel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3"/>
    </row>
    <row r="77" spans="1:14" ht="20.100000000000001" customHeight="1" outlineLevel="1" x14ac:dyDescent="0.2">
      <c r="A77" s="14"/>
      <c r="B77" s="43"/>
      <c r="C77" s="42"/>
      <c r="D77" s="42"/>
      <c r="E77" s="42"/>
      <c r="F77" s="42"/>
      <c r="G77" s="42"/>
      <c r="H77" s="42"/>
      <c r="I77" s="42"/>
      <c r="J77" s="42"/>
      <c r="K77" s="41"/>
      <c r="L77" s="13"/>
      <c r="N77" s="80"/>
    </row>
    <row r="78" spans="1:14" ht="20.100000000000001" customHeight="1" outlineLevel="1" x14ac:dyDescent="0.2">
      <c r="A78" s="14"/>
      <c r="B78" s="40"/>
      <c r="C78" s="14"/>
      <c r="D78" s="14"/>
      <c r="E78" s="14"/>
      <c r="F78" s="14"/>
      <c r="G78" s="14"/>
      <c r="H78" s="14"/>
      <c r="I78" s="14"/>
      <c r="J78" s="14"/>
      <c r="K78" s="39"/>
      <c r="L78" s="13"/>
      <c r="N78" s="80"/>
    </row>
    <row r="79" spans="1:14" ht="20.100000000000001" customHeight="1" outlineLevel="1" x14ac:dyDescent="0.2">
      <c r="A79" s="14"/>
      <c r="B79" s="40"/>
      <c r="C79" s="14"/>
      <c r="D79" s="14"/>
      <c r="E79" s="14"/>
      <c r="F79" s="14"/>
      <c r="G79" s="14"/>
      <c r="H79" s="14"/>
      <c r="I79" s="14"/>
      <c r="J79" s="14"/>
      <c r="K79" s="39"/>
      <c r="L79" s="13"/>
      <c r="N79" s="80"/>
    </row>
    <row r="80" spans="1:14" ht="20.100000000000001" customHeight="1" outlineLevel="1" x14ac:dyDescent="0.2">
      <c r="A80" s="14"/>
      <c r="B80" s="40"/>
      <c r="C80" s="14"/>
      <c r="D80" s="14"/>
      <c r="E80" s="14"/>
      <c r="F80" s="14"/>
      <c r="G80" s="14"/>
      <c r="H80" s="14"/>
      <c r="I80" s="14"/>
      <c r="J80" s="14"/>
      <c r="K80" s="39"/>
      <c r="L80" s="13"/>
    </row>
    <row r="81" spans="1:12" ht="20.100000000000001" customHeight="1" outlineLevel="1" x14ac:dyDescent="0.2">
      <c r="A81" s="14"/>
      <c r="B81" s="40"/>
      <c r="C81" s="14"/>
      <c r="D81" s="14"/>
      <c r="E81" s="14"/>
      <c r="F81" s="14"/>
      <c r="G81" s="14"/>
      <c r="H81" s="14"/>
      <c r="I81" s="14"/>
      <c r="J81" s="14"/>
      <c r="K81" s="39"/>
      <c r="L81" s="13"/>
    </row>
    <row r="82" spans="1:12" ht="20.100000000000001" customHeight="1" outlineLevel="1" x14ac:dyDescent="0.2">
      <c r="A82" s="14"/>
      <c r="B82" s="40"/>
      <c r="C82" s="14"/>
      <c r="D82" s="14"/>
      <c r="E82" s="14"/>
      <c r="F82" s="14"/>
      <c r="G82" s="14"/>
      <c r="H82" s="14"/>
      <c r="I82" s="14"/>
      <c r="J82" s="14"/>
      <c r="K82" s="39"/>
      <c r="L82" s="13"/>
    </row>
    <row r="83" spans="1:12" ht="20.100000000000001" customHeight="1" outlineLevel="1" x14ac:dyDescent="0.2">
      <c r="A83" s="14"/>
      <c r="B83" s="40"/>
      <c r="C83" s="14"/>
      <c r="D83" s="14"/>
      <c r="E83" s="14"/>
      <c r="F83" s="14"/>
      <c r="G83" s="14"/>
      <c r="H83" s="14"/>
      <c r="I83" s="14"/>
      <c r="J83" s="14"/>
      <c r="K83" s="39"/>
      <c r="L83" s="13"/>
    </row>
    <row r="84" spans="1:12" ht="20.100000000000001" customHeight="1" outlineLevel="1" x14ac:dyDescent="0.2">
      <c r="A84" s="14"/>
      <c r="B84" s="40"/>
      <c r="C84" s="14"/>
      <c r="D84" s="14"/>
      <c r="E84" s="14"/>
      <c r="F84" s="14"/>
      <c r="G84" s="14"/>
      <c r="H84" s="14"/>
      <c r="I84" s="14"/>
      <c r="J84" s="14"/>
      <c r="K84" s="39"/>
      <c r="L84" s="13"/>
    </row>
    <row r="85" spans="1:12" ht="20.100000000000001" customHeight="1" outlineLevel="1" x14ac:dyDescent="0.2">
      <c r="A85" s="14"/>
      <c r="B85" s="40"/>
      <c r="C85" s="14"/>
      <c r="D85" s="14"/>
      <c r="E85" s="14"/>
      <c r="F85" s="14"/>
      <c r="G85" s="14"/>
      <c r="H85" s="14"/>
      <c r="I85" s="14"/>
      <c r="J85" s="14"/>
      <c r="K85" s="39"/>
      <c r="L85" s="13"/>
    </row>
    <row r="86" spans="1:12" ht="20.100000000000001" customHeight="1" outlineLevel="1" x14ac:dyDescent="0.2">
      <c r="A86" s="14"/>
      <c r="B86" s="40"/>
      <c r="C86" s="14"/>
      <c r="D86" s="14"/>
      <c r="E86" s="14"/>
      <c r="F86" s="14"/>
      <c r="G86" s="14"/>
      <c r="H86" s="14"/>
      <c r="I86" s="14"/>
      <c r="J86" s="14"/>
      <c r="K86" s="39"/>
      <c r="L86" s="13"/>
    </row>
    <row r="87" spans="1:12" ht="20.100000000000001" customHeight="1" outlineLevel="1" x14ac:dyDescent="0.2">
      <c r="A87" s="14"/>
      <c r="B87" s="40"/>
      <c r="C87" s="14"/>
      <c r="D87" s="14"/>
      <c r="E87" s="14"/>
      <c r="F87" s="14"/>
      <c r="G87" s="14"/>
      <c r="H87" s="14"/>
      <c r="I87" s="14"/>
      <c r="J87" s="14"/>
      <c r="K87" s="39"/>
      <c r="L87" s="13"/>
    </row>
    <row r="88" spans="1:12" ht="20.100000000000001" customHeight="1" outlineLevel="1" x14ac:dyDescent="0.2">
      <c r="A88" s="14"/>
      <c r="B88" s="40"/>
      <c r="C88" s="14"/>
      <c r="D88" s="14"/>
      <c r="E88" s="14"/>
      <c r="F88" s="14"/>
      <c r="G88" s="14"/>
      <c r="H88" s="14"/>
      <c r="I88" s="14"/>
      <c r="J88" s="14"/>
      <c r="K88" s="39"/>
      <c r="L88" s="13"/>
    </row>
    <row r="89" spans="1:12" ht="20.100000000000001" customHeight="1" outlineLevel="1" x14ac:dyDescent="0.2">
      <c r="A89" s="14"/>
      <c r="B89" s="40"/>
      <c r="C89" s="14"/>
      <c r="D89" s="14"/>
      <c r="E89" s="14"/>
      <c r="F89" s="14"/>
      <c r="G89" s="14"/>
      <c r="H89" s="14"/>
      <c r="I89" s="14"/>
      <c r="J89" s="14"/>
      <c r="K89" s="39"/>
      <c r="L89" s="13"/>
    </row>
    <row r="90" spans="1:12" ht="20.100000000000001" customHeight="1" outlineLevel="1" x14ac:dyDescent="0.2">
      <c r="A90" s="14"/>
      <c r="B90" s="40"/>
      <c r="C90" s="14"/>
      <c r="D90" s="14"/>
      <c r="E90" s="14"/>
      <c r="F90" s="14"/>
      <c r="G90" s="14"/>
      <c r="H90" s="14"/>
      <c r="I90" s="14"/>
      <c r="J90" s="14"/>
      <c r="K90" s="39"/>
      <c r="L90" s="13"/>
    </row>
    <row r="91" spans="1:12" ht="20.100000000000001" customHeight="1" outlineLevel="1" x14ac:dyDescent="0.2">
      <c r="A91" s="14"/>
      <c r="B91" s="83"/>
      <c r="C91" s="82"/>
      <c r="D91" s="82"/>
      <c r="E91" s="82"/>
      <c r="F91" s="82"/>
      <c r="G91" s="82"/>
      <c r="H91" s="82"/>
      <c r="I91" s="82"/>
      <c r="J91" s="82"/>
      <c r="K91" s="84"/>
      <c r="L91" s="13"/>
    </row>
    <row r="92" spans="1:12" ht="20.100000000000001" customHeight="1" outlineLevel="1" x14ac:dyDescent="0.2">
      <c r="A92" s="19"/>
      <c r="B92" s="27"/>
      <c r="C92" s="27"/>
      <c r="D92" s="27"/>
      <c r="E92" s="27"/>
      <c r="F92" s="27"/>
      <c r="G92" s="27"/>
      <c r="H92" s="27"/>
      <c r="I92" s="26"/>
      <c r="J92" s="78"/>
      <c r="K92" s="25"/>
      <c r="L92" s="13"/>
    </row>
    <row r="93" spans="1:12" ht="20.100000000000001" customHeight="1" outlineLevel="1" x14ac:dyDescent="0.2">
      <c r="A93" s="85" t="str">
        <f>$A$75&amp;"."&amp;1</f>
        <v>D.3.1</v>
      </c>
      <c r="B93" s="22" t="s">
        <v>120</v>
      </c>
      <c r="C93" s="22"/>
      <c r="D93" s="22"/>
      <c r="E93" s="22"/>
      <c r="F93" s="22"/>
      <c r="G93" s="22"/>
      <c r="H93" s="22"/>
      <c r="I93" s="22"/>
      <c r="J93" s="87" t="s">
        <v>121</v>
      </c>
      <c r="K93" s="88" t="s">
        <v>134</v>
      </c>
      <c r="L93" s="13"/>
    </row>
    <row r="94" spans="1:12" ht="20.100000000000001" customHeight="1" outlineLevel="1" x14ac:dyDescent="0.2">
      <c r="A94" s="19" t="s">
        <v>53</v>
      </c>
      <c r="B94" s="21" t="s">
        <v>123</v>
      </c>
      <c r="C94" s="21"/>
      <c r="D94" s="21"/>
      <c r="E94" s="21"/>
      <c r="F94" s="21"/>
      <c r="G94" s="21"/>
      <c r="H94" s="21"/>
      <c r="I94" s="20"/>
      <c r="J94" s="89">
        <f>point1.Z</f>
        <v>-122.625</v>
      </c>
      <c r="K94" s="89">
        <v>-21.089015752247622</v>
      </c>
      <c r="L94" s="13"/>
    </row>
    <row r="95" spans="1:12" ht="20.100000000000001" customHeight="1" outlineLevel="1" x14ac:dyDescent="0.2">
      <c r="A95" s="19" t="s">
        <v>52</v>
      </c>
      <c r="B95" s="18" t="s">
        <v>124</v>
      </c>
      <c r="C95" s="18"/>
      <c r="D95" s="18"/>
      <c r="E95" s="18"/>
      <c r="F95" s="18"/>
      <c r="G95" s="18"/>
      <c r="H95" s="18"/>
      <c r="I95" s="17"/>
      <c r="J95" s="89">
        <f>point2.Z</f>
        <v>1777.6627548215786</v>
      </c>
      <c r="K95" s="89">
        <v>5061.3214030325116</v>
      </c>
      <c r="L95" s="13"/>
    </row>
    <row r="96" spans="1:12" ht="20.100000000000001" customHeight="1" outlineLevel="1" x14ac:dyDescent="0.2">
      <c r="A96" s="19" t="s">
        <v>51</v>
      </c>
      <c r="B96" s="18" t="s">
        <v>125</v>
      </c>
      <c r="C96" s="18"/>
      <c r="D96" s="18"/>
      <c r="E96" s="18"/>
      <c r="F96" s="18"/>
      <c r="G96" s="18"/>
      <c r="H96" s="18"/>
      <c r="I96" s="17"/>
      <c r="J96" s="89">
        <f>point3.Z</f>
        <v>110.89416371729243</v>
      </c>
      <c r="K96" s="89">
        <v>147.11571925116687</v>
      </c>
      <c r="L96" s="13"/>
    </row>
    <row r="97" spans="1:12" ht="20.100000000000001" customHeight="1" outlineLevel="1" x14ac:dyDescent="0.2">
      <c r="A97" s="19" t="s">
        <v>55</v>
      </c>
      <c r="B97" s="18" t="s">
        <v>127</v>
      </c>
      <c r="C97" s="18"/>
      <c r="D97" s="18"/>
      <c r="E97" s="18"/>
      <c r="F97" s="18"/>
      <c r="G97" s="18"/>
      <c r="H97" s="18"/>
      <c r="I97" s="17"/>
      <c r="J97" s="89">
        <f>point4.Z</f>
        <v>-533.14569370277184</v>
      </c>
      <c r="K97" s="89">
        <v>-96.384417070159429</v>
      </c>
      <c r="L97" s="13"/>
    </row>
    <row r="98" spans="1:12" ht="20.100000000000001" customHeight="1" outlineLevel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3"/>
    </row>
    <row r="99" spans="1:12" ht="20.100000000000001" customHeight="1" outlineLevel="1" x14ac:dyDescent="0.2">
      <c r="A99" s="85" t="str">
        <f>$A$75&amp;"."&amp;2</f>
        <v>D.3.2</v>
      </c>
      <c r="B99" s="22" t="s">
        <v>126</v>
      </c>
      <c r="C99" s="22"/>
      <c r="D99" s="22"/>
      <c r="E99" s="22"/>
      <c r="F99" s="22"/>
      <c r="G99" s="22"/>
      <c r="H99" s="22"/>
      <c r="I99" s="88" t="s">
        <v>166</v>
      </c>
      <c r="J99" s="87" t="s">
        <v>131</v>
      </c>
      <c r="K99" s="88" t="s">
        <v>132</v>
      </c>
      <c r="L99" s="13"/>
    </row>
    <row r="100" spans="1:12" ht="20.100000000000001" customHeight="1" outlineLevel="1" x14ac:dyDescent="0.2">
      <c r="A100" s="19" t="s">
        <v>53</v>
      </c>
      <c r="B100" s="21" t="s">
        <v>128</v>
      </c>
      <c r="C100" s="21"/>
      <c r="D100" s="21"/>
      <c r="E100" s="21"/>
      <c r="F100" s="21"/>
      <c r="G100" s="21"/>
      <c r="H100" s="21"/>
      <c r="I100" s="90">
        <v>51.294458223021898</v>
      </c>
      <c r="J100" s="90">
        <v>7.3405788317634161E-4</v>
      </c>
      <c r="K100" s="90">
        <v>1.1724747082962423E-9</v>
      </c>
      <c r="L100" s="13"/>
    </row>
    <row r="101" spans="1:12" ht="20.100000000000001" customHeight="1" outlineLevel="1" x14ac:dyDescent="0.2">
      <c r="A101" s="19" t="s">
        <v>52</v>
      </c>
      <c r="B101" s="18" t="s">
        <v>129</v>
      </c>
      <c r="C101" s="18"/>
      <c r="D101" s="18"/>
      <c r="E101" s="18"/>
      <c r="F101" s="18"/>
      <c r="G101" s="18"/>
      <c r="H101" s="18"/>
      <c r="I101" s="90">
        <v>58.196704652076171</v>
      </c>
      <c r="J101" s="90">
        <v>5.7988322347179804E-4</v>
      </c>
      <c r="K101" s="90">
        <v>5.4383185527058046E-10</v>
      </c>
      <c r="L101" s="13"/>
    </row>
    <row r="102" spans="1:12" ht="20.100000000000001" customHeight="1" outlineLevel="1" x14ac:dyDescent="0.2">
      <c r="A102" s="19" t="s">
        <v>51</v>
      </c>
      <c r="B102" s="18" t="s">
        <v>130</v>
      </c>
      <c r="C102" s="18"/>
      <c r="D102" s="18"/>
      <c r="E102" s="18"/>
      <c r="F102" s="18"/>
      <c r="G102" s="18"/>
      <c r="H102" s="18"/>
      <c r="I102" s="90">
        <v>-96.384417070159429</v>
      </c>
      <c r="J102" s="86">
        <v>0</v>
      </c>
      <c r="K102" s="86">
        <v>0</v>
      </c>
      <c r="L102" s="13"/>
    </row>
    <row r="103" spans="1:12" ht="20.100000000000001" customHeight="1" outlineLevel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3"/>
    </row>
    <row r="104" spans="1:12" ht="20.100000000000001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3"/>
    </row>
    <row r="105" spans="1:12" ht="20.100000000000001" customHeight="1" thickBot="1" x14ac:dyDescent="0.3">
      <c r="A105" s="24" t="str">
        <f>$A$11&amp;"."&amp;4</f>
        <v>D.4</v>
      </c>
      <c r="B105" s="24" t="s">
        <v>135</v>
      </c>
      <c r="C105" s="24"/>
      <c r="D105" s="24"/>
      <c r="E105" s="24"/>
      <c r="F105" s="24"/>
      <c r="G105" s="24"/>
      <c r="H105" s="24"/>
      <c r="I105" s="24"/>
      <c r="J105" s="24"/>
      <c r="K105" s="23"/>
      <c r="L105" s="13"/>
    </row>
    <row r="106" spans="1:12" ht="20.100000000000001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3"/>
    </row>
    <row r="107" spans="1:12" ht="20.100000000000001" customHeight="1" x14ac:dyDescent="0.2">
      <c r="A107" s="19" t="s">
        <v>53</v>
      </c>
      <c r="B107" s="18" t="s">
        <v>136</v>
      </c>
      <c r="C107" s="18"/>
      <c r="D107" s="18"/>
      <c r="E107" s="18"/>
      <c r="F107" s="18"/>
      <c r="G107" s="18"/>
      <c r="H107" s="18"/>
      <c r="I107" s="17" t="s">
        <v>137</v>
      </c>
      <c r="J107" s="72">
        <v>225.55390100553569</v>
      </c>
      <c r="K107" s="15" t="s">
        <v>56</v>
      </c>
      <c r="L107" s="13"/>
    </row>
    <row r="108" spans="1:12" ht="20.100000000000001" customHeight="1" x14ac:dyDescent="0.2">
      <c r="A108" s="19" t="s">
        <v>52</v>
      </c>
      <c r="B108" s="18" t="s">
        <v>138</v>
      </c>
      <c r="C108" s="18"/>
      <c r="D108" s="18"/>
      <c r="E108" s="18"/>
      <c r="F108" s="18"/>
      <c r="G108" s="18"/>
      <c r="H108" s="18"/>
      <c r="I108" s="17" t="s">
        <v>139</v>
      </c>
      <c r="J108" s="72">
        <v>2068.2520235998149</v>
      </c>
      <c r="K108" s="15" t="s">
        <v>57</v>
      </c>
      <c r="L108" s="13"/>
    </row>
    <row r="109" spans="1:12" ht="20.100000000000001" customHeight="1" x14ac:dyDescent="0.2">
      <c r="A109" s="19" t="s">
        <v>51</v>
      </c>
      <c r="B109" s="18" t="s">
        <v>140</v>
      </c>
      <c r="C109" s="18"/>
      <c r="D109" s="18"/>
      <c r="E109" s="18"/>
      <c r="F109" s="18"/>
      <c r="G109" s="18"/>
      <c r="H109" s="18"/>
      <c r="I109" s="17" t="s">
        <v>141</v>
      </c>
      <c r="J109" s="72">
        <v>1657.7313298970432</v>
      </c>
      <c r="K109" s="15" t="s">
        <v>57</v>
      </c>
      <c r="L109" s="13"/>
    </row>
    <row r="110" spans="1:12" ht="20.100000000000001" customHeight="1" x14ac:dyDescent="0.2">
      <c r="A110" s="19" t="s">
        <v>55</v>
      </c>
      <c r="B110" s="18" t="s">
        <v>142</v>
      </c>
      <c r="C110" s="18"/>
      <c r="D110" s="18"/>
      <c r="E110" s="18"/>
      <c r="F110" s="18"/>
      <c r="G110" s="18"/>
      <c r="H110" s="18"/>
      <c r="I110" s="17" t="s">
        <v>143</v>
      </c>
      <c r="J110" s="72">
        <v>389.04397592763218</v>
      </c>
      <c r="K110" s="15" t="s">
        <v>144</v>
      </c>
      <c r="L110" s="13"/>
    </row>
    <row r="111" spans="1:12" ht="20.100000000000001" customHeight="1" x14ac:dyDescent="0.2">
      <c r="A111" s="19" t="s">
        <v>54</v>
      </c>
      <c r="B111" s="18" t="s">
        <v>146</v>
      </c>
      <c r="C111" s="18"/>
      <c r="D111" s="18"/>
      <c r="E111" s="18"/>
      <c r="F111" s="18"/>
      <c r="G111" s="18"/>
      <c r="H111" s="18"/>
      <c r="I111" s="17" t="s">
        <v>147</v>
      </c>
      <c r="J111" s="72">
        <v>1488.2978872604654</v>
      </c>
      <c r="K111" s="15" t="s">
        <v>148</v>
      </c>
      <c r="L111" s="13"/>
    </row>
    <row r="112" spans="1:12" ht="20.100000000000001" customHeight="1" x14ac:dyDescent="0.2">
      <c r="A112" s="19" t="s">
        <v>83</v>
      </c>
      <c r="B112" s="18" t="s">
        <v>149</v>
      </c>
      <c r="C112" s="18"/>
      <c r="D112" s="18"/>
      <c r="E112" s="18"/>
      <c r="F112" s="18"/>
      <c r="G112" s="18"/>
      <c r="H112" s="18"/>
      <c r="I112" s="94" t="s">
        <v>150</v>
      </c>
      <c r="J112" s="72">
        <v>410.52069370277178</v>
      </c>
      <c r="K112" s="15" t="s">
        <v>57</v>
      </c>
      <c r="L112" s="13"/>
    </row>
    <row r="113" spans="1:12" ht="20.100000000000001" customHeight="1" x14ac:dyDescent="0.2">
      <c r="A113" s="19" t="s">
        <v>89</v>
      </c>
      <c r="B113" s="18" t="s">
        <v>151</v>
      </c>
      <c r="C113" s="18"/>
      <c r="D113" s="18"/>
      <c r="E113" s="18"/>
      <c r="F113" s="18"/>
      <c r="G113" s="18"/>
      <c r="H113" s="18"/>
      <c r="I113" s="95" t="s">
        <v>152</v>
      </c>
      <c r="J113" s="16">
        <v>1.0723467203409758</v>
      </c>
      <c r="K113" s="15" t="s">
        <v>153</v>
      </c>
      <c r="L113" s="13"/>
    </row>
    <row r="114" spans="1:12" ht="20.100000000000001" customHeight="1" x14ac:dyDescent="0.2">
      <c r="A114" s="19" t="s">
        <v>90</v>
      </c>
      <c r="B114" s="18" t="s">
        <v>154</v>
      </c>
      <c r="C114" s="18"/>
      <c r="D114" s="18"/>
      <c r="E114" s="18"/>
      <c r="F114" s="18"/>
      <c r="G114" s="18"/>
      <c r="H114" s="18"/>
      <c r="I114" s="94" t="s">
        <v>155</v>
      </c>
      <c r="J114" s="77">
        <v>8.2901217038994723E-2</v>
      </c>
      <c r="K114" s="15" t="s">
        <v>153</v>
      </c>
      <c r="L114" s="13"/>
    </row>
    <row r="115" spans="1:12" ht="20.100000000000001" customHeight="1" x14ac:dyDescent="0.2">
      <c r="A115" s="19" t="s">
        <v>91</v>
      </c>
      <c r="B115" s="27" t="s">
        <v>156</v>
      </c>
      <c r="C115" s="27"/>
      <c r="D115" s="27"/>
      <c r="E115" s="27"/>
      <c r="F115" s="27"/>
      <c r="G115" s="27"/>
      <c r="H115" s="27"/>
      <c r="I115" s="97" t="s">
        <v>157</v>
      </c>
      <c r="J115" s="98">
        <v>4.1506050455573144E-2</v>
      </c>
      <c r="K115" s="25" t="s">
        <v>153</v>
      </c>
      <c r="L115" s="13"/>
    </row>
    <row r="116" spans="1:12" ht="20.100000000000001" customHeight="1" x14ac:dyDescent="0.2">
      <c r="A116" s="19" t="s">
        <v>94</v>
      </c>
      <c r="B116" s="18" t="s">
        <v>158</v>
      </c>
      <c r="C116" s="18"/>
      <c r="D116" s="18"/>
      <c r="E116" s="18"/>
      <c r="F116" s="18"/>
      <c r="G116" s="18"/>
      <c r="H116" s="18"/>
      <c r="I116" s="17" t="s">
        <v>159</v>
      </c>
      <c r="J116" s="76">
        <v>4.4650846096668819E-4</v>
      </c>
      <c r="K116" s="15" t="s">
        <v>153</v>
      </c>
      <c r="L116" s="13"/>
    </row>
    <row r="117" spans="1:12" ht="20.100000000000001" customHeight="1" x14ac:dyDescent="0.2">
      <c r="A117" s="19"/>
      <c r="B117" s="68"/>
      <c r="C117" s="68"/>
      <c r="D117" s="68"/>
      <c r="E117" s="68"/>
      <c r="F117" s="68"/>
      <c r="G117" s="68"/>
      <c r="H117" s="68"/>
      <c r="I117" s="69"/>
      <c r="J117" s="73"/>
      <c r="K117" s="70"/>
      <c r="L117" s="13"/>
    </row>
    <row r="118" spans="1:12" ht="20.100000000000001" customHeight="1" x14ac:dyDescent="0.2">
      <c r="A118" s="19"/>
      <c r="B118" s="68"/>
      <c r="C118" s="68"/>
      <c r="D118" s="68"/>
      <c r="E118" s="68"/>
      <c r="F118" s="68"/>
      <c r="G118" s="68"/>
      <c r="H118" s="68"/>
      <c r="I118" s="69"/>
      <c r="J118" s="73"/>
      <c r="K118" s="70"/>
      <c r="L118" s="13"/>
    </row>
    <row r="119" spans="1:12" ht="20.100000000000001" customHeight="1" x14ac:dyDescent="0.2">
      <c r="A119" s="19"/>
      <c r="B119" s="68"/>
      <c r="C119" s="68"/>
      <c r="D119" s="68"/>
      <c r="E119" s="68"/>
      <c r="F119" s="68"/>
      <c r="G119" s="68"/>
      <c r="H119" s="68"/>
      <c r="I119" s="69"/>
      <c r="J119" s="73"/>
      <c r="K119" s="70"/>
      <c r="L119" s="13"/>
    </row>
    <row r="120" spans="1:12" ht="20.100000000000001" customHeight="1" x14ac:dyDescent="0.2">
      <c r="A120" s="19"/>
      <c r="B120" s="68"/>
      <c r="C120" s="68"/>
      <c r="D120" s="68"/>
      <c r="E120" s="68"/>
      <c r="F120" s="68"/>
      <c r="G120" s="68"/>
      <c r="H120" s="68"/>
      <c r="I120" s="69"/>
      <c r="J120" s="73"/>
      <c r="K120" s="70"/>
      <c r="L120" s="13"/>
    </row>
    <row r="121" spans="1:12" ht="20.100000000000001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3"/>
    </row>
    <row r="122" spans="1:12" ht="20.100000000000001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3"/>
    </row>
    <row r="126" spans="1:12" ht="12.75" x14ac:dyDescent="0.2">
      <c r="B126" s="79"/>
      <c r="C126" s="79"/>
      <c r="D126" s="79"/>
    </row>
  </sheetData>
  <mergeCells count="8">
    <mergeCell ref="B9:G9"/>
    <mergeCell ref="B20:K20"/>
    <mergeCell ref="A3:K3"/>
    <mergeCell ref="B4:G4"/>
    <mergeCell ref="B5:G5"/>
    <mergeCell ref="B6:G6"/>
    <mergeCell ref="B7:G7"/>
    <mergeCell ref="B8:G8"/>
  </mergeCells>
  <conditionalFormatting sqref="K45">
    <cfRule type="cellIs" dxfId="2" priority="3" stopIfTrue="1" operator="between">
      <formula>0</formula>
      <formula>1</formula>
    </cfRule>
  </conditionalFormatting>
  <conditionalFormatting sqref="K75">
    <cfRule type="cellIs" dxfId="1" priority="2" stopIfTrue="1" operator="between">
      <formula>0</formula>
      <formula>1</formula>
    </cfRule>
  </conditionalFormatting>
  <conditionalFormatting sqref="K105">
    <cfRule type="cellIs" dxfId="0" priority="1" stopIfTrue="1" operator="between">
      <formula>0</formula>
      <formula>1</formula>
    </cfRule>
  </conditionalFormatting>
  <printOptions horizontalCentered="1"/>
  <pageMargins left="0.75" right="0.75" top="0.75" bottom="0.5" header="0.3" footer="0.3"/>
  <pageSetup paperSize="9" scale="80" fitToHeight="0" orientation="portrait" r:id="rId1"/>
  <headerFooter>
    <oddHeader>&amp;L&amp;G&amp;C&amp;"Consolas,Bold"&amp;10&amp;K00-047TITLE&amp;R&amp;"Consolas,Bold"&amp;10&amp;K00-048Rev. X</oddHeader>
    <oddFooter>&amp;R&amp;"Consolas,Bold"&amp;10&amp;K00-048Page &amp;P of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0C88-5131-4C53-B3E7-1723E3C22B04}">
  <dimension ref="B4:F53"/>
  <sheetViews>
    <sheetView tabSelected="1" topLeftCell="A40" zoomScale="145" zoomScaleNormal="145" workbookViewId="0">
      <selection activeCell="K51" sqref="K51"/>
    </sheetView>
  </sheetViews>
  <sheetFormatPr defaultColWidth="11.42578125" defaultRowHeight="12.75" x14ac:dyDescent="0.2"/>
  <cols>
    <col min="2" max="2" width="18" customWidth="1"/>
    <col min="3" max="3" width="13.42578125" bestFit="1" customWidth="1"/>
  </cols>
  <sheetData>
    <row r="4" spans="2:6" ht="15" x14ac:dyDescent="0.25">
      <c r="B4" s="1" t="s">
        <v>0</v>
      </c>
      <c r="C4" s="2"/>
      <c r="D4" s="2"/>
      <c r="E4" s="2"/>
      <c r="F4" s="2"/>
    </row>
    <row r="5" spans="2:6" ht="15" x14ac:dyDescent="0.25">
      <c r="B5" s="2" t="s">
        <v>1</v>
      </c>
      <c r="C5" s="2" t="s">
        <v>2</v>
      </c>
      <c r="D5" s="2"/>
      <c r="E5" s="2"/>
      <c r="F5" s="2"/>
    </row>
    <row r="6" spans="2:6" ht="18" x14ac:dyDescent="0.35">
      <c r="B6" s="3" t="s">
        <v>14</v>
      </c>
      <c r="C6" s="93" t="s">
        <v>145</v>
      </c>
      <c r="D6" s="6"/>
      <c r="E6" s="6"/>
      <c r="F6" s="6"/>
    </row>
    <row r="7" spans="2:6" ht="15" x14ac:dyDescent="0.25">
      <c r="B7" s="3" t="s">
        <v>3</v>
      </c>
      <c r="C7" s="93" t="s">
        <v>145</v>
      </c>
      <c r="D7" s="6"/>
      <c r="E7" s="6"/>
      <c r="F7" s="6"/>
    </row>
    <row r="8" spans="2:6" ht="15" x14ac:dyDescent="0.25">
      <c r="B8" s="3"/>
      <c r="C8" s="5"/>
      <c r="D8" s="6"/>
      <c r="E8" s="6"/>
      <c r="F8" s="6"/>
    </row>
    <row r="9" spans="2:6" ht="15" x14ac:dyDescent="0.25">
      <c r="B9" s="3"/>
      <c r="C9" s="5"/>
      <c r="D9" s="6"/>
      <c r="E9" s="6"/>
      <c r="F9" s="6"/>
    </row>
    <row r="10" spans="2:6" ht="18" x14ac:dyDescent="0.35">
      <c r="B10" s="3" t="s">
        <v>15</v>
      </c>
      <c r="C10" s="93" t="s">
        <v>145</v>
      </c>
      <c r="D10" s="6"/>
      <c r="E10" s="6"/>
      <c r="F10" s="6"/>
    </row>
    <row r="11" spans="2:6" ht="18" x14ac:dyDescent="0.35">
      <c r="B11" s="3" t="s">
        <v>16</v>
      </c>
      <c r="C11" s="93" t="s">
        <v>145</v>
      </c>
      <c r="D11" s="6"/>
      <c r="E11" s="6"/>
      <c r="F11" s="6"/>
    </row>
    <row r="12" spans="2:6" ht="18" x14ac:dyDescent="0.35">
      <c r="B12" s="3" t="s">
        <v>17</v>
      </c>
      <c r="C12" s="93" t="s">
        <v>145</v>
      </c>
      <c r="D12" s="6"/>
      <c r="E12" s="6"/>
      <c r="F12" s="6"/>
    </row>
    <row r="13" spans="2:6" ht="18" x14ac:dyDescent="0.35">
      <c r="B13" s="3" t="s">
        <v>18</v>
      </c>
      <c r="C13" s="7">
        <f>Gap30deg!bolt.pretension*1000</f>
        <v>2876000</v>
      </c>
      <c r="D13" s="6"/>
      <c r="E13" s="6"/>
      <c r="F13" s="6"/>
    </row>
    <row r="14" spans="2:6" ht="18" x14ac:dyDescent="0.35">
      <c r="B14" s="3" t="s">
        <v>19</v>
      </c>
      <c r="C14" s="7">
        <f>Gap30deg!point2.Fs*1000</f>
        <v>3595000</v>
      </c>
      <c r="D14" s="6"/>
      <c r="E14" s="6"/>
      <c r="F14" s="6"/>
    </row>
    <row r="15" spans="2:6" ht="18" x14ac:dyDescent="0.35">
      <c r="B15" s="3" t="s">
        <v>20</v>
      </c>
      <c r="C15" s="7">
        <f>Gap30deg!point1.Z*1000</f>
        <v>-122625</v>
      </c>
      <c r="D15" s="8" t="s">
        <v>4</v>
      </c>
      <c r="E15" s="8" t="s">
        <v>5</v>
      </c>
      <c r="F15" s="8" t="s">
        <v>6</v>
      </c>
    </row>
    <row r="16" spans="2:6" ht="18" x14ac:dyDescent="0.35">
      <c r="B16" s="3" t="s">
        <v>21</v>
      </c>
      <c r="C16" s="9">
        <f>Gap30deg!gap.h</f>
        <v>0.84598691129013526</v>
      </c>
      <c r="D16" s="10">
        <f>Gap60deg!gap.h</f>
        <v>1.2144946656595303</v>
      </c>
      <c r="E16" s="10">
        <f>Gap90deg!gap.h</f>
        <v>1.8961448305787929</v>
      </c>
      <c r="F16" s="10">
        <f>Gap120deg!gap.h</f>
        <v>2.80960517718187</v>
      </c>
    </row>
    <row r="17" spans="2:6" ht="18" x14ac:dyDescent="0.35">
      <c r="B17" s="3" t="s">
        <v>22</v>
      </c>
      <c r="C17" s="93" t="s">
        <v>145</v>
      </c>
      <c r="D17" s="93" t="s">
        <v>145</v>
      </c>
      <c r="E17" s="93" t="s">
        <v>145</v>
      </c>
      <c r="F17" s="93" t="s">
        <v>145</v>
      </c>
    </row>
    <row r="18" spans="2:6" ht="18" x14ac:dyDescent="0.35">
      <c r="B18" s="3" t="s">
        <v>23</v>
      </c>
      <c r="C18" s="93" t="s">
        <v>145</v>
      </c>
      <c r="D18" s="93" t="s">
        <v>145</v>
      </c>
      <c r="E18" s="93" t="s">
        <v>145</v>
      </c>
      <c r="F18" s="93" t="s">
        <v>145</v>
      </c>
    </row>
    <row r="19" spans="2:6" ht="18" x14ac:dyDescent="0.35">
      <c r="B19" s="3" t="s">
        <v>24</v>
      </c>
      <c r="C19" s="93" t="s">
        <v>145</v>
      </c>
      <c r="D19" s="93" t="s">
        <v>145</v>
      </c>
      <c r="E19" s="93" t="s">
        <v>145</v>
      </c>
      <c r="F19" s="93" t="s">
        <v>145</v>
      </c>
    </row>
    <row r="20" spans="2:6" ht="18" x14ac:dyDescent="0.35">
      <c r="B20" s="3" t="s">
        <v>25</v>
      </c>
      <c r="C20" s="7">
        <f>Gap30deg!gap.stiffness</f>
        <v>12744.057220983063</v>
      </c>
      <c r="D20" s="7">
        <f>Gap60deg!gap.stiffness</f>
        <v>4291.0455498096053</v>
      </c>
      <c r="E20" s="7">
        <f>Gap90deg!gap.stiffness</f>
        <v>2324.2452402631216</v>
      </c>
      <c r="F20" s="7">
        <f>Gap120deg!gap.stiffness</f>
        <v>1488.2978872604654</v>
      </c>
    </row>
    <row r="21" spans="2:6" ht="18" x14ac:dyDescent="0.35">
      <c r="B21" s="3" t="s">
        <v>26</v>
      </c>
      <c r="C21" s="7">
        <f>Gap30deg!DZ_gap*1000</f>
        <v>1058452.2027163738</v>
      </c>
      <c r="D21" s="7">
        <f>Gap60deg!DZ_gap*1000</f>
        <v>511633.09684096288</v>
      </c>
      <c r="E21" s="7">
        <f>Gap90deg!DZ_gap*1000</f>
        <v>432666.58025444183</v>
      </c>
      <c r="F21" s="7">
        <f>Gap120deg!DZ_gap*1000</f>
        <v>410520.69370277179</v>
      </c>
    </row>
    <row r="22" spans="2:6" ht="18" x14ac:dyDescent="0.35">
      <c r="B22" s="3" t="s">
        <v>27</v>
      </c>
      <c r="C22" s="7">
        <f>Gap30deg!point4.Z*1000</f>
        <v>-1181077.2027163738</v>
      </c>
      <c r="D22" s="7">
        <f>Gap60deg!point4.Z*1000</f>
        <v>-634258.09684096288</v>
      </c>
      <c r="E22" s="7">
        <f>Gap90deg!point4.Z*1000</f>
        <v>-555291.58025444183</v>
      </c>
      <c r="F22" s="7">
        <f>Gap120deg!point4.Z*1000</f>
        <v>-533145.69370277179</v>
      </c>
    </row>
    <row r="23" spans="2:6" ht="15" x14ac:dyDescent="0.25">
      <c r="B23" s="3" t="s">
        <v>7</v>
      </c>
      <c r="C23" s="7">
        <f>Gap30deg!a_prime</f>
        <v>225.55390100553569</v>
      </c>
      <c r="D23" s="6"/>
      <c r="E23" s="6"/>
      <c r="F23" s="6"/>
    </row>
    <row r="24" spans="2:6" ht="18" x14ac:dyDescent="0.35">
      <c r="B24" s="3" t="s">
        <v>28</v>
      </c>
      <c r="C24" s="7">
        <f>Gap30deg!Z0*1000</f>
        <v>2068252.0235998149</v>
      </c>
      <c r="D24" s="6"/>
      <c r="E24" s="6"/>
      <c r="F24" s="6"/>
    </row>
    <row r="25" spans="2:6" ht="18" x14ac:dyDescent="0.35">
      <c r="B25" s="3" t="s">
        <v>29</v>
      </c>
      <c r="C25" s="7">
        <f>Gap30deg!point1.Z*1000</f>
        <v>-122625</v>
      </c>
      <c r="D25" s="6"/>
      <c r="E25" s="6"/>
      <c r="F25" s="6"/>
    </row>
    <row r="26" spans="2:6" ht="18" x14ac:dyDescent="0.35">
      <c r="B26" s="3" t="s">
        <v>30</v>
      </c>
      <c r="C26" s="7">
        <f>Gap30deg!point2.Z*1000</f>
        <v>1940303.4272562517</v>
      </c>
      <c r="D26" s="7">
        <f>Gap60deg!point2.Z*1000</f>
        <v>1897336.0491801398</v>
      </c>
      <c r="E26" s="7">
        <f>Gap90deg!point2.Z*1000</f>
        <v>1822278.736823461</v>
      </c>
      <c r="F26" s="7">
        <f>Gap120deg!point2.Z*1000</f>
        <v>1777662.7548215785</v>
      </c>
    </row>
    <row r="27" spans="2:6" ht="18" x14ac:dyDescent="0.35">
      <c r="B27" s="3" t="s">
        <v>31</v>
      </c>
      <c r="C27" s="7">
        <f>Gap30deg!point3.Z*1000</f>
        <v>198704.55543899399</v>
      </c>
      <c r="D27" s="7">
        <f>Gap60deg!point3.Z*1000</f>
        <v>126047.84175843526</v>
      </c>
      <c r="E27" s="7">
        <f>Gap90deg!point3.Z*1000</f>
        <v>115216.59416609834</v>
      </c>
      <c r="F27" s="7">
        <f>Gap120deg!point3.Z*1000</f>
        <v>110894.16371729242</v>
      </c>
    </row>
    <row r="28" spans="2:6" ht="15" x14ac:dyDescent="0.25">
      <c r="B28" s="3" t="s">
        <v>8</v>
      </c>
      <c r="C28" s="93" t="s">
        <v>145</v>
      </c>
      <c r="D28" s="93" t="s">
        <v>145</v>
      </c>
      <c r="E28" s="93" t="s">
        <v>145</v>
      </c>
      <c r="F28" s="93" t="s">
        <v>145</v>
      </c>
    </row>
    <row r="29" spans="2:6" ht="18" x14ac:dyDescent="0.35">
      <c r="B29" s="3" t="s">
        <v>32</v>
      </c>
      <c r="C29" s="93" t="s">
        <v>145</v>
      </c>
      <c r="D29" s="93" t="s">
        <v>145</v>
      </c>
      <c r="E29" s="93" t="s">
        <v>145</v>
      </c>
      <c r="F29" s="93" t="s">
        <v>145</v>
      </c>
    </row>
    <row r="30" spans="2:6" ht="18" x14ac:dyDescent="0.35">
      <c r="B30" s="4" t="s">
        <v>33</v>
      </c>
      <c r="C30" s="93" t="s">
        <v>145</v>
      </c>
      <c r="D30" s="93" t="s">
        <v>145</v>
      </c>
      <c r="E30" s="93" t="s">
        <v>145</v>
      </c>
      <c r="F30" s="93" t="s">
        <v>145</v>
      </c>
    </row>
    <row r="31" spans="2:6" ht="18" x14ac:dyDescent="0.35">
      <c r="B31" s="4" t="s">
        <v>34</v>
      </c>
      <c r="C31" s="93" t="s">
        <v>145</v>
      </c>
      <c r="D31" s="93" t="s">
        <v>145</v>
      </c>
      <c r="E31" s="93" t="s">
        <v>145</v>
      </c>
      <c r="F31" s="93" t="s">
        <v>145</v>
      </c>
    </row>
    <row r="32" spans="2:6" ht="18" x14ac:dyDescent="0.35">
      <c r="B32" s="4" t="s">
        <v>35</v>
      </c>
      <c r="C32" s="96">
        <f>Gap30deg!stiffness_correction_factor</f>
        <v>1.9214733327628666</v>
      </c>
      <c r="D32" s="96">
        <f>Gap60deg!stiffness_correction_factor</f>
        <v>1.2188828084794774</v>
      </c>
      <c r="E32" s="96">
        <f>Gap90deg!stiffness_correction_factor</f>
        <v>1.1141446289080632</v>
      </c>
      <c r="F32" s="96">
        <f>Gap120deg!stiffness_correction_factor</f>
        <v>1.0723467203409758</v>
      </c>
    </row>
    <row r="33" spans="2:6" ht="18" x14ac:dyDescent="0.35">
      <c r="B33" s="4" t="s">
        <v>36</v>
      </c>
      <c r="C33" s="96">
        <f>Gap30deg!polynomial_initial_slope</f>
        <v>0.16275283144901406</v>
      </c>
      <c r="D33" s="96">
        <f>Gap60deg!polynomial_initial_slope</f>
        <v>0.12876803230848896</v>
      </c>
      <c r="E33" s="96">
        <f>Gap90deg!polynomial_initial_slope</f>
        <v>9.2086825130255914E-2</v>
      </c>
      <c r="F33" s="96">
        <f>Gap120deg!polynomial_initial_slope</f>
        <v>8.2901217038994723E-2</v>
      </c>
    </row>
    <row r="34" spans="2:6" ht="15" x14ac:dyDescent="0.25">
      <c r="B34" s="3" t="s">
        <v>9</v>
      </c>
      <c r="C34" s="7">
        <f>Gap30deg!point1.Fs*1000</f>
        <v>2876000</v>
      </c>
      <c r="D34" s="5"/>
      <c r="E34" s="5"/>
      <c r="F34" s="5"/>
    </row>
    <row r="35" spans="2:6" ht="15" x14ac:dyDescent="0.25">
      <c r="B35" s="3" t="s">
        <v>10</v>
      </c>
      <c r="C35" s="7">
        <f>Gap30deg!point2.Fs*1000</f>
        <v>3595000</v>
      </c>
      <c r="D35" s="5"/>
      <c r="E35" s="5"/>
      <c r="F35" s="5"/>
    </row>
    <row r="36" spans="2:6" ht="15" x14ac:dyDescent="0.25">
      <c r="B36" s="3" t="s">
        <v>11</v>
      </c>
      <c r="C36" s="7">
        <f>Gap30deg!point3.Fs*1000</f>
        <v>2928297.294975949</v>
      </c>
      <c r="D36" s="7">
        <f>Gap60deg!point3.Fs*1000</f>
        <v>2908021.1125217942</v>
      </c>
      <c r="E36" s="7">
        <f>Gap90deg!point3.Fs*1000</f>
        <v>2897902.0772906747</v>
      </c>
      <c r="F36" s="7">
        <f>Gap120deg!point3.Fs*1000</f>
        <v>2895359.0228740918</v>
      </c>
    </row>
    <row r="37" spans="2:6" ht="18" x14ac:dyDescent="0.35">
      <c r="B37" s="4" t="s">
        <v>37</v>
      </c>
      <c r="C37" s="10">
        <f>Gap30deg!Fs_coeff.tens</f>
        <v>2893358.3664825903</v>
      </c>
      <c r="D37" s="10">
        <f>Gap60deg!Fs_coeff.tens</f>
        <v>2889807.766675754</v>
      </c>
      <c r="E37" s="10">
        <f>Gap90deg!Fs_coeff.tens</f>
        <v>2884994.6235973532</v>
      </c>
      <c r="F37" s="10">
        <f>Gap120deg!Fs_coeff.tens</f>
        <v>2883755.2190973717</v>
      </c>
    </row>
    <row r="38" spans="2:6" ht="18" x14ac:dyDescent="0.35">
      <c r="B38" s="4" t="s">
        <v>38</v>
      </c>
      <c r="C38" s="91">
        <f>Gap30deg!J70</f>
        <v>0.15463722959844101</v>
      </c>
      <c r="D38" s="91">
        <f>Gap60deg!J70</f>
        <v>0.12832903021925207</v>
      </c>
      <c r="E38" s="91">
        <f>Gap90deg!J70</f>
        <v>9.329155767437973E-2</v>
      </c>
      <c r="F38" s="91">
        <f>Gap120deg!J70</f>
        <v>8.4980703426129886E-2</v>
      </c>
    </row>
    <row r="39" spans="2:6" ht="18" x14ac:dyDescent="0.35">
      <c r="B39" s="4" t="s">
        <v>39</v>
      </c>
      <c r="C39" s="92">
        <f>Gap30deg!K70</f>
        <v>1.0667257193793566E-7</v>
      </c>
      <c r="D39" s="92">
        <f>Gap60deg!K70</f>
        <v>1.2825661255227493E-7</v>
      </c>
      <c r="E39" s="92">
        <f>Gap90deg!K70</f>
        <v>1.626169747090005E-7</v>
      </c>
      <c r="F39" s="92">
        <f>Gap120deg!K70</f>
        <v>1.772666787790285E-7</v>
      </c>
    </row>
    <row r="40" spans="2:6" ht="18" x14ac:dyDescent="0.35">
      <c r="B40" s="4" t="s">
        <v>40</v>
      </c>
      <c r="C40" s="9">
        <f>Gap30deg!true_force_initial_slope</f>
        <v>0.12847578133066229</v>
      </c>
      <c r="D40" s="9">
        <f>Gap60deg!true_force_initial_slope</f>
        <v>9.6874095990806652E-2</v>
      </c>
      <c r="E40" s="9">
        <f>Gap90deg!true_force_initial_slope</f>
        <v>5.3409744626997359E-2</v>
      </c>
      <c r="F40" s="9">
        <f>Gap120deg!true_force_initial_slope</f>
        <v>4.1506050455573144E-2</v>
      </c>
    </row>
    <row r="41" spans="2:6" ht="18" x14ac:dyDescent="0.35">
      <c r="B41" s="3" t="s">
        <v>41</v>
      </c>
      <c r="C41" s="10">
        <f>Gap30deg!point4.Fs*1000</f>
        <v>2809832.4530291273</v>
      </c>
      <c r="D41" s="10">
        <f>Gap60deg!point4.Fs*1000</f>
        <v>2854065.1316601299</v>
      </c>
      <c r="E41" s="10">
        <f>Gap90deg!point4.Fs*1000</f>
        <v>2866301.8960273769</v>
      </c>
      <c r="F41" s="10">
        <f>Gap120deg!point4.Fs*1000</f>
        <v>2869000.7715432588</v>
      </c>
    </row>
    <row r="42" spans="2:6" ht="18" x14ac:dyDescent="0.35">
      <c r="B42" s="3" t="s">
        <v>42</v>
      </c>
      <c r="C42" s="9">
        <f>Gap30deg!gap.L/1000</f>
        <v>1.9446458525720818</v>
      </c>
      <c r="D42" s="9">
        <f>Gap60deg!gap.L/1000</f>
        <v>3.8892917051441636</v>
      </c>
      <c r="E42" s="9">
        <f>Gap90deg!gap.L/1000</f>
        <v>5.8339375577162453</v>
      </c>
      <c r="F42" s="9">
        <f>Gap120deg!gap.L/1000</f>
        <v>7.7785834102883271</v>
      </c>
    </row>
    <row r="43" spans="2:6" ht="18" x14ac:dyDescent="0.35">
      <c r="B43" s="3" t="s">
        <v>43</v>
      </c>
      <c r="C43" s="10">
        <f>Gap30deg!Z2_tilde*1000</f>
        <v>1009799.8208834413</v>
      </c>
      <c r="D43" s="10">
        <f>Gap60deg!Z2_tilde*1000</f>
        <v>1556618.9267588523</v>
      </c>
      <c r="E43" s="10">
        <f>Gap90deg!Z2_tilde*1000</f>
        <v>1635585.4433453733</v>
      </c>
      <c r="F43" s="10">
        <f>Gap120deg!Z2_tilde*1000</f>
        <v>1657731.3298970433</v>
      </c>
    </row>
    <row r="44" spans="2:6" ht="15" x14ac:dyDescent="0.25">
      <c r="C44" s="6"/>
      <c r="D44" s="6"/>
      <c r="E44" s="6"/>
      <c r="F44" s="6"/>
    </row>
    <row r="45" spans="2:6" ht="15" x14ac:dyDescent="0.25">
      <c r="B45" s="3" t="s">
        <v>12</v>
      </c>
      <c r="C45" s="93" t="s">
        <v>145</v>
      </c>
      <c r="D45" s="6"/>
      <c r="E45" s="6"/>
      <c r="F45" s="6"/>
    </row>
    <row r="46" spans="2:6" ht="18" x14ac:dyDescent="0.35">
      <c r="B46" s="3" t="s">
        <v>44</v>
      </c>
      <c r="C46" s="93" t="s">
        <v>145</v>
      </c>
      <c r="D46" s="6"/>
      <c r="E46" s="6"/>
      <c r="F46" s="6"/>
    </row>
    <row r="47" spans="2:6" ht="18" x14ac:dyDescent="0.35">
      <c r="B47" s="3" t="s">
        <v>45</v>
      </c>
      <c r="C47" s="93" t="s">
        <v>145</v>
      </c>
      <c r="D47" s="6"/>
      <c r="E47" s="6"/>
      <c r="F47" s="6"/>
    </row>
    <row r="48" spans="2:6" ht="18" x14ac:dyDescent="0.35">
      <c r="B48" s="4" t="s">
        <v>46</v>
      </c>
      <c r="C48" s="10">
        <f>1/(Gap30deg!bolt.bending_stiffness*1000)</f>
        <v>2.570403506738823E-6</v>
      </c>
      <c r="D48" s="6"/>
      <c r="E48" s="6"/>
      <c r="F48" s="6"/>
    </row>
    <row r="49" spans="2:6" ht="15" x14ac:dyDescent="0.25">
      <c r="B49" s="3" t="s">
        <v>13</v>
      </c>
      <c r="C49" s="93" t="s">
        <v>145</v>
      </c>
      <c r="D49" s="93" t="s">
        <v>145</v>
      </c>
      <c r="E49" s="93" t="s">
        <v>145</v>
      </c>
      <c r="F49" s="93" t="s">
        <v>145</v>
      </c>
    </row>
    <row r="50" spans="2:6" ht="18" x14ac:dyDescent="0.35">
      <c r="B50" s="4" t="s">
        <v>47</v>
      </c>
      <c r="C50" s="9">
        <f>Gap30deg!true_moment_initial_slope</f>
        <v>9.4574208655765347E-4</v>
      </c>
      <c r="D50" s="9">
        <f>Gap60deg!true_moment_initial_slope</f>
        <v>7.9204730239031823E-4</v>
      </c>
      <c r="E50" s="9">
        <f>Gap90deg!true_moment_initial_slope</f>
        <v>5.1878976387061571E-4</v>
      </c>
      <c r="F50" s="9">
        <f>Gap120deg!true_moment_initial_slope</f>
        <v>4.4650846096668819E-4</v>
      </c>
    </row>
    <row r="51" spans="2:6" ht="18" x14ac:dyDescent="0.35">
      <c r="B51" s="3" t="s">
        <v>48</v>
      </c>
      <c r="C51" s="9">
        <f>Gap30deg!point4.Ms</f>
        <v>-498.84519922593563</v>
      </c>
      <c r="D51" s="9">
        <f>Gap60deg!point4.Ms</f>
        <v>-197.89420602381989</v>
      </c>
      <c r="E51" s="9">
        <f>Gap90deg!point4.Ms</f>
        <v>-114.49932818972718</v>
      </c>
      <c r="F51" s="9">
        <f>Gap120deg!point4.Ms</f>
        <v>-96.384417070159429</v>
      </c>
    </row>
    <row r="52" spans="2:6" ht="18" x14ac:dyDescent="0.35">
      <c r="B52" s="3" t="s">
        <v>49</v>
      </c>
      <c r="C52" s="93" t="s">
        <v>145</v>
      </c>
      <c r="D52" s="93" t="s">
        <v>145</v>
      </c>
      <c r="E52" s="93" t="s">
        <v>145</v>
      </c>
      <c r="F52" s="93" t="s">
        <v>145</v>
      </c>
    </row>
    <row r="53" spans="2:6" ht="18" x14ac:dyDescent="0.35">
      <c r="B53" s="3" t="s">
        <v>50</v>
      </c>
      <c r="C53" s="93" t="s">
        <v>145</v>
      </c>
      <c r="D53" s="93" t="s">
        <v>145</v>
      </c>
      <c r="E53" s="93" t="s">
        <v>145</v>
      </c>
      <c r="F53" s="93" t="s">
        <v>145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78e7f3-5df8-4100-b836-5320443b754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5A98ECA1EC044BB77E0D7F6ADEF7BC" ma:contentTypeVersion="18" ma:contentTypeDescription="Crear nuevo documento." ma:contentTypeScope="" ma:versionID="5e88349ac6f5efd4674595e2a92e1fa9">
  <xsd:schema xmlns:xsd="http://www.w3.org/2001/XMLSchema" xmlns:xs="http://www.w3.org/2001/XMLSchema" xmlns:p="http://schemas.microsoft.com/office/2006/metadata/properties" xmlns:ns3="2278e7f3-5df8-4100-b836-5320443b7544" xmlns:ns4="3fb9cbd1-4a98-4945-a235-2d8a3d5ec2be" targetNamespace="http://schemas.microsoft.com/office/2006/metadata/properties" ma:root="true" ma:fieldsID="bde21b231255bb48ab8a6ec7dd561648" ns3:_="" ns4:_="">
    <xsd:import namespace="2278e7f3-5df8-4100-b836-5320443b7544"/>
    <xsd:import namespace="3fb9cbd1-4a98-4945-a235-2d8a3d5ec2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78e7f3-5df8-4100-b836-5320443b75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9cbd1-4a98-4945-a235-2d8a3d5ec2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3A318F-BD98-4749-9B6A-DFC991AC8E75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3fb9cbd1-4a98-4945-a235-2d8a3d5ec2be"/>
    <ds:schemaRef ds:uri="2278e7f3-5df8-4100-b836-5320443b7544"/>
  </ds:schemaRefs>
</ds:datastoreItem>
</file>

<file path=customXml/itemProps2.xml><?xml version="1.0" encoding="utf-8"?>
<ds:datastoreItem xmlns:ds="http://schemas.openxmlformats.org/officeDocument/2006/customXml" ds:itemID="{52E10DE4-EB42-4EC5-8AEE-EE77FE7979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7863D2-B6F1-4C67-B9E9-1F3A9276C4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78e7f3-5df8-4100-b836-5320443b7544"/>
    <ds:schemaRef ds:uri="3fb9cbd1-4a98-4945-a235-2d8a3d5ec2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226</vt:i4>
      </vt:variant>
    </vt:vector>
  </HeadingPairs>
  <TitlesOfParts>
    <vt:vector size="231" baseType="lpstr">
      <vt:lpstr>Gap30deg</vt:lpstr>
      <vt:lpstr>Gap60deg</vt:lpstr>
      <vt:lpstr>Gap90deg</vt:lpstr>
      <vt:lpstr>Gap120deg</vt:lpstr>
      <vt:lpstr>Tabelle1</vt:lpstr>
      <vt:lpstr>Gap120deg!a</vt:lpstr>
      <vt:lpstr>Gap30deg!a</vt:lpstr>
      <vt:lpstr>Gap60deg!a</vt:lpstr>
      <vt:lpstr>Gap90deg!a</vt:lpstr>
      <vt:lpstr>Gap120deg!a_prime</vt:lpstr>
      <vt:lpstr>Gap30deg!a_prime</vt:lpstr>
      <vt:lpstr>Gap60deg!a_prime</vt:lpstr>
      <vt:lpstr>Gap90deg!a_prime</vt:lpstr>
      <vt:lpstr>Tabelle1!a_prime</vt:lpstr>
      <vt:lpstr>Gap120deg!b</vt:lpstr>
      <vt:lpstr>Gap30deg!b</vt:lpstr>
      <vt:lpstr>Gap60deg!b</vt:lpstr>
      <vt:lpstr>Gap90deg!b</vt:lpstr>
      <vt:lpstr>Gap120deg!bolt.bending_stiffness</vt:lpstr>
      <vt:lpstr>Gap30deg!bolt.bending_stiffness</vt:lpstr>
      <vt:lpstr>Gap60deg!bolt.bending_stiffness</vt:lpstr>
      <vt:lpstr>Gap90deg!bolt.bending_stiffness</vt:lpstr>
      <vt:lpstr>Gap120deg!bolt.grade</vt:lpstr>
      <vt:lpstr>Gap30deg!bolt.grade</vt:lpstr>
      <vt:lpstr>Gap60deg!bolt.grade</vt:lpstr>
      <vt:lpstr>Gap90deg!bolt.grade</vt:lpstr>
      <vt:lpstr>Gap120deg!bolt.pitch</vt:lpstr>
      <vt:lpstr>Gap30deg!bolt.pitch</vt:lpstr>
      <vt:lpstr>Gap60deg!bolt.pitch</vt:lpstr>
      <vt:lpstr>Gap90deg!bolt.pitch</vt:lpstr>
      <vt:lpstr>Gap120deg!bolt.pretension</vt:lpstr>
      <vt:lpstr>Gap30deg!bolt.pretension</vt:lpstr>
      <vt:lpstr>Gap60deg!bolt.pretension</vt:lpstr>
      <vt:lpstr>Gap90deg!bolt.pretension</vt:lpstr>
      <vt:lpstr>Gap120deg!bolt.size</vt:lpstr>
      <vt:lpstr>Gap30deg!bolt.size</vt:lpstr>
      <vt:lpstr>Gap60deg!bolt.size</vt:lpstr>
      <vt:lpstr>Gap90deg!bolt.size</vt:lpstr>
      <vt:lpstr>Gap120deg!dataseries.Fs</vt:lpstr>
      <vt:lpstr>Gap30deg!dataseries.Fs</vt:lpstr>
      <vt:lpstr>Gap60deg!dataseries.Fs</vt:lpstr>
      <vt:lpstr>Gap90deg!dataseries.Fs</vt:lpstr>
      <vt:lpstr>Gap120deg!dataseries.Ms</vt:lpstr>
      <vt:lpstr>Gap30deg!dataseries.Ms</vt:lpstr>
      <vt:lpstr>Gap60deg!dataseries.Ms</vt:lpstr>
      <vt:lpstr>Gap90deg!dataseries.Ms</vt:lpstr>
      <vt:lpstr>Gap120deg!dataseries.Z</vt:lpstr>
      <vt:lpstr>Gap30deg!dataseries.Z</vt:lpstr>
      <vt:lpstr>Gap60deg!dataseries.Z</vt:lpstr>
      <vt:lpstr>Gap90deg!dataseries.Z</vt:lpstr>
      <vt:lpstr>Gap120deg!Do</vt:lpstr>
      <vt:lpstr>Gap30deg!Do</vt:lpstr>
      <vt:lpstr>Gap60deg!Do</vt:lpstr>
      <vt:lpstr>Gap90deg!Do</vt:lpstr>
      <vt:lpstr>Gap120deg!Dw</vt:lpstr>
      <vt:lpstr>Gap30deg!Dw</vt:lpstr>
      <vt:lpstr>Gap60deg!Dw</vt:lpstr>
      <vt:lpstr>Gap90deg!Dw</vt:lpstr>
      <vt:lpstr>Gap120deg!DZ_gap</vt:lpstr>
      <vt:lpstr>Gap30deg!DZ_gap</vt:lpstr>
      <vt:lpstr>Gap60deg!DZ_gap</vt:lpstr>
      <vt:lpstr>Gap90deg!DZ_gap</vt:lpstr>
      <vt:lpstr>Tabelle1!DZdw</vt:lpstr>
      <vt:lpstr>Gap120deg!E_mod</vt:lpstr>
      <vt:lpstr>Gap30deg!E_mod</vt:lpstr>
      <vt:lpstr>Gap60deg!E_mod</vt:lpstr>
      <vt:lpstr>Gap90deg!E_mod</vt:lpstr>
      <vt:lpstr>Tabelle1!F0</vt:lpstr>
      <vt:lpstr>Tabelle1!Fpc</vt:lpstr>
      <vt:lpstr>Gap120deg!Fs_coeff.comp</vt:lpstr>
      <vt:lpstr>Gap30deg!Fs_coeff.comp</vt:lpstr>
      <vt:lpstr>Gap60deg!Fs_coeff.comp</vt:lpstr>
      <vt:lpstr>Gap90deg!Fs_coeff.comp</vt:lpstr>
      <vt:lpstr>Gap120deg!Fs_coeff.const</vt:lpstr>
      <vt:lpstr>Gap30deg!Fs_coeff.const</vt:lpstr>
      <vt:lpstr>Gap60deg!Fs_coeff.const</vt:lpstr>
      <vt:lpstr>Gap90deg!Fs_coeff.const</vt:lpstr>
      <vt:lpstr>Gap120deg!Fs_coeff.tens</vt:lpstr>
      <vt:lpstr>Gap30deg!Fs_coeff.tens</vt:lpstr>
      <vt:lpstr>Gap60deg!Fs_coeff.tens</vt:lpstr>
      <vt:lpstr>Gap90deg!Fs_coeff.tens</vt:lpstr>
      <vt:lpstr>Gap120deg!G_mod</vt:lpstr>
      <vt:lpstr>Gap30deg!G_mod</vt:lpstr>
      <vt:lpstr>Gap60deg!G_mod</vt:lpstr>
      <vt:lpstr>Gap90deg!G_mod</vt:lpstr>
      <vt:lpstr>Gap120deg!gap.h</vt:lpstr>
      <vt:lpstr>Gap30deg!gap.h</vt:lpstr>
      <vt:lpstr>Gap60deg!gap.h</vt:lpstr>
      <vt:lpstr>Gap90deg!gap.h</vt:lpstr>
      <vt:lpstr>Gap120deg!gap.L</vt:lpstr>
      <vt:lpstr>Gap30deg!gap.L</vt:lpstr>
      <vt:lpstr>Gap60deg!gap.L</vt:lpstr>
      <vt:lpstr>Gap90deg!gap.L</vt:lpstr>
      <vt:lpstr>Gap120deg!gap.stiffness</vt:lpstr>
      <vt:lpstr>Gap30deg!gap.stiffness</vt:lpstr>
      <vt:lpstr>Gap60deg!gap.stiffness</vt:lpstr>
      <vt:lpstr>Gap90deg!gap.stiffness</vt:lpstr>
      <vt:lpstr>Gap120deg!Ms_coeff.comp</vt:lpstr>
      <vt:lpstr>Gap30deg!Ms_coeff.comp</vt:lpstr>
      <vt:lpstr>Gap60deg!Ms_coeff.comp</vt:lpstr>
      <vt:lpstr>Gap90deg!Ms_coeff.comp</vt:lpstr>
      <vt:lpstr>Gap120deg!Ms_coeff.const</vt:lpstr>
      <vt:lpstr>Gap30deg!Ms_coeff.const</vt:lpstr>
      <vt:lpstr>Gap60deg!Ms_coeff.const</vt:lpstr>
      <vt:lpstr>Gap90deg!Ms_coeff.const</vt:lpstr>
      <vt:lpstr>Gap120deg!Ms_coeff.tens</vt:lpstr>
      <vt:lpstr>Gap30deg!Ms_coeff.tens</vt:lpstr>
      <vt:lpstr>Gap60deg!Ms_coeff.tens</vt:lpstr>
      <vt:lpstr>Gap90deg!Ms_coeff.tens</vt:lpstr>
      <vt:lpstr>Gap120deg!point1.Fs</vt:lpstr>
      <vt:lpstr>Gap30deg!point1.Fs</vt:lpstr>
      <vt:lpstr>Gap60deg!point1.Fs</vt:lpstr>
      <vt:lpstr>Gap90deg!point1.Fs</vt:lpstr>
      <vt:lpstr>Gap120deg!point1.Ms</vt:lpstr>
      <vt:lpstr>Gap30deg!point1.Ms</vt:lpstr>
      <vt:lpstr>Gap60deg!point1.Ms</vt:lpstr>
      <vt:lpstr>Gap90deg!point1.Ms</vt:lpstr>
      <vt:lpstr>Gap120deg!point1.Z</vt:lpstr>
      <vt:lpstr>Gap30deg!point1.Z</vt:lpstr>
      <vt:lpstr>Gap60deg!point1.Z</vt:lpstr>
      <vt:lpstr>Gap90deg!point1.Z</vt:lpstr>
      <vt:lpstr>Gap120deg!point2.Fs</vt:lpstr>
      <vt:lpstr>Gap30deg!point2.Fs</vt:lpstr>
      <vt:lpstr>Gap60deg!point2.Fs</vt:lpstr>
      <vt:lpstr>Gap90deg!point2.Fs</vt:lpstr>
      <vt:lpstr>Gap120deg!point2.Ms</vt:lpstr>
      <vt:lpstr>Gap30deg!point2.Ms</vt:lpstr>
      <vt:lpstr>Gap60deg!point2.Ms</vt:lpstr>
      <vt:lpstr>Gap90deg!point2.Ms</vt:lpstr>
      <vt:lpstr>Gap120deg!point2.Z</vt:lpstr>
      <vt:lpstr>Gap30deg!point2.Z</vt:lpstr>
      <vt:lpstr>Gap60deg!point2.Z</vt:lpstr>
      <vt:lpstr>Gap90deg!point2.Z</vt:lpstr>
      <vt:lpstr>Gap120deg!point3.Fs</vt:lpstr>
      <vt:lpstr>Gap30deg!point3.Fs</vt:lpstr>
      <vt:lpstr>Gap60deg!point3.Fs</vt:lpstr>
      <vt:lpstr>Gap90deg!point3.Fs</vt:lpstr>
      <vt:lpstr>Gap120deg!point3.Ms</vt:lpstr>
      <vt:lpstr>Gap30deg!point3.Ms</vt:lpstr>
      <vt:lpstr>Gap60deg!point3.Ms</vt:lpstr>
      <vt:lpstr>Gap90deg!point3.Ms</vt:lpstr>
      <vt:lpstr>Gap120deg!point3.Z</vt:lpstr>
      <vt:lpstr>Gap30deg!point3.Z</vt:lpstr>
      <vt:lpstr>Gap60deg!point3.Z</vt:lpstr>
      <vt:lpstr>Gap90deg!point3.Z</vt:lpstr>
      <vt:lpstr>Gap120deg!point4.Fs</vt:lpstr>
      <vt:lpstr>Gap30deg!point4.Fs</vt:lpstr>
      <vt:lpstr>Gap60deg!point4.Fs</vt:lpstr>
      <vt:lpstr>Gap90deg!point4.Fs</vt:lpstr>
      <vt:lpstr>Gap120deg!point4.Ms</vt:lpstr>
      <vt:lpstr>Gap30deg!point4.Ms</vt:lpstr>
      <vt:lpstr>Gap60deg!point4.Ms</vt:lpstr>
      <vt:lpstr>Gap90deg!point4.Ms</vt:lpstr>
      <vt:lpstr>Gap120deg!point4.Z</vt:lpstr>
      <vt:lpstr>Gap30deg!point4.Z</vt:lpstr>
      <vt:lpstr>Gap60deg!point4.Z</vt:lpstr>
      <vt:lpstr>Gap90deg!point4.Z</vt:lpstr>
      <vt:lpstr>Gap120deg!polynomial_initial_slope</vt:lpstr>
      <vt:lpstr>Gap30deg!polynomial_initial_slope</vt:lpstr>
      <vt:lpstr>Gap60deg!polynomial_initial_slope</vt:lpstr>
      <vt:lpstr>Gap90deg!polynomial_initial_slope</vt:lpstr>
      <vt:lpstr>Gap120deg!Print_Area</vt:lpstr>
      <vt:lpstr>Gap30deg!Print_Area</vt:lpstr>
      <vt:lpstr>Gap60deg!Print_Area</vt:lpstr>
      <vt:lpstr>Gap90deg!Print_Area</vt:lpstr>
      <vt:lpstr>Gap120deg!Radius</vt:lpstr>
      <vt:lpstr>Gap30deg!Radius</vt:lpstr>
      <vt:lpstr>Gap60deg!Radius</vt:lpstr>
      <vt:lpstr>Gap90deg!Radius</vt:lpstr>
      <vt:lpstr>Gap120deg!s</vt:lpstr>
      <vt:lpstr>Gap30deg!s</vt:lpstr>
      <vt:lpstr>Gap60deg!s</vt:lpstr>
      <vt:lpstr>Gap90deg!s</vt:lpstr>
      <vt:lpstr>Gap120deg!shell_arc_length</vt:lpstr>
      <vt:lpstr>Gap30deg!shell_arc_length</vt:lpstr>
      <vt:lpstr>Gap60deg!shell_arc_length</vt:lpstr>
      <vt:lpstr>Gap90deg!shell_arc_length</vt:lpstr>
      <vt:lpstr>Gap120deg!stiffness_correction_factor</vt:lpstr>
      <vt:lpstr>Gap30deg!stiffness_correction_factor</vt:lpstr>
      <vt:lpstr>Gap60deg!stiffness_correction_factor</vt:lpstr>
      <vt:lpstr>Gap90deg!stiffness_correction_factor</vt:lpstr>
      <vt:lpstr>Gap120deg!t</vt:lpstr>
      <vt:lpstr>Gap30deg!t</vt:lpstr>
      <vt:lpstr>Gap60deg!t</vt:lpstr>
      <vt:lpstr>Gap90deg!t</vt:lpstr>
      <vt:lpstr>Gap120deg!TemplateTitle</vt:lpstr>
      <vt:lpstr>Gap30deg!TemplateTitle</vt:lpstr>
      <vt:lpstr>Gap60deg!TemplateTitle</vt:lpstr>
      <vt:lpstr>Gap90deg!TemplateTitle</vt:lpstr>
      <vt:lpstr>Gap120deg!TemplateVersion</vt:lpstr>
      <vt:lpstr>Gap30deg!TemplateVersion</vt:lpstr>
      <vt:lpstr>Gap60deg!TemplateVersion</vt:lpstr>
      <vt:lpstr>Gap90deg!TemplateVersion</vt:lpstr>
      <vt:lpstr>Gap120deg!Title</vt:lpstr>
      <vt:lpstr>Gap30deg!Title</vt:lpstr>
      <vt:lpstr>Gap60deg!Title</vt:lpstr>
      <vt:lpstr>Gap90deg!Title</vt:lpstr>
      <vt:lpstr>Gap120deg!true_force_initial_slope</vt:lpstr>
      <vt:lpstr>Gap30deg!true_force_initial_slope</vt:lpstr>
      <vt:lpstr>Gap60deg!true_force_initial_slope</vt:lpstr>
      <vt:lpstr>Gap90deg!true_force_initial_slope</vt:lpstr>
      <vt:lpstr>Gap120deg!true_moment_initial_slope</vt:lpstr>
      <vt:lpstr>Gap30deg!true_moment_initial_slope</vt:lpstr>
      <vt:lpstr>Gap60deg!true_moment_initial_slope</vt:lpstr>
      <vt:lpstr>Gap90deg!true_moment_initial_slope</vt:lpstr>
      <vt:lpstr>Tabelle1!u_gap</vt:lpstr>
      <vt:lpstr>Tabelle1!u_gap_120deg</vt:lpstr>
      <vt:lpstr>Tabelle1!u_gap_60deg</vt:lpstr>
      <vt:lpstr>Tabelle1!u_gap_90deg</vt:lpstr>
      <vt:lpstr>Tabelle1!Z_0</vt:lpstr>
      <vt:lpstr>Tabelle1!Z_1</vt:lpstr>
      <vt:lpstr>Tabelle1!Z_2</vt:lpstr>
      <vt:lpstr>Tabelle1!Z_2_120deg</vt:lpstr>
      <vt:lpstr>Tabelle1!Z_2_60deg</vt:lpstr>
      <vt:lpstr>Tabelle1!Z_2_90deg</vt:lpstr>
      <vt:lpstr>Tabelle1!Z_3</vt:lpstr>
      <vt:lpstr>Tabelle1!Z_3_120deg</vt:lpstr>
      <vt:lpstr>Tabelle1!Z_3_60deg</vt:lpstr>
      <vt:lpstr>Tabelle1!Z_3_90deg</vt:lpstr>
      <vt:lpstr>Gap120deg!Z_dw</vt:lpstr>
      <vt:lpstr>Gap30deg!Z_dw</vt:lpstr>
      <vt:lpstr>Gap60deg!Z_dw</vt:lpstr>
      <vt:lpstr>Gap90deg!Z_dw</vt:lpstr>
      <vt:lpstr>Gap120deg!Z0</vt:lpstr>
      <vt:lpstr>Gap30deg!Z0</vt:lpstr>
      <vt:lpstr>Gap60deg!Z0</vt:lpstr>
      <vt:lpstr>Gap90deg!Z0</vt:lpstr>
      <vt:lpstr>Gap120deg!Z2_tilde</vt:lpstr>
      <vt:lpstr>Gap30deg!Z2_tilde</vt:lpstr>
      <vt:lpstr>Gap60deg!Z2_tilde</vt:lpstr>
      <vt:lpstr>Gap90deg!Z2_tilde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Seidel, Marc (SGRE OF S&amp;PR EN SUS)</dc:creator>
  <cp:lastModifiedBy>Del Buono, Marcello</cp:lastModifiedBy>
  <dcterms:created xsi:type="dcterms:W3CDTF">2024-03-07T08:42:31Z</dcterms:created>
  <dcterms:modified xsi:type="dcterms:W3CDTF">2024-03-11T15:50:45Z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2024-03-07T08:43:42Z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7234a3fb-e318-4358-a981-1b72456cf40e</vt:lpwstr>
  </property>
  <property fmtid="{D5CDD505-2E9C-101B-9397-08002B2CF9AE}" pid="8" name="MSIP_Label_6013f521-439d-4e48-8e98-41ab6c596aa7_ContentBits">
    <vt:lpwstr>0</vt:lpwstr>
  </property>
  <property fmtid="{D5CDD505-2E9C-101B-9397-08002B2CF9AE}" pid="9" name="ContentTypeId">
    <vt:lpwstr>0x0101004E5A98ECA1EC044BB77E0D7F6ADEF7BC</vt:lpwstr>
  </property>
</Properties>
</file>