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TFlangeSegment\"/>
    </mc:Choice>
  </mc:AlternateContent>
  <xr:revisionPtr revIDLastSave="0" documentId="13_ncr:1_{86390B0E-24FA-4A3C-BCB8-5116C85BEF02}" xr6:coauthVersionLast="47" xr6:coauthVersionMax="47" xr10:uidLastSave="{00000000-0000-0000-0000-000000000000}"/>
  <bookViews>
    <workbookView xWindow="1500" yWindow="1500" windowWidth="17280" windowHeight="888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_xlnm.Print_Area" localSheetId="3">Gap120deg!$A$11:$K$177</definedName>
    <definedName name="_xlnm.Print_Area" localSheetId="0">Gap30deg!$A$11:$K$177</definedName>
    <definedName name="_xlnm.Print_Area" localSheetId="1">Gap60deg!$A$11:$K$177</definedName>
    <definedName name="_xlnm.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16" l="1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G23" i="16" l="1"/>
  <c r="G22" i="16"/>
  <c r="E120" i="16" s="1" a="1"/>
  <c r="E120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F69" i="16" a="1"/>
  <c r="F76" i="16" a="1"/>
  <c r="F89" i="16" a="1"/>
  <c r="F113" i="16" a="1"/>
  <c r="F77" i="16" a="1"/>
  <c r="F52" i="16" a="1"/>
  <c r="F70" i="16" a="1"/>
  <c r="F72" i="16" a="1"/>
  <c r="F118" i="16" a="1"/>
  <c r="F51" i="16" a="1"/>
  <c r="F30" i="16" a="1"/>
  <c r="F36" i="16" a="1"/>
  <c r="F131" i="16" a="1"/>
  <c r="F78" i="16" a="1"/>
  <c r="F92" i="16" a="1"/>
  <c r="F125" i="16" a="1"/>
  <c r="F123" i="16" a="1"/>
  <c r="F61" i="16" a="1"/>
  <c r="F87" i="16" a="1"/>
  <c r="F29" i="16" a="1"/>
  <c r="F126" i="16" a="1"/>
  <c r="F122" i="16" a="1"/>
  <c r="F97" i="16" a="1"/>
  <c r="F91" i="16" a="1"/>
  <c r="F71" i="16" a="1"/>
  <c r="F133" i="16" a="1"/>
  <c r="F104" i="16" a="1"/>
  <c r="F82" i="16" a="1"/>
  <c r="F84" i="16" a="1"/>
  <c r="F31" i="16" a="1"/>
  <c r="F38" i="16" a="1"/>
  <c r="F129" i="16" a="1"/>
  <c r="F120" i="16" a="1"/>
  <c r="F53" i="16" a="1"/>
  <c r="F107" i="16" a="1"/>
  <c r="F60" i="16" a="1"/>
  <c r="F81" i="16" a="1"/>
  <c r="F112" i="16" a="1"/>
  <c r="F130" i="16" a="1"/>
  <c r="F93" i="16" a="1"/>
  <c r="F68" i="16" a="1"/>
  <c r="F128" i="16" a="1"/>
  <c r="F99" i="16" a="1"/>
  <c r="F48" i="16" a="1"/>
  <c r="F101" i="16" a="1"/>
  <c r="F96" i="16" a="1"/>
  <c r="F86" i="16" a="1"/>
  <c r="F127" i="16" a="1"/>
  <c r="F83" i="16" a="1"/>
  <c r="F106" i="16" a="1"/>
  <c r="F110" i="16" a="1"/>
  <c r="F79" i="16" a="1"/>
  <c r="F67" i="16" a="1"/>
  <c r="F90" i="16" a="1"/>
  <c r="F88" i="16" a="1"/>
  <c r="F108" i="16" a="1"/>
  <c r="F124" i="16" a="1"/>
  <c r="F121" i="16" a="1"/>
  <c r="F50" i="16" a="1"/>
  <c r="F132" i="16" a="1"/>
  <c r="F49" i="16" a="1"/>
  <c r="F100" i="16" a="1"/>
  <c r="F37" i="16" a="1"/>
  <c r="F131" i="16" l="1"/>
  <c r="F132" i="16"/>
  <c r="F133" i="16"/>
  <c r="F130" i="16"/>
  <c r="F126" i="16"/>
  <c r="F123" i="16"/>
  <c r="F121" i="16"/>
  <c r="G121" i="16" s="1"/>
  <c r="F127" i="16"/>
  <c r="F125" i="16"/>
  <c r="F124" i="16"/>
  <c r="F122" i="16"/>
  <c r="F120" i="16"/>
  <c r="G120" i="16" s="1"/>
  <c r="F110" i="16"/>
  <c r="F108" i="16"/>
  <c r="F90" i="16"/>
  <c r="F91" i="16"/>
  <c r="F96" i="16"/>
  <c r="F118" i="16"/>
  <c r="F129" i="16"/>
  <c r="F128" i="16"/>
  <c r="E132" i="16" a="1"/>
  <c r="E132" i="16" s="1"/>
  <c r="E131" i="16" a="1"/>
  <c r="E131" i="16" s="1"/>
  <c r="E133" i="16" a="1"/>
  <c r="E133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F104" i="16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2" i="16"/>
  <c r="F106" i="16"/>
  <c r="F107" i="16"/>
  <c r="F99" i="16"/>
  <c r="F81" i="16"/>
  <c r="F82" i="16"/>
  <c r="F87" i="16"/>
  <c r="F101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33" i="16" l="1"/>
  <c r="G110" i="16"/>
  <c r="G122" i="16"/>
  <c r="G124" i="16"/>
  <c r="G125" i="16"/>
  <c r="G127" i="16"/>
  <c r="G123" i="16"/>
  <c r="G126" i="16"/>
  <c r="G132" i="16"/>
  <c r="G131" i="16"/>
  <c r="G128" i="16"/>
  <c r="G129" i="16"/>
  <c r="G130" i="16"/>
  <c r="G118" i="16"/>
  <c r="G91" i="16"/>
  <c r="G90" i="16"/>
  <c r="G79" i="16"/>
  <c r="G92" i="16"/>
  <c r="G76" i="16"/>
  <c r="G52" i="16"/>
  <c r="G101" i="16"/>
  <c r="G78" i="16"/>
  <c r="G30" i="16"/>
  <c r="G38" i="16"/>
  <c r="G112" i="16"/>
  <c r="G113" i="16"/>
  <c r="G104" i="16"/>
  <c r="G61" i="16"/>
  <c r="G82" i="16"/>
  <c r="G89" i="16"/>
  <c r="G71" i="16"/>
  <c r="G96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<sst xmlns="http://schemas.openxmlformats.org/spreadsheetml/2006/main" count="1786" uniqueCount="364">
  <si>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</si>
  <si>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</si>
  <si>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</si>
  <si>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</si>
  <si>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</si>
  <si>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</si>
  <si>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</si>
  <si>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</si>
  <si>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</si>
  <si>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</si>
  <si>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</si>
  <si>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</si>
  <si>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</si>
  <si>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</si>
  <si>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</si>
  <si>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</si>
  <si>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</si>
  <si>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</si>
  <si>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</si>
  <si>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</si>
  <si>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</si>
  <si>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</si>
  <si>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</si>
  <si>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</si>
  <si>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</si>
  <si>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</si>
  <si>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</si>
  <si>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</si>
  <si>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</si>
  <si>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</si>
  <si>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</si>
  <si>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</si>
  <si>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</si>
  <si>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</si>
  <si>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</si>
  <si>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</si>
  <si>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</si>
  <si>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</si>
  <si>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</si>
  <si>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</si>
  <si>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</si>
  <si>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</si>
  <si>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</si>
  <si>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</si>
  <si>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</si>
  <si>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</si>
  <si>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</si>
  <si>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</si>
  <si>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</si>
  <si>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</si>
  <si>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</si>
  <si>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</si>
  <si>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</si>
  <si>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</si>
  <si>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</si>
  <si>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</si>
  <si>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</si>
  <si>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</si>
  <si>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</si>
  <si>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</si>
  <si>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</si>
  <si>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</si>
  <si>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</si>
  <si>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</si>
  <si>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</si>
  <si>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</si>
  <si>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</si>
  <si>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</si>
  <si>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</si>
  <si>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</si>
  <si>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</si>
  <si>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</si>
  <si>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</si>
  <si>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</si>
  <si>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</si>
  <si>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</si>
  <si>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</si>
  <si>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</si>
  <si>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</si>
  <si>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</si>
  <si>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</si>
  <si>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</si>
  <si>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</si>
  <si>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</si>
  <si>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</si>
  <si>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</si>
  <si>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</si>
  <si>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</si>
  <si>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</si>
  <si>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</si>
  <si>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</si>
  <si>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</si>
  <si>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</si>
  <si>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</si>
  <si>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</si>
  <si>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</si>
  <si>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</si>
  <si>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</si>
  <si>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</si>
  <si>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</si>
  <si>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</si>
  <si>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</si>
  <si>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</si>
  <si>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</si>
  <si>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</si>
  <si>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</si>
  <si>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</si>
  <si>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</si>
  <si>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</si>
  <si>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</si>
  <si>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</si>
  <si>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</si>
  <si>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</si>
  <si>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</si>
  <si>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</si>
  <si>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</si>
  <si>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</si>
  <si>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</si>
  <si>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</si>
  <si>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</si>
  <si>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</si>
  <si>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</si>
  <si>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</si>
  <si>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</si>
  <si>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</si>
  <si>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</si>
  <si>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</si>
  <si>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</si>
  <si>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</si>
  <si>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</si>
  <si>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</si>
  <si>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</si>
  <si>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</si>
  <si>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</si>
  <si>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</si>
  <si>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</si>
  <si>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</si>
  <si>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</si>
  <si>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</si>
  <si>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</si>
  <si>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</si>
  <si>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</si>
  <si>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</si>
  <si>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</si>
  <si>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</si>
  <si>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</si>
  <si>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</si>
  <si>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</si>
  <si>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</si>
  <si>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</si>
  <si>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</si>
  <si>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</si>
  <si>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</si>
  <si>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</si>
  <si>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</si>
  <si>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</si>
  <si>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</si>
  <si>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</si>
  <si>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</si>
  <si>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</si>
  <si>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</si>
  <si>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</si>
  <si>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</si>
  <si>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</si>
  <si>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</si>
  <si>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</si>
  <si>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</si>
  <si>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</si>
  <si>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</si>
  <si>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</si>
  <si>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</si>
  <si>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</si>
  <si>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</si>
  <si>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</si>
  <si>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</si>
  <si>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</si>
  <si>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</si>
  <si>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</si>
  <si>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</si>
  <si>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</si>
  <si>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</si>
  <si>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</si>
  <si>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</si>
  <si>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</si>
  <si>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</si>
  <si>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</si>
  <si>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</si>
  <si>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</si>
  <si>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</si>
  <si>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</si>
  <si>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</si>
  <si>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</si>
  <si>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</si>
  <si>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</si>
  <si>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</si>
  <si>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</si>
  <si>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</si>
  <si>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</si>
  <si>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</si>
  <si>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</si>
  <si>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</si>
  <si>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</si>
  <si>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</si>
  <si>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</si>
  <si>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</si>
  <si>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</si>
  <si>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</si>
  <si>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</si>
  <si>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</si>
  <si>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</si>
  <si>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</si>
  <si>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</si>
  <si>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</si>
  <si>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</si>
  <si>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</si>
  <si>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</si>
  <si>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</si>
  <si>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</si>
  <si>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</si>
  <si>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</si>
  <si>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</si>
  <si>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</si>
  <si>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</si>
  <si>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</si>
  <si>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</si>
  <si>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</si>
  <si>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</si>
  <si>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</si>
  <si>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</si>
  <si>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</si>
  <si>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</si>
  <si>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</si>
  <si>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</si>
  <si>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</si>
  <si>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</si>
  <si>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</si>
  <si>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</si>
  <si>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</si>
  <si>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</si>
  <si>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</si>
  <si>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</si>
  <si>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</si>
  <si>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</si>
  <si>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</si>
  <si>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</si>
  <si>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</si>
  <si>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</si>
  <si>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</si>
  <si>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</si>
  <si>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</si>
  <si>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</si>
  <si>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</si>
  <si>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</si>
  <si>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</si>
  <si>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</si>
  <si>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</si>
  <si>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</si>
  <si>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</si>
  <si>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</si>
  <si>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</si>
  <si>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</si>
  <si>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</si>
  <si>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</si>
  <si>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</si>
  <si>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</si>
  <si>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</si>
  <si>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</si>
  <si>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</si>
  <si>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</si>
  <si>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</si>
  <si>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</si>
  <si>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</si>
  <si>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</si>
  <si>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</si>
  <si>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</si>
  <si>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</si>
  <si>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</si>
  <si>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</si>
  <si>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</si>
  <si>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</si>
  <si>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</si>
  <si>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</si>
  <si>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</si>
  <si>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</si>
  <si>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</si>
  <si>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</si>
  <si>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</si>
  <si>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</si>
  <si>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</si>
  <si>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</si>
  <si>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</si>
  <si>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</si>
  <si>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</si>
  <si>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</si>
  <si>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</si>
  <si>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</si>
  <si>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</si>
  <si>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</si>
  <si>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</si>
  <si>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</si>
  <si>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</si>
  <si>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</si>
  <si>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</si>
  <si>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</si>
  <si>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</si>
  <si>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</si>
  <si>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</si>
  <si>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</si>
  <si>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</si>
  <si>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</si>
  <si>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</si>
  <si>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</si>
  <si>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</si>
  <si>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</si>
  <si>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</si>
  <si>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</si>
  <si>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</si>
  <si>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</si>
  <si>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</si>
  <si>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</si>
  <si>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</si>
  <si>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</si>
  <si>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</si>
  <si>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</si>
  <si>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</si>
  <si>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</si>
  <si>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</si>
  <si>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</si>
  <si>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</si>
  <si>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</si>
  <si>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</si>
  <si>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</si>
  <si>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</si>
  <si>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</si>
  <si>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</si>
  <si>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</si>
  <si>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</si>
  <si>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</si>
  <si>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</si>
  <si>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</si>
  <si>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</si>
  <si>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</si>
  <si>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</si>
  <si>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</si>
  <si>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</si>
  <si>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</si>
  <si>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</si>
  <si>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</si>
  <si>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</si>
  <si>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</si>
  <si>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</si>
  <si>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</si>
  <si>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</si>
  <si>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/>
  </si>
  <si>
    <t>No inclination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</si>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</sst>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3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69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0" fillId="3" borderId="1" xfId="1" applyNumberFormat="1" applyFont="1" applyFill="1" applyBorder="1" applyAlignment="1">
      <alignment horizontal="center" vertical="center"/>
    </xf>
    <xf numFmtId="2" fontId="10" fillId="3" borderId="5" xfId="1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left"/>
    </xf>
    <xf numFmtId="0" fontId="64" fillId="0" borderId="0" xfId="4" applyFont="1" applyAlignment="1">
      <alignment horizontal="center"/>
    </xf>
    <xf numFmtId="165" fontId="66" fillId="7" borderId="0" xfId="0" applyNumberFormat="1" applyFont="1" applyFill="1" applyAlignment="1">
      <alignment horizontal="center"/>
    </xf>
    <xf numFmtId="2" fontId="66" fillId="7" borderId="0" xfId="0" applyNumberFormat="1" applyFon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0" fontId="0" fillId="7" borderId="0" xfId="0" applyNumberFormat="1" applyFill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12" fillId="3" borderId="1" xfId="2" applyFont="1" applyFill="1" applyBorder="1" applyAlignment="1">
      <alignment horizontal="left" vertical="center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12" fillId="3" borderId="1" xfId="2" quotePrefix="1" applyFont="1" applyFill="1" applyBorder="1" applyAlignment="1">
      <alignment horizontal="left" vertic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</cellXfs>
  <cellStyles count="33">
    <cellStyle name="Normal" xfId="0" builtinId="0"/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" xfId="3" builtinId="5"/>
    <cellStyle name="Percent 2" xfId="16" xr:uid="{239069C0-748A-4C21-A885-90201691E9E0}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2 5" xfId="32" xr:uid="{B67073BC-212F-4B1C-B94E-AB4897819CA1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-1099.0367219299899</c:v>
                </c:pt>
                <c:pt idx="1">
                  <c:v>-1072.10568515314</c:v>
                </c:pt>
                <c:pt idx="2">
                  <c:v>-1045.17464837629</c:v>
                </c:pt>
                <c:pt idx="3">
                  <c:v>-1018.24361159944</c:v>
                </c:pt>
                <c:pt idx="4">
                  <c:v>-991.31257482259002</c:v>
                </c:pt>
                <c:pt idx="5">
                  <c:v>-964.38153804573994</c:v>
                </c:pt>
                <c:pt idx="6">
                  <c:v>-937.45050126888998</c:v>
                </c:pt>
                <c:pt idx="7">
                  <c:v>-910.51946449204013</c:v>
                </c:pt>
                <c:pt idx="8">
                  <c:v>-883.58842771519005</c:v>
                </c:pt>
                <c:pt idx="9">
                  <c:v>-856.65739093834009</c:v>
                </c:pt>
                <c:pt idx="10">
                  <c:v>-829.72635416149012</c:v>
                </c:pt>
                <c:pt idx="11">
                  <c:v>-802.79531738464016</c:v>
                </c:pt>
                <c:pt idx="12">
                  <c:v>-775.86428060779008</c:v>
                </c:pt>
                <c:pt idx="13">
                  <c:v>-748.93324383094011</c:v>
                </c:pt>
                <c:pt idx="14">
                  <c:v>-722.00220705409026</c:v>
                </c:pt>
                <c:pt idx="15">
                  <c:v>-695.07117027724018</c:v>
                </c:pt>
                <c:pt idx="16">
                  <c:v>-668.14013350039022</c:v>
                </c:pt>
                <c:pt idx="17">
                  <c:v>-641.20909672354026</c:v>
                </c:pt>
                <c:pt idx="18">
                  <c:v>-614.27805994669018</c:v>
                </c:pt>
                <c:pt idx="19">
                  <c:v>-587.34702316984021</c:v>
                </c:pt>
                <c:pt idx="20">
                  <c:v>-560.41598639299025</c:v>
                </c:pt>
                <c:pt idx="21">
                  <c:v>-533.48494961614017</c:v>
                </c:pt>
                <c:pt idx="22">
                  <c:v>-506.55391283929021</c:v>
                </c:pt>
                <c:pt idx="23">
                  <c:v>-479.62287606244024</c:v>
                </c:pt>
                <c:pt idx="24">
                  <c:v>-452.69183928559022</c:v>
                </c:pt>
                <c:pt idx="25">
                  <c:v>-425.7608025087402</c:v>
                </c:pt>
                <c:pt idx="26">
                  <c:v>-398.82976573189023</c:v>
                </c:pt>
                <c:pt idx="27">
                  <c:v>-371.89872895504033</c:v>
                </c:pt>
                <c:pt idx="28">
                  <c:v>-344.96769217819036</c:v>
                </c:pt>
                <c:pt idx="29">
                  <c:v>-318.03665540134034</c:v>
                </c:pt>
                <c:pt idx="30">
                  <c:v>-291.10561862449032</c:v>
                </c:pt>
                <c:pt idx="31">
                  <c:v>-264.17458184764035</c:v>
                </c:pt>
                <c:pt idx="32">
                  <c:v>-237.24354507079033</c:v>
                </c:pt>
                <c:pt idx="33">
                  <c:v>-210.31250829394034</c:v>
                </c:pt>
                <c:pt idx="34">
                  <c:v>-183.38147151709035</c:v>
                </c:pt>
                <c:pt idx="35">
                  <c:v>-156.45043474024033</c:v>
                </c:pt>
                <c:pt idx="36">
                  <c:v>-129.51939796339033</c:v>
                </c:pt>
                <c:pt idx="37">
                  <c:v>-102.58836118654034</c:v>
                </c:pt>
                <c:pt idx="38">
                  <c:v>-75.657324409690446</c:v>
                </c:pt>
                <c:pt idx="39">
                  <c:v>-48.726287632840453</c:v>
                </c:pt>
                <c:pt idx="40">
                  <c:v>-21.795250855990453</c:v>
                </c:pt>
                <c:pt idx="41">
                  <c:v>5.1357859208595471</c:v>
                </c:pt>
                <c:pt idx="42">
                  <c:v>32.066822697709547</c:v>
                </c:pt>
                <c:pt idx="43">
                  <c:v>58.997859474559547</c:v>
                </c:pt>
                <c:pt idx="44">
                  <c:v>85.928896251409554</c:v>
                </c:pt>
                <c:pt idx="45">
                  <c:v>112.85993302825955</c:v>
                </c:pt>
                <c:pt idx="46">
                  <c:v>139.79096980510954</c:v>
                </c:pt>
                <c:pt idx="47">
                  <c:v>166.72200658195953</c:v>
                </c:pt>
                <c:pt idx="48">
                  <c:v>193.65304335880955</c:v>
                </c:pt>
                <c:pt idx="49">
                  <c:v>220.58408013565955</c:v>
                </c:pt>
                <c:pt idx="50">
                  <c:v>247.51511691250954</c:v>
                </c:pt>
                <c:pt idx="51">
                  <c:v>274.44615368935956</c:v>
                </c:pt>
                <c:pt idx="52">
                  <c:v>301.37719046620953</c:v>
                </c:pt>
                <c:pt idx="53">
                  <c:v>328.30822724305955</c:v>
                </c:pt>
                <c:pt idx="54">
                  <c:v>355.23926401990934</c:v>
                </c:pt>
                <c:pt idx="55">
                  <c:v>382.17030079675931</c:v>
                </c:pt>
                <c:pt idx="56">
                  <c:v>409.10133757360933</c:v>
                </c:pt>
                <c:pt idx="57">
                  <c:v>436.03237435045929</c:v>
                </c:pt>
                <c:pt idx="58">
                  <c:v>462.96341112730931</c:v>
                </c:pt>
                <c:pt idx="59">
                  <c:v>489.89444790415934</c:v>
                </c:pt>
                <c:pt idx="60">
                  <c:v>516.82548468100936</c:v>
                </c:pt>
                <c:pt idx="61">
                  <c:v>543.75652145785932</c:v>
                </c:pt>
                <c:pt idx="62">
                  <c:v>570.68755823470929</c:v>
                </c:pt>
                <c:pt idx="63">
                  <c:v>597.61859501155936</c:v>
                </c:pt>
                <c:pt idx="64">
                  <c:v>624.54963178840933</c:v>
                </c:pt>
                <c:pt idx="65">
                  <c:v>651.48066856525929</c:v>
                </c:pt>
                <c:pt idx="66">
                  <c:v>678.41170534210937</c:v>
                </c:pt>
                <c:pt idx="67">
                  <c:v>705.34274211895934</c:v>
                </c:pt>
                <c:pt idx="68">
                  <c:v>732.2737788958093</c:v>
                </c:pt>
                <c:pt idx="69">
                  <c:v>759.20481567265927</c:v>
                </c:pt>
                <c:pt idx="70">
                  <c:v>786.13585244950934</c:v>
                </c:pt>
                <c:pt idx="71">
                  <c:v>813.06688922635931</c:v>
                </c:pt>
                <c:pt idx="72">
                  <c:v>839.99792600320927</c:v>
                </c:pt>
                <c:pt idx="73">
                  <c:v>866.92896278005935</c:v>
                </c:pt>
                <c:pt idx="74">
                  <c:v>893.85999955690932</c:v>
                </c:pt>
                <c:pt idx="75">
                  <c:v>920.79103633375905</c:v>
                </c:pt>
                <c:pt idx="76">
                  <c:v>947.72207311060913</c:v>
                </c:pt>
                <c:pt idx="77">
                  <c:v>974.6531098874591</c:v>
                </c:pt>
                <c:pt idx="78">
                  <c:v>1001.5841466643091</c:v>
                </c:pt>
                <c:pt idx="79">
                  <c:v>1028.515183441159</c:v>
                </c:pt>
                <c:pt idx="80">
                  <c:v>1055.4462202180091</c:v>
                </c:pt>
                <c:pt idx="81">
                  <c:v>1082.3772569948592</c:v>
                </c:pt>
                <c:pt idx="82">
                  <c:v>1109.308293771709</c:v>
                </c:pt>
                <c:pt idx="83">
                  <c:v>1136.2393305485591</c:v>
                </c:pt>
                <c:pt idx="84">
                  <c:v>1163.1703673254092</c:v>
                </c:pt>
                <c:pt idx="85">
                  <c:v>1190.101404102259</c:v>
                </c:pt>
                <c:pt idx="86">
                  <c:v>1217.0324408791091</c:v>
                </c:pt>
                <c:pt idx="87">
                  <c:v>1243.9634776559592</c:v>
                </c:pt>
                <c:pt idx="88">
                  <c:v>1270.894514432809</c:v>
                </c:pt>
                <c:pt idx="89">
                  <c:v>1297.8255512096591</c:v>
                </c:pt>
                <c:pt idx="90">
                  <c:v>1324.756587986509</c:v>
                </c:pt>
                <c:pt idx="91">
                  <c:v>1351.6876247633591</c:v>
                </c:pt>
                <c:pt idx="92">
                  <c:v>1378.6186615402091</c:v>
                </c:pt>
                <c:pt idx="93">
                  <c:v>1405.549698317059</c:v>
                </c:pt>
                <c:pt idx="94">
                  <c:v>1432.4807350939091</c:v>
                </c:pt>
                <c:pt idx="95">
                  <c:v>1459.4117718707591</c:v>
                </c:pt>
                <c:pt idx="96">
                  <c:v>1486.342808647609</c:v>
                </c:pt>
                <c:pt idx="97">
                  <c:v>1513.2738454244591</c:v>
                </c:pt>
                <c:pt idx="98">
                  <c:v>1540.2048822013091</c:v>
                </c:pt>
                <c:pt idx="99">
                  <c:v>1567.1359189781592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-81.950196903898984</c:v>
                </c:pt>
                <c:pt idx="1">
                  <c:v>-81.950196903898984</c:v>
                </c:pt>
                <c:pt idx="2">
                  <c:v>-81.950016537295468</c:v>
                </c:pt>
                <c:pt idx="3">
                  <c:v>-81.887551030216017</c:v>
                </c:pt>
                <c:pt idx="4">
                  <c:v>-81.712878769593502</c:v>
                </c:pt>
                <c:pt idx="5">
                  <c:v>-81.425999755427966</c:v>
                </c:pt>
                <c:pt idx="6">
                  <c:v>-81.026913987719382</c:v>
                </c:pt>
                <c:pt idx="7">
                  <c:v>-80.515621466467763</c:v>
                </c:pt>
                <c:pt idx="8">
                  <c:v>-79.89212219167311</c:v>
                </c:pt>
                <c:pt idx="9">
                  <c:v>-79.156416163335422</c:v>
                </c:pt>
                <c:pt idx="10">
                  <c:v>-78.30850338145467</c:v>
                </c:pt>
                <c:pt idx="11">
                  <c:v>-77.348383846030913</c:v>
                </c:pt>
                <c:pt idx="12">
                  <c:v>-76.276057557064092</c:v>
                </c:pt>
                <c:pt idx="13">
                  <c:v>-75.091524514554237</c:v>
                </c:pt>
                <c:pt idx="14">
                  <c:v>-73.794784718501361</c:v>
                </c:pt>
                <c:pt idx="15">
                  <c:v>-72.385838168905437</c:v>
                </c:pt>
                <c:pt idx="16">
                  <c:v>-70.864684865766478</c:v>
                </c:pt>
                <c:pt idx="17">
                  <c:v>-69.23132480908447</c:v>
                </c:pt>
                <c:pt idx="18">
                  <c:v>-67.485757998859427</c:v>
                </c:pt>
                <c:pt idx="19">
                  <c:v>-65.627984435091349</c:v>
                </c:pt>
                <c:pt idx="20">
                  <c:v>-63.65800411778023</c:v>
                </c:pt>
                <c:pt idx="21">
                  <c:v>-61.575817046926069</c:v>
                </c:pt>
                <c:pt idx="22">
                  <c:v>-59.381423222528866</c:v>
                </c:pt>
                <c:pt idx="23">
                  <c:v>-57.074822644588629</c:v>
                </c:pt>
                <c:pt idx="24">
                  <c:v>-54.65601531310535</c:v>
                </c:pt>
                <c:pt idx="25">
                  <c:v>-52.12500122807905</c:v>
                </c:pt>
                <c:pt idx="26">
                  <c:v>-49.481780389509694</c:v>
                </c:pt>
                <c:pt idx="27">
                  <c:v>-46.726352797397318</c:v>
                </c:pt>
                <c:pt idx="28">
                  <c:v>-43.858718451741893</c:v>
                </c:pt>
                <c:pt idx="29">
                  <c:v>-40.878877352543419</c:v>
                </c:pt>
                <c:pt idx="30">
                  <c:v>-37.786829499801925</c:v>
                </c:pt>
                <c:pt idx="31">
                  <c:v>-34.582574893517382</c:v>
                </c:pt>
                <c:pt idx="32">
                  <c:v>-31.266113533689797</c:v>
                </c:pt>
                <c:pt idx="33">
                  <c:v>-27.837445420319174</c:v>
                </c:pt>
                <c:pt idx="34">
                  <c:v>-24.29657055340552</c:v>
                </c:pt>
                <c:pt idx="35">
                  <c:v>-20.643488932948824</c:v>
                </c:pt>
                <c:pt idx="36">
                  <c:v>-16.878200558949086</c:v>
                </c:pt>
                <c:pt idx="37">
                  <c:v>-13.000705431406313</c:v>
                </c:pt>
                <c:pt idx="38">
                  <c:v>-9.0094818806034063</c:v>
                </c:pt>
                <c:pt idx="39">
                  <c:v>-4.8598355523541485</c:v>
                </c:pt>
                <c:pt idx="40">
                  <c:v>-0.53105136897278848</c:v>
                </c:pt>
                <c:pt idx="41">
                  <c:v>3.9768706695406753</c:v>
                </c:pt>
                <c:pt idx="42">
                  <c:v>8.6639305631862413</c:v>
                </c:pt>
                <c:pt idx="43">
                  <c:v>13.530128311963912</c:v>
                </c:pt>
                <c:pt idx="44">
                  <c:v>18.575463915873691</c:v>
                </c:pt>
                <c:pt idx="45">
                  <c:v>23.799937374915565</c:v>
                </c:pt>
                <c:pt idx="46">
                  <c:v>29.203548689089544</c:v>
                </c:pt>
                <c:pt idx="47">
                  <c:v>34.786297858395628</c:v>
                </c:pt>
                <c:pt idx="48">
                  <c:v>40.548184882833823</c:v>
                </c:pt>
                <c:pt idx="49">
                  <c:v>46.489209762404116</c:v>
                </c:pt>
                <c:pt idx="50">
                  <c:v>52.609372497106506</c:v>
                </c:pt>
                <c:pt idx="51">
                  <c:v>58.908673086941008</c:v>
                </c:pt>
                <c:pt idx="52">
                  <c:v>65.387111531907607</c:v>
                </c:pt>
                <c:pt idx="53">
                  <c:v>72.044687832006318</c:v>
                </c:pt>
                <c:pt idx="54">
                  <c:v>78.881401987237069</c:v>
                </c:pt>
                <c:pt idx="55">
                  <c:v>85.897253997599989</c:v>
                </c:pt>
                <c:pt idx="56">
                  <c:v>93.092243863094993</c:v>
                </c:pt>
                <c:pt idx="57">
                  <c:v>100.46637158372212</c:v>
                </c:pt>
                <c:pt idx="58">
                  <c:v>108.01963715948135</c:v>
                </c:pt>
                <c:pt idx="59">
                  <c:v>115.75204059037266</c:v>
                </c:pt>
                <c:pt idx="60">
                  <c:v>123.66358187639609</c:v>
                </c:pt>
                <c:pt idx="61">
                  <c:v>131.75426101755161</c:v>
                </c:pt>
                <c:pt idx="62">
                  <c:v>140.02407801383927</c:v>
                </c:pt>
                <c:pt idx="63">
                  <c:v>148.473032865259</c:v>
                </c:pt>
                <c:pt idx="64">
                  <c:v>157.10112557181083</c:v>
                </c:pt>
                <c:pt idx="65">
                  <c:v>165.90835613349478</c:v>
                </c:pt>
                <c:pt idx="66">
                  <c:v>174.89472455031085</c:v>
                </c:pt>
                <c:pt idx="67">
                  <c:v>184.06023082225897</c:v>
                </c:pt>
                <c:pt idx="68">
                  <c:v>193.40487494933924</c:v>
                </c:pt>
                <c:pt idx="69">
                  <c:v>202.92865693155161</c:v>
                </c:pt>
                <c:pt idx="70">
                  <c:v>212.63157676889608</c:v>
                </c:pt>
                <c:pt idx="71">
                  <c:v>222.51363446137262</c:v>
                </c:pt>
                <c:pt idx="72">
                  <c:v>232.57483000898128</c:v>
                </c:pt>
                <c:pt idx="73">
                  <c:v>242.8151634117221</c:v>
                </c:pt>
                <c:pt idx="74">
                  <c:v>253.23463466959498</c:v>
                </c:pt>
                <c:pt idx="75">
                  <c:v>263.83324378259988</c:v>
                </c:pt>
                <c:pt idx="76">
                  <c:v>274.61099075073696</c:v>
                </c:pt>
                <c:pt idx="77">
                  <c:v>285.56787557400617</c:v>
                </c:pt>
                <c:pt idx="78">
                  <c:v>296.70389825240744</c:v>
                </c:pt>
                <c:pt idx="79">
                  <c:v>308.01905878594079</c:v>
                </c:pt>
                <c:pt idx="80">
                  <c:v>319.51335717460637</c:v>
                </c:pt>
                <c:pt idx="81">
                  <c:v>331.18679341840391</c:v>
                </c:pt>
                <c:pt idx="82">
                  <c:v>343.03936751733363</c:v>
                </c:pt>
                <c:pt idx="83">
                  <c:v>355.07107947139542</c:v>
                </c:pt>
                <c:pt idx="84">
                  <c:v>367.28192928058934</c:v>
                </c:pt>
                <c:pt idx="85">
                  <c:v>379.67191694491544</c:v>
                </c:pt>
                <c:pt idx="86">
                  <c:v>392.24104246437344</c:v>
                </c:pt>
                <c:pt idx="87">
                  <c:v>404.98930583896373</c:v>
                </c:pt>
                <c:pt idx="88">
                  <c:v>417.91670706868604</c:v>
                </c:pt>
                <c:pt idx="89">
                  <c:v>431.02324615354047</c:v>
                </c:pt>
                <c:pt idx="90">
                  <c:v>444.30892309352708</c:v>
                </c:pt>
                <c:pt idx="91">
                  <c:v>457.7737378886456</c:v>
                </c:pt>
                <c:pt idx="92">
                  <c:v>471.41769053889641</c:v>
                </c:pt>
                <c:pt idx="93">
                  <c:v>485.24078104427923</c:v>
                </c:pt>
                <c:pt idx="94">
                  <c:v>499.24300940479418</c:v>
                </c:pt>
                <c:pt idx="95">
                  <c:v>513.42437562044131</c:v>
                </c:pt>
                <c:pt idx="96">
                  <c:v>527.78487969122034</c:v>
                </c:pt>
                <c:pt idx="97">
                  <c:v>542.32452161713172</c:v>
                </c:pt>
                <c:pt idx="98">
                  <c:v>557.043301398175</c:v>
                </c:pt>
                <c:pt idx="99">
                  <c:v>571.94121903435052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-1099.0367219299899</c:v>
                </c:pt>
                <c:pt idx="1">
                  <c:v>-1072.10568515314</c:v>
                </c:pt>
                <c:pt idx="2">
                  <c:v>-1045.17464837629</c:v>
                </c:pt>
                <c:pt idx="3">
                  <c:v>-1018.24361159944</c:v>
                </c:pt>
                <c:pt idx="4">
                  <c:v>-991.31257482259002</c:v>
                </c:pt>
                <c:pt idx="5">
                  <c:v>-964.38153804573994</c:v>
                </c:pt>
                <c:pt idx="6">
                  <c:v>-937.45050126888998</c:v>
                </c:pt>
                <c:pt idx="7">
                  <c:v>-910.51946449204013</c:v>
                </c:pt>
                <c:pt idx="8">
                  <c:v>-883.58842771519005</c:v>
                </c:pt>
                <c:pt idx="9">
                  <c:v>-856.65739093834009</c:v>
                </c:pt>
                <c:pt idx="10">
                  <c:v>-829.72635416149012</c:v>
                </c:pt>
                <c:pt idx="11">
                  <c:v>-802.79531738464016</c:v>
                </c:pt>
                <c:pt idx="12">
                  <c:v>-775.86428060779008</c:v>
                </c:pt>
                <c:pt idx="13">
                  <c:v>-748.93324383094011</c:v>
                </c:pt>
                <c:pt idx="14">
                  <c:v>-722.00220705409026</c:v>
                </c:pt>
                <c:pt idx="15">
                  <c:v>-695.07117027724018</c:v>
                </c:pt>
                <c:pt idx="16">
                  <c:v>-668.14013350039022</c:v>
                </c:pt>
                <c:pt idx="17">
                  <c:v>-641.20909672354026</c:v>
                </c:pt>
                <c:pt idx="18">
                  <c:v>-614.27805994669018</c:v>
                </c:pt>
                <c:pt idx="19">
                  <c:v>-587.34702316984021</c:v>
                </c:pt>
                <c:pt idx="20">
                  <c:v>-560.41598639299025</c:v>
                </c:pt>
                <c:pt idx="21">
                  <c:v>-533.48494961614017</c:v>
                </c:pt>
                <c:pt idx="22">
                  <c:v>-506.55391283929021</c:v>
                </c:pt>
                <c:pt idx="23">
                  <c:v>-479.62287606244024</c:v>
                </c:pt>
                <c:pt idx="24">
                  <c:v>-452.69183928559022</c:v>
                </c:pt>
                <c:pt idx="25">
                  <c:v>-425.7608025087402</c:v>
                </c:pt>
                <c:pt idx="26">
                  <c:v>-398.82976573189023</c:v>
                </c:pt>
                <c:pt idx="27">
                  <c:v>-371.89872895504033</c:v>
                </c:pt>
                <c:pt idx="28">
                  <c:v>-344.96769217819036</c:v>
                </c:pt>
                <c:pt idx="29">
                  <c:v>-318.03665540134034</c:v>
                </c:pt>
                <c:pt idx="30">
                  <c:v>-291.10561862449032</c:v>
                </c:pt>
                <c:pt idx="31">
                  <c:v>-264.17458184764035</c:v>
                </c:pt>
                <c:pt idx="32">
                  <c:v>-237.24354507079033</c:v>
                </c:pt>
                <c:pt idx="33">
                  <c:v>-210.31250829394034</c:v>
                </c:pt>
                <c:pt idx="34">
                  <c:v>-183.38147151709035</c:v>
                </c:pt>
                <c:pt idx="35">
                  <c:v>-156.45043474024033</c:v>
                </c:pt>
                <c:pt idx="36">
                  <c:v>-129.51939796339033</c:v>
                </c:pt>
                <c:pt idx="37">
                  <c:v>-102.58836118654034</c:v>
                </c:pt>
                <c:pt idx="38">
                  <c:v>-75.657324409690446</c:v>
                </c:pt>
                <c:pt idx="39">
                  <c:v>-48.726287632840453</c:v>
                </c:pt>
                <c:pt idx="40">
                  <c:v>-21.795250855990453</c:v>
                </c:pt>
                <c:pt idx="41">
                  <c:v>5.1357859208595471</c:v>
                </c:pt>
                <c:pt idx="42">
                  <c:v>32.066822697709547</c:v>
                </c:pt>
                <c:pt idx="43">
                  <c:v>58.997859474559547</c:v>
                </c:pt>
                <c:pt idx="44">
                  <c:v>85.928896251409554</c:v>
                </c:pt>
                <c:pt idx="45">
                  <c:v>112.85993302825955</c:v>
                </c:pt>
                <c:pt idx="46">
                  <c:v>139.79096980510954</c:v>
                </c:pt>
                <c:pt idx="47">
                  <c:v>166.72200658195953</c:v>
                </c:pt>
                <c:pt idx="48">
                  <c:v>193.65304335880955</c:v>
                </c:pt>
                <c:pt idx="49">
                  <c:v>220.58408013565955</c:v>
                </c:pt>
                <c:pt idx="50">
                  <c:v>247.51511691250954</c:v>
                </c:pt>
                <c:pt idx="51">
                  <c:v>274.44615368935956</c:v>
                </c:pt>
                <c:pt idx="52">
                  <c:v>301.37719046620953</c:v>
                </c:pt>
                <c:pt idx="53">
                  <c:v>328.30822724305955</c:v>
                </c:pt>
                <c:pt idx="54">
                  <c:v>355.23926401990934</c:v>
                </c:pt>
                <c:pt idx="55">
                  <c:v>382.17030079675931</c:v>
                </c:pt>
                <c:pt idx="56">
                  <c:v>409.10133757360933</c:v>
                </c:pt>
                <c:pt idx="57">
                  <c:v>436.03237435045929</c:v>
                </c:pt>
                <c:pt idx="58">
                  <c:v>462.96341112730931</c:v>
                </c:pt>
                <c:pt idx="59">
                  <c:v>489.89444790415934</c:v>
                </c:pt>
                <c:pt idx="60">
                  <c:v>516.82548468100936</c:v>
                </c:pt>
                <c:pt idx="61">
                  <c:v>543.75652145785932</c:v>
                </c:pt>
                <c:pt idx="62">
                  <c:v>570.68755823470929</c:v>
                </c:pt>
                <c:pt idx="63">
                  <c:v>597.61859501155936</c:v>
                </c:pt>
                <c:pt idx="64">
                  <c:v>624.54963178840933</c:v>
                </c:pt>
                <c:pt idx="65">
                  <c:v>651.48066856525929</c:v>
                </c:pt>
                <c:pt idx="66">
                  <c:v>678.41170534210937</c:v>
                </c:pt>
                <c:pt idx="67">
                  <c:v>705.34274211895934</c:v>
                </c:pt>
                <c:pt idx="68">
                  <c:v>732.2737788958093</c:v>
                </c:pt>
                <c:pt idx="69">
                  <c:v>759.20481567265927</c:v>
                </c:pt>
                <c:pt idx="70">
                  <c:v>786.13585244950934</c:v>
                </c:pt>
                <c:pt idx="71">
                  <c:v>813.06688922635931</c:v>
                </c:pt>
                <c:pt idx="72">
                  <c:v>839.99792600320927</c:v>
                </c:pt>
                <c:pt idx="73">
                  <c:v>866.92896278005935</c:v>
                </c:pt>
                <c:pt idx="74">
                  <c:v>893.85999955690932</c:v>
                </c:pt>
                <c:pt idx="75">
                  <c:v>920.79103633375905</c:v>
                </c:pt>
                <c:pt idx="76">
                  <c:v>947.72207311060913</c:v>
                </c:pt>
                <c:pt idx="77">
                  <c:v>974.6531098874591</c:v>
                </c:pt>
                <c:pt idx="78">
                  <c:v>1001.5841466643091</c:v>
                </c:pt>
                <c:pt idx="79">
                  <c:v>1028.515183441159</c:v>
                </c:pt>
                <c:pt idx="80">
                  <c:v>1055.4462202180091</c:v>
                </c:pt>
                <c:pt idx="81">
                  <c:v>1082.3772569948592</c:v>
                </c:pt>
                <c:pt idx="82">
                  <c:v>1109.308293771709</c:v>
                </c:pt>
                <c:pt idx="83">
                  <c:v>1136.2393305485591</c:v>
                </c:pt>
                <c:pt idx="84">
                  <c:v>1163.1703673254092</c:v>
                </c:pt>
                <c:pt idx="85">
                  <c:v>1190.101404102259</c:v>
                </c:pt>
                <c:pt idx="86">
                  <c:v>1217.0324408791091</c:v>
                </c:pt>
                <c:pt idx="87">
                  <c:v>1243.9634776559592</c:v>
                </c:pt>
                <c:pt idx="88">
                  <c:v>1270.894514432809</c:v>
                </c:pt>
                <c:pt idx="89">
                  <c:v>1297.8255512096591</c:v>
                </c:pt>
                <c:pt idx="90">
                  <c:v>1324.756587986509</c:v>
                </c:pt>
                <c:pt idx="91">
                  <c:v>1351.6876247633591</c:v>
                </c:pt>
                <c:pt idx="92">
                  <c:v>1378.6186615402091</c:v>
                </c:pt>
                <c:pt idx="93">
                  <c:v>1405.549698317059</c:v>
                </c:pt>
                <c:pt idx="94">
                  <c:v>1432.4807350939091</c:v>
                </c:pt>
                <c:pt idx="95">
                  <c:v>1459.4117718707591</c:v>
                </c:pt>
                <c:pt idx="96">
                  <c:v>1486.342808647609</c:v>
                </c:pt>
                <c:pt idx="97">
                  <c:v>1513.2738454244591</c:v>
                </c:pt>
                <c:pt idx="98">
                  <c:v>1540.2048822013091</c:v>
                </c:pt>
                <c:pt idx="99">
                  <c:v>1567.1359189781592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894.03546159069674</c:v>
                </c:pt>
                <c:pt idx="1">
                  <c:v>894.03546159069674</c:v>
                </c:pt>
                <c:pt idx="2">
                  <c:v>894.03554658168912</c:v>
                </c:pt>
                <c:pt idx="3">
                  <c:v>894.06498110744838</c:v>
                </c:pt>
                <c:pt idx="4">
                  <c:v>894.14728885447687</c:v>
                </c:pt>
                <c:pt idx="5">
                  <c:v>894.28246982277471</c:v>
                </c:pt>
                <c:pt idx="6">
                  <c:v>894.47052401234203</c:v>
                </c:pt>
                <c:pt idx="7">
                  <c:v>894.71145142317869</c:v>
                </c:pt>
                <c:pt idx="8">
                  <c:v>895.0052520552847</c:v>
                </c:pt>
                <c:pt idx="9">
                  <c:v>895.35192590866006</c:v>
                </c:pt>
                <c:pt idx="10">
                  <c:v>895.75147298330478</c:v>
                </c:pt>
                <c:pt idx="11">
                  <c:v>896.20389327921896</c:v>
                </c:pt>
                <c:pt idx="12">
                  <c:v>896.70918679640238</c:v>
                </c:pt>
                <c:pt idx="13">
                  <c:v>897.26735353485515</c:v>
                </c:pt>
                <c:pt idx="14">
                  <c:v>897.87839349457738</c:v>
                </c:pt>
                <c:pt idx="15">
                  <c:v>898.54230667556897</c:v>
                </c:pt>
                <c:pt idx="16">
                  <c:v>899.2590930778299</c:v>
                </c:pt>
                <c:pt idx="17">
                  <c:v>900.02875270136019</c:v>
                </c:pt>
                <c:pt idx="18">
                  <c:v>900.85128554615983</c:v>
                </c:pt>
                <c:pt idx="19">
                  <c:v>901.72669161222882</c:v>
                </c:pt>
                <c:pt idx="20">
                  <c:v>902.65497089956727</c:v>
                </c:pt>
                <c:pt idx="21">
                  <c:v>903.63612340817508</c:v>
                </c:pt>
                <c:pt idx="22">
                  <c:v>904.67014913805212</c:v>
                </c:pt>
                <c:pt idx="23">
                  <c:v>905.75704808919863</c:v>
                </c:pt>
                <c:pt idx="24">
                  <c:v>906.89682026161449</c:v>
                </c:pt>
                <c:pt idx="25">
                  <c:v>908.08946565529982</c:v>
                </c:pt>
                <c:pt idx="26">
                  <c:v>909.33498427025438</c:v>
                </c:pt>
                <c:pt idx="27">
                  <c:v>910.63337610647829</c:v>
                </c:pt>
                <c:pt idx="28">
                  <c:v>911.98464116397167</c:v>
                </c:pt>
                <c:pt idx="29">
                  <c:v>913.38877944273429</c:v>
                </c:pt>
                <c:pt idx="30">
                  <c:v>914.84579094276648</c:v>
                </c:pt>
                <c:pt idx="31">
                  <c:v>916.3556756640678</c:v>
                </c:pt>
                <c:pt idx="32">
                  <c:v>917.9184336066387</c:v>
                </c:pt>
                <c:pt idx="33">
                  <c:v>919.53406477047872</c:v>
                </c:pt>
                <c:pt idx="34">
                  <c:v>921.20256915558832</c:v>
                </c:pt>
                <c:pt idx="35">
                  <c:v>922.92394676196727</c:v>
                </c:pt>
                <c:pt idx="36">
                  <c:v>924.69819758961546</c:v>
                </c:pt>
                <c:pt idx="37">
                  <c:v>926.52532163853311</c:v>
                </c:pt>
                <c:pt idx="38">
                  <c:v>928.40727520041378</c:v>
                </c:pt>
                <c:pt idx="39">
                  <c:v>930.40151830936884</c:v>
                </c:pt>
                <c:pt idx="40">
                  <c:v>932.5346827199478</c:v>
                </c:pt>
                <c:pt idx="41">
                  <c:v>934.80676843215076</c:v>
                </c:pt>
                <c:pt idx="42">
                  <c:v>937.21777544597751</c:v>
                </c:pt>
                <c:pt idx="43">
                  <c:v>939.76770376142815</c:v>
                </c:pt>
                <c:pt idx="44">
                  <c:v>942.4565533785028</c:v>
                </c:pt>
                <c:pt idx="45">
                  <c:v>945.28432429720135</c:v>
                </c:pt>
                <c:pt idx="46">
                  <c:v>948.25101651752379</c:v>
                </c:pt>
                <c:pt idx="47">
                  <c:v>951.35663003947025</c:v>
                </c:pt>
                <c:pt idx="48">
                  <c:v>954.60116486304059</c:v>
                </c:pt>
                <c:pt idx="49">
                  <c:v>957.98462098823472</c:v>
                </c:pt>
                <c:pt idx="50">
                  <c:v>961.50699841505298</c:v>
                </c:pt>
                <c:pt idx="51">
                  <c:v>965.16829714349501</c:v>
                </c:pt>
                <c:pt idx="52">
                  <c:v>968.96851717356105</c:v>
                </c:pt>
                <c:pt idx="53">
                  <c:v>972.90765850525088</c:v>
                </c:pt>
                <c:pt idx="54">
                  <c:v>976.98572113856471</c:v>
                </c:pt>
                <c:pt idx="55">
                  <c:v>981.20270507350256</c:v>
                </c:pt>
                <c:pt idx="56">
                  <c:v>985.5586103100643</c:v>
                </c:pt>
                <c:pt idx="57">
                  <c:v>990.05343684824982</c:v>
                </c:pt>
                <c:pt idx="58">
                  <c:v>994.68718468805935</c:v>
                </c:pt>
                <c:pt idx="59">
                  <c:v>999.45985382949289</c:v>
                </c:pt>
                <c:pt idx="60">
                  <c:v>1004.3714442725503</c:v>
                </c:pt>
                <c:pt idx="61">
                  <c:v>1009.4219560172315</c:v>
                </c:pt>
                <c:pt idx="62">
                  <c:v>1014.6113890635369</c:v>
                </c:pt>
                <c:pt idx="63">
                  <c:v>1019.939743411466</c:v>
                </c:pt>
                <c:pt idx="64">
                  <c:v>1025.4070190610191</c:v>
                </c:pt>
                <c:pt idx="65">
                  <c:v>1031.0132160121959</c:v>
                </c:pt>
                <c:pt idx="66">
                  <c:v>1036.7583342649968</c:v>
                </c:pt>
                <c:pt idx="67">
                  <c:v>1042.6423738194219</c:v>
                </c:pt>
                <c:pt idx="68">
                  <c:v>1048.6653346754706</c:v>
                </c:pt>
                <c:pt idx="69">
                  <c:v>1054.8272168331432</c:v>
                </c:pt>
                <c:pt idx="70">
                  <c:v>1061.1280202924399</c:v>
                </c:pt>
                <c:pt idx="71">
                  <c:v>1067.5677450533606</c:v>
                </c:pt>
                <c:pt idx="72">
                  <c:v>1074.1463911159049</c:v>
                </c:pt>
                <c:pt idx="73">
                  <c:v>1080.8639584800731</c:v>
                </c:pt>
                <c:pt idx="74">
                  <c:v>1087.7204471458656</c:v>
                </c:pt>
                <c:pt idx="75">
                  <c:v>1094.7158571132818</c:v>
                </c:pt>
                <c:pt idx="76">
                  <c:v>1101.8501883823217</c:v>
                </c:pt>
                <c:pt idx="77">
                  <c:v>1109.1234409529857</c:v>
                </c:pt>
                <c:pt idx="78">
                  <c:v>1116.5356148252738</c:v>
                </c:pt>
                <c:pt idx="79">
                  <c:v>1124.0867099991858</c:v>
                </c:pt>
                <c:pt idx="80">
                  <c:v>1131.7767264747217</c:v>
                </c:pt>
                <c:pt idx="81">
                  <c:v>1139.6056642518813</c:v>
                </c:pt>
                <c:pt idx="82">
                  <c:v>1147.573523330665</c:v>
                </c:pt>
                <c:pt idx="83">
                  <c:v>1155.6803037110726</c:v>
                </c:pt>
                <c:pt idx="84">
                  <c:v>1163.9260053931041</c:v>
                </c:pt>
                <c:pt idx="85">
                  <c:v>1172.3106283767595</c:v>
                </c:pt>
                <c:pt idx="86">
                  <c:v>1180.8341726620388</c:v>
                </c:pt>
                <c:pt idx="87">
                  <c:v>1189.4966382489424</c:v>
                </c:pt>
                <c:pt idx="88">
                  <c:v>1198.2980251374695</c:v>
                </c:pt>
                <c:pt idx="89">
                  <c:v>1207.2383333276205</c:v>
                </c:pt>
                <c:pt idx="90">
                  <c:v>1216.3175628193958</c:v>
                </c:pt>
                <c:pt idx="91">
                  <c:v>1225.5357136127946</c:v>
                </c:pt>
                <c:pt idx="92">
                  <c:v>1234.8927857078174</c:v>
                </c:pt>
                <c:pt idx="93">
                  <c:v>1244.3887791044642</c:v>
                </c:pt>
                <c:pt idx="94">
                  <c:v>1254.0236938027351</c:v>
                </c:pt>
                <c:pt idx="95">
                  <c:v>1263.7975298026297</c:v>
                </c:pt>
                <c:pt idx="96">
                  <c:v>1273.7102871041482</c:v>
                </c:pt>
                <c:pt idx="97">
                  <c:v>1283.7619657072908</c:v>
                </c:pt>
                <c:pt idx="98">
                  <c:v>1293.9525656120572</c:v>
                </c:pt>
                <c:pt idx="99">
                  <c:v>1304.2820868184476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-964.50294412273126</c:v>
                </c:pt>
                <c:pt idx="1">
                  <c:v>-938.42205611225586</c:v>
                </c:pt>
                <c:pt idx="2">
                  <c:v>-912.34116810178068</c:v>
                </c:pt>
                <c:pt idx="3">
                  <c:v>-886.26028009130539</c:v>
                </c:pt>
                <c:pt idx="4">
                  <c:v>-860.17939208083021</c:v>
                </c:pt>
                <c:pt idx="5">
                  <c:v>-834.09850407035481</c:v>
                </c:pt>
                <c:pt idx="6">
                  <c:v>-808.01761605987951</c:v>
                </c:pt>
                <c:pt idx="7">
                  <c:v>-781.93672804940434</c:v>
                </c:pt>
                <c:pt idx="8">
                  <c:v>-755.85584003892905</c:v>
                </c:pt>
                <c:pt idx="9">
                  <c:v>-729.77495202845387</c:v>
                </c:pt>
                <c:pt idx="10">
                  <c:v>-703.69406401797846</c:v>
                </c:pt>
                <c:pt idx="11">
                  <c:v>-677.61317600750317</c:v>
                </c:pt>
                <c:pt idx="12">
                  <c:v>-651.53228799702799</c:v>
                </c:pt>
                <c:pt idx="13">
                  <c:v>-625.45139998655281</c:v>
                </c:pt>
                <c:pt idx="14">
                  <c:v>-599.37051197607741</c:v>
                </c:pt>
                <c:pt idx="15">
                  <c:v>-573.28962396560212</c:v>
                </c:pt>
                <c:pt idx="16">
                  <c:v>-547.20873595512683</c:v>
                </c:pt>
                <c:pt idx="17">
                  <c:v>-521.12784794465165</c:v>
                </c:pt>
                <c:pt idx="18">
                  <c:v>-495.04695993417636</c:v>
                </c:pt>
                <c:pt idx="19">
                  <c:v>-468.96607192370101</c:v>
                </c:pt>
                <c:pt idx="20">
                  <c:v>-442.88518391322577</c:v>
                </c:pt>
                <c:pt idx="21">
                  <c:v>-416.8042959027506</c:v>
                </c:pt>
                <c:pt idx="22">
                  <c:v>-390.72340789227525</c:v>
                </c:pt>
                <c:pt idx="23">
                  <c:v>-364.64251988179996</c:v>
                </c:pt>
                <c:pt idx="24">
                  <c:v>-338.56163187132472</c:v>
                </c:pt>
                <c:pt idx="25">
                  <c:v>-312.48074386084943</c:v>
                </c:pt>
                <c:pt idx="26">
                  <c:v>-286.39985585037419</c:v>
                </c:pt>
                <c:pt idx="27">
                  <c:v>-260.3189678398989</c:v>
                </c:pt>
                <c:pt idx="28">
                  <c:v>-234.23807982942358</c:v>
                </c:pt>
                <c:pt idx="29">
                  <c:v>-208.15719181894838</c:v>
                </c:pt>
                <c:pt idx="30">
                  <c:v>-182.07630380847306</c:v>
                </c:pt>
                <c:pt idx="31">
                  <c:v>-155.99541579799785</c:v>
                </c:pt>
                <c:pt idx="32">
                  <c:v>-129.91452778752253</c:v>
                </c:pt>
                <c:pt idx="33">
                  <c:v>-103.83363977704721</c:v>
                </c:pt>
                <c:pt idx="34">
                  <c:v>-77.752751766572004</c:v>
                </c:pt>
                <c:pt idx="35">
                  <c:v>-51.671863756096691</c:v>
                </c:pt>
                <c:pt idx="36">
                  <c:v>-25.590975745621485</c:v>
                </c:pt>
                <c:pt idx="37">
                  <c:v>0.48991226485383232</c:v>
                </c:pt>
                <c:pt idx="38">
                  <c:v>26.570800275329152</c:v>
                </c:pt>
                <c:pt idx="39">
                  <c:v>52.651688285804354</c:v>
                </c:pt>
                <c:pt idx="40">
                  <c:v>78.732576296279674</c:v>
                </c:pt>
                <c:pt idx="41">
                  <c:v>104.81346430675499</c:v>
                </c:pt>
                <c:pt idx="42">
                  <c:v>130.89435231723007</c:v>
                </c:pt>
                <c:pt idx="43">
                  <c:v>156.97524032770539</c:v>
                </c:pt>
                <c:pt idx="44">
                  <c:v>183.05612833818071</c:v>
                </c:pt>
                <c:pt idx="45">
                  <c:v>209.13701634865603</c:v>
                </c:pt>
                <c:pt idx="46">
                  <c:v>235.21790435913135</c:v>
                </c:pt>
                <c:pt idx="47">
                  <c:v>261.29879236960642</c:v>
                </c:pt>
                <c:pt idx="48">
                  <c:v>287.37968038008177</c:v>
                </c:pt>
                <c:pt idx="49">
                  <c:v>313.46056839055706</c:v>
                </c:pt>
                <c:pt idx="50">
                  <c:v>339.54145640103241</c:v>
                </c:pt>
                <c:pt idx="51">
                  <c:v>365.6223444115077</c:v>
                </c:pt>
                <c:pt idx="52">
                  <c:v>391.70323242198282</c:v>
                </c:pt>
                <c:pt idx="53">
                  <c:v>417.78412043245811</c:v>
                </c:pt>
                <c:pt idx="54">
                  <c:v>443.86500844293346</c:v>
                </c:pt>
                <c:pt idx="55">
                  <c:v>469.94589645340875</c:v>
                </c:pt>
                <c:pt idx="56">
                  <c:v>496.0267844638841</c:v>
                </c:pt>
                <c:pt idx="57">
                  <c:v>522.10767247435911</c:v>
                </c:pt>
                <c:pt idx="58">
                  <c:v>548.18856048483451</c:v>
                </c:pt>
                <c:pt idx="59">
                  <c:v>574.2694484953098</c:v>
                </c:pt>
                <c:pt idx="60">
                  <c:v>600.35033650578509</c:v>
                </c:pt>
                <c:pt idx="61">
                  <c:v>626.43122451626039</c:v>
                </c:pt>
                <c:pt idx="62">
                  <c:v>652.51211252673556</c:v>
                </c:pt>
                <c:pt idx="63">
                  <c:v>678.59300053721086</c:v>
                </c:pt>
                <c:pt idx="64">
                  <c:v>704.67388854768615</c:v>
                </c:pt>
                <c:pt idx="65">
                  <c:v>730.75477655816144</c:v>
                </c:pt>
                <c:pt idx="66">
                  <c:v>756.83566456863684</c:v>
                </c:pt>
                <c:pt idx="67">
                  <c:v>782.91655257911191</c:v>
                </c:pt>
                <c:pt idx="68">
                  <c:v>808.9974405895872</c:v>
                </c:pt>
                <c:pt idx="69">
                  <c:v>835.07832860006249</c:v>
                </c:pt>
                <c:pt idx="70">
                  <c:v>861.1592166105379</c:v>
                </c:pt>
                <c:pt idx="71">
                  <c:v>887.24010462101319</c:v>
                </c:pt>
                <c:pt idx="72">
                  <c:v>913.32099263148825</c:v>
                </c:pt>
                <c:pt idx="73">
                  <c:v>939.40188064196354</c:v>
                </c:pt>
                <c:pt idx="74">
                  <c:v>965.48276865243884</c:v>
                </c:pt>
                <c:pt idx="75">
                  <c:v>991.56365666291424</c:v>
                </c:pt>
                <c:pt idx="76">
                  <c:v>1017.6445446733895</c:v>
                </c:pt>
                <c:pt idx="77">
                  <c:v>1043.7254326838647</c:v>
                </c:pt>
                <c:pt idx="78">
                  <c:v>1069.80632069434</c:v>
                </c:pt>
                <c:pt idx="79">
                  <c:v>1095.8872087048153</c:v>
                </c:pt>
                <c:pt idx="80">
                  <c:v>1121.9680967152906</c:v>
                </c:pt>
                <c:pt idx="81">
                  <c:v>1148.0489847257659</c:v>
                </c:pt>
                <c:pt idx="82">
                  <c:v>1174.1298727362412</c:v>
                </c:pt>
                <c:pt idx="83">
                  <c:v>1200.2107607467165</c:v>
                </c:pt>
                <c:pt idx="84">
                  <c:v>1226.2916487571913</c:v>
                </c:pt>
                <c:pt idx="85">
                  <c:v>1252.3725367676666</c:v>
                </c:pt>
                <c:pt idx="86">
                  <c:v>1278.4534247781421</c:v>
                </c:pt>
                <c:pt idx="87">
                  <c:v>1304.5343127886174</c:v>
                </c:pt>
                <c:pt idx="88">
                  <c:v>1330.6152007990927</c:v>
                </c:pt>
                <c:pt idx="89">
                  <c:v>1356.696088809568</c:v>
                </c:pt>
                <c:pt idx="90">
                  <c:v>1382.7769768200433</c:v>
                </c:pt>
                <c:pt idx="91">
                  <c:v>1408.8578648305186</c:v>
                </c:pt>
                <c:pt idx="92">
                  <c:v>1434.9387528409939</c:v>
                </c:pt>
                <c:pt idx="93">
                  <c:v>1461.0196408514691</c:v>
                </c:pt>
                <c:pt idx="94">
                  <c:v>1487.100528861944</c:v>
                </c:pt>
                <c:pt idx="95">
                  <c:v>1513.1814168724195</c:v>
                </c:pt>
                <c:pt idx="96">
                  <c:v>1539.2623048828948</c:v>
                </c:pt>
                <c:pt idx="97">
                  <c:v>1565.3431928933701</c:v>
                </c:pt>
                <c:pt idx="98">
                  <c:v>1591.4240809038454</c:v>
                </c:pt>
                <c:pt idx="99">
                  <c:v>1617.5049689143207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-65.922342260089408</c:v>
                </c:pt>
                <c:pt idx="1">
                  <c:v>-65.922342260089408</c:v>
                </c:pt>
                <c:pt idx="2">
                  <c:v>-65.919194200909146</c:v>
                </c:pt>
                <c:pt idx="3">
                  <c:v>-65.837732624902003</c:v>
                </c:pt>
                <c:pt idx="4">
                  <c:v>-65.646037343813106</c:v>
                </c:pt>
                <c:pt idx="5">
                  <c:v>-65.344108357642483</c:v>
                </c:pt>
                <c:pt idx="6">
                  <c:v>-64.931945666390078</c:v>
                </c:pt>
                <c:pt idx="7">
                  <c:v>-64.409549270055948</c:v>
                </c:pt>
                <c:pt idx="8">
                  <c:v>-63.77691916864007</c:v>
                </c:pt>
                <c:pt idx="9">
                  <c:v>-63.034055362142446</c:v>
                </c:pt>
                <c:pt idx="10">
                  <c:v>-62.180957850563054</c:v>
                </c:pt>
                <c:pt idx="11">
                  <c:v>-61.217626633901915</c:v>
                </c:pt>
                <c:pt idx="12">
                  <c:v>-60.144061712159044</c:v>
                </c:pt>
                <c:pt idx="13">
                  <c:v>-58.960263085334418</c:v>
                </c:pt>
                <c:pt idx="14">
                  <c:v>-57.666230753428039</c:v>
                </c:pt>
                <c:pt idx="15">
                  <c:v>-56.26196471643992</c:v>
                </c:pt>
                <c:pt idx="16">
                  <c:v>-54.747464974370047</c:v>
                </c:pt>
                <c:pt idx="17">
                  <c:v>-53.122731527218427</c:v>
                </c:pt>
                <c:pt idx="18">
                  <c:v>-51.387764374985061</c:v>
                </c:pt>
                <c:pt idx="19">
                  <c:v>-49.54256351766994</c:v>
                </c:pt>
                <c:pt idx="20">
                  <c:v>-47.587128955273073</c:v>
                </c:pt>
                <c:pt idx="21">
                  <c:v>-45.521460687794466</c:v>
                </c:pt>
                <c:pt idx="22">
                  <c:v>-43.345558715234091</c:v>
                </c:pt>
                <c:pt idx="23">
                  <c:v>-41.059423037591984</c:v>
                </c:pt>
                <c:pt idx="24">
                  <c:v>-38.663053654868122</c:v>
                </c:pt>
                <c:pt idx="25">
                  <c:v>-36.156450567062514</c:v>
                </c:pt>
                <c:pt idx="26">
                  <c:v>-33.539613774175159</c:v>
                </c:pt>
                <c:pt idx="27">
                  <c:v>-30.812543276206057</c:v>
                </c:pt>
                <c:pt idx="28">
                  <c:v>-27.975239073155194</c:v>
                </c:pt>
                <c:pt idx="29">
                  <c:v>-25.027701165022599</c:v>
                </c:pt>
                <c:pt idx="30">
                  <c:v>-21.969929551808242</c:v>
                </c:pt>
                <c:pt idx="31">
                  <c:v>-18.80192423351215</c:v>
                </c:pt>
                <c:pt idx="32">
                  <c:v>-15.523685210134296</c:v>
                </c:pt>
                <c:pt idx="33">
                  <c:v>-12.13521248167469</c:v>
                </c:pt>
                <c:pt idx="34">
                  <c:v>-8.6358109025382692</c:v>
                </c:pt>
                <c:pt idx="35">
                  <c:v>-4.981383084496275</c:v>
                </c:pt>
                <c:pt idx="36">
                  <c:v>-1.1456297018264001</c:v>
                </c:pt>
                <c:pt idx="37">
                  <c:v>2.87144924547139</c:v>
                </c:pt>
                <c:pt idx="38">
                  <c:v>7.0698537573970786</c:v>
                </c:pt>
                <c:pt idx="39">
                  <c:v>11.449583833950644</c:v>
                </c:pt>
                <c:pt idx="40">
                  <c:v>16.01063947513213</c:v>
                </c:pt>
                <c:pt idx="41">
                  <c:v>20.753020680941511</c:v>
                </c:pt>
                <c:pt idx="42">
                  <c:v>25.676727451378746</c:v>
                </c:pt>
                <c:pt idx="43">
                  <c:v>30.781759786443924</c:v>
                </c:pt>
                <c:pt idx="44">
                  <c:v>36.068117686137001</c:v>
                </c:pt>
                <c:pt idx="45">
                  <c:v>41.535801150457971</c:v>
                </c:pt>
                <c:pt idx="46">
                  <c:v>47.184810179406846</c:v>
                </c:pt>
                <c:pt idx="47">
                  <c:v>53.015144772983561</c:v>
                </c:pt>
                <c:pt idx="48">
                  <c:v>59.026804931188224</c:v>
                </c:pt>
                <c:pt idx="49">
                  <c:v>65.219790654020798</c:v>
                </c:pt>
                <c:pt idx="50">
                  <c:v>71.594101941481256</c:v>
                </c:pt>
                <c:pt idx="51">
                  <c:v>78.149738793569611</c:v>
                </c:pt>
                <c:pt idx="52">
                  <c:v>84.886701210285821</c:v>
                </c:pt>
                <c:pt idx="53">
                  <c:v>91.804989191629971</c:v>
                </c:pt>
                <c:pt idx="54">
                  <c:v>98.904602737602033</c:v>
                </c:pt>
                <c:pt idx="55">
                  <c:v>106.18554184820198</c:v>
                </c:pt>
                <c:pt idx="56">
                  <c:v>113.64780652342984</c:v>
                </c:pt>
                <c:pt idx="57">
                  <c:v>121.29139676328549</c:v>
                </c:pt>
                <c:pt idx="58">
                  <c:v>129.11631256776914</c:v>
                </c:pt>
                <c:pt idx="59">
                  <c:v>137.12255393688071</c:v>
                </c:pt>
                <c:pt idx="60">
                  <c:v>145.31012087062015</c:v>
                </c:pt>
                <c:pt idx="61">
                  <c:v>153.67901336898748</c:v>
                </c:pt>
                <c:pt idx="62">
                  <c:v>162.22923143198267</c:v>
                </c:pt>
                <c:pt idx="63">
                  <c:v>170.96077505960579</c:v>
                </c:pt>
                <c:pt idx="64">
                  <c:v>179.87364425185683</c:v>
                </c:pt>
                <c:pt idx="65">
                  <c:v>188.96783900873575</c:v>
                </c:pt>
                <c:pt idx="66">
                  <c:v>198.24335933024258</c:v>
                </c:pt>
                <c:pt idx="67">
                  <c:v>207.70020521637724</c:v>
                </c:pt>
                <c:pt idx="68">
                  <c:v>217.33837666713987</c:v>
                </c:pt>
                <c:pt idx="69">
                  <c:v>227.15787368253038</c:v>
                </c:pt>
                <c:pt idx="70">
                  <c:v>237.1586962625488</c:v>
                </c:pt>
                <c:pt idx="71">
                  <c:v>247.34084440719511</c:v>
                </c:pt>
                <c:pt idx="72">
                  <c:v>257.70431811646921</c:v>
                </c:pt>
                <c:pt idx="73">
                  <c:v>268.24911739037134</c:v>
                </c:pt>
                <c:pt idx="74">
                  <c:v>278.97524222890138</c:v>
                </c:pt>
                <c:pt idx="75">
                  <c:v>289.88269263205927</c:v>
                </c:pt>
                <c:pt idx="76">
                  <c:v>300.97146859984508</c:v>
                </c:pt>
                <c:pt idx="77">
                  <c:v>312.24157013225869</c:v>
                </c:pt>
                <c:pt idx="78">
                  <c:v>323.69299722930026</c:v>
                </c:pt>
                <c:pt idx="79">
                  <c:v>335.3257498909698</c:v>
                </c:pt>
                <c:pt idx="80">
                  <c:v>347.1398281172672</c:v>
                </c:pt>
                <c:pt idx="81">
                  <c:v>359.13523190819245</c:v>
                </c:pt>
                <c:pt idx="82">
                  <c:v>371.31196126374567</c:v>
                </c:pt>
                <c:pt idx="83">
                  <c:v>383.67001618392675</c:v>
                </c:pt>
                <c:pt idx="84">
                  <c:v>396.20939666873556</c:v>
                </c:pt>
                <c:pt idx="85">
                  <c:v>408.93010271817246</c:v>
                </c:pt>
                <c:pt idx="86">
                  <c:v>421.83213433223722</c:v>
                </c:pt>
                <c:pt idx="87">
                  <c:v>434.91549151092988</c:v>
                </c:pt>
                <c:pt idx="88">
                  <c:v>448.18017425425046</c:v>
                </c:pt>
                <c:pt idx="89">
                  <c:v>461.62618256219895</c:v>
                </c:pt>
                <c:pt idx="90">
                  <c:v>475.25351643477529</c:v>
                </c:pt>
                <c:pt idx="91">
                  <c:v>489.06217587197955</c:v>
                </c:pt>
                <c:pt idx="92">
                  <c:v>503.05216087381172</c:v>
                </c:pt>
                <c:pt idx="93">
                  <c:v>517.22347144027185</c:v>
                </c:pt>
                <c:pt idx="94">
                  <c:v>531.57610757135956</c:v>
                </c:pt>
                <c:pt idx="95">
                  <c:v>546.11006926707546</c:v>
                </c:pt>
                <c:pt idx="96">
                  <c:v>560.82535652741922</c:v>
                </c:pt>
                <c:pt idx="97">
                  <c:v>575.72196935239083</c:v>
                </c:pt>
                <c:pt idx="98">
                  <c:v>590.79990774199041</c:v>
                </c:pt>
                <c:pt idx="99">
                  <c:v>606.05917169621785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-964.50294412273126</c:v>
                </c:pt>
                <c:pt idx="1">
                  <c:v>-938.42205611225586</c:v>
                </c:pt>
                <c:pt idx="2">
                  <c:v>-912.34116810178068</c:v>
                </c:pt>
                <c:pt idx="3">
                  <c:v>-886.26028009130539</c:v>
                </c:pt>
                <c:pt idx="4">
                  <c:v>-860.17939208083021</c:v>
                </c:pt>
                <c:pt idx="5">
                  <c:v>-834.09850407035481</c:v>
                </c:pt>
                <c:pt idx="6">
                  <c:v>-808.01761605987951</c:v>
                </c:pt>
                <c:pt idx="7">
                  <c:v>-781.93672804940434</c:v>
                </c:pt>
                <c:pt idx="8">
                  <c:v>-755.85584003892905</c:v>
                </c:pt>
                <c:pt idx="9">
                  <c:v>-729.77495202845387</c:v>
                </c:pt>
                <c:pt idx="10">
                  <c:v>-703.69406401797846</c:v>
                </c:pt>
                <c:pt idx="11">
                  <c:v>-677.61317600750317</c:v>
                </c:pt>
                <c:pt idx="12">
                  <c:v>-651.53228799702799</c:v>
                </c:pt>
                <c:pt idx="13">
                  <c:v>-625.45139998655281</c:v>
                </c:pt>
                <c:pt idx="14">
                  <c:v>-599.37051197607741</c:v>
                </c:pt>
                <c:pt idx="15">
                  <c:v>-573.28962396560212</c:v>
                </c:pt>
                <c:pt idx="16">
                  <c:v>-547.20873595512683</c:v>
                </c:pt>
                <c:pt idx="17">
                  <c:v>-521.12784794465165</c:v>
                </c:pt>
                <c:pt idx="18">
                  <c:v>-495.04695993417636</c:v>
                </c:pt>
                <c:pt idx="19">
                  <c:v>-468.96607192370101</c:v>
                </c:pt>
                <c:pt idx="20">
                  <c:v>-442.88518391322577</c:v>
                </c:pt>
                <c:pt idx="21">
                  <c:v>-416.8042959027506</c:v>
                </c:pt>
                <c:pt idx="22">
                  <c:v>-390.72340789227525</c:v>
                </c:pt>
                <c:pt idx="23">
                  <c:v>-364.64251988179996</c:v>
                </c:pt>
                <c:pt idx="24">
                  <c:v>-338.56163187132472</c:v>
                </c:pt>
                <c:pt idx="25">
                  <c:v>-312.48074386084943</c:v>
                </c:pt>
                <c:pt idx="26">
                  <c:v>-286.39985585037419</c:v>
                </c:pt>
                <c:pt idx="27">
                  <c:v>-260.3189678398989</c:v>
                </c:pt>
                <c:pt idx="28">
                  <c:v>-234.23807982942358</c:v>
                </c:pt>
                <c:pt idx="29">
                  <c:v>-208.15719181894838</c:v>
                </c:pt>
                <c:pt idx="30">
                  <c:v>-182.07630380847306</c:v>
                </c:pt>
                <c:pt idx="31">
                  <c:v>-155.99541579799785</c:v>
                </c:pt>
                <c:pt idx="32">
                  <c:v>-129.91452778752253</c:v>
                </c:pt>
                <c:pt idx="33">
                  <c:v>-103.83363977704721</c:v>
                </c:pt>
                <c:pt idx="34">
                  <c:v>-77.752751766572004</c:v>
                </c:pt>
                <c:pt idx="35">
                  <c:v>-51.671863756096691</c:v>
                </c:pt>
                <c:pt idx="36">
                  <c:v>-25.590975745621485</c:v>
                </c:pt>
                <c:pt idx="37">
                  <c:v>0.48991226485383232</c:v>
                </c:pt>
                <c:pt idx="38">
                  <c:v>26.570800275329152</c:v>
                </c:pt>
                <c:pt idx="39">
                  <c:v>52.651688285804354</c:v>
                </c:pt>
                <c:pt idx="40">
                  <c:v>78.732576296279674</c:v>
                </c:pt>
                <c:pt idx="41">
                  <c:v>104.81346430675499</c:v>
                </c:pt>
                <c:pt idx="42">
                  <c:v>130.89435231723007</c:v>
                </c:pt>
                <c:pt idx="43">
                  <c:v>156.97524032770539</c:v>
                </c:pt>
                <c:pt idx="44">
                  <c:v>183.05612833818071</c:v>
                </c:pt>
                <c:pt idx="45">
                  <c:v>209.13701634865603</c:v>
                </c:pt>
                <c:pt idx="46">
                  <c:v>235.21790435913135</c:v>
                </c:pt>
                <c:pt idx="47">
                  <c:v>261.29879236960642</c:v>
                </c:pt>
                <c:pt idx="48">
                  <c:v>287.37968038008177</c:v>
                </c:pt>
                <c:pt idx="49">
                  <c:v>313.46056839055706</c:v>
                </c:pt>
                <c:pt idx="50">
                  <c:v>339.54145640103241</c:v>
                </c:pt>
                <c:pt idx="51">
                  <c:v>365.6223444115077</c:v>
                </c:pt>
                <c:pt idx="52">
                  <c:v>391.70323242198282</c:v>
                </c:pt>
                <c:pt idx="53">
                  <c:v>417.78412043245811</c:v>
                </c:pt>
                <c:pt idx="54">
                  <c:v>443.86500844293346</c:v>
                </c:pt>
                <c:pt idx="55">
                  <c:v>469.94589645340875</c:v>
                </c:pt>
                <c:pt idx="56">
                  <c:v>496.0267844638841</c:v>
                </c:pt>
                <c:pt idx="57">
                  <c:v>522.10767247435911</c:v>
                </c:pt>
                <c:pt idx="58">
                  <c:v>548.18856048483451</c:v>
                </c:pt>
                <c:pt idx="59">
                  <c:v>574.2694484953098</c:v>
                </c:pt>
                <c:pt idx="60">
                  <c:v>600.35033650578509</c:v>
                </c:pt>
                <c:pt idx="61">
                  <c:v>626.43122451626039</c:v>
                </c:pt>
                <c:pt idx="62">
                  <c:v>652.51211252673556</c:v>
                </c:pt>
                <c:pt idx="63">
                  <c:v>678.59300053721086</c:v>
                </c:pt>
                <c:pt idx="64">
                  <c:v>704.67388854768615</c:v>
                </c:pt>
                <c:pt idx="65">
                  <c:v>730.75477655816144</c:v>
                </c:pt>
                <c:pt idx="66">
                  <c:v>756.83566456863684</c:v>
                </c:pt>
                <c:pt idx="67">
                  <c:v>782.91655257911191</c:v>
                </c:pt>
                <c:pt idx="68">
                  <c:v>808.9974405895872</c:v>
                </c:pt>
                <c:pt idx="69">
                  <c:v>835.07832860006249</c:v>
                </c:pt>
                <c:pt idx="70">
                  <c:v>861.1592166105379</c:v>
                </c:pt>
                <c:pt idx="71">
                  <c:v>887.24010462101319</c:v>
                </c:pt>
                <c:pt idx="72">
                  <c:v>913.32099263148825</c:v>
                </c:pt>
                <c:pt idx="73">
                  <c:v>939.40188064196354</c:v>
                </c:pt>
                <c:pt idx="74">
                  <c:v>965.48276865243884</c:v>
                </c:pt>
                <c:pt idx="75">
                  <c:v>991.56365666291424</c:v>
                </c:pt>
                <c:pt idx="76">
                  <c:v>1017.6445446733895</c:v>
                </c:pt>
                <c:pt idx="77">
                  <c:v>1043.7254326838647</c:v>
                </c:pt>
                <c:pt idx="78">
                  <c:v>1069.80632069434</c:v>
                </c:pt>
                <c:pt idx="79">
                  <c:v>1095.8872087048153</c:v>
                </c:pt>
                <c:pt idx="80">
                  <c:v>1121.9680967152906</c:v>
                </c:pt>
                <c:pt idx="81">
                  <c:v>1148.0489847257659</c:v>
                </c:pt>
                <c:pt idx="82">
                  <c:v>1174.1298727362412</c:v>
                </c:pt>
                <c:pt idx="83">
                  <c:v>1200.2107607467165</c:v>
                </c:pt>
                <c:pt idx="84">
                  <c:v>1226.2916487571913</c:v>
                </c:pt>
                <c:pt idx="85">
                  <c:v>1252.3725367676666</c:v>
                </c:pt>
                <c:pt idx="86">
                  <c:v>1278.4534247781421</c:v>
                </c:pt>
                <c:pt idx="87">
                  <c:v>1304.5343127886174</c:v>
                </c:pt>
                <c:pt idx="88">
                  <c:v>1330.6152007990927</c:v>
                </c:pt>
                <c:pt idx="89">
                  <c:v>1356.696088809568</c:v>
                </c:pt>
                <c:pt idx="90">
                  <c:v>1382.7769768200433</c:v>
                </c:pt>
                <c:pt idx="91">
                  <c:v>1408.8578648305186</c:v>
                </c:pt>
                <c:pt idx="92">
                  <c:v>1434.9387528409939</c:v>
                </c:pt>
                <c:pt idx="93">
                  <c:v>1461.0196408514691</c:v>
                </c:pt>
                <c:pt idx="94">
                  <c:v>1487.100528861944</c:v>
                </c:pt>
                <c:pt idx="95">
                  <c:v>1513.1814168724195</c:v>
                </c:pt>
                <c:pt idx="96">
                  <c:v>1539.2623048828948</c:v>
                </c:pt>
                <c:pt idx="97">
                  <c:v>1565.3431928933701</c:v>
                </c:pt>
                <c:pt idx="98">
                  <c:v>1591.4240809038454</c:v>
                </c:pt>
                <c:pt idx="99">
                  <c:v>1617.5049689143207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903.28440818163347</c:v>
                </c:pt>
                <c:pt idx="1">
                  <c:v>903.28440818163347</c:v>
                </c:pt>
                <c:pt idx="2">
                  <c:v>903.28577825093805</c:v>
                </c:pt>
                <c:pt idx="3">
                  <c:v>903.32123120731512</c:v>
                </c:pt>
                <c:pt idx="4">
                  <c:v>903.40465906092709</c:v>
                </c:pt>
                <c:pt idx="5">
                  <c:v>903.53606181177406</c:v>
                </c:pt>
                <c:pt idx="6">
                  <c:v>903.71543945985604</c:v>
                </c:pt>
                <c:pt idx="7">
                  <c:v>903.94279200517292</c:v>
                </c:pt>
                <c:pt idx="8">
                  <c:v>904.2181194477248</c:v>
                </c:pt>
                <c:pt idx="9">
                  <c:v>904.54142178751169</c:v>
                </c:pt>
                <c:pt idx="10">
                  <c:v>904.91269902453348</c:v>
                </c:pt>
                <c:pt idx="11">
                  <c:v>905.33195115879028</c:v>
                </c:pt>
                <c:pt idx="12">
                  <c:v>905.79917819028208</c:v>
                </c:pt>
                <c:pt idx="13">
                  <c:v>906.31438011900877</c:v>
                </c:pt>
                <c:pt idx="14">
                  <c:v>906.87755694497048</c:v>
                </c:pt>
                <c:pt idx="15">
                  <c:v>907.48870866816719</c:v>
                </c:pt>
                <c:pt idx="16">
                  <c:v>908.14783528859891</c:v>
                </c:pt>
                <c:pt idx="17">
                  <c:v>908.85493680626553</c:v>
                </c:pt>
                <c:pt idx="18">
                  <c:v>909.61001322116704</c:v>
                </c:pt>
                <c:pt idx="19">
                  <c:v>910.41306453330355</c:v>
                </c:pt>
                <c:pt idx="20">
                  <c:v>911.26409074267519</c:v>
                </c:pt>
                <c:pt idx="21">
                  <c:v>912.16309184928173</c:v>
                </c:pt>
                <c:pt idx="22">
                  <c:v>913.11006785312316</c:v>
                </c:pt>
                <c:pt idx="23">
                  <c:v>914.10501875419959</c:v>
                </c:pt>
                <c:pt idx="24">
                  <c:v>915.14794455251115</c:v>
                </c:pt>
                <c:pt idx="25">
                  <c:v>916.23884524805749</c:v>
                </c:pt>
                <c:pt idx="26">
                  <c:v>917.37772084083883</c:v>
                </c:pt>
                <c:pt idx="27">
                  <c:v>918.56457133085519</c:v>
                </c:pt>
                <c:pt idx="28">
                  <c:v>919.79939671810644</c:v>
                </c:pt>
                <c:pt idx="29">
                  <c:v>921.08219700259269</c:v>
                </c:pt>
                <c:pt idx="30">
                  <c:v>922.41297218431407</c:v>
                </c:pt>
                <c:pt idx="31">
                  <c:v>923.79172226327034</c:v>
                </c:pt>
                <c:pt idx="32">
                  <c:v>925.21844723946151</c:v>
                </c:pt>
                <c:pt idx="33">
                  <c:v>926.69314711288757</c:v>
                </c:pt>
                <c:pt idx="34">
                  <c:v>928.21662833335699</c:v>
                </c:pt>
                <c:pt idx="35">
                  <c:v>929.84004900435343</c:v>
                </c:pt>
                <c:pt idx="36">
                  <c:v>931.59391940507692</c:v>
                </c:pt>
                <c:pt idx="37">
                  <c:v>933.47823953552722</c:v>
                </c:pt>
                <c:pt idx="38">
                  <c:v>935.49300939570423</c:v>
                </c:pt>
                <c:pt idx="39">
                  <c:v>937.63822898560829</c:v>
                </c:pt>
                <c:pt idx="40">
                  <c:v>939.91389830523929</c:v>
                </c:pt>
                <c:pt idx="41">
                  <c:v>942.3200173545971</c:v>
                </c:pt>
                <c:pt idx="42">
                  <c:v>944.85658613368184</c:v>
                </c:pt>
                <c:pt idx="43">
                  <c:v>947.52360464249352</c:v>
                </c:pt>
                <c:pt idx="44">
                  <c:v>950.32107288103202</c:v>
                </c:pt>
                <c:pt idx="45">
                  <c:v>953.24899084929746</c:v>
                </c:pt>
                <c:pt idx="46">
                  <c:v>956.30735854728971</c:v>
                </c:pt>
                <c:pt idx="47">
                  <c:v>959.49617597500901</c:v>
                </c:pt>
                <c:pt idx="48">
                  <c:v>962.81544313245513</c:v>
                </c:pt>
                <c:pt idx="49">
                  <c:v>966.26516001962807</c:v>
                </c:pt>
                <c:pt idx="50">
                  <c:v>969.84532663652806</c:v>
                </c:pt>
                <c:pt idx="51">
                  <c:v>973.55594298315475</c:v>
                </c:pt>
                <c:pt idx="52">
                  <c:v>977.39700905950849</c:v>
                </c:pt>
                <c:pt idx="53">
                  <c:v>981.36852486558894</c:v>
                </c:pt>
                <c:pt idx="54">
                  <c:v>985.47049040139655</c:v>
                </c:pt>
                <c:pt idx="55">
                  <c:v>989.70290566693097</c:v>
                </c:pt>
                <c:pt idx="56">
                  <c:v>994.06577066219211</c:v>
                </c:pt>
                <c:pt idx="57">
                  <c:v>998.55908538718029</c:v>
                </c:pt>
                <c:pt idx="58">
                  <c:v>1003.1828498418954</c:v>
                </c:pt>
                <c:pt idx="59">
                  <c:v>1007.9370640263373</c:v>
                </c:pt>
                <c:pt idx="60">
                  <c:v>1012.8217279405062</c:v>
                </c:pt>
                <c:pt idx="61">
                  <c:v>1017.836841584402</c:v>
                </c:pt>
                <c:pt idx="62">
                  <c:v>1022.9824049580246</c:v>
                </c:pt>
                <c:pt idx="63">
                  <c:v>1028.2584180613742</c:v>
                </c:pt>
                <c:pt idx="64">
                  <c:v>1033.6648808944506</c:v>
                </c:pt>
                <c:pt idx="65">
                  <c:v>1039.2017934572539</c:v>
                </c:pt>
                <c:pt idx="66">
                  <c:v>1044.8691557497841</c:v>
                </c:pt>
                <c:pt idx="67">
                  <c:v>1050.6669677720413</c:v>
                </c:pt>
                <c:pt idx="68">
                  <c:v>1056.5952295240252</c:v>
                </c:pt>
                <c:pt idx="69">
                  <c:v>1062.6539410057362</c:v>
                </c:pt>
                <c:pt idx="70">
                  <c:v>1068.8431022171742</c:v>
                </c:pt>
                <c:pt idx="71">
                  <c:v>1075.1627131583389</c:v>
                </c:pt>
                <c:pt idx="72">
                  <c:v>1081.6127738292303</c:v>
                </c:pt>
                <c:pt idx="73">
                  <c:v>1088.1932842298488</c:v>
                </c:pt>
                <c:pt idx="74">
                  <c:v>1094.9042443601941</c:v>
                </c:pt>
                <c:pt idx="75">
                  <c:v>1101.7456542202665</c:v>
                </c:pt>
                <c:pt idx="76">
                  <c:v>1108.7175138100656</c:v>
                </c:pt>
                <c:pt idx="77">
                  <c:v>1115.8198231295917</c:v>
                </c:pt>
                <c:pt idx="78">
                  <c:v>1123.0525821788447</c:v>
                </c:pt>
                <c:pt idx="79">
                  <c:v>1130.4157909578246</c:v>
                </c:pt>
                <c:pt idx="80">
                  <c:v>1137.9094494665314</c:v>
                </c:pt>
                <c:pt idx="81">
                  <c:v>1145.533557704965</c:v>
                </c:pt>
                <c:pt idx="82">
                  <c:v>1153.2881156731257</c:v>
                </c:pt>
                <c:pt idx="83">
                  <c:v>1161.1731233710129</c:v>
                </c:pt>
                <c:pt idx="84">
                  <c:v>1169.1885807986273</c:v>
                </c:pt>
                <c:pt idx="85">
                  <c:v>1177.3344879559686</c:v>
                </c:pt>
                <c:pt idx="86">
                  <c:v>1185.6108448430368</c:v>
                </c:pt>
                <c:pt idx="87">
                  <c:v>1194.0176514598318</c:v>
                </c:pt>
                <c:pt idx="88">
                  <c:v>1202.5549078063536</c:v>
                </c:pt>
                <c:pt idx="89">
                  <c:v>1211.2226138826027</c:v>
                </c:pt>
                <c:pt idx="90">
                  <c:v>1220.0207696885784</c:v>
                </c:pt>
                <c:pt idx="91">
                  <c:v>1228.9493752242809</c:v>
                </c:pt>
                <c:pt idx="92">
                  <c:v>1238.0084304897105</c:v>
                </c:pt>
                <c:pt idx="93">
                  <c:v>1247.1979354848668</c:v>
                </c:pt>
                <c:pt idx="94">
                  <c:v>1256.5178902097498</c:v>
                </c:pt>
                <c:pt idx="95">
                  <c:v>1265.9682946643602</c:v>
                </c:pt>
                <c:pt idx="96">
                  <c:v>1275.5491488486973</c:v>
                </c:pt>
                <c:pt idx="97">
                  <c:v>1285.2604527627611</c:v>
                </c:pt>
                <c:pt idx="98">
                  <c:v>1295.1022064065523</c:v>
                </c:pt>
                <c:pt idx="99">
                  <c:v>1305.07440978007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-922.59772145908391</c:v>
                </c:pt>
                <c:pt idx="1">
                  <c:v>-896.78615387427533</c:v>
                </c:pt>
                <c:pt idx="2">
                  <c:v>-870.97458628946663</c:v>
                </c:pt>
                <c:pt idx="3">
                  <c:v>-845.16301870465804</c:v>
                </c:pt>
                <c:pt idx="4">
                  <c:v>-819.35145111984934</c:v>
                </c:pt>
                <c:pt idx="5">
                  <c:v>-793.53988353504064</c:v>
                </c:pt>
                <c:pt idx="6">
                  <c:v>-767.72831595023206</c:v>
                </c:pt>
                <c:pt idx="7">
                  <c:v>-741.91674836542336</c:v>
                </c:pt>
                <c:pt idx="8">
                  <c:v>-716.10518078061477</c:v>
                </c:pt>
                <c:pt idx="9">
                  <c:v>-690.29361319580607</c:v>
                </c:pt>
                <c:pt idx="10">
                  <c:v>-664.48204561099737</c:v>
                </c:pt>
                <c:pt idx="11">
                  <c:v>-638.67047802618879</c:v>
                </c:pt>
                <c:pt idx="12">
                  <c:v>-612.85891044138009</c:v>
                </c:pt>
                <c:pt idx="13">
                  <c:v>-587.04734285657139</c:v>
                </c:pt>
                <c:pt idx="14">
                  <c:v>-561.2357752717628</c:v>
                </c:pt>
                <c:pt idx="15">
                  <c:v>-535.42420768695422</c:v>
                </c:pt>
                <c:pt idx="16">
                  <c:v>-509.61264010214552</c:v>
                </c:pt>
                <c:pt idx="17">
                  <c:v>-483.80107251733682</c:v>
                </c:pt>
                <c:pt idx="18">
                  <c:v>-457.98950493252818</c:v>
                </c:pt>
                <c:pt idx="19">
                  <c:v>-432.17793734771953</c:v>
                </c:pt>
                <c:pt idx="20">
                  <c:v>-406.36636976291089</c:v>
                </c:pt>
                <c:pt idx="21">
                  <c:v>-380.55480217810219</c:v>
                </c:pt>
                <c:pt idx="22">
                  <c:v>-354.74323459329361</c:v>
                </c:pt>
                <c:pt idx="23">
                  <c:v>-328.93166700848496</c:v>
                </c:pt>
                <c:pt idx="24">
                  <c:v>-303.12009942367627</c:v>
                </c:pt>
                <c:pt idx="25">
                  <c:v>-277.30853183886757</c:v>
                </c:pt>
                <c:pt idx="26">
                  <c:v>-251.49696425405889</c:v>
                </c:pt>
                <c:pt idx="27">
                  <c:v>-225.68539666925034</c:v>
                </c:pt>
                <c:pt idx="28">
                  <c:v>-199.87382908444164</c:v>
                </c:pt>
                <c:pt idx="29">
                  <c:v>-174.06226149963297</c:v>
                </c:pt>
                <c:pt idx="30">
                  <c:v>-148.25069391482441</c:v>
                </c:pt>
                <c:pt idx="31">
                  <c:v>-122.43912633001571</c:v>
                </c:pt>
                <c:pt idx="32">
                  <c:v>-96.627558745207025</c:v>
                </c:pt>
                <c:pt idx="33">
                  <c:v>-70.815991160398355</c:v>
                </c:pt>
                <c:pt idx="34">
                  <c:v>-45.004423575589669</c:v>
                </c:pt>
                <c:pt idx="35">
                  <c:v>-19.192855990781098</c:v>
                </c:pt>
                <c:pt idx="36">
                  <c:v>6.6187115940275838</c:v>
                </c:pt>
                <c:pt idx="37">
                  <c:v>32.430279178836265</c:v>
                </c:pt>
                <c:pt idx="38">
                  <c:v>58.24184676364483</c:v>
                </c:pt>
                <c:pt idx="39">
                  <c:v>84.053414348453515</c:v>
                </c:pt>
                <c:pt idx="40">
                  <c:v>109.8649819332622</c:v>
                </c:pt>
                <c:pt idx="41">
                  <c:v>135.67654951807089</c:v>
                </c:pt>
                <c:pt idx="42">
                  <c:v>161.48811710287956</c:v>
                </c:pt>
                <c:pt idx="43">
                  <c:v>187.29968468768826</c:v>
                </c:pt>
                <c:pt idx="44">
                  <c:v>213.1112522724967</c:v>
                </c:pt>
                <c:pt idx="45">
                  <c:v>238.92281985730537</c:v>
                </c:pt>
                <c:pt idx="46">
                  <c:v>264.73438744211404</c:v>
                </c:pt>
                <c:pt idx="47">
                  <c:v>290.54595502692274</c:v>
                </c:pt>
                <c:pt idx="48">
                  <c:v>316.35752261173144</c:v>
                </c:pt>
                <c:pt idx="49">
                  <c:v>342.16909019654014</c:v>
                </c:pt>
                <c:pt idx="50">
                  <c:v>367.98065778134878</c:v>
                </c:pt>
                <c:pt idx="51">
                  <c:v>393.79222536615748</c:v>
                </c:pt>
                <c:pt idx="52">
                  <c:v>419.60379295096618</c:v>
                </c:pt>
                <c:pt idx="53">
                  <c:v>445.4153605357746</c:v>
                </c:pt>
                <c:pt idx="54">
                  <c:v>471.2269281205833</c:v>
                </c:pt>
                <c:pt idx="55">
                  <c:v>497.03849570539199</c:v>
                </c:pt>
                <c:pt idx="56">
                  <c:v>522.85006329020064</c:v>
                </c:pt>
                <c:pt idx="57">
                  <c:v>548.66163087500934</c:v>
                </c:pt>
                <c:pt idx="58">
                  <c:v>574.47319845981804</c:v>
                </c:pt>
                <c:pt idx="59">
                  <c:v>600.28476604462674</c:v>
                </c:pt>
                <c:pt idx="60">
                  <c:v>626.09633362943521</c:v>
                </c:pt>
                <c:pt idx="61">
                  <c:v>651.90790121424379</c:v>
                </c:pt>
                <c:pt idx="62">
                  <c:v>677.71946879905249</c:v>
                </c:pt>
                <c:pt idx="63">
                  <c:v>703.53103638386119</c:v>
                </c:pt>
                <c:pt idx="64">
                  <c:v>729.34260396866989</c:v>
                </c:pt>
                <c:pt idx="65">
                  <c:v>755.15417155347859</c:v>
                </c:pt>
                <c:pt idx="66">
                  <c:v>780.96573913828729</c:v>
                </c:pt>
                <c:pt idx="67">
                  <c:v>806.77730672309599</c:v>
                </c:pt>
                <c:pt idx="68">
                  <c:v>832.58887430790458</c:v>
                </c:pt>
                <c:pt idx="69">
                  <c:v>858.40044189271305</c:v>
                </c:pt>
                <c:pt idx="70">
                  <c:v>884.21200947752175</c:v>
                </c:pt>
                <c:pt idx="71">
                  <c:v>910.02357706233045</c:v>
                </c:pt>
                <c:pt idx="72">
                  <c:v>935.83514464713915</c:v>
                </c:pt>
                <c:pt idx="73">
                  <c:v>961.64671223194784</c:v>
                </c:pt>
                <c:pt idx="74">
                  <c:v>987.45827981675654</c:v>
                </c:pt>
                <c:pt idx="75">
                  <c:v>1013.2698474015651</c:v>
                </c:pt>
                <c:pt idx="76">
                  <c:v>1039.0814149863736</c:v>
                </c:pt>
                <c:pt idx="77">
                  <c:v>1064.8929825711823</c:v>
                </c:pt>
                <c:pt idx="78">
                  <c:v>1090.704550155991</c:v>
                </c:pt>
                <c:pt idx="79">
                  <c:v>1116.5161177407997</c:v>
                </c:pt>
                <c:pt idx="80">
                  <c:v>1142.3276853256084</c:v>
                </c:pt>
                <c:pt idx="81">
                  <c:v>1168.1392529104171</c:v>
                </c:pt>
                <c:pt idx="82">
                  <c:v>1193.9508204952258</c:v>
                </c:pt>
                <c:pt idx="83">
                  <c:v>1219.7623880800343</c:v>
                </c:pt>
                <c:pt idx="84">
                  <c:v>1245.5739556648432</c:v>
                </c:pt>
                <c:pt idx="85">
                  <c:v>1271.3855232496514</c:v>
                </c:pt>
                <c:pt idx="86">
                  <c:v>1297.1970908344604</c:v>
                </c:pt>
                <c:pt idx="87">
                  <c:v>1323.0086584192688</c:v>
                </c:pt>
                <c:pt idx="88">
                  <c:v>1348.8202260040773</c:v>
                </c:pt>
                <c:pt idx="89">
                  <c:v>1374.6317935888862</c:v>
                </c:pt>
                <c:pt idx="90">
                  <c:v>1400.4433611736947</c:v>
                </c:pt>
                <c:pt idx="91">
                  <c:v>1426.2549287585036</c:v>
                </c:pt>
                <c:pt idx="92">
                  <c:v>1452.0664963433121</c:v>
                </c:pt>
                <c:pt idx="93">
                  <c:v>1477.878063928121</c:v>
                </c:pt>
                <c:pt idx="94">
                  <c:v>1503.6896315129295</c:v>
                </c:pt>
                <c:pt idx="95">
                  <c:v>1529.5011990977384</c:v>
                </c:pt>
                <c:pt idx="96">
                  <c:v>1555.3127666825469</c:v>
                </c:pt>
                <c:pt idx="97">
                  <c:v>1581.1243342673554</c:v>
                </c:pt>
                <c:pt idx="98">
                  <c:v>1606.9359018521641</c:v>
                </c:pt>
                <c:pt idx="99">
                  <c:v>1632.7474694369728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-61.085526007195391</c:v>
                </c:pt>
                <c:pt idx="1">
                  <c:v>-61.085526007195391</c:v>
                </c:pt>
                <c:pt idx="2">
                  <c:v>-61.080668580521099</c:v>
                </c:pt>
                <c:pt idx="3">
                  <c:v>-60.993334347385428</c:v>
                </c:pt>
                <c:pt idx="4">
                  <c:v>-60.79654842756463</c:v>
                </c:pt>
                <c:pt idx="5">
                  <c:v>-60.490310821058721</c:v>
                </c:pt>
                <c:pt idx="6">
                  <c:v>-60.074621527867698</c:v>
                </c:pt>
                <c:pt idx="7">
                  <c:v>-59.549480547991564</c:v>
                </c:pt>
                <c:pt idx="8">
                  <c:v>-58.914887881430289</c:v>
                </c:pt>
                <c:pt idx="9">
                  <c:v>-58.170843528183923</c:v>
                </c:pt>
                <c:pt idx="10">
                  <c:v>-57.317347488252423</c:v>
                </c:pt>
                <c:pt idx="11">
                  <c:v>-56.354399761635818</c:v>
                </c:pt>
                <c:pt idx="12">
                  <c:v>-55.282000348334094</c:v>
                </c:pt>
                <c:pt idx="13">
                  <c:v>-54.100149248347243</c:v>
                </c:pt>
                <c:pt idx="14">
                  <c:v>-52.808846461675294</c:v>
                </c:pt>
                <c:pt idx="15">
                  <c:v>-51.408091988318212</c:v>
                </c:pt>
                <c:pt idx="16">
                  <c:v>-49.897885828276024</c:v>
                </c:pt>
                <c:pt idx="17">
                  <c:v>-48.278227981548703</c:v>
                </c:pt>
                <c:pt idx="18">
                  <c:v>-46.549118448136284</c:v>
                </c:pt>
                <c:pt idx="19">
                  <c:v>-44.710557228038738</c:v>
                </c:pt>
                <c:pt idx="20">
                  <c:v>-42.76254432125608</c:v>
                </c:pt>
                <c:pt idx="21">
                  <c:v>-40.705079727788302</c:v>
                </c:pt>
                <c:pt idx="22">
                  <c:v>-38.538163447635419</c:v>
                </c:pt>
                <c:pt idx="23">
                  <c:v>-36.261795480797403</c:v>
                </c:pt>
                <c:pt idx="24">
                  <c:v>-33.875975827274274</c:v>
                </c:pt>
                <c:pt idx="25">
                  <c:v>-31.38070448706603</c:v>
                </c:pt>
                <c:pt idx="26">
                  <c:v>-28.77598146017267</c:v>
                </c:pt>
                <c:pt idx="27">
                  <c:v>-26.061806746594208</c:v>
                </c:pt>
                <c:pt idx="28">
                  <c:v>-23.238180346330605</c:v>
                </c:pt>
                <c:pt idx="29">
                  <c:v>-20.305102259381894</c:v>
                </c:pt>
                <c:pt idx="30">
                  <c:v>-17.262572485748077</c:v>
                </c:pt>
                <c:pt idx="31">
                  <c:v>-14.110591025429134</c:v>
                </c:pt>
                <c:pt idx="32">
                  <c:v>-10.849157878425068</c:v>
                </c:pt>
                <c:pt idx="33">
                  <c:v>-7.4721840577732461</c:v>
                </c:pt>
                <c:pt idx="34">
                  <c:v>-3.925934971924653</c:v>
                </c:pt>
                <c:pt idx="35">
                  <c:v>-0.19780671290435059</c:v>
                </c:pt>
                <c:pt idx="36">
                  <c:v>3.7122007192876962</c:v>
                </c:pt>
                <c:pt idx="37">
                  <c:v>7.804087324651471</c:v>
                </c:pt>
                <c:pt idx="38">
                  <c:v>12.077853103186952</c:v>
                </c:pt>
                <c:pt idx="39">
                  <c:v>16.533498054894181</c:v>
                </c:pt>
                <c:pt idx="40">
                  <c:v>21.171022179773139</c:v>
                </c:pt>
                <c:pt idx="41">
                  <c:v>25.990425477823823</c:v>
                </c:pt>
                <c:pt idx="42">
                  <c:v>30.991707949046233</c:v>
                </c:pt>
                <c:pt idx="43">
                  <c:v>36.17486959344037</c:v>
                </c:pt>
                <c:pt idx="44">
                  <c:v>41.53991041100619</c:v>
                </c:pt>
                <c:pt idx="45">
                  <c:v>47.086830401743789</c:v>
                </c:pt>
                <c:pt idx="46">
                  <c:v>52.815629565653104</c:v>
                </c:pt>
                <c:pt idx="47">
                  <c:v>58.726307902734149</c:v>
                </c:pt>
                <c:pt idx="48">
                  <c:v>64.818865412986924</c:v>
                </c:pt>
                <c:pt idx="49">
                  <c:v>71.093302096411421</c:v>
                </c:pt>
                <c:pt idx="50">
                  <c:v>77.549617953007655</c:v>
                </c:pt>
                <c:pt idx="51">
                  <c:v>84.187812982775625</c:v>
                </c:pt>
                <c:pt idx="52">
                  <c:v>91.007887185715305</c:v>
                </c:pt>
                <c:pt idx="53">
                  <c:v>98.00984056182665</c:v>
                </c:pt>
                <c:pt idx="54">
                  <c:v>105.19367311110979</c:v>
                </c:pt>
                <c:pt idx="55">
                  <c:v>112.55938483356465</c:v>
                </c:pt>
                <c:pt idx="56">
                  <c:v>120.10697572919126</c:v>
                </c:pt>
                <c:pt idx="57">
                  <c:v>127.83644579798958</c:v>
                </c:pt>
                <c:pt idx="58">
                  <c:v>135.74779503995964</c:v>
                </c:pt>
                <c:pt idx="59">
                  <c:v>143.84102345510141</c:v>
                </c:pt>
                <c:pt idx="60">
                  <c:v>152.11613104341484</c:v>
                </c:pt>
                <c:pt idx="61">
                  <c:v>160.57311780490008</c:v>
                </c:pt>
                <c:pt idx="62">
                  <c:v>169.21198373955704</c:v>
                </c:pt>
                <c:pt idx="63">
                  <c:v>178.03272884738573</c:v>
                </c:pt>
                <c:pt idx="64">
                  <c:v>187.03535312838613</c:v>
                </c:pt>
                <c:pt idx="65">
                  <c:v>196.21985658255826</c:v>
                </c:pt>
                <c:pt idx="66">
                  <c:v>205.58623920990215</c:v>
                </c:pt>
                <c:pt idx="67">
                  <c:v>215.13450101041772</c:v>
                </c:pt>
                <c:pt idx="68">
                  <c:v>224.86464198410505</c:v>
                </c:pt>
                <c:pt idx="69">
                  <c:v>234.77666213096404</c:v>
                </c:pt>
                <c:pt idx="70">
                  <c:v>244.87056145099481</c:v>
                </c:pt>
                <c:pt idx="71">
                  <c:v>255.14633994419731</c:v>
                </c:pt>
                <c:pt idx="72">
                  <c:v>265.60399761057153</c:v>
                </c:pt>
                <c:pt idx="73">
                  <c:v>276.24353445011747</c:v>
                </c:pt>
                <c:pt idx="74">
                  <c:v>287.06495046283516</c:v>
                </c:pt>
                <c:pt idx="75">
                  <c:v>298.0682456487246</c:v>
                </c:pt>
                <c:pt idx="76">
                  <c:v>309.25342000778568</c:v>
                </c:pt>
                <c:pt idx="77">
                  <c:v>320.62047354001851</c:v>
                </c:pt>
                <c:pt idx="78">
                  <c:v>332.16940624542309</c:v>
                </c:pt>
                <c:pt idx="79">
                  <c:v>343.90021812399942</c:v>
                </c:pt>
                <c:pt idx="80">
                  <c:v>355.81290917574745</c:v>
                </c:pt>
                <c:pt idx="81">
                  <c:v>367.90747940066723</c:v>
                </c:pt>
                <c:pt idx="82">
                  <c:v>380.18392879875876</c:v>
                </c:pt>
                <c:pt idx="83">
                  <c:v>392.64225737002187</c:v>
                </c:pt>
                <c:pt idx="84">
                  <c:v>405.28246511445701</c:v>
                </c:pt>
                <c:pt idx="85">
                  <c:v>418.10455203206351</c:v>
                </c:pt>
                <c:pt idx="86">
                  <c:v>431.1085181228421</c:v>
                </c:pt>
                <c:pt idx="87">
                  <c:v>444.2943633867921</c:v>
                </c:pt>
                <c:pt idx="88">
                  <c:v>457.66208782391385</c:v>
                </c:pt>
                <c:pt idx="89">
                  <c:v>471.21169143420758</c:v>
                </c:pt>
                <c:pt idx="90">
                  <c:v>484.94317421767278</c:v>
                </c:pt>
                <c:pt idx="91">
                  <c:v>498.85653617430995</c:v>
                </c:pt>
                <c:pt idx="92">
                  <c:v>512.95177730411865</c:v>
                </c:pt>
                <c:pt idx="93">
                  <c:v>527.22889760709927</c:v>
                </c:pt>
                <c:pt idx="94">
                  <c:v>541.68789708325141</c:v>
                </c:pt>
                <c:pt idx="95">
                  <c:v>556.32877573257554</c:v>
                </c:pt>
                <c:pt idx="96">
                  <c:v>571.15153355507107</c:v>
                </c:pt>
                <c:pt idx="97">
                  <c:v>586.15617055073824</c:v>
                </c:pt>
                <c:pt idx="98">
                  <c:v>601.34268671957761</c:v>
                </c:pt>
                <c:pt idx="99">
                  <c:v>616.71108206158851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-922.59772145908391</c:v>
                </c:pt>
                <c:pt idx="1">
                  <c:v>-896.78615387427533</c:v>
                </c:pt>
                <c:pt idx="2">
                  <c:v>-870.97458628946663</c:v>
                </c:pt>
                <c:pt idx="3">
                  <c:v>-845.16301870465804</c:v>
                </c:pt>
                <c:pt idx="4">
                  <c:v>-819.35145111984934</c:v>
                </c:pt>
                <c:pt idx="5">
                  <c:v>-793.53988353504064</c:v>
                </c:pt>
                <c:pt idx="6">
                  <c:v>-767.72831595023206</c:v>
                </c:pt>
                <c:pt idx="7">
                  <c:v>-741.91674836542336</c:v>
                </c:pt>
                <c:pt idx="8">
                  <c:v>-716.10518078061477</c:v>
                </c:pt>
                <c:pt idx="9">
                  <c:v>-690.29361319580607</c:v>
                </c:pt>
                <c:pt idx="10">
                  <c:v>-664.48204561099737</c:v>
                </c:pt>
                <c:pt idx="11">
                  <c:v>-638.67047802618879</c:v>
                </c:pt>
                <c:pt idx="12">
                  <c:v>-612.85891044138009</c:v>
                </c:pt>
                <c:pt idx="13">
                  <c:v>-587.04734285657139</c:v>
                </c:pt>
                <c:pt idx="14">
                  <c:v>-561.2357752717628</c:v>
                </c:pt>
                <c:pt idx="15">
                  <c:v>-535.42420768695422</c:v>
                </c:pt>
                <c:pt idx="16">
                  <c:v>-509.61264010214552</c:v>
                </c:pt>
                <c:pt idx="17">
                  <c:v>-483.80107251733682</c:v>
                </c:pt>
                <c:pt idx="18">
                  <c:v>-457.98950493252818</c:v>
                </c:pt>
                <c:pt idx="19">
                  <c:v>-432.17793734771953</c:v>
                </c:pt>
                <c:pt idx="20">
                  <c:v>-406.36636976291089</c:v>
                </c:pt>
                <c:pt idx="21">
                  <c:v>-380.55480217810219</c:v>
                </c:pt>
                <c:pt idx="22">
                  <c:v>-354.74323459329361</c:v>
                </c:pt>
                <c:pt idx="23">
                  <c:v>-328.93166700848496</c:v>
                </c:pt>
                <c:pt idx="24">
                  <c:v>-303.12009942367627</c:v>
                </c:pt>
                <c:pt idx="25">
                  <c:v>-277.30853183886757</c:v>
                </c:pt>
                <c:pt idx="26">
                  <c:v>-251.49696425405889</c:v>
                </c:pt>
                <c:pt idx="27">
                  <c:v>-225.68539666925034</c:v>
                </c:pt>
                <c:pt idx="28">
                  <c:v>-199.87382908444164</c:v>
                </c:pt>
                <c:pt idx="29">
                  <c:v>-174.06226149963297</c:v>
                </c:pt>
                <c:pt idx="30">
                  <c:v>-148.25069391482441</c:v>
                </c:pt>
                <c:pt idx="31">
                  <c:v>-122.43912633001571</c:v>
                </c:pt>
                <c:pt idx="32">
                  <c:v>-96.627558745207025</c:v>
                </c:pt>
                <c:pt idx="33">
                  <c:v>-70.815991160398355</c:v>
                </c:pt>
                <c:pt idx="34">
                  <c:v>-45.004423575589669</c:v>
                </c:pt>
                <c:pt idx="35">
                  <c:v>-19.192855990781098</c:v>
                </c:pt>
                <c:pt idx="36">
                  <c:v>6.6187115940275838</c:v>
                </c:pt>
                <c:pt idx="37">
                  <c:v>32.430279178836265</c:v>
                </c:pt>
                <c:pt idx="38">
                  <c:v>58.24184676364483</c:v>
                </c:pt>
                <c:pt idx="39">
                  <c:v>84.053414348453515</c:v>
                </c:pt>
                <c:pt idx="40">
                  <c:v>109.8649819332622</c:v>
                </c:pt>
                <c:pt idx="41">
                  <c:v>135.67654951807089</c:v>
                </c:pt>
                <c:pt idx="42">
                  <c:v>161.48811710287956</c:v>
                </c:pt>
                <c:pt idx="43">
                  <c:v>187.29968468768826</c:v>
                </c:pt>
                <c:pt idx="44">
                  <c:v>213.1112522724967</c:v>
                </c:pt>
                <c:pt idx="45">
                  <c:v>238.92281985730537</c:v>
                </c:pt>
                <c:pt idx="46">
                  <c:v>264.73438744211404</c:v>
                </c:pt>
                <c:pt idx="47">
                  <c:v>290.54595502692274</c:v>
                </c:pt>
                <c:pt idx="48">
                  <c:v>316.35752261173144</c:v>
                </c:pt>
                <c:pt idx="49">
                  <c:v>342.16909019654014</c:v>
                </c:pt>
                <c:pt idx="50">
                  <c:v>367.98065778134878</c:v>
                </c:pt>
                <c:pt idx="51">
                  <c:v>393.79222536615748</c:v>
                </c:pt>
                <c:pt idx="52">
                  <c:v>419.60379295096618</c:v>
                </c:pt>
                <c:pt idx="53">
                  <c:v>445.4153605357746</c:v>
                </c:pt>
                <c:pt idx="54">
                  <c:v>471.2269281205833</c:v>
                </c:pt>
                <c:pt idx="55">
                  <c:v>497.03849570539199</c:v>
                </c:pt>
                <c:pt idx="56">
                  <c:v>522.85006329020064</c:v>
                </c:pt>
                <c:pt idx="57">
                  <c:v>548.66163087500934</c:v>
                </c:pt>
                <c:pt idx="58">
                  <c:v>574.47319845981804</c:v>
                </c:pt>
                <c:pt idx="59">
                  <c:v>600.28476604462674</c:v>
                </c:pt>
                <c:pt idx="60">
                  <c:v>626.09633362943521</c:v>
                </c:pt>
                <c:pt idx="61">
                  <c:v>651.90790121424379</c:v>
                </c:pt>
                <c:pt idx="62">
                  <c:v>677.71946879905249</c:v>
                </c:pt>
                <c:pt idx="63">
                  <c:v>703.53103638386119</c:v>
                </c:pt>
                <c:pt idx="64">
                  <c:v>729.34260396866989</c:v>
                </c:pt>
                <c:pt idx="65">
                  <c:v>755.15417155347859</c:v>
                </c:pt>
                <c:pt idx="66">
                  <c:v>780.96573913828729</c:v>
                </c:pt>
                <c:pt idx="67">
                  <c:v>806.77730672309599</c:v>
                </c:pt>
                <c:pt idx="68">
                  <c:v>832.58887430790458</c:v>
                </c:pt>
                <c:pt idx="69">
                  <c:v>858.40044189271305</c:v>
                </c:pt>
                <c:pt idx="70">
                  <c:v>884.21200947752175</c:v>
                </c:pt>
                <c:pt idx="71">
                  <c:v>910.02357706233045</c:v>
                </c:pt>
                <c:pt idx="72">
                  <c:v>935.83514464713915</c:v>
                </c:pt>
                <c:pt idx="73">
                  <c:v>961.64671223194784</c:v>
                </c:pt>
                <c:pt idx="74">
                  <c:v>987.45827981675654</c:v>
                </c:pt>
                <c:pt idx="75">
                  <c:v>1013.2698474015651</c:v>
                </c:pt>
                <c:pt idx="76">
                  <c:v>1039.0814149863736</c:v>
                </c:pt>
                <c:pt idx="77">
                  <c:v>1064.8929825711823</c:v>
                </c:pt>
                <c:pt idx="78">
                  <c:v>1090.704550155991</c:v>
                </c:pt>
                <c:pt idx="79">
                  <c:v>1116.5161177407997</c:v>
                </c:pt>
                <c:pt idx="80">
                  <c:v>1142.3276853256084</c:v>
                </c:pt>
                <c:pt idx="81">
                  <c:v>1168.1392529104171</c:v>
                </c:pt>
                <c:pt idx="82">
                  <c:v>1193.9508204952258</c:v>
                </c:pt>
                <c:pt idx="83">
                  <c:v>1219.7623880800343</c:v>
                </c:pt>
                <c:pt idx="84">
                  <c:v>1245.5739556648432</c:v>
                </c:pt>
                <c:pt idx="85">
                  <c:v>1271.3855232496514</c:v>
                </c:pt>
                <c:pt idx="86">
                  <c:v>1297.1970908344604</c:v>
                </c:pt>
                <c:pt idx="87">
                  <c:v>1323.0086584192688</c:v>
                </c:pt>
                <c:pt idx="88">
                  <c:v>1348.8202260040773</c:v>
                </c:pt>
                <c:pt idx="89">
                  <c:v>1374.6317935888862</c:v>
                </c:pt>
                <c:pt idx="90">
                  <c:v>1400.4433611736947</c:v>
                </c:pt>
                <c:pt idx="91">
                  <c:v>1426.2549287585036</c:v>
                </c:pt>
                <c:pt idx="92">
                  <c:v>1452.0664963433121</c:v>
                </c:pt>
                <c:pt idx="93">
                  <c:v>1477.878063928121</c:v>
                </c:pt>
                <c:pt idx="94">
                  <c:v>1503.6896315129295</c:v>
                </c:pt>
                <c:pt idx="95">
                  <c:v>1529.5011990977384</c:v>
                </c:pt>
                <c:pt idx="96">
                  <c:v>1555.3127666825469</c:v>
                </c:pt>
                <c:pt idx="97">
                  <c:v>1581.1243342673554</c:v>
                </c:pt>
                <c:pt idx="98">
                  <c:v>1606.9359018521641</c:v>
                </c:pt>
                <c:pt idx="99">
                  <c:v>1632.7474694369728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905.88780483322182</c:v>
                </c:pt>
                <c:pt idx="1">
                  <c:v>905.88780483322182</c:v>
                </c:pt>
                <c:pt idx="2">
                  <c:v>905.8898620002816</c:v>
                </c:pt>
                <c:pt idx="3">
                  <c:v>905.92684889059308</c:v>
                </c:pt>
                <c:pt idx="4">
                  <c:v>906.01018962617763</c:v>
                </c:pt>
                <c:pt idx="5">
                  <c:v>906.13988420703527</c:v>
                </c:pt>
                <c:pt idx="6">
                  <c:v>906.3159326331662</c:v>
                </c:pt>
                <c:pt idx="7">
                  <c:v>906.53833490457021</c:v>
                </c:pt>
                <c:pt idx="8">
                  <c:v>906.80709102124752</c:v>
                </c:pt>
                <c:pt idx="9">
                  <c:v>907.1222009831979</c:v>
                </c:pt>
                <c:pt idx="10">
                  <c:v>907.48366479042136</c:v>
                </c:pt>
                <c:pt idx="11">
                  <c:v>907.89148244291812</c:v>
                </c:pt>
                <c:pt idx="12">
                  <c:v>908.34565394068795</c:v>
                </c:pt>
                <c:pt idx="13">
                  <c:v>908.84617928373109</c:v>
                </c:pt>
                <c:pt idx="14">
                  <c:v>909.39305847204719</c:v>
                </c:pt>
                <c:pt idx="15">
                  <c:v>909.98629150563659</c:v>
                </c:pt>
                <c:pt idx="16">
                  <c:v>910.62587838449895</c:v>
                </c:pt>
                <c:pt idx="17">
                  <c:v>911.31181910863472</c:v>
                </c:pt>
                <c:pt idx="18">
                  <c:v>912.04411367804346</c:v>
                </c:pt>
                <c:pt idx="19">
                  <c:v>912.8227620927255</c:v>
                </c:pt>
                <c:pt idx="20">
                  <c:v>913.64776435268061</c:v>
                </c:pt>
                <c:pt idx="21">
                  <c:v>914.51912045790891</c:v>
                </c:pt>
                <c:pt idx="22">
                  <c:v>915.4368304084104</c:v>
                </c:pt>
                <c:pt idx="23">
                  <c:v>916.40089420418508</c:v>
                </c:pt>
                <c:pt idx="24">
                  <c:v>917.41131184523283</c:v>
                </c:pt>
                <c:pt idx="25">
                  <c:v>918.46808333155388</c:v>
                </c:pt>
                <c:pt idx="26">
                  <c:v>919.57120866314801</c:v>
                </c:pt>
                <c:pt idx="27">
                  <c:v>920.72068784001533</c:v>
                </c:pt>
                <c:pt idx="28">
                  <c:v>921.91652086215572</c:v>
                </c:pt>
                <c:pt idx="29">
                  <c:v>923.1587077295693</c:v>
                </c:pt>
                <c:pt idx="30">
                  <c:v>924.44724844225595</c:v>
                </c:pt>
                <c:pt idx="31">
                  <c:v>925.78214300021602</c:v>
                </c:pt>
                <c:pt idx="32">
                  <c:v>927.16339140344905</c:v>
                </c:pt>
                <c:pt idx="33">
                  <c:v>928.59785742177587</c:v>
                </c:pt>
                <c:pt idx="34">
                  <c:v>930.14611301405603</c:v>
                </c:pt>
                <c:pt idx="35">
                  <c:v>931.82236585123883</c:v>
                </c:pt>
                <c:pt idx="36">
                  <c:v>933.62661593332462</c:v>
                </c:pt>
                <c:pt idx="37">
                  <c:v>935.55886326031293</c:v>
                </c:pt>
                <c:pt idx="38">
                  <c:v>937.61910783220401</c:v>
                </c:pt>
                <c:pt idx="39">
                  <c:v>939.80734964899773</c:v>
                </c:pt>
                <c:pt idx="40">
                  <c:v>942.12358871069432</c:v>
                </c:pt>
                <c:pt idx="41">
                  <c:v>944.56782501729356</c:v>
                </c:pt>
                <c:pt idx="42">
                  <c:v>947.14005856879555</c:v>
                </c:pt>
                <c:pt idx="43">
                  <c:v>949.84028936520019</c:v>
                </c:pt>
                <c:pt idx="44">
                  <c:v>952.66851740650759</c:v>
                </c:pt>
                <c:pt idx="45">
                  <c:v>955.62474269271786</c:v>
                </c:pt>
                <c:pt idx="46">
                  <c:v>958.70896522383066</c:v>
                </c:pt>
                <c:pt idx="47">
                  <c:v>961.92118499984622</c:v>
                </c:pt>
                <c:pt idx="48">
                  <c:v>965.26140202076454</c:v>
                </c:pt>
                <c:pt idx="49">
                  <c:v>968.72961628658561</c:v>
                </c:pt>
                <c:pt idx="50">
                  <c:v>972.32582779730933</c:v>
                </c:pt>
                <c:pt idx="51">
                  <c:v>976.05003655293581</c:v>
                </c:pt>
                <c:pt idx="52">
                  <c:v>979.90224255346504</c:v>
                </c:pt>
                <c:pt idx="53">
                  <c:v>983.88244579889692</c:v>
                </c:pt>
                <c:pt idx="54">
                  <c:v>987.99064628923156</c:v>
                </c:pt>
                <c:pt idx="55">
                  <c:v>992.22684402446907</c:v>
                </c:pt>
                <c:pt idx="56">
                  <c:v>996.59103900460912</c:v>
                </c:pt>
                <c:pt idx="57">
                  <c:v>1001.0832312296519</c:v>
                </c:pt>
                <c:pt idx="58">
                  <c:v>1005.7034206995975</c:v>
                </c:pt>
                <c:pt idx="59">
                  <c:v>1010.4516074144457</c:v>
                </c:pt>
                <c:pt idx="60">
                  <c:v>1015.3277913741967</c:v>
                </c:pt>
                <c:pt idx="61">
                  <c:v>1020.3319725788505</c:v>
                </c:pt>
                <c:pt idx="62">
                  <c:v>1025.4641510284068</c:v>
                </c:pt>
                <c:pt idx="63">
                  <c:v>1030.724326722866</c:v>
                </c:pt>
                <c:pt idx="64">
                  <c:v>1036.1124996622279</c:v>
                </c:pt>
                <c:pt idx="65">
                  <c:v>1041.6286698464926</c:v>
                </c:pt>
                <c:pt idx="66">
                  <c:v>1047.2728372756599</c:v>
                </c:pt>
                <c:pt idx="67">
                  <c:v>1053.0450019497298</c:v>
                </c:pt>
                <c:pt idx="68">
                  <c:v>1058.9451638687028</c:v>
                </c:pt>
                <c:pt idx="69">
                  <c:v>1064.9733230325783</c:v>
                </c:pt>
                <c:pt idx="70">
                  <c:v>1071.1294794413564</c:v>
                </c:pt>
                <c:pt idx="71">
                  <c:v>1077.4136330950373</c:v>
                </c:pt>
                <c:pt idx="72">
                  <c:v>1083.8257839936211</c:v>
                </c:pt>
                <c:pt idx="73">
                  <c:v>1090.3659321371074</c:v>
                </c:pt>
                <c:pt idx="74">
                  <c:v>1097.0340775254965</c:v>
                </c:pt>
                <c:pt idx="75">
                  <c:v>1103.8302201587883</c:v>
                </c:pt>
                <c:pt idx="76">
                  <c:v>1110.7543600369829</c:v>
                </c:pt>
                <c:pt idx="77">
                  <c:v>1117.8064971600802</c:v>
                </c:pt>
                <c:pt idx="78">
                  <c:v>1124.9866315280801</c:v>
                </c:pt>
                <c:pt idx="79">
                  <c:v>1132.2947631409829</c:v>
                </c:pt>
                <c:pt idx="80">
                  <c:v>1139.7308919987884</c:v>
                </c:pt>
                <c:pt idx="81">
                  <c:v>1147.2950181014967</c:v>
                </c:pt>
                <c:pt idx="82">
                  <c:v>1154.9871414491076</c:v>
                </c:pt>
                <c:pt idx="83">
                  <c:v>1162.8072620416212</c:v>
                </c:pt>
                <c:pt idx="84">
                  <c:v>1170.7553798790375</c:v>
                </c:pt>
                <c:pt idx="85">
                  <c:v>1178.8314949613566</c:v>
                </c:pt>
                <c:pt idx="86">
                  <c:v>1187.0356072885786</c:v>
                </c:pt>
                <c:pt idx="87">
                  <c:v>1195.3677168607028</c:v>
                </c:pt>
                <c:pt idx="88">
                  <c:v>1203.8278236777301</c:v>
                </c:pt>
                <c:pt idx="89">
                  <c:v>1212.41592773966</c:v>
                </c:pt>
                <c:pt idx="90">
                  <c:v>1221.1320290464926</c:v>
                </c:pt>
                <c:pt idx="91">
                  <c:v>1229.9761275982282</c:v>
                </c:pt>
                <c:pt idx="92">
                  <c:v>1238.9482233948663</c:v>
                </c:pt>
                <c:pt idx="93">
                  <c:v>1248.048316436407</c:v>
                </c:pt>
                <c:pt idx="94">
                  <c:v>1257.2764067228507</c:v>
                </c:pt>
                <c:pt idx="95">
                  <c:v>1266.6324942541969</c:v>
                </c:pt>
                <c:pt idx="96">
                  <c:v>1276.116579030446</c:v>
                </c:pt>
                <c:pt idx="97">
                  <c:v>1285.7286610515978</c:v>
                </c:pt>
                <c:pt idx="98">
                  <c:v>1295.4687403176522</c:v>
                </c:pt>
                <c:pt idx="99">
                  <c:v>1305.3368168286095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-907.73286886640528</c:v>
                </c:pt>
                <c:pt idx="1">
                  <c:v>-882.04204716416371</c:v>
                </c:pt>
                <c:pt idx="2">
                  <c:v>-856.35122546192213</c:v>
                </c:pt>
                <c:pt idx="3">
                  <c:v>-830.66040375968043</c:v>
                </c:pt>
                <c:pt idx="4">
                  <c:v>-804.96958205743874</c:v>
                </c:pt>
                <c:pt idx="5">
                  <c:v>-779.27876035519716</c:v>
                </c:pt>
                <c:pt idx="6">
                  <c:v>-753.58793865295547</c:v>
                </c:pt>
                <c:pt idx="7">
                  <c:v>-727.89711695071389</c:v>
                </c:pt>
                <c:pt idx="8">
                  <c:v>-702.2062952484722</c:v>
                </c:pt>
                <c:pt idx="9">
                  <c:v>-676.51547354623062</c:v>
                </c:pt>
                <c:pt idx="10">
                  <c:v>-650.82465184398905</c:v>
                </c:pt>
                <c:pt idx="11">
                  <c:v>-625.13383014174735</c:v>
                </c:pt>
                <c:pt idx="12">
                  <c:v>-599.44300843950566</c:v>
                </c:pt>
                <c:pt idx="13">
                  <c:v>-573.75218673726408</c:v>
                </c:pt>
                <c:pt idx="14">
                  <c:v>-548.06136503502239</c:v>
                </c:pt>
                <c:pt idx="15">
                  <c:v>-522.37054333278081</c:v>
                </c:pt>
                <c:pt idx="16">
                  <c:v>-496.67972163053918</c:v>
                </c:pt>
                <c:pt idx="17">
                  <c:v>-470.98889992829749</c:v>
                </c:pt>
                <c:pt idx="18">
                  <c:v>-445.29807822605591</c:v>
                </c:pt>
                <c:pt idx="19">
                  <c:v>-419.60725652381427</c:v>
                </c:pt>
                <c:pt idx="20">
                  <c:v>-393.91643482157264</c:v>
                </c:pt>
                <c:pt idx="21">
                  <c:v>-368.22561311933094</c:v>
                </c:pt>
                <c:pt idx="22">
                  <c:v>-342.53479141708942</c:v>
                </c:pt>
                <c:pt idx="23">
                  <c:v>-316.84396971484773</c:v>
                </c:pt>
                <c:pt idx="24">
                  <c:v>-291.1531480126061</c:v>
                </c:pt>
                <c:pt idx="25">
                  <c:v>-265.4623263103644</c:v>
                </c:pt>
                <c:pt idx="26">
                  <c:v>-239.77150460812274</c:v>
                </c:pt>
                <c:pt idx="27">
                  <c:v>-214.08068290588119</c:v>
                </c:pt>
                <c:pt idx="28">
                  <c:v>-188.38986120363953</c:v>
                </c:pt>
                <c:pt idx="29">
                  <c:v>-162.69903950139786</c:v>
                </c:pt>
                <c:pt idx="30">
                  <c:v>-137.00821779915631</c:v>
                </c:pt>
                <c:pt idx="31">
                  <c:v>-111.31739609691466</c:v>
                </c:pt>
                <c:pt idx="32">
                  <c:v>-85.626574394672986</c:v>
                </c:pt>
                <c:pt idx="33">
                  <c:v>-59.935752692431329</c:v>
                </c:pt>
                <c:pt idx="34">
                  <c:v>-34.244930990189665</c:v>
                </c:pt>
                <c:pt idx="35">
                  <c:v>-8.5541092879481155</c:v>
                </c:pt>
                <c:pt idx="36">
                  <c:v>17.136712414293552</c:v>
                </c:pt>
                <c:pt idx="37">
                  <c:v>42.827534116535212</c:v>
                </c:pt>
                <c:pt idx="38">
                  <c:v>68.518355818776769</c:v>
                </c:pt>
                <c:pt idx="39">
                  <c:v>94.209177521018432</c:v>
                </c:pt>
                <c:pt idx="40">
                  <c:v>119.8999992232601</c:v>
                </c:pt>
                <c:pt idx="41">
                  <c:v>145.59082092550176</c:v>
                </c:pt>
                <c:pt idx="42">
                  <c:v>171.28164262774342</c:v>
                </c:pt>
                <c:pt idx="43">
                  <c:v>196.97246432998509</c:v>
                </c:pt>
                <c:pt idx="44">
                  <c:v>222.66328603222652</c:v>
                </c:pt>
                <c:pt idx="45">
                  <c:v>248.35410773446819</c:v>
                </c:pt>
                <c:pt idx="46">
                  <c:v>274.04492943670982</c:v>
                </c:pt>
                <c:pt idx="47">
                  <c:v>299.73575113895151</c:v>
                </c:pt>
                <c:pt idx="48">
                  <c:v>325.42657284119321</c:v>
                </c:pt>
                <c:pt idx="49">
                  <c:v>351.11739454343484</c:v>
                </c:pt>
                <c:pt idx="50">
                  <c:v>376.80821624567653</c:v>
                </c:pt>
                <c:pt idx="51">
                  <c:v>402.49903794791817</c:v>
                </c:pt>
                <c:pt idx="52">
                  <c:v>428.18985965015986</c:v>
                </c:pt>
                <c:pt idx="53">
                  <c:v>453.88068135240127</c:v>
                </c:pt>
                <c:pt idx="54">
                  <c:v>479.57150305464296</c:v>
                </c:pt>
                <c:pt idx="55">
                  <c:v>505.2623247568846</c:v>
                </c:pt>
                <c:pt idx="56">
                  <c:v>530.95314645912629</c:v>
                </c:pt>
                <c:pt idx="57">
                  <c:v>556.64396816136798</c:v>
                </c:pt>
                <c:pt idx="58">
                  <c:v>582.33478986360956</c:v>
                </c:pt>
                <c:pt idx="59">
                  <c:v>608.02561156585125</c:v>
                </c:pt>
                <c:pt idx="60">
                  <c:v>633.71643326809271</c:v>
                </c:pt>
                <c:pt idx="61">
                  <c:v>659.40725497033441</c:v>
                </c:pt>
                <c:pt idx="62">
                  <c:v>685.09807667257598</c:v>
                </c:pt>
                <c:pt idx="63">
                  <c:v>710.78889837481768</c:v>
                </c:pt>
                <c:pt idx="64">
                  <c:v>736.47972007705937</c:v>
                </c:pt>
                <c:pt idx="65">
                  <c:v>762.17054177930106</c:v>
                </c:pt>
                <c:pt idx="66">
                  <c:v>787.86136348154264</c:v>
                </c:pt>
                <c:pt idx="67">
                  <c:v>813.55218518378433</c:v>
                </c:pt>
                <c:pt idx="68">
                  <c:v>839.24300688602602</c:v>
                </c:pt>
                <c:pt idx="69">
                  <c:v>864.93382858826749</c:v>
                </c:pt>
                <c:pt idx="70">
                  <c:v>890.62465029050907</c:v>
                </c:pt>
                <c:pt idx="71">
                  <c:v>916.31547199275076</c:v>
                </c:pt>
                <c:pt idx="72">
                  <c:v>942.00629369499245</c:v>
                </c:pt>
                <c:pt idx="73">
                  <c:v>967.69711539723414</c:v>
                </c:pt>
                <c:pt idx="74">
                  <c:v>993.38793709947572</c:v>
                </c:pt>
                <c:pt idx="75">
                  <c:v>1019.0787588017174</c:v>
                </c:pt>
                <c:pt idx="76">
                  <c:v>1044.7695805039589</c:v>
                </c:pt>
                <c:pt idx="77">
                  <c:v>1070.4604022062006</c:v>
                </c:pt>
                <c:pt idx="78">
                  <c:v>1096.151223908442</c:v>
                </c:pt>
                <c:pt idx="79">
                  <c:v>1121.842045610684</c:v>
                </c:pt>
                <c:pt idx="80">
                  <c:v>1147.5328673129254</c:v>
                </c:pt>
                <c:pt idx="81">
                  <c:v>1173.2236890151673</c:v>
                </c:pt>
                <c:pt idx="82">
                  <c:v>1198.9145107174088</c:v>
                </c:pt>
                <c:pt idx="83">
                  <c:v>1224.6053324196503</c:v>
                </c:pt>
                <c:pt idx="84">
                  <c:v>1250.296154121892</c:v>
                </c:pt>
                <c:pt idx="85">
                  <c:v>1275.9869758241334</c:v>
                </c:pt>
                <c:pt idx="86">
                  <c:v>1301.6777975263753</c:v>
                </c:pt>
                <c:pt idx="87">
                  <c:v>1327.3686192286168</c:v>
                </c:pt>
                <c:pt idx="88">
                  <c:v>1353.0594409308583</c:v>
                </c:pt>
                <c:pt idx="89">
                  <c:v>1378.7502626331002</c:v>
                </c:pt>
                <c:pt idx="90">
                  <c:v>1404.4410843353417</c:v>
                </c:pt>
                <c:pt idx="91">
                  <c:v>1430.1319060375836</c:v>
                </c:pt>
                <c:pt idx="92">
                  <c:v>1455.8227277398248</c:v>
                </c:pt>
                <c:pt idx="93">
                  <c:v>1481.5135494420667</c:v>
                </c:pt>
                <c:pt idx="94">
                  <c:v>1507.2043711443082</c:v>
                </c:pt>
                <c:pt idx="95">
                  <c:v>1532.8951928465501</c:v>
                </c:pt>
                <c:pt idx="96">
                  <c:v>1558.5860145487916</c:v>
                </c:pt>
                <c:pt idx="97">
                  <c:v>1584.276836251033</c:v>
                </c:pt>
                <c:pt idx="98">
                  <c:v>1609.967657953275</c:v>
                </c:pt>
                <c:pt idx="99">
                  <c:v>1635.6584796555164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-59.416005440501145</c:v>
                </c:pt>
                <c:pt idx="1">
                  <c:v>-59.416005440501145</c:v>
                </c:pt>
                <c:pt idx="2">
                  <c:v>-59.410513057827878</c:v>
                </c:pt>
                <c:pt idx="3">
                  <c:v>-59.321420842589333</c:v>
                </c:pt>
                <c:pt idx="4">
                  <c:v>-59.12334438104066</c:v>
                </c:pt>
                <c:pt idx="5">
                  <c:v>-58.81628367318185</c:v>
                </c:pt>
                <c:pt idx="6">
                  <c:v>-58.400238719012883</c:v>
                </c:pt>
                <c:pt idx="7">
                  <c:v>-57.875209518533786</c:v>
                </c:pt>
                <c:pt idx="8">
                  <c:v>-57.24119607174454</c:v>
                </c:pt>
                <c:pt idx="9">
                  <c:v>-56.498198378645164</c:v>
                </c:pt>
                <c:pt idx="10">
                  <c:v>-55.646216439235644</c:v>
                </c:pt>
                <c:pt idx="11">
                  <c:v>-54.685250253515974</c:v>
                </c:pt>
                <c:pt idx="12">
                  <c:v>-53.615299821486175</c:v>
                </c:pt>
                <c:pt idx="13">
                  <c:v>-52.436365143146233</c:v>
                </c:pt>
                <c:pt idx="14">
                  <c:v>-51.148446218496147</c:v>
                </c:pt>
                <c:pt idx="15">
                  <c:v>-49.751543047535932</c:v>
                </c:pt>
                <c:pt idx="16">
                  <c:v>-48.245655630265567</c:v>
                </c:pt>
                <c:pt idx="17">
                  <c:v>-46.630783966685058</c:v>
                </c:pt>
                <c:pt idx="18">
                  <c:v>-44.906928056794413</c:v>
                </c:pt>
                <c:pt idx="19">
                  <c:v>-43.074087900593632</c:v>
                </c:pt>
                <c:pt idx="20">
                  <c:v>-41.1322634980827</c:v>
                </c:pt>
                <c:pt idx="21">
                  <c:v>-39.081454849261625</c:v>
                </c:pt>
                <c:pt idx="22">
                  <c:v>-36.921661954130435</c:v>
                </c:pt>
                <c:pt idx="23">
                  <c:v>-34.652884812689081</c:v>
                </c:pt>
                <c:pt idx="24">
                  <c:v>-32.275123424937583</c:v>
                </c:pt>
                <c:pt idx="25">
                  <c:v>-29.788377790875955</c:v>
                </c:pt>
                <c:pt idx="26">
                  <c:v>-27.192647910504185</c:v>
                </c:pt>
                <c:pt idx="27">
                  <c:v>-24.487933783822282</c:v>
                </c:pt>
                <c:pt idx="28">
                  <c:v>-21.674235410830228</c:v>
                </c:pt>
                <c:pt idx="29">
                  <c:v>-18.751552791528034</c:v>
                </c:pt>
                <c:pt idx="30">
                  <c:v>-15.71988592591571</c:v>
                </c:pt>
                <c:pt idx="31">
                  <c:v>-12.579234813993235</c:v>
                </c:pt>
                <c:pt idx="32">
                  <c:v>-9.3295994557606203</c:v>
                </c:pt>
                <c:pt idx="33">
                  <c:v>-5.9455083530999193</c:v>
                </c:pt>
                <c:pt idx="34">
                  <c:v>-2.3804397588814443</c:v>
                </c:pt>
                <c:pt idx="35">
                  <c:v>1.3665939703659662</c:v>
                </c:pt>
                <c:pt idx="36">
                  <c:v>5.2955928346423455</c:v>
                </c:pt>
                <c:pt idx="37">
                  <c:v>9.4065568339476773</c:v>
                </c:pt>
                <c:pt idx="38">
                  <c:v>13.699485968281943</c:v>
                </c:pt>
                <c:pt idx="39">
                  <c:v>18.174380237645178</c:v>
                </c:pt>
                <c:pt idx="40">
                  <c:v>22.831239642037367</c:v>
                </c:pt>
                <c:pt idx="41">
                  <c:v>27.67006418145851</c:v>
                </c:pt>
                <c:pt idx="42">
                  <c:v>32.6908538559086</c:v>
                </c:pt>
                <c:pt idx="43">
                  <c:v>37.893608665387646</c:v>
                </c:pt>
                <c:pt idx="44">
                  <c:v>43.278328609895595</c:v>
                </c:pt>
                <c:pt idx="45">
                  <c:v>48.845013689432541</c:v>
                </c:pt>
                <c:pt idx="46">
                  <c:v>54.593663903998447</c:v>
                </c:pt>
                <c:pt idx="47">
                  <c:v>60.524279253593306</c:v>
                </c:pt>
                <c:pt idx="48">
                  <c:v>66.636859738217112</c:v>
                </c:pt>
                <c:pt idx="49">
                  <c:v>72.931405357869878</c:v>
                </c:pt>
                <c:pt idx="50">
                  <c:v>79.40791611255159</c:v>
                </c:pt>
                <c:pt idx="51">
                  <c:v>86.066392002262248</c:v>
                </c:pt>
                <c:pt idx="52">
                  <c:v>92.906833027001866</c:v>
                </c:pt>
                <c:pt idx="53">
                  <c:v>99.929239186770374</c:v>
                </c:pt>
                <c:pt idx="54">
                  <c:v>107.1336104815679</c:v>
                </c:pt>
                <c:pt idx="55">
                  <c:v>114.51994691139437</c:v>
                </c:pt>
                <c:pt idx="56">
                  <c:v>122.0882484762498</c:v>
                </c:pt>
                <c:pt idx="57">
                  <c:v>129.83851517613417</c:v>
                </c:pt>
                <c:pt idx="58">
                  <c:v>137.77074701104752</c:v>
                </c:pt>
                <c:pt idx="59">
                  <c:v>145.88494398098979</c:v>
                </c:pt>
                <c:pt idx="60">
                  <c:v>154.18110608596098</c:v>
                </c:pt>
                <c:pt idx="61">
                  <c:v>162.65923332596114</c:v>
                </c:pt>
                <c:pt idx="62">
                  <c:v>171.31932570099028</c:v>
                </c:pt>
                <c:pt idx="63">
                  <c:v>180.16138321104839</c:v>
                </c:pt>
                <c:pt idx="64">
                  <c:v>189.18540585613542</c:v>
                </c:pt>
                <c:pt idx="65">
                  <c:v>198.39139363625142</c:v>
                </c:pt>
                <c:pt idx="66">
                  <c:v>207.7793465513964</c:v>
                </c:pt>
                <c:pt idx="67">
                  <c:v>217.3492646015703</c:v>
                </c:pt>
                <c:pt idx="68">
                  <c:v>227.10114778677311</c:v>
                </c:pt>
                <c:pt idx="69">
                  <c:v>237.03499610700487</c:v>
                </c:pt>
                <c:pt idx="70">
                  <c:v>247.15080956226564</c:v>
                </c:pt>
                <c:pt idx="71">
                  <c:v>257.44858815255532</c:v>
                </c:pt>
                <c:pt idx="72">
                  <c:v>267.92833187787397</c:v>
                </c:pt>
                <c:pt idx="73">
                  <c:v>278.5900407382216</c:v>
                </c:pt>
                <c:pt idx="74">
                  <c:v>289.43371473359821</c:v>
                </c:pt>
                <c:pt idx="75">
                  <c:v>300.45935386400367</c:v>
                </c:pt>
                <c:pt idx="76">
                  <c:v>311.666958129438</c:v>
                </c:pt>
                <c:pt idx="77">
                  <c:v>323.05652752990147</c:v>
                </c:pt>
                <c:pt idx="78">
                  <c:v>334.62806206539381</c:v>
                </c:pt>
                <c:pt idx="79">
                  <c:v>346.38156173591517</c:v>
                </c:pt>
                <c:pt idx="80">
                  <c:v>358.3170265414654</c:v>
                </c:pt>
                <c:pt idx="81">
                  <c:v>370.43445648204471</c:v>
                </c:pt>
                <c:pt idx="82">
                  <c:v>382.73385155765283</c:v>
                </c:pt>
                <c:pt idx="83">
                  <c:v>395.21521176828986</c:v>
                </c:pt>
                <c:pt idx="84">
                  <c:v>407.8785371139561</c:v>
                </c:pt>
                <c:pt idx="85">
                  <c:v>420.72382759465091</c:v>
                </c:pt>
                <c:pt idx="86">
                  <c:v>433.7510832103751</c:v>
                </c:pt>
                <c:pt idx="87">
                  <c:v>446.96030396112792</c:v>
                </c:pt>
                <c:pt idx="88">
                  <c:v>460.35148984690971</c:v>
                </c:pt>
                <c:pt idx="89">
                  <c:v>473.92464086772065</c:v>
                </c:pt>
                <c:pt idx="90">
                  <c:v>487.6797570235604</c:v>
                </c:pt>
                <c:pt idx="91">
                  <c:v>501.61683831442923</c:v>
                </c:pt>
                <c:pt idx="92">
                  <c:v>515.73588474032692</c:v>
                </c:pt>
                <c:pt idx="93">
                  <c:v>530.03689630125371</c:v>
                </c:pt>
                <c:pt idx="94">
                  <c:v>544.51987299720918</c:v>
                </c:pt>
                <c:pt idx="95">
                  <c:v>559.18481482819391</c:v>
                </c:pt>
                <c:pt idx="96">
                  <c:v>574.03172179420721</c:v>
                </c:pt>
                <c:pt idx="97">
                  <c:v>589.06059389524955</c:v>
                </c:pt>
                <c:pt idx="98">
                  <c:v>604.27143113132104</c:v>
                </c:pt>
                <c:pt idx="99">
                  <c:v>619.66423350242144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-907.73286886640528</c:v>
                </c:pt>
                <c:pt idx="1">
                  <c:v>-882.04204716416371</c:v>
                </c:pt>
                <c:pt idx="2">
                  <c:v>-856.35122546192213</c:v>
                </c:pt>
                <c:pt idx="3">
                  <c:v>-830.66040375968043</c:v>
                </c:pt>
                <c:pt idx="4">
                  <c:v>-804.96958205743874</c:v>
                </c:pt>
                <c:pt idx="5">
                  <c:v>-779.27876035519716</c:v>
                </c:pt>
                <c:pt idx="6">
                  <c:v>-753.58793865295547</c:v>
                </c:pt>
                <c:pt idx="7">
                  <c:v>-727.89711695071389</c:v>
                </c:pt>
                <c:pt idx="8">
                  <c:v>-702.2062952484722</c:v>
                </c:pt>
                <c:pt idx="9">
                  <c:v>-676.51547354623062</c:v>
                </c:pt>
                <c:pt idx="10">
                  <c:v>-650.82465184398905</c:v>
                </c:pt>
                <c:pt idx="11">
                  <c:v>-625.13383014174735</c:v>
                </c:pt>
                <c:pt idx="12">
                  <c:v>-599.44300843950566</c:v>
                </c:pt>
                <c:pt idx="13">
                  <c:v>-573.75218673726408</c:v>
                </c:pt>
                <c:pt idx="14">
                  <c:v>-548.06136503502239</c:v>
                </c:pt>
                <c:pt idx="15">
                  <c:v>-522.37054333278081</c:v>
                </c:pt>
                <c:pt idx="16">
                  <c:v>-496.67972163053918</c:v>
                </c:pt>
                <c:pt idx="17">
                  <c:v>-470.98889992829749</c:v>
                </c:pt>
                <c:pt idx="18">
                  <c:v>-445.29807822605591</c:v>
                </c:pt>
                <c:pt idx="19">
                  <c:v>-419.60725652381427</c:v>
                </c:pt>
                <c:pt idx="20">
                  <c:v>-393.91643482157264</c:v>
                </c:pt>
                <c:pt idx="21">
                  <c:v>-368.22561311933094</c:v>
                </c:pt>
                <c:pt idx="22">
                  <c:v>-342.53479141708942</c:v>
                </c:pt>
                <c:pt idx="23">
                  <c:v>-316.84396971484773</c:v>
                </c:pt>
                <c:pt idx="24">
                  <c:v>-291.1531480126061</c:v>
                </c:pt>
                <c:pt idx="25">
                  <c:v>-265.4623263103644</c:v>
                </c:pt>
                <c:pt idx="26">
                  <c:v>-239.77150460812274</c:v>
                </c:pt>
                <c:pt idx="27">
                  <c:v>-214.08068290588119</c:v>
                </c:pt>
                <c:pt idx="28">
                  <c:v>-188.38986120363953</c:v>
                </c:pt>
                <c:pt idx="29">
                  <c:v>-162.69903950139786</c:v>
                </c:pt>
                <c:pt idx="30">
                  <c:v>-137.00821779915631</c:v>
                </c:pt>
                <c:pt idx="31">
                  <c:v>-111.31739609691466</c:v>
                </c:pt>
                <c:pt idx="32">
                  <c:v>-85.626574394672986</c:v>
                </c:pt>
                <c:pt idx="33">
                  <c:v>-59.935752692431329</c:v>
                </c:pt>
                <c:pt idx="34">
                  <c:v>-34.244930990189665</c:v>
                </c:pt>
                <c:pt idx="35">
                  <c:v>-8.5541092879481155</c:v>
                </c:pt>
                <c:pt idx="36">
                  <c:v>17.136712414293552</c:v>
                </c:pt>
                <c:pt idx="37">
                  <c:v>42.827534116535212</c:v>
                </c:pt>
                <c:pt idx="38">
                  <c:v>68.518355818776769</c:v>
                </c:pt>
                <c:pt idx="39">
                  <c:v>94.209177521018432</c:v>
                </c:pt>
                <c:pt idx="40">
                  <c:v>119.8999992232601</c:v>
                </c:pt>
                <c:pt idx="41">
                  <c:v>145.59082092550176</c:v>
                </c:pt>
                <c:pt idx="42">
                  <c:v>171.28164262774342</c:v>
                </c:pt>
                <c:pt idx="43">
                  <c:v>196.97246432998509</c:v>
                </c:pt>
                <c:pt idx="44">
                  <c:v>222.66328603222652</c:v>
                </c:pt>
                <c:pt idx="45">
                  <c:v>248.35410773446819</c:v>
                </c:pt>
                <c:pt idx="46">
                  <c:v>274.04492943670982</c:v>
                </c:pt>
                <c:pt idx="47">
                  <c:v>299.73575113895151</c:v>
                </c:pt>
                <c:pt idx="48">
                  <c:v>325.42657284119321</c:v>
                </c:pt>
                <c:pt idx="49">
                  <c:v>351.11739454343484</c:v>
                </c:pt>
                <c:pt idx="50">
                  <c:v>376.80821624567653</c:v>
                </c:pt>
                <c:pt idx="51">
                  <c:v>402.49903794791817</c:v>
                </c:pt>
                <c:pt idx="52">
                  <c:v>428.18985965015986</c:v>
                </c:pt>
                <c:pt idx="53">
                  <c:v>453.88068135240127</c:v>
                </c:pt>
                <c:pt idx="54">
                  <c:v>479.57150305464296</c:v>
                </c:pt>
                <c:pt idx="55">
                  <c:v>505.2623247568846</c:v>
                </c:pt>
                <c:pt idx="56">
                  <c:v>530.95314645912629</c:v>
                </c:pt>
                <c:pt idx="57">
                  <c:v>556.64396816136798</c:v>
                </c:pt>
                <c:pt idx="58">
                  <c:v>582.33478986360956</c:v>
                </c:pt>
                <c:pt idx="59">
                  <c:v>608.02561156585125</c:v>
                </c:pt>
                <c:pt idx="60">
                  <c:v>633.71643326809271</c:v>
                </c:pt>
                <c:pt idx="61">
                  <c:v>659.40725497033441</c:v>
                </c:pt>
                <c:pt idx="62">
                  <c:v>685.09807667257598</c:v>
                </c:pt>
                <c:pt idx="63">
                  <c:v>710.78889837481768</c:v>
                </c:pt>
                <c:pt idx="64">
                  <c:v>736.47972007705937</c:v>
                </c:pt>
                <c:pt idx="65">
                  <c:v>762.17054177930106</c:v>
                </c:pt>
                <c:pt idx="66">
                  <c:v>787.86136348154264</c:v>
                </c:pt>
                <c:pt idx="67">
                  <c:v>813.55218518378433</c:v>
                </c:pt>
                <c:pt idx="68">
                  <c:v>839.24300688602602</c:v>
                </c:pt>
                <c:pt idx="69">
                  <c:v>864.93382858826749</c:v>
                </c:pt>
                <c:pt idx="70">
                  <c:v>890.62465029050907</c:v>
                </c:pt>
                <c:pt idx="71">
                  <c:v>916.31547199275076</c:v>
                </c:pt>
                <c:pt idx="72">
                  <c:v>942.00629369499245</c:v>
                </c:pt>
                <c:pt idx="73">
                  <c:v>967.69711539723414</c:v>
                </c:pt>
                <c:pt idx="74">
                  <c:v>993.38793709947572</c:v>
                </c:pt>
                <c:pt idx="75">
                  <c:v>1019.0787588017174</c:v>
                </c:pt>
                <c:pt idx="76">
                  <c:v>1044.7695805039589</c:v>
                </c:pt>
                <c:pt idx="77">
                  <c:v>1070.4604022062006</c:v>
                </c:pt>
                <c:pt idx="78">
                  <c:v>1096.151223908442</c:v>
                </c:pt>
                <c:pt idx="79">
                  <c:v>1121.842045610684</c:v>
                </c:pt>
                <c:pt idx="80">
                  <c:v>1147.5328673129254</c:v>
                </c:pt>
                <c:pt idx="81">
                  <c:v>1173.2236890151673</c:v>
                </c:pt>
                <c:pt idx="82">
                  <c:v>1198.9145107174088</c:v>
                </c:pt>
                <c:pt idx="83">
                  <c:v>1224.6053324196503</c:v>
                </c:pt>
                <c:pt idx="84">
                  <c:v>1250.296154121892</c:v>
                </c:pt>
                <c:pt idx="85">
                  <c:v>1275.9869758241334</c:v>
                </c:pt>
                <c:pt idx="86">
                  <c:v>1301.6777975263753</c:v>
                </c:pt>
                <c:pt idx="87">
                  <c:v>1327.3686192286168</c:v>
                </c:pt>
                <c:pt idx="88">
                  <c:v>1353.0594409308583</c:v>
                </c:pt>
                <c:pt idx="89">
                  <c:v>1378.7502626331002</c:v>
                </c:pt>
                <c:pt idx="90">
                  <c:v>1404.4410843353417</c:v>
                </c:pt>
                <c:pt idx="91">
                  <c:v>1430.1319060375836</c:v>
                </c:pt>
                <c:pt idx="92">
                  <c:v>1455.8227277398248</c:v>
                </c:pt>
                <c:pt idx="93">
                  <c:v>1481.5135494420667</c:v>
                </c:pt>
                <c:pt idx="94">
                  <c:v>1507.2043711443082</c:v>
                </c:pt>
                <c:pt idx="95">
                  <c:v>1532.8951928465501</c:v>
                </c:pt>
                <c:pt idx="96">
                  <c:v>1558.5860145487916</c:v>
                </c:pt>
                <c:pt idx="97">
                  <c:v>1584.276836251033</c:v>
                </c:pt>
                <c:pt idx="98">
                  <c:v>1609.967657953275</c:v>
                </c:pt>
                <c:pt idx="99">
                  <c:v>1635.6584796555164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906.79971346907485</c:v>
                </c:pt>
                <c:pt idx="1">
                  <c:v>906.79971346907485</c:v>
                </c:pt>
                <c:pt idx="2">
                  <c:v>906.80201322644621</c:v>
                </c:pt>
                <c:pt idx="3">
                  <c:v>906.83931770628976</c:v>
                </c:pt>
                <c:pt idx="4">
                  <c:v>906.92225580977697</c:v>
                </c:pt>
                <c:pt idx="5">
                  <c:v>907.05082753690749</c:v>
                </c:pt>
                <c:pt idx="6">
                  <c:v>907.22503288768144</c:v>
                </c:pt>
                <c:pt idx="7">
                  <c:v>907.44487186209869</c:v>
                </c:pt>
                <c:pt idx="8">
                  <c:v>907.71034446015949</c:v>
                </c:pt>
                <c:pt idx="9">
                  <c:v>908.02145068186371</c:v>
                </c:pt>
                <c:pt idx="10">
                  <c:v>908.37819052721125</c:v>
                </c:pt>
                <c:pt idx="11">
                  <c:v>908.78056399620232</c:v>
                </c:pt>
                <c:pt idx="12">
                  <c:v>909.22857108883693</c:v>
                </c:pt>
                <c:pt idx="13">
                  <c:v>909.72221180511474</c:v>
                </c:pt>
                <c:pt idx="14">
                  <c:v>910.26148614503597</c:v>
                </c:pt>
                <c:pt idx="15">
                  <c:v>910.84639410860063</c:v>
                </c:pt>
                <c:pt idx="16">
                  <c:v>911.47693569580883</c:v>
                </c:pt>
                <c:pt idx="17">
                  <c:v>912.15311090666046</c:v>
                </c:pt>
                <c:pt idx="18">
                  <c:v>912.8749197411554</c:v>
                </c:pt>
                <c:pt idx="19">
                  <c:v>913.64236219929376</c:v>
                </c:pt>
                <c:pt idx="20">
                  <c:v>914.45543828107566</c:v>
                </c:pt>
                <c:pt idx="21">
                  <c:v>915.31414798650087</c:v>
                </c:pt>
                <c:pt idx="22">
                  <c:v>916.21849131556951</c:v>
                </c:pt>
                <c:pt idx="23">
                  <c:v>917.16846826828169</c:v>
                </c:pt>
                <c:pt idx="24">
                  <c:v>918.16407884463717</c:v>
                </c:pt>
                <c:pt idx="25">
                  <c:v>919.20532304463609</c:v>
                </c:pt>
                <c:pt idx="26">
                  <c:v>920.29220086827843</c:v>
                </c:pt>
                <c:pt idx="27">
                  <c:v>921.42471231556419</c:v>
                </c:pt>
                <c:pt idx="28">
                  <c:v>922.60285738649338</c:v>
                </c:pt>
                <c:pt idx="29">
                  <c:v>923.826636081066</c:v>
                </c:pt>
                <c:pt idx="30">
                  <c:v>925.09604839928204</c:v>
                </c:pt>
                <c:pt idx="31">
                  <c:v>926.41109434114151</c:v>
                </c:pt>
                <c:pt idx="32">
                  <c:v>927.77177390664428</c:v>
                </c:pt>
                <c:pt idx="33">
                  <c:v>929.20661312714253</c:v>
                </c:pt>
                <c:pt idx="34">
                  <c:v>930.76771262157172</c:v>
                </c:pt>
                <c:pt idx="35">
                  <c:v>932.45617847126618</c:v>
                </c:pt>
                <c:pt idx="36">
                  <c:v>934.27201067622593</c:v>
                </c:pt>
                <c:pt idx="37">
                  <c:v>936.21520923645085</c:v>
                </c:pt>
                <c:pt idx="38">
                  <c:v>938.28577415194104</c:v>
                </c:pt>
                <c:pt idx="39">
                  <c:v>940.48370542269663</c:v>
                </c:pt>
                <c:pt idx="40">
                  <c:v>942.80900304871739</c:v>
                </c:pt>
                <c:pt idx="41">
                  <c:v>945.26166703000342</c:v>
                </c:pt>
                <c:pt idx="42">
                  <c:v>947.84169736655463</c:v>
                </c:pt>
                <c:pt idx="43">
                  <c:v>950.54909405837111</c:v>
                </c:pt>
                <c:pt idx="44">
                  <c:v>953.38385710545288</c:v>
                </c:pt>
                <c:pt idx="45">
                  <c:v>956.34598650779992</c:v>
                </c:pt>
                <c:pt idx="46">
                  <c:v>959.43548226541236</c:v>
                </c:pt>
                <c:pt idx="47">
                  <c:v>962.65234437828985</c:v>
                </c:pt>
                <c:pt idx="48">
                  <c:v>965.99657284643263</c:v>
                </c:pt>
                <c:pt idx="49">
                  <c:v>969.46816766984091</c:v>
                </c:pt>
                <c:pt idx="50">
                  <c:v>973.06712884851413</c:v>
                </c:pt>
                <c:pt idx="51">
                  <c:v>976.79345638245275</c:v>
                </c:pt>
                <c:pt idx="52">
                  <c:v>980.64715027165664</c:v>
                </c:pt>
                <c:pt idx="53">
                  <c:v>984.62821051612582</c:v>
                </c:pt>
                <c:pt idx="54">
                  <c:v>988.73663711586016</c:v>
                </c:pt>
                <c:pt idx="55">
                  <c:v>992.97243007085967</c:v>
                </c:pt>
                <c:pt idx="56">
                  <c:v>997.33558938112469</c:v>
                </c:pt>
                <c:pt idx="57">
                  <c:v>1001.8261150466549</c:v>
                </c:pt>
                <c:pt idx="58">
                  <c:v>1006.4440070674503</c:v>
                </c:pt>
                <c:pt idx="59">
                  <c:v>1011.189265443511</c:v>
                </c:pt>
                <c:pt idx="60">
                  <c:v>1016.0618901748369</c:v>
                </c:pt>
                <c:pt idx="61">
                  <c:v>1021.0618812614281</c:v>
                </c:pt>
                <c:pt idx="62">
                  <c:v>1026.1892387032847</c:v>
                </c:pt>
                <c:pt idx="63">
                  <c:v>1031.4439625004063</c:v>
                </c:pt>
                <c:pt idx="64">
                  <c:v>1036.8260526527934</c:v>
                </c:pt>
                <c:pt idx="65">
                  <c:v>1042.3355091604456</c:v>
                </c:pt>
                <c:pt idx="66">
                  <c:v>1047.9723320233632</c:v>
                </c:pt>
                <c:pt idx="67">
                  <c:v>1053.7365212415459</c:v>
                </c:pt>
                <c:pt idx="68">
                  <c:v>1059.6280768149941</c:v>
                </c:pt>
                <c:pt idx="69">
                  <c:v>1065.6469987437072</c:v>
                </c:pt>
                <c:pt idx="70">
                  <c:v>1071.7932870276857</c:v>
                </c:pt>
                <c:pt idx="71">
                  <c:v>1078.0669416669296</c:v>
                </c:pt>
                <c:pt idx="72">
                  <c:v>1084.4679626614386</c:v>
                </c:pt>
                <c:pt idx="73">
                  <c:v>1090.9963500112131</c:v>
                </c:pt>
                <c:pt idx="74">
                  <c:v>1097.6521037162527</c:v>
                </c:pt>
                <c:pt idx="75">
                  <c:v>1104.4352237765575</c:v>
                </c:pt>
                <c:pt idx="76">
                  <c:v>1111.3457101921274</c:v>
                </c:pt>
                <c:pt idx="77">
                  <c:v>1118.3835629629627</c:v>
                </c:pt>
                <c:pt idx="78">
                  <c:v>1125.5487820890635</c:v>
                </c:pt>
                <c:pt idx="79">
                  <c:v>1132.8413675704294</c:v>
                </c:pt>
                <c:pt idx="80">
                  <c:v>1140.2613194070605</c:v>
                </c:pt>
                <c:pt idx="81">
                  <c:v>1147.8086375989569</c:v>
                </c:pt>
                <c:pt idx="82">
                  <c:v>1155.4833221461186</c:v>
                </c:pt>
                <c:pt idx="83">
                  <c:v>1163.2853730485456</c:v>
                </c:pt>
                <c:pt idx="84">
                  <c:v>1171.2147903062378</c:v>
                </c:pt>
                <c:pt idx="85">
                  <c:v>1179.2715739191951</c:v>
                </c:pt>
                <c:pt idx="86">
                  <c:v>1187.4557238874179</c:v>
                </c:pt>
                <c:pt idx="87">
                  <c:v>1195.7672402109056</c:v>
                </c:pt>
                <c:pt idx="88">
                  <c:v>1204.2061228896589</c:v>
                </c:pt>
                <c:pt idx="89">
                  <c:v>1212.7723719236776</c:v>
                </c:pt>
                <c:pt idx="90">
                  <c:v>1221.465987312961</c:v>
                </c:pt>
                <c:pt idx="91">
                  <c:v>1230.2869690575103</c:v>
                </c:pt>
                <c:pt idx="92">
                  <c:v>1239.2353171573245</c:v>
                </c:pt>
                <c:pt idx="93">
                  <c:v>1248.3110316124041</c:v>
                </c:pt>
                <c:pt idx="94">
                  <c:v>1257.5141124227489</c:v>
                </c:pt>
                <c:pt idx="95">
                  <c:v>1266.8445595883591</c:v>
                </c:pt>
                <c:pt idx="96">
                  <c:v>1276.3023731092342</c:v>
                </c:pt>
                <c:pt idx="97">
                  <c:v>1285.8875529853749</c:v>
                </c:pt>
                <c:pt idx="98">
                  <c:v>1295.6000992167806</c:v>
                </c:pt>
                <c:pt idx="99">
                  <c:v>1305.4400118034516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1</xdr:row>
      <xdr:rowOff>144780</xdr:rowOff>
    </xdr:from>
    <xdr:to>
      <xdr:col>5</xdr:col>
      <xdr:colOff>740453</xdr:colOff>
      <xdr:row>24</xdr:row>
      <xdr:rowOff>163337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47" y="315014"/>
          <a:ext cx="4736900" cy="399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2" activePane="bottomLeft" state="frozen"/>
      <selection pane="bottomLeft" activeCell="J170" sqref="J17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6"/>
      <c r="C5" s="157"/>
      <c r="D5" s="157"/>
      <c r="E5" s="157"/>
      <c r="F5" s="157"/>
      <c r="G5" s="15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6"/>
      <c r="C6" s="157"/>
      <c r="D6" s="157"/>
      <c r="E6" s="157"/>
      <c r="F6" s="157"/>
      <c r="G6" s="15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6"/>
      <c r="C7" s="157"/>
      <c r="D7" s="157"/>
      <c r="E7" s="157"/>
      <c r="F7" s="157"/>
      <c r="G7" s="15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6"/>
      <c r="C8" s="157"/>
      <c r="D8" s="157"/>
      <c r="E8" s="157"/>
      <c r="F8" s="157"/>
      <c r="G8" s="15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6"/>
      <c r="C9" s="157"/>
      <c r="D9" s="157"/>
      <c r="E9" s="157"/>
      <c r="F9" s="157"/>
      <c r="G9" s="15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101</v>
      </c>
      <c r="C13" s="159"/>
      <c r="D13" s="161" t="s">
        <v>102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59" t="s">
        <v>100</v>
      </c>
      <c r="C14" s="159"/>
      <c r="D14" s="161" t="s">
        <v>104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59" t="s">
        <v>99</v>
      </c>
      <c r="C15" s="159"/>
      <c r="D15" s="161" t="s">
        <v>103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59" t="s">
        <v>98</v>
      </c>
      <c r="C16" s="159"/>
      <c r="D16" s="161" t="str">
        <f>Title</f>
        <v>Flange Segment Analytical Model for 30° gap size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59" t="s">
        <v>97</v>
      </c>
      <c r="C17" s="159"/>
      <c r="D17" s="165" t="s">
        <v>326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59" t="s">
        <v>96</v>
      </c>
      <c r="C18" s="159"/>
      <c r="D18" s="160">
        <v>45432</v>
      </c>
      <c r="E18" s="160"/>
      <c r="F18" s="160"/>
      <c r="G18" s="160"/>
      <c r="H18" s="160"/>
      <c r="I18" s="160"/>
      <c r="J18" s="160"/>
      <c r="K18" s="16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6"/>
      <c r="C28" s="167"/>
      <c r="D28" s="167"/>
      <c r="E28" s="167"/>
      <c r="F28" s="167"/>
      <c r="G28" s="167"/>
      <c r="H28" s="167"/>
      <c r="I28" s="167"/>
      <c r="J28" s="167"/>
      <c r="K28" s="16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-1099.0367219299899</v>
      </c>
      <c r="P66" s="71">
        <v>-1072.10568515314</v>
      </c>
      <c r="Q66" s="71">
        <v>-1045.17464837629</v>
      </c>
      <c r="R66" s="71">
        <v>-1018.24361159944</v>
      </c>
      <c r="S66" s="71">
        <v>-991.31257482259002</v>
      </c>
      <c r="T66" s="71">
        <v>-964.38153804573994</v>
      </c>
      <c r="U66" s="71">
        <v>-937.45050126888998</v>
      </c>
      <c r="V66" s="71">
        <v>-910.51946449204013</v>
      </c>
      <c r="W66" s="71">
        <v>-883.58842771519005</v>
      </c>
      <c r="X66" s="71">
        <v>-856.65739093834009</v>
      </c>
      <c r="Y66" s="71">
        <v>-829.72635416149012</v>
      </c>
      <c r="Z66" s="71">
        <v>-802.79531738464016</v>
      </c>
      <c r="AA66" s="71">
        <v>-775.86428060779008</v>
      </c>
      <c r="AB66" s="71">
        <v>-748.93324383094011</v>
      </c>
      <c r="AC66" s="71">
        <v>-722.00220705409026</v>
      </c>
      <c r="AD66" s="71">
        <v>-695.07117027724018</v>
      </c>
      <c r="AE66" s="71">
        <v>-668.14013350039022</v>
      </c>
      <c r="AF66" s="71">
        <v>-641.20909672354026</v>
      </c>
      <c r="AG66" s="71">
        <v>-614.27805994669018</v>
      </c>
      <c r="AH66" s="71">
        <v>-587.34702316984021</v>
      </c>
      <c r="AI66" s="71">
        <v>-560.41598639299025</v>
      </c>
      <c r="AJ66" s="71">
        <v>-533.48494961614017</v>
      </c>
      <c r="AK66" s="71">
        <v>-506.55391283929021</v>
      </c>
      <c r="AL66" s="71">
        <v>-479.62287606244024</v>
      </c>
      <c r="AM66" s="71">
        <v>-452.69183928559022</v>
      </c>
      <c r="AN66" s="71">
        <v>-425.7608025087402</v>
      </c>
      <c r="AO66" s="71">
        <v>-398.82976573189023</v>
      </c>
      <c r="AP66" s="71">
        <v>-371.89872895504033</v>
      </c>
      <c r="AQ66" s="71">
        <v>-344.96769217819036</v>
      </c>
      <c r="AR66" s="71">
        <v>-318.03665540134034</v>
      </c>
      <c r="AS66" s="71">
        <v>-291.10561862449032</v>
      </c>
      <c r="AT66" s="71">
        <v>-264.17458184764035</v>
      </c>
      <c r="AU66" s="71">
        <v>-237.24354507079033</v>
      </c>
      <c r="AV66" s="71">
        <v>-210.31250829394034</v>
      </c>
      <c r="AW66" s="71">
        <v>-183.38147151709035</v>
      </c>
      <c r="AX66" s="71">
        <v>-156.45043474024033</v>
      </c>
      <c r="AY66" s="71">
        <v>-129.51939796339033</v>
      </c>
      <c r="AZ66" s="71">
        <v>-102.58836118654034</v>
      </c>
      <c r="BA66" s="71">
        <v>-75.657324409690446</v>
      </c>
      <c r="BB66" s="71">
        <v>-48.726287632840453</v>
      </c>
      <c r="BC66" s="71">
        <v>-21.795250855990453</v>
      </c>
      <c r="BD66" s="71">
        <v>5.1357859208595471</v>
      </c>
      <c r="BE66" s="71">
        <v>32.066822697709547</v>
      </c>
      <c r="BF66" s="71">
        <v>58.997859474559547</v>
      </c>
      <c r="BG66" s="71">
        <v>85.928896251409554</v>
      </c>
      <c r="BH66" s="71">
        <v>112.85993302825955</v>
      </c>
      <c r="BI66" s="71">
        <v>139.79096980510954</v>
      </c>
      <c r="BJ66" s="71">
        <v>166.72200658195953</v>
      </c>
      <c r="BK66" s="71">
        <v>193.65304335880955</v>
      </c>
      <c r="BL66" s="71">
        <v>220.58408013565955</v>
      </c>
      <c r="BM66" s="71">
        <v>247.51511691250954</v>
      </c>
      <c r="BN66" s="71">
        <v>274.44615368935956</v>
      </c>
      <c r="BO66" s="71">
        <v>301.37719046620953</v>
      </c>
      <c r="BP66" s="71">
        <v>328.30822724305955</v>
      </c>
      <c r="BQ66" s="71">
        <v>355.23926401990934</v>
      </c>
      <c r="BR66" s="71">
        <v>382.17030079675931</v>
      </c>
      <c r="BS66" s="71">
        <v>409.10133757360933</v>
      </c>
      <c r="BT66" s="71">
        <v>436.03237435045929</v>
      </c>
      <c r="BU66" s="71">
        <v>462.96341112730931</v>
      </c>
      <c r="BV66" s="71">
        <v>489.89444790415934</v>
      </c>
      <c r="BW66" s="71">
        <v>516.82548468100936</v>
      </c>
      <c r="BX66" s="71">
        <v>543.75652145785932</v>
      </c>
      <c r="BY66" s="71">
        <v>570.68755823470929</v>
      </c>
      <c r="BZ66" s="71">
        <v>597.61859501155936</v>
      </c>
      <c r="CA66" s="71">
        <v>624.54963178840933</v>
      </c>
      <c r="CB66" s="71">
        <v>651.48066856525929</v>
      </c>
      <c r="CC66" s="71">
        <v>678.41170534210937</v>
      </c>
      <c r="CD66" s="71">
        <v>705.34274211895934</v>
      </c>
      <c r="CE66" s="71">
        <v>732.2737788958093</v>
      </c>
      <c r="CF66" s="71">
        <v>759.20481567265927</v>
      </c>
      <c r="CG66" s="71">
        <v>786.13585244950934</v>
      </c>
      <c r="CH66" s="71">
        <v>813.06688922635931</v>
      </c>
      <c r="CI66" s="71">
        <v>839.99792600320927</v>
      </c>
      <c r="CJ66" s="71">
        <v>866.92896278005935</v>
      </c>
      <c r="CK66" s="71">
        <v>893.85999955690932</v>
      </c>
      <c r="CL66" s="71">
        <v>920.79103633375905</v>
      </c>
      <c r="CM66" s="71">
        <v>947.72207311060913</v>
      </c>
      <c r="CN66" s="71">
        <v>974.6531098874591</v>
      </c>
      <c r="CO66" s="71">
        <v>1001.5841466643091</v>
      </c>
      <c r="CP66" s="71">
        <v>1028.515183441159</v>
      </c>
      <c r="CQ66" s="71">
        <v>1055.4462202180091</v>
      </c>
      <c r="CR66" s="71">
        <v>1082.3772569948592</v>
      </c>
      <c r="CS66" s="71">
        <v>1109.308293771709</v>
      </c>
      <c r="CT66" s="71">
        <v>1136.2393305485591</v>
      </c>
      <c r="CU66" s="71">
        <v>1163.1703673254092</v>
      </c>
      <c r="CV66" s="71">
        <v>1190.101404102259</v>
      </c>
      <c r="CW66" s="71">
        <v>1217.0324408791091</v>
      </c>
      <c r="CX66" s="71">
        <v>1243.9634776559592</v>
      </c>
      <c r="CY66" s="71">
        <v>1270.894514432809</v>
      </c>
      <c r="CZ66" s="71">
        <v>1297.8255512096591</v>
      </c>
      <c r="DA66" s="71">
        <v>1324.756587986509</v>
      </c>
      <c r="DB66" s="71">
        <v>1351.6876247633591</v>
      </c>
      <c r="DC66" s="71">
        <v>1378.6186615402091</v>
      </c>
      <c r="DD66" s="71">
        <v>1405.549698317059</v>
      </c>
      <c r="DE66" s="71">
        <v>1432.4807350939091</v>
      </c>
      <c r="DF66" s="71">
        <v>1459.4117718707591</v>
      </c>
      <c r="DG66" s="71">
        <v>1486.342808647609</v>
      </c>
      <c r="DH66" s="71">
        <v>1513.2738454244591</v>
      </c>
      <c r="DI66" s="71">
        <v>1540.2048822013091</v>
      </c>
      <c r="DJ66" s="71">
        <v>1567.1359189781592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894.03546159069674</v>
      </c>
      <c r="P67" s="71">
        <v>894.03546159069674</v>
      </c>
      <c r="Q67" s="71">
        <v>894.03554658168912</v>
      </c>
      <c r="R67" s="71">
        <v>894.06498110744838</v>
      </c>
      <c r="S67" s="71">
        <v>894.14728885447687</v>
      </c>
      <c r="T67" s="71">
        <v>894.28246982277471</v>
      </c>
      <c r="U67" s="71">
        <v>894.47052401234203</v>
      </c>
      <c r="V67" s="71">
        <v>894.71145142317869</v>
      </c>
      <c r="W67" s="71">
        <v>895.0052520552847</v>
      </c>
      <c r="X67" s="71">
        <v>895.35192590866006</v>
      </c>
      <c r="Y67" s="71">
        <v>895.75147298330478</v>
      </c>
      <c r="Z67" s="71">
        <v>896.20389327921896</v>
      </c>
      <c r="AA67" s="71">
        <v>896.70918679640238</v>
      </c>
      <c r="AB67" s="71">
        <v>897.26735353485515</v>
      </c>
      <c r="AC67" s="71">
        <v>897.87839349457738</v>
      </c>
      <c r="AD67" s="71">
        <v>898.54230667556897</v>
      </c>
      <c r="AE67" s="71">
        <v>899.2590930778299</v>
      </c>
      <c r="AF67" s="71">
        <v>900.02875270136019</v>
      </c>
      <c r="AG67" s="71">
        <v>900.85128554615983</v>
      </c>
      <c r="AH67" s="71">
        <v>901.72669161222882</v>
      </c>
      <c r="AI67" s="71">
        <v>902.65497089956727</v>
      </c>
      <c r="AJ67" s="71">
        <v>903.63612340817508</v>
      </c>
      <c r="AK67" s="71">
        <v>904.67014913805212</v>
      </c>
      <c r="AL67" s="71">
        <v>905.75704808919863</v>
      </c>
      <c r="AM67" s="71">
        <v>906.89682026161449</v>
      </c>
      <c r="AN67" s="71">
        <v>908.08946565529982</v>
      </c>
      <c r="AO67" s="71">
        <v>909.33498427025438</v>
      </c>
      <c r="AP67" s="71">
        <v>910.63337610647829</v>
      </c>
      <c r="AQ67" s="71">
        <v>911.98464116397167</v>
      </c>
      <c r="AR67" s="71">
        <v>913.38877944273429</v>
      </c>
      <c r="AS67" s="71">
        <v>914.84579094276648</v>
      </c>
      <c r="AT67" s="71">
        <v>916.3556756640678</v>
      </c>
      <c r="AU67" s="71">
        <v>917.9184336066387</v>
      </c>
      <c r="AV67" s="71">
        <v>919.53406477047872</v>
      </c>
      <c r="AW67" s="71">
        <v>921.20256915558832</v>
      </c>
      <c r="AX67" s="71">
        <v>922.92394676196727</v>
      </c>
      <c r="AY67" s="71">
        <v>924.69819758961546</v>
      </c>
      <c r="AZ67" s="71">
        <v>926.52532163853311</v>
      </c>
      <c r="BA67" s="71">
        <v>928.40727520041378</v>
      </c>
      <c r="BB67" s="71">
        <v>930.40151830936884</v>
      </c>
      <c r="BC67" s="71">
        <v>932.5346827199478</v>
      </c>
      <c r="BD67" s="71">
        <v>934.80676843215076</v>
      </c>
      <c r="BE67" s="71">
        <v>937.21777544597751</v>
      </c>
      <c r="BF67" s="71">
        <v>939.76770376142815</v>
      </c>
      <c r="BG67" s="71">
        <v>942.4565533785028</v>
      </c>
      <c r="BH67" s="71">
        <v>945.28432429720135</v>
      </c>
      <c r="BI67" s="71">
        <v>948.25101651752379</v>
      </c>
      <c r="BJ67" s="71">
        <v>951.35663003947025</v>
      </c>
      <c r="BK67" s="71">
        <v>954.60116486304059</v>
      </c>
      <c r="BL67" s="71">
        <v>957.98462098823472</v>
      </c>
      <c r="BM67" s="71">
        <v>961.50699841505298</v>
      </c>
      <c r="BN67" s="71">
        <v>965.16829714349501</v>
      </c>
      <c r="BO67" s="71">
        <v>968.96851717356105</v>
      </c>
      <c r="BP67" s="71">
        <v>972.90765850525088</v>
      </c>
      <c r="BQ67" s="71">
        <v>976.98572113856471</v>
      </c>
      <c r="BR67" s="71">
        <v>981.20270507350256</v>
      </c>
      <c r="BS67" s="71">
        <v>985.5586103100643</v>
      </c>
      <c r="BT67" s="71">
        <v>990.05343684824982</v>
      </c>
      <c r="BU67" s="71">
        <v>994.68718468805935</v>
      </c>
      <c r="BV67" s="71">
        <v>999.45985382949289</v>
      </c>
      <c r="BW67" s="71">
        <v>1004.3714442725503</v>
      </c>
      <c r="BX67" s="71">
        <v>1009.4219560172315</v>
      </c>
      <c r="BY67" s="71">
        <v>1014.6113890635369</v>
      </c>
      <c r="BZ67" s="71">
        <v>1019.939743411466</v>
      </c>
      <c r="CA67" s="71">
        <v>1025.4070190610191</v>
      </c>
      <c r="CB67" s="71">
        <v>1031.0132160121959</v>
      </c>
      <c r="CC67" s="71">
        <v>1036.7583342649968</v>
      </c>
      <c r="CD67" s="71">
        <v>1042.6423738194219</v>
      </c>
      <c r="CE67" s="71">
        <v>1048.6653346754706</v>
      </c>
      <c r="CF67" s="71">
        <v>1054.8272168331432</v>
      </c>
      <c r="CG67" s="71">
        <v>1061.1280202924399</v>
      </c>
      <c r="CH67" s="71">
        <v>1067.5677450533606</v>
      </c>
      <c r="CI67" s="71">
        <v>1074.1463911159049</v>
      </c>
      <c r="CJ67" s="71">
        <v>1080.8639584800731</v>
      </c>
      <c r="CK67" s="71">
        <v>1087.7204471458656</v>
      </c>
      <c r="CL67" s="71">
        <v>1094.7158571132818</v>
      </c>
      <c r="CM67" s="71">
        <v>1101.8501883823217</v>
      </c>
      <c r="CN67" s="71">
        <v>1109.1234409529857</v>
      </c>
      <c r="CO67" s="71">
        <v>1116.5356148252738</v>
      </c>
      <c r="CP67" s="71">
        <v>1124.0867099991858</v>
      </c>
      <c r="CQ67" s="71">
        <v>1131.7767264747217</v>
      </c>
      <c r="CR67" s="71">
        <v>1139.6056642518813</v>
      </c>
      <c r="CS67" s="71">
        <v>1147.573523330665</v>
      </c>
      <c r="CT67" s="71">
        <v>1155.6803037110726</v>
      </c>
      <c r="CU67" s="71">
        <v>1163.9260053931041</v>
      </c>
      <c r="CV67" s="71">
        <v>1172.3106283767595</v>
      </c>
      <c r="CW67" s="71">
        <v>1180.8341726620388</v>
      </c>
      <c r="CX67" s="71">
        <v>1189.4966382489424</v>
      </c>
      <c r="CY67" s="71">
        <v>1198.2980251374695</v>
      </c>
      <c r="CZ67" s="71">
        <v>1207.2383333276205</v>
      </c>
      <c r="DA67" s="71">
        <v>1216.3175628193958</v>
      </c>
      <c r="DB67" s="71">
        <v>1225.5357136127946</v>
      </c>
      <c r="DC67" s="71">
        <v>1234.8927857078174</v>
      </c>
      <c r="DD67" s="71">
        <v>1244.3887791044642</v>
      </c>
      <c r="DE67" s="71">
        <v>1254.0236938027351</v>
      </c>
      <c r="DF67" s="71">
        <v>1263.7975298026297</v>
      </c>
      <c r="DG67" s="71">
        <v>1273.7102871041482</v>
      </c>
      <c r="DH67" s="71">
        <v>1283.7619657072908</v>
      </c>
      <c r="DI67" s="71">
        <v>1293.9525656120572</v>
      </c>
      <c r="DJ67" s="71">
        <v>1304.2820868184476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-81.950196903898984</v>
      </c>
      <c r="P68" s="71">
        <v>-81.950196903898984</v>
      </c>
      <c r="Q68" s="71">
        <v>-81.950016537295468</v>
      </c>
      <c r="R68" s="71">
        <v>-81.887551030216017</v>
      </c>
      <c r="S68" s="71">
        <v>-81.712878769593502</v>
      </c>
      <c r="T68" s="71">
        <v>-81.425999755427966</v>
      </c>
      <c r="U68" s="71">
        <v>-81.026913987719382</v>
      </c>
      <c r="V68" s="71">
        <v>-80.515621466467763</v>
      </c>
      <c r="W68" s="71">
        <v>-79.89212219167311</v>
      </c>
      <c r="X68" s="71">
        <v>-79.156416163335422</v>
      </c>
      <c r="Y68" s="71">
        <v>-78.30850338145467</v>
      </c>
      <c r="Z68" s="71">
        <v>-77.348383846030913</v>
      </c>
      <c r="AA68" s="71">
        <v>-76.276057557064092</v>
      </c>
      <c r="AB68" s="71">
        <v>-75.091524514554237</v>
      </c>
      <c r="AC68" s="71">
        <v>-73.794784718501361</v>
      </c>
      <c r="AD68" s="71">
        <v>-72.385838168905437</v>
      </c>
      <c r="AE68" s="71">
        <v>-70.864684865766478</v>
      </c>
      <c r="AF68" s="71">
        <v>-69.23132480908447</v>
      </c>
      <c r="AG68" s="71">
        <v>-67.485757998859427</v>
      </c>
      <c r="AH68" s="71">
        <v>-65.627984435091349</v>
      </c>
      <c r="AI68" s="71">
        <v>-63.65800411778023</v>
      </c>
      <c r="AJ68" s="71">
        <v>-61.575817046926069</v>
      </c>
      <c r="AK68" s="71">
        <v>-59.381423222528866</v>
      </c>
      <c r="AL68" s="71">
        <v>-57.074822644588629</v>
      </c>
      <c r="AM68" s="71">
        <v>-54.65601531310535</v>
      </c>
      <c r="AN68" s="71">
        <v>-52.12500122807905</v>
      </c>
      <c r="AO68" s="71">
        <v>-49.481780389509694</v>
      </c>
      <c r="AP68" s="71">
        <v>-46.726352797397318</v>
      </c>
      <c r="AQ68" s="71">
        <v>-43.858718451741893</v>
      </c>
      <c r="AR68" s="71">
        <v>-40.878877352543419</v>
      </c>
      <c r="AS68" s="71">
        <v>-37.786829499801925</v>
      </c>
      <c r="AT68" s="71">
        <v>-34.582574893517382</v>
      </c>
      <c r="AU68" s="71">
        <v>-31.266113533689797</v>
      </c>
      <c r="AV68" s="71">
        <v>-27.837445420319174</v>
      </c>
      <c r="AW68" s="71">
        <v>-24.29657055340552</v>
      </c>
      <c r="AX68" s="71">
        <v>-20.643488932948824</v>
      </c>
      <c r="AY68" s="71">
        <v>-16.878200558949086</v>
      </c>
      <c r="AZ68" s="71">
        <v>-13.000705431406313</v>
      </c>
      <c r="BA68" s="71">
        <v>-9.0094818806034063</v>
      </c>
      <c r="BB68" s="71">
        <v>-4.8598355523541485</v>
      </c>
      <c r="BC68" s="71">
        <v>-0.53105136897278848</v>
      </c>
      <c r="BD68" s="71">
        <v>3.9768706695406753</v>
      </c>
      <c r="BE68" s="71">
        <v>8.6639305631862413</v>
      </c>
      <c r="BF68" s="71">
        <v>13.530128311963912</v>
      </c>
      <c r="BG68" s="71">
        <v>18.575463915873691</v>
      </c>
      <c r="BH68" s="71">
        <v>23.799937374915565</v>
      </c>
      <c r="BI68" s="71">
        <v>29.203548689089544</v>
      </c>
      <c r="BJ68" s="71">
        <v>34.786297858395628</v>
      </c>
      <c r="BK68" s="71">
        <v>40.548184882833823</v>
      </c>
      <c r="BL68" s="71">
        <v>46.489209762404116</v>
      </c>
      <c r="BM68" s="71">
        <v>52.609372497106506</v>
      </c>
      <c r="BN68" s="71">
        <v>58.908673086941008</v>
      </c>
      <c r="BO68" s="71">
        <v>65.387111531907607</v>
      </c>
      <c r="BP68" s="71">
        <v>72.044687832006318</v>
      </c>
      <c r="BQ68" s="71">
        <v>78.881401987237069</v>
      </c>
      <c r="BR68" s="71">
        <v>85.897253997599989</v>
      </c>
      <c r="BS68" s="71">
        <v>93.092243863094993</v>
      </c>
      <c r="BT68" s="71">
        <v>100.46637158372212</v>
      </c>
      <c r="BU68" s="71">
        <v>108.01963715948135</v>
      </c>
      <c r="BV68" s="71">
        <v>115.75204059037266</v>
      </c>
      <c r="BW68" s="71">
        <v>123.66358187639609</v>
      </c>
      <c r="BX68" s="71">
        <v>131.75426101755161</v>
      </c>
      <c r="BY68" s="71">
        <v>140.02407801383927</v>
      </c>
      <c r="BZ68" s="71">
        <v>148.473032865259</v>
      </c>
      <c r="CA68" s="71">
        <v>157.10112557181083</v>
      </c>
      <c r="CB68" s="71">
        <v>165.90835613349478</v>
      </c>
      <c r="CC68" s="71">
        <v>174.89472455031085</v>
      </c>
      <c r="CD68" s="71">
        <v>184.06023082225897</v>
      </c>
      <c r="CE68" s="71">
        <v>193.40487494933924</v>
      </c>
      <c r="CF68" s="71">
        <v>202.92865693155161</v>
      </c>
      <c r="CG68" s="71">
        <v>212.63157676889608</v>
      </c>
      <c r="CH68" s="71">
        <v>222.51363446137262</v>
      </c>
      <c r="CI68" s="71">
        <v>232.57483000898128</v>
      </c>
      <c r="CJ68" s="71">
        <v>242.8151634117221</v>
      </c>
      <c r="CK68" s="71">
        <v>253.23463466959498</v>
      </c>
      <c r="CL68" s="71">
        <v>263.83324378259988</v>
      </c>
      <c r="CM68" s="71">
        <v>274.61099075073696</v>
      </c>
      <c r="CN68" s="71">
        <v>285.56787557400617</v>
      </c>
      <c r="CO68" s="71">
        <v>296.70389825240744</v>
      </c>
      <c r="CP68" s="71">
        <v>308.01905878594079</v>
      </c>
      <c r="CQ68" s="71">
        <v>319.51335717460637</v>
      </c>
      <c r="CR68" s="71">
        <v>331.18679341840391</v>
      </c>
      <c r="CS68" s="71">
        <v>343.03936751733363</v>
      </c>
      <c r="CT68" s="71">
        <v>355.07107947139542</v>
      </c>
      <c r="CU68" s="71">
        <v>367.28192928058934</v>
      </c>
      <c r="CV68" s="71">
        <v>379.67191694491544</v>
      </c>
      <c r="CW68" s="71">
        <v>392.24104246437344</v>
      </c>
      <c r="CX68" s="71">
        <v>404.98930583896373</v>
      </c>
      <c r="CY68" s="71">
        <v>417.91670706868604</v>
      </c>
      <c r="CZ68" s="71">
        <v>431.02324615354047</v>
      </c>
      <c r="DA68" s="71">
        <v>444.30892309352708</v>
      </c>
      <c r="DB68" s="71">
        <v>457.7737378886456</v>
      </c>
      <c r="DC68" s="71">
        <v>471.41769053889641</v>
      </c>
      <c r="DD68" s="71">
        <v>485.24078104427923</v>
      </c>
      <c r="DE68" s="71">
        <v>499.24300940479418</v>
      </c>
      <c r="DF68" s="71">
        <v>513.42437562044131</v>
      </c>
      <c r="DG68" s="71">
        <v>527.78487969122034</v>
      </c>
      <c r="DH68" s="71">
        <v>542.32452161713172</v>
      </c>
      <c r="DI68" s="71">
        <v>557.043301398175</v>
      </c>
      <c r="DJ68" s="71">
        <v>571.94121903435052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1492.5103990268183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127.80055796228295</v>
      </c>
      <c r="K85" s="79">
        <v>946.91300968644327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-1046.7016399333238</v>
      </c>
      <c r="K86" s="79">
        <v>894.03546159069674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934362.75838234322</v>
      </c>
      <c r="J89" s="80">
        <v>8.596230059934408E-2</v>
      </c>
      <c r="K89" s="80">
        <v>9.5770708915130866E-8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933969.70290355629</v>
      </c>
      <c r="J90" s="80">
        <v>7.6304917828166216E-2</v>
      </c>
      <c r="K90" s="80">
        <v>3.645017592263777E-8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894035.46159069671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2.3308776313230069E-4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-9.8711652315125882</v>
      </c>
      <c r="L113" s="3"/>
      <c r="Q113" s="70" t="s">
        <v>304</v>
      </c>
      <c r="R113" s="1">
        <f>R111-2*R112*J113</f>
        <v>0.4879466878379386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1492.5103990268183</v>
      </c>
      <c r="K114" s="79">
        <v>531.09884955427549</v>
      </c>
      <c r="L114" s="3"/>
      <c r="Q114" s="70" t="s">
        <v>305</v>
      </c>
      <c r="R114" s="1">
        <f>point1.Ms-R113*J113-R112*J113^2</f>
        <v>28.303264963491515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127.80055796228295</v>
      </c>
      <c r="K115" s="79">
        <v>26.775594103355807</v>
      </c>
      <c r="L115" s="3"/>
      <c r="Q115" s="1" t="s">
        <v>306</v>
      </c>
      <c r="R115" s="1">
        <f>R114+R113*J116+R112*J116^2</f>
        <v>-227.06403421651046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-1046.7016399333238</v>
      </c>
      <c r="K116" s="79">
        <v>-81.950196903898984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3.1033801451910783</v>
      </c>
      <c r="J119" s="80">
        <v>1.6944498525709622E-4</v>
      </c>
      <c r="K119" s="80">
        <v>1.2349552717251025E-10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2.7976483255801332</v>
      </c>
      <c r="J120" s="80">
        <v>1.6193314693741697E-4</v>
      </c>
      <c r="K120" s="80">
        <v>7.7354014152367393E-11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-81.950196903898984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5347.6060878876842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12338.843209964416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121291.36748708198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1.1017289479507151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1690.9346121377064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-629.06538786229351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-336.23625207103021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-965.30163993332371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6.0270743286300436E-2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7.0370829187960782E-2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0.14933991343341155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231.89764113978492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-7.4857300389025105E-14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-34.427858400076637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-9.8711652315126415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4.5255960556023784E-3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-34.38556373373747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-9.856831954206335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5" priority="5" stopIfTrue="1" operator="between">
      <formula>0</formula>
      <formula>1</formula>
    </cfRule>
  </conditionalFormatting>
  <conditionalFormatting sqref="K94">
    <cfRule type="cellIs" dxfId="24" priority="2" stopIfTrue="1" operator="between">
      <formula>0</formula>
      <formula>1</formula>
    </cfRule>
  </conditionalFormatting>
  <conditionalFormatting sqref="K124">
    <cfRule type="cellIs" dxfId="2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1" sqref="J171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6"/>
      <c r="C5" s="157"/>
      <c r="D5" s="157"/>
      <c r="E5" s="157"/>
      <c r="F5" s="157"/>
      <c r="G5" s="15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6"/>
      <c r="C6" s="157"/>
      <c r="D6" s="157"/>
      <c r="E6" s="157"/>
      <c r="F6" s="157"/>
      <c r="G6" s="15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6"/>
      <c r="C7" s="157"/>
      <c r="D7" s="157"/>
      <c r="E7" s="157"/>
      <c r="F7" s="157"/>
      <c r="G7" s="15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6"/>
      <c r="C8" s="157"/>
      <c r="D8" s="157"/>
      <c r="E8" s="157"/>
      <c r="F8" s="157"/>
      <c r="G8" s="15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6"/>
      <c r="C9" s="157"/>
      <c r="D9" s="157"/>
      <c r="E9" s="157"/>
      <c r="F9" s="157"/>
      <c r="G9" s="15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101</v>
      </c>
      <c r="C13" s="159"/>
      <c r="D13" s="161" t="str">
        <f>Gap30deg!D13</f>
        <v>SP2200052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59" t="s">
        <v>100</v>
      </c>
      <c r="C14" s="159"/>
      <c r="D14" s="161" t="str">
        <f>Gap30deg!D14</f>
        <v>Stichting GROW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59" t="s">
        <v>99</v>
      </c>
      <c r="C15" s="159"/>
      <c r="D15" s="161" t="str">
        <f>Gap30deg!D15</f>
        <v>Bolt and Beautiful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59" t="s">
        <v>98</v>
      </c>
      <c r="C16" s="159"/>
      <c r="D16" s="161" t="str">
        <f>Title</f>
        <v>Flange Segment Analytical Model for 60° gap size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59" t="s">
        <v>97</v>
      </c>
      <c r="C17" s="159"/>
      <c r="D17" s="161" t="str">
        <f>Gap30deg!D17</f>
        <v>0.10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59" t="s">
        <v>96</v>
      </c>
      <c r="C18" s="159"/>
      <c r="D18" s="160">
        <f>Gap30deg!D18</f>
        <v>45432</v>
      </c>
      <c r="E18" s="160"/>
      <c r="F18" s="160"/>
      <c r="G18" s="160"/>
      <c r="H18" s="160"/>
      <c r="I18" s="160"/>
      <c r="J18" s="160"/>
      <c r="K18" s="16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6"/>
      <c r="C28" s="167"/>
      <c r="D28" s="167"/>
      <c r="E28" s="167"/>
      <c r="F28" s="167"/>
      <c r="G28" s="167"/>
      <c r="H28" s="167"/>
      <c r="I28" s="167"/>
      <c r="J28" s="167"/>
      <c r="K28" s="16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-964.50294412273126</v>
      </c>
      <c r="P66" s="71">
        <v>-938.42205611225586</v>
      </c>
      <c r="Q66" s="71">
        <v>-912.34116810178068</v>
      </c>
      <c r="R66" s="71">
        <v>-886.26028009130539</v>
      </c>
      <c r="S66" s="71">
        <v>-860.17939208083021</v>
      </c>
      <c r="T66" s="71">
        <v>-834.09850407035481</v>
      </c>
      <c r="U66" s="71">
        <v>-808.01761605987951</v>
      </c>
      <c r="V66" s="71">
        <v>-781.93672804940434</v>
      </c>
      <c r="W66" s="71">
        <v>-755.85584003892905</v>
      </c>
      <c r="X66" s="71">
        <v>-729.77495202845387</v>
      </c>
      <c r="Y66" s="71">
        <v>-703.69406401797846</v>
      </c>
      <c r="Z66" s="71">
        <v>-677.61317600750317</v>
      </c>
      <c r="AA66" s="71">
        <v>-651.53228799702799</v>
      </c>
      <c r="AB66" s="71">
        <v>-625.45139998655281</v>
      </c>
      <c r="AC66" s="71">
        <v>-599.37051197607741</v>
      </c>
      <c r="AD66" s="71">
        <v>-573.28962396560212</v>
      </c>
      <c r="AE66" s="71">
        <v>-547.20873595512683</v>
      </c>
      <c r="AF66" s="71">
        <v>-521.12784794465165</v>
      </c>
      <c r="AG66" s="71">
        <v>-495.04695993417636</v>
      </c>
      <c r="AH66" s="71">
        <v>-468.96607192370101</v>
      </c>
      <c r="AI66" s="71">
        <v>-442.88518391322577</v>
      </c>
      <c r="AJ66" s="71">
        <v>-416.8042959027506</v>
      </c>
      <c r="AK66" s="71">
        <v>-390.72340789227525</v>
      </c>
      <c r="AL66" s="71">
        <v>-364.64251988179996</v>
      </c>
      <c r="AM66" s="71">
        <v>-338.56163187132472</v>
      </c>
      <c r="AN66" s="71">
        <v>-312.48074386084943</v>
      </c>
      <c r="AO66" s="71">
        <v>-286.39985585037419</v>
      </c>
      <c r="AP66" s="71">
        <v>-260.3189678398989</v>
      </c>
      <c r="AQ66" s="71">
        <v>-234.23807982942358</v>
      </c>
      <c r="AR66" s="71">
        <v>-208.15719181894838</v>
      </c>
      <c r="AS66" s="71">
        <v>-182.07630380847306</v>
      </c>
      <c r="AT66" s="71">
        <v>-155.99541579799785</v>
      </c>
      <c r="AU66" s="71">
        <v>-129.91452778752253</v>
      </c>
      <c r="AV66" s="71">
        <v>-103.83363977704721</v>
      </c>
      <c r="AW66" s="71">
        <v>-77.752751766572004</v>
      </c>
      <c r="AX66" s="71">
        <v>-51.671863756096691</v>
      </c>
      <c r="AY66" s="71">
        <v>-25.590975745621485</v>
      </c>
      <c r="AZ66" s="71">
        <v>0.48991226485383232</v>
      </c>
      <c r="BA66" s="71">
        <v>26.570800275329152</v>
      </c>
      <c r="BB66" s="71">
        <v>52.651688285804354</v>
      </c>
      <c r="BC66" s="71">
        <v>78.732576296279674</v>
      </c>
      <c r="BD66" s="71">
        <v>104.81346430675499</v>
      </c>
      <c r="BE66" s="71">
        <v>130.89435231723007</v>
      </c>
      <c r="BF66" s="71">
        <v>156.97524032770539</v>
      </c>
      <c r="BG66" s="71">
        <v>183.05612833818071</v>
      </c>
      <c r="BH66" s="71">
        <v>209.13701634865603</v>
      </c>
      <c r="BI66" s="71">
        <v>235.21790435913135</v>
      </c>
      <c r="BJ66" s="71">
        <v>261.29879236960642</v>
      </c>
      <c r="BK66" s="71">
        <v>287.37968038008177</v>
      </c>
      <c r="BL66" s="71">
        <v>313.46056839055706</v>
      </c>
      <c r="BM66" s="71">
        <v>339.54145640103241</v>
      </c>
      <c r="BN66" s="71">
        <v>365.6223444115077</v>
      </c>
      <c r="BO66" s="71">
        <v>391.70323242198282</v>
      </c>
      <c r="BP66" s="71">
        <v>417.78412043245811</v>
      </c>
      <c r="BQ66" s="71">
        <v>443.86500844293346</v>
      </c>
      <c r="BR66" s="71">
        <v>469.94589645340875</v>
      </c>
      <c r="BS66" s="71">
        <v>496.0267844638841</v>
      </c>
      <c r="BT66" s="71">
        <v>522.10767247435911</v>
      </c>
      <c r="BU66" s="71">
        <v>548.18856048483451</v>
      </c>
      <c r="BV66" s="71">
        <v>574.2694484953098</v>
      </c>
      <c r="BW66" s="71">
        <v>600.35033650578509</v>
      </c>
      <c r="BX66" s="71">
        <v>626.43122451626039</v>
      </c>
      <c r="BY66" s="71">
        <v>652.51211252673556</v>
      </c>
      <c r="BZ66" s="71">
        <v>678.59300053721086</v>
      </c>
      <c r="CA66" s="71">
        <v>704.67388854768615</v>
      </c>
      <c r="CB66" s="71">
        <v>730.75477655816144</v>
      </c>
      <c r="CC66" s="71">
        <v>756.83566456863684</v>
      </c>
      <c r="CD66" s="71">
        <v>782.91655257911191</v>
      </c>
      <c r="CE66" s="71">
        <v>808.9974405895872</v>
      </c>
      <c r="CF66" s="71">
        <v>835.07832860006249</v>
      </c>
      <c r="CG66" s="71">
        <v>861.1592166105379</v>
      </c>
      <c r="CH66" s="71">
        <v>887.24010462101319</v>
      </c>
      <c r="CI66" s="71">
        <v>913.32099263148825</v>
      </c>
      <c r="CJ66" s="71">
        <v>939.40188064196354</v>
      </c>
      <c r="CK66" s="71">
        <v>965.48276865243884</v>
      </c>
      <c r="CL66" s="71">
        <v>991.56365666291424</v>
      </c>
      <c r="CM66" s="71">
        <v>1017.6445446733895</v>
      </c>
      <c r="CN66" s="71">
        <v>1043.7254326838647</v>
      </c>
      <c r="CO66" s="71">
        <v>1069.80632069434</v>
      </c>
      <c r="CP66" s="71">
        <v>1095.8872087048153</v>
      </c>
      <c r="CQ66" s="71">
        <v>1121.9680967152906</v>
      </c>
      <c r="CR66" s="71">
        <v>1148.0489847257659</v>
      </c>
      <c r="CS66" s="71">
        <v>1174.1298727362412</v>
      </c>
      <c r="CT66" s="71">
        <v>1200.2107607467165</v>
      </c>
      <c r="CU66" s="71">
        <v>1226.2916487571913</v>
      </c>
      <c r="CV66" s="71">
        <v>1252.3725367676666</v>
      </c>
      <c r="CW66" s="71">
        <v>1278.4534247781421</v>
      </c>
      <c r="CX66" s="71">
        <v>1304.5343127886174</v>
      </c>
      <c r="CY66" s="71">
        <v>1330.6152007990927</v>
      </c>
      <c r="CZ66" s="71">
        <v>1356.696088809568</v>
      </c>
      <c r="DA66" s="71">
        <v>1382.7769768200433</v>
      </c>
      <c r="DB66" s="71">
        <v>1408.8578648305186</v>
      </c>
      <c r="DC66" s="71">
        <v>1434.9387528409939</v>
      </c>
      <c r="DD66" s="71">
        <v>1461.0196408514691</v>
      </c>
      <c r="DE66" s="71">
        <v>1487.100528861944</v>
      </c>
      <c r="DF66" s="71">
        <v>1513.1814168724195</v>
      </c>
      <c r="DG66" s="71">
        <v>1539.2623048828948</v>
      </c>
      <c r="DH66" s="71">
        <v>1565.3431928933701</v>
      </c>
      <c r="DI66" s="71">
        <v>1591.4240809038454</v>
      </c>
      <c r="DJ66" s="71">
        <v>1617.5049689143207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903.28440818163347</v>
      </c>
      <c r="P67" s="71">
        <v>903.28440818163347</v>
      </c>
      <c r="Q67" s="71">
        <v>903.28577825093805</v>
      </c>
      <c r="R67" s="71">
        <v>903.32123120731512</v>
      </c>
      <c r="S67" s="71">
        <v>903.40465906092709</v>
      </c>
      <c r="T67" s="71">
        <v>903.53606181177406</v>
      </c>
      <c r="U67" s="71">
        <v>903.71543945985604</v>
      </c>
      <c r="V67" s="71">
        <v>903.94279200517292</v>
      </c>
      <c r="W67" s="71">
        <v>904.2181194477248</v>
      </c>
      <c r="X67" s="71">
        <v>904.54142178751169</v>
      </c>
      <c r="Y67" s="71">
        <v>904.91269902453348</v>
      </c>
      <c r="Z67" s="71">
        <v>905.33195115879028</v>
      </c>
      <c r="AA67" s="71">
        <v>905.79917819028208</v>
      </c>
      <c r="AB67" s="71">
        <v>906.31438011900877</v>
      </c>
      <c r="AC67" s="71">
        <v>906.87755694497048</v>
      </c>
      <c r="AD67" s="71">
        <v>907.48870866816719</v>
      </c>
      <c r="AE67" s="71">
        <v>908.14783528859891</v>
      </c>
      <c r="AF67" s="71">
        <v>908.85493680626553</v>
      </c>
      <c r="AG67" s="71">
        <v>909.61001322116704</v>
      </c>
      <c r="AH67" s="71">
        <v>910.41306453330355</v>
      </c>
      <c r="AI67" s="71">
        <v>911.26409074267519</v>
      </c>
      <c r="AJ67" s="71">
        <v>912.16309184928173</v>
      </c>
      <c r="AK67" s="71">
        <v>913.11006785312316</v>
      </c>
      <c r="AL67" s="71">
        <v>914.10501875419959</v>
      </c>
      <c r="AM67" s="71">
        <v>915.14794455251115</v>
      </c>
      <c r="AN67" s="71">
        <v>916.23884524805749</v>
      </c>
      <c r="AO67" s="71">
        <v>917.37772084083883</v>
      </c>
      <c r="AP67" s="71">
        <v>918.56457133085519</v>
      </c>
      <c r="AQ67" s="71">
        <v>919.79939671810644</v>
      </c>
      <c r="AR67" s="71">
        <v>921.08219700259269</v>
      </c>
      <c r="AS67" s="71">
        <v>922.41297218431407</v>
      </c>
      <c r="AT67" s="71">
        <v>923.79172226327034</v>
      </c>
      <c r="AU67" s="71">
        <v>925.21844723946151</v>
      </c>
      <c r="AV67" s="71">
        <v>926.69314711288757</v>
      </c>
      <c r="AW67" s="71">
        <v>928.21662833335699</v>
      </c>
      <c r="AX67" s="71">
        <v>929.84004900435343</v>
      </c>
      <c r="AY67" s="71">
        <v>931.59391940507692</v>
      </c>
      <c r="AZ67" s="71">
        <v>933.47823953552722</v>
      </c>
      <c r="BA67" s="71">
        <v>935.49300939570423</v>
      </c>
      <c r="BB67" s="71">
        <v>937.63822898560829</v>
      </c>
      <c r="BC67" s="71">
        <v>939.91389830523929</v>
      </c>
      <c r="BD67" s="71">
        <v>942.3200173545971</v>
      </c>
      <c r="BE67" s="71">
        <v>944.85658613368184</v>
      </c>
      <c r="BF67" s="71">
        <v>947.52360464249352</v>
      </c>
      <c r="BG67" s="71">
        <v>950.32107288103202</v>
      </c>
      <c r="BH67" s="71">
        <v>953.24899084929746</v>
      </c>
      <c r="BI67" s="71">
        <v>956.30735854728971</v>
      </c>
      <c r="BJ67" s="71">
        <v>959.49617597500901</v>
      </c>
      <c r="BK67" s="71">
        <v>962.81544313245513</v>
      </c>
      <c r="BL67" s="71">
        <v>966.26516001962807</v>
      </c>
      <c r="BM67" s="71">
        <v>969.84532663652806</v>
      </c>
      <c r="BN67" s="71">
        <v>973.55594298315475</v>
      </c>
      <c r="BO67" s="71">
        <v>977.39700905950849</v>
      </c>
      <c r="BP67" s="71">
        <v>981.36852486558894</v>
      </c>
      <c r="BQ67" s="71">
        <v>985.47049040139655</v>
      </c>
      <c r="BR67" s="71">
        <v>989.70290566693097</v>
      </c>
      <c r="BS67" s="71">
        <v>994.06577066219211</v>
      </c>
      <c r="BT67" s="71">
        <v>998.55908538718029</v>
      </c>
      <c r="BU67" s="71">
        <v>1003.1828498418954</v>
      </c>
      <c r="BV67" s="71">
        <v>1007.9370640263373</v>
      </c>
      <c r="BW67" s="71">
        <v>1012.8217279405062</v>
      </c>
      <c r="BX67" s="71">
        <v>1017.836841584402</v>
      </c>
      <c r="BY67" s="71">
        <v>1022.9824049580246</v>
      </c>
      <c r="BZ67" s="71">
        <v>1028.2584180613742</v>
      </c>
      <c r="CA67" s="71">
        <v>1033.6648808944506</v>
      </c>
      <c r="CB67" s="71">
        <v>1039.2017934572539</v>
      </c>
      <c r="CC67" s="71">
        <v>1044.8691557497841</v>
      </c>
      <c r="CD67" s="71">
        <v>1050.6669677720413</v>
      </c>
      <c r="CE67" s="71">
        <v>1056.5952295240252</v>
      </c>
      <c r="CF67" s="71">
        <v>1062.6539410057362</v>
      </c>
      <c r="CG67" s="71">
        <v>1068.8431022171742</v>
      </c>
      <c r="CH67" s="71">
        <v>1075.1627131583389</v>
      </c>
      <c r="CI67" s="71">
        <v>1081.6127738292303</v>
      </c>
      <c r="CJ67" s="71">
        <v>1088.1932842298488</v>
      </c>
      <c r="CK67" s="71">
        <v>1094.9042443601941</v>
      </c>
      <c r="CL67" s="71">
        <v>1101.7456542202665</v>
      </c>
      <c r="CM67" s="71">
        <v>1108.7175138100656</v>
      </c>
      <c r="CN67" s="71">
        <v>1115.8198231295917</v>
      </c>
      <c r="CO67" s="71">
        <v>1123.0525821788447</v>
      </c>
      <c r="CP67" s="71">
        <v>1130.4157909578246</v>
      </c>
      <c r="CQ67" s="71">
        <v>1137.9094494665314</v>
      </c>
      <c r="CR67" s="71">
        <v>1145.533557704965</v>
      </c>
      <c r="CS67" s="71">
        <v>1153.2881156731257</v>
      </c>
      <c r="CT67" s="71">
        <v>1161.1731233710129</v>
      </c>
      <c r="CU67" s="71">
        <v>1169.1885807986273</v>
      </c>
      <c r="CV67" s="71">
        <v>1177.3344879559686</v>
      </c>
      <c r="CW67" s="71">
        <v>1185.6108448430368</v>
      </c>
      <c r="CX67" s="71">
        <v>1194.0176514598318</v>
      </c>
      <c r="CY67" s="71">
        <v>1202.5549078063536</v>
      </c>
      <c r="CZ67" s="71">
        <v>1211.2226138826027</v>
      </c>
      <c r="DA67" s="71">
        <v>1220.0207696885784</v>
      </c>
      <c r="DB67" s="71">
        <v>1228.9493752242809</v>
      </c>
      <c r="DC67" s="71">
        <v>1238.0084304897105</v>
      </c>
      <c r="DD67" s="71">
        <v>1247.1979354848668</v>
      </c>
      <c r="DE67" s="71">
        <v>1256.5178902097498</v>
      </c>
      <c r="DF67" s="71">
        <v>1265.9682946643602</v>
      </c>
      <c r="DG67" s="71">
        <v>1275.5491488486973</v>
      </c>
      <c r="DH67" s="71">
        <v>1285.2604527627611</v>
      </c>
      <c r="DI67" s="71">
        <v>1295.1022064065523</v>
      </c>
      <c r="DJ67" s="71">
        <v>1305.07440978007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-65.922342260089408</v>
      </c>
      <c r="P68" s="71">
        <v>-65.922342260089408</v>
      </c>
      <c r="Q68" s="71">
        <v>-65.919194200909146</v>
      </c>
      <c r="R68" s="71">
        <v>-65.837732624902003</v>
      </c>
      <c r="S68" s="71">
        <v>-65.646037343813106</v>
      </c>
      <c r="T68" s="71">
        <v>-65.344108357642483</v>
      </c>
      <c r="U68" s="71">
        <v>-64.931945666390078</v>
      </c>
      <c r="V68" s="71">
        <v>-64.409549270055948</v>
      </c>
      <c r="W68" s="71">
        <v>-63.77691916864007</v>
      </c>
      <c r="X68" s="71">
        <v>-63.034055362142446</v>
      </c>
      <c r="Y68" s="71">
        <v>-62.180957850563054</v>
      </c>
      <c r="Z68" s="71">
        <v>-61.217626633901915</v>
      </c>
      <c r="AA68" s="71">
        <v>-60.144061712159044</v>
      </c>
      <c r="AB68" s="71">
        <v>-58.960263085334418</v>
      </c>
      <c r="AC68" s="71">
        <v>-57.666230753428039</v>
      </c>
      <c r="AD68" s="71">
        <v>-56.26196471643992</v>
      </c>
      <c r="AE68" s="71">
        <v>-54.747464974370047</v>
      </c>
      <c r="AF68" s="71">
        <v>-53.122731527218427</v>
      </c>
      <c r="AG68" s="71">
        <v>-51.387764374985061</v>
      </c>
      <c r="AH68" s="71">
        <v>-49.54256351766994</v>
      </c>
      <c r="AI68" s="71">
        <v>-47.587128955273073</v>
      </c>
      <c r="AJ68" s="71">
        <v>-45.521460687794466</v>
      </c>
      <c r="AK68" s="71">
        <v>-43.345558715234091</v>
      </c>
      <c r="AL68" s="71">
        <v>-41.059423037591984</v>
      </c>
      <c r="AM68" s="71">
        <v>-38.663053654868122</v>
      </c>
      <c r="AN68" s="71">
        <v>-36.156450567062514</v>
      </c>
      <c r="AO68" s="71">
        <v>-33.539613774175159</v>
      </c>
      <c r="AP68" s="71">
        <v>-30.812543276206057</v>
      </c>
      <c r="AQ68" s="71">
        <v>-27.975239073155194</v>
      </c>
      <c r="AR68" s="71">
        <v>-25.027701165022599</v>
      </c>
      <c r="AS68" s="71">
        <v>-21.969929551808242</v>
      </c>
      <c r="AT68" s="71">
        <v>-18.80192423351215</v>
      </c>
      <c r="AU68" s="71">
        <v>-15.523685210134296</v>
      </c>
      <c r="AV68" s="71">
        <v>-12.13521248167469</v>
      </c>
      <c r="AW68" s="71">
        <v>-8.6358109025382692</v>
      </c>
      <c r="AX68" s="71">
        <v>-4.981383084496275</v>
      </c>
      <c r="AY68" s="71">
        <v>-1.1456297018264001</v>
      </c>
      <c r="AZ68" s="71">
        <v>2.87144924547139</v>
      </c>
      <c r="BA68" s="71">
        <v>7.0698537573970786</v>
      </c>
      <c r="BB68" s="71">
        <v>11.449583833950644</v>
      </c>
      <c r="BC68" s="71">
        <v>16.01063947513213</v>
      </c>
      <c r="BD68" s="71">
        <v>20.753020680941511</v>
      </c>
      <c r="BE68" s="71">
        <v>25.676727451378746</v>
      </c>
      <c r="BF68" s="71">
        <v>30.781759786443924</v>
      </c>
      <c r="BG68" s="71">
        <v>36.068117686137001</v>
      </c>
      <c r="BH68" s="71">
        <v>41.535801150457971</v>
      </c>
      <c r="BI68" s="71">
        <v>47.184810179406846</v>
      </c>
      <c r="BJ68" s="71">
        <v>53.015144772983561</v>
      </c>
      <c r="BK68" s="71">
        <v>59.026804931188224</v>
      </c>
      <c r="BL68" s="71">
        <v>65.219790654020798</v>
      </c>
      <c r="BM68" s="71">
        <v>71.594101941481256</v>
      </c>
      <c r="BN68" s="71">
        <v>78.149738793569611</v>
      </c>
      <c r="BO68" s="71">
        <v>84.886701210285821</v>
      </c>
      <c r="BP68" s="71">
        <v>91.804989191629971</v>
      </c>
      <c r="BQ68" s="71">
        <v>98.904602737602033</v>
      </c>
      <c r="BR68" s="71">
        <v>106.18554184820198</v>
      </c>
      <c r="BS68" s="71">
        <v>113.64780652342984</v>
      </c>
      <c r="BT68" s="71">
        <v>121.29139676328549</v>
      </c>
      <c r="BU68" s="71">
        <v>129.11631256776914</v>
      </c>
      <c r="BV68" s="71">
        <v>137.12255393688071</v>
      </c>
      <c r="BW68" s="71">
        <v>145.31012087062015</v>
      </c>
      <c r="BX68" s="71">
        <v>153.67901336898748</v>
      </c>
      <c r="BY68" s="71">
        <v>162.22923143198267</v>
      </c>
      <c r="BZ68" s="71">
        <v>170.96077505960579</v>
      </c>
      <c r="CA68" s="71">
        <v>179.87364425185683</v>
      </c>
      <c r="CB68" s="71">
        <v>188.96783900873575</v>
      </c>
      <c r="CC68" s="71">
        <v>198.24335933024258</v>
      </c>
      <c r="CD68" s="71">
        <v>207.70020521637724</v>
      </c>
      <c r="CE68" s="71">
        <v>217.33837666713987</v>
      </c>
      <c r="CF68" s="71">
        <v>227.15787368253038</v>
      </c>
      <c r="CG68" s="71">
        <v>237.1586962625488</v>
      </c>
      <c r="CH68" s="71">
        <v>247.34084440719511</v>
      </c>
      <c r="CI68" s="71">
        <v>257.70431811646921</v>
      </c>
      <c r="CJ68" s="71">
        <v>268.24911739037134</v>
      </c>
      <c r="CK68" s="71">
        <v>278.97524222890138</v>
      </c>
      <c r="CL68" s="71">
        <v>289.88269263205927</v>
      </c>
      <c r="CM68" s="71">
        <v>300.97146859984508</v>
      </c>
      <c r="CN68" s="71">
        <v>312.24157013225869</v>
      </c>
      <c r="CO68" s="71">
        <v>323.69299722930026</v>
      </c>
      <c r="CP68" s="71">
        <v>335.3257498909698</v>
      </c>
      <c r="CQ68" s="71">
        <v>347.1398281172672</v>
      </c>
      <c r="CR68" s="71">
        <v>359.13523190819245</v>
      </c>
      <c r="CS68" s="71">
        <v>371.31196126374567</v>
      </c>
      <c r="CT68" s="71">
        <v>383.67001618392675</v>
      </c>
      <c r="CU68" s="71">
        <v>396.20939666873556</v>
      </c>
      <c r="CV68" s="71">
        <v>408.93010271817246</v>
      </c>
      <c r="CW68" s="71">
        <v>421.83213433223722</v>
      </c>
      <c r="CX68" s="71">
        <v>434.91549151092988</v>
      </c>
      <c r="CY68" s="71">
        <v>448.18017425425046</v>
      </c>
      <c r="CZ68" s="71">
        <v>461.62618256219895</v>
      </c>
      <c r="DA68" s="71">
        <v>475.25351643477529</v>
      </c>
      <c r="DB68" s="71">
        <v>489.06217587197955</v>
      </c>
      <c r="DC68" s="71">
        <v>503.05216087381172</v>
      </c>
      <c r="DD68" s="71">
        <v>517.22347144027185</v>
      </c>
      <c r="DE68" s="71">
        <v>531.57610757135956</v>
      </c>
      <c r="DF68" s="71">
        <v>546.11006926707546</v>
      </c>
      <c r="DG68" s="71">
        <v>560.82535652741922</v>
      </c>
      <c r="DH68" s="71">
        <v>575.72196935239083</v>
      </c>
      <c r="DI68" s="71">
        <v>590.79990774199041</v>
      </c>
      <c r="DJ68" s="71">
        <v>606.05917169621785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1540.4809227755436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120.51030603749113</v>
      </c>
      <c r="K85" s="79">
        <v>943.83102745895269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-918.57423249783926</v>
      </c>
      <c r="K86" s="79">
        <v>903.28440818163347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933441.64163440338</v>
      </c>
      <c r="J89" s="80">
        <v>7.4655992636092558E-2</v>
      </c>
      <c r="K89" s="80">
        <v>9.5888922688107465E-8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933039.94748380885</v>
      </c>
      <c r="J90" s="80">
        <v>6.4786357486345841E-2</v>
      </c>
      <c r="K90" s="80">
        <v>3.526462815649373E-8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903284.40818163345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-9.1324080142130342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1540.4809227755436</v>
      </c>
      <c r="K114" s="79">
        <v>561.51735589166344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120.51030603749113</v>
      </c>
      <c r="K115" s="79">
        <v>23.694639622017423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-918.57423249783926</v>
      </c>
      <c r="K116" s="79">
        <v>-65.922342260089408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2.7943200191604021</v>
      </c>
      <c r="J119" s="80">
        <v>1.573694748019199E-4</v>
      </c>
      <c r="K119" s="80">
        <v>1.3328592619074713E-10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2.4480667044006097</v>
      </c>
      <c r="J120" s="80">
        <v>1.4886202235081931E-4</v>
      </c>
      <c r="K120" s="80">
        <v>8.1028847252782857E-11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-65.922342260089408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2307.8784491005872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5114.2497629796226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131532.7535591429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1.0388819485990615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1833.7107597259278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-486.28924027407209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-350.8849922237672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-837.17423249783928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5.2270825165352551E-2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5.904527602246866E-2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0.13567052601806626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201.57068349663211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-35.328346391219618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-9.1324080142129773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3.797341872976789E-3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-35.284945474277087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-9.119462752250989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2" priority="3" stopIfTrue="1" operator="between">
      <formula>0</formula>
      <formula>1</formula>
    </cfRule>
  </conditionalFormatting>
  <conditionalFormatting sqref="K94">
    <cfRule type="cellIs" dxfId="21" priority="2" stopIfTrue="1" operator="between">
      <formula>0</formula>
      <formula>1</formula>
    </cfRule>
  </conditionalFormatting>
  <conditionalFormatting sqref="K124">
    <cfRule type="cellIs" dxfId="2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K170" sqref="K170:DE17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6"/>
      <c r="C5" s="157"/>
      <c r="D5" s="157"/>
      <c r="E5" s="157"/>
      <c r="F5" s="157"/>
      <c r="G5" s="15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6"/>
      <c r="C6" s="157"/>
      <c r="D6" s="157"/>
      <c r="E6" s="157"/>
      <c r="F6" s="157"/>
      <c r="G6" s="15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6"/>
      <c r="C7" s="157"/>
      <c r="D7" s="157"/>
      <c r="E7" s="157"/>
      <c r="F7" s="157"/>
      <c r="G7" s="15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6"/>
      <c r="C8" s="157"/>
      <c r="D8" s="157"/>
      <c r="E8" s="157"/>
      <c r="F8" s="157"/>
      <c r="G8" s="15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6"/>
      <c r="C9" s="157"/>
      <c r="D9" s="157"/>
      <c r="E9" s="157"/>
      <c r="F9" s="157"/>
      <c r="G9" s="15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101</v>
      </c>
      <c r="C13" s="159"/>
      <c r="D13" s="161" t="str">
        <f>Gap30deg!D13</f>
        <v>SP2200052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59" t="s">
        <v>100</v>
      </c>
      <c r="C14" s="159"/>
      <c r="D14" s="161" t="str">
        <f>Gap30deg!D14</f>
        <v>Stichting GROW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59" t="s">
        <v>99</v>
      </c>
      <c r="C15" s="159"/>
      <c r="D15" s="161" t="str">
        <f>Gap30deg!D15</f>
        <v>Bolt and Beautiful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59" t="s">
        <v>98</v>
      </c>
      <c r="C16" s="159"/>
      <c r="D16" s="161" t="str">
        <f>Title</f>
        <v>Flange Segment Analytical Model for 90° gap size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59" t="s">
        <v>97</v>
      </c>
      <c r="C17" s="159"/>
      <c r="D17" s="161" t="str">
        <f>Gap30deg!D17</f>
        <v>0.10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59" t="s">
        <v>96</v>
      </c>
      <c r="C18" s="159"/>
      <c r="D18" s="160">
        <f>Gap30deg!D18</f>
        <v>45432</v>
      </c>
      <c r="E18" s="160"/>
      <c r="F18" s="160"/>
      <c r="G18" s="160"/>
      <c r="H18" s="160"/>
      <c r="I18" s="160"/>
      <c r="J18" s="160"/>
      <c r="K18" s="16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6"/>
      <c r="C28" s="167"/>
      <c r="D28" s="167"/>
      <c r="E28" s="167"/>
      <c r="F28" s="167"/>
      <c r="G28" s="167"/>
      <c r="H28" s="167"/>
      <c r="I28" s="167"/>
      <c r="J28" s="167"/>
      <c r="K28" s="16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-922.59772145908391</v>
      </c>
      <c r="P66" s="71">
        <v>-896.78615387427533</v>
      </c>
      <c r="Q66" s="71">
        <v>-870.97458628946663</v>
      </c>
      <c r="R66" s="71">
        <v>-845.16301870465804</v>
      </c>
      <c r="S66" s="71">
        <v>-819.35145111984934</v>
      </c>
      <c r="T66" s="71">
        <v>-793.53988353504064</v>
      </c>
      <c r="U66" s="71">
        <v>-767.72831595023206</v>
      </c>
      <c r="V66" s="71">
        <v>-741.91674836542336</v>
      </c>
      <c r="W66" s="71">
        <v>-716.10518078061477</v>
      </c>
      <c r="X66" s="71">
        <v>-690.29361319580607</v>
      </c>
      <c r="Y66" s="71">
        <v>-664.48204561099737</v>
      </c>
      <c r="Z66" s="71">
        <v>-638.67047802618879</v>
      </c>
      <c r="AA66" s="71">
        <v>-612.85891044138009</v>
      </c>
      <c r="AB66" s="71">
        <v>-587.04734285657139</v>
      </c>
      <c r="AC66" s="71">
        <v>-561.2357752717628</v>
      </c>
      <c r="AD66" s="71">
        <v>-535.42420768695422</v>
      </c>
      <c r="AE66" s="71">
        <v>-509.61264010214552</v>
      </c>
      <c r="AF66" s="71">
        <v>-483.80107251733682</v>
      </c>
      <c r="AG66" s="71">
        <v>-457.98950493252818</v>
      </c>
      <c r="AH66" s="71">
        <v>-432.17793734771953</v>
      </c>
      <c r="AI66" s="71">
        <v>-406.36636976291089</v>
      </c>
      <c r="AJ66" s="71">
        <v>-380.55480217810219</v>
      </c>
      <c r="AK66" s="71">
        <v>-354.74323459329361</v>
      </c>
      <c r="AL66" s="71">
        <v>-328.93166700848496</v>
      </c>
      <c r="AM66" s="71">
        <v>-303.12009942367627</v>
      </c>
      <c r="AN66" s="71">
        <v>-277.30853183886757</v>
      </c>
      <c r="AO66" s="71">
        <v>-251.49696425405889</v>
      </c>
      <c r="AP66" s="71">
        <v>-225.68539666925034</v>
      </c>
      <c r="AQ66" s="71">
        <v>-199.87382908444164</v>
      </c>
      <c r="AR66" s="71">
        <v>-174.06226149963297</v>
      </c>
      <c r="AS66" s="71">
        <v>-148.25069391482441</v>
      </c>
      <c r="AT66" s="71">
        <v>-122.43912633001571</v>
      </c>
      <c r="AU66" s="71">
        <v>-96.627558745207025</v>
      </c>
      <c r="AV66" s="71">
        <v>-70.815991160398355</v>
      </c>
      <c r="AW66" s="71">
        <v>-45.004423575589669</v>
      </c>
      <c r="AX66" s="71">
        <v>-19.192855990781098</v>
      </c>
      <c r="AY66" s="71">
        <v>6.6187115940275838</v>
      </c>
      <c r="AZ66" s="71">
        <v>32.430279178836265</v>
      </c>
      <c r="BA66" s="71">
        <v>58.24184676364483</v>
      </c>
      <c r="BB66" s="71">
        <v>84.053414348453515</v>
      </c>
      <c r="BC66" s="71">
        <v>109.8649819332622</v>
      </c>
      <c r="BD66" s="71">
        <v>135.67654951807089</v>
      </c>
      <c r="BE66" s="71">
        <v>161.48811710287956</v>
      </c>
      <c r="BF66" s="71">
        <v>187.29968468768826</v>
      </c>
      <c r="BG66" s="71">
        <v>213.1112522724967</v>
      </c>
      <c r="BH66" s="71">
        <v>238.92281985730537</v>
      </c>
      <c r="BI66" s="71">
        <v>264.73438744211404</v>
      </c>
      <c r="BJ66" s="71">
        <v>290.54595502692274</v>
      </c>
      <c r="BK66" s="71">
        <v>316.35752261173144</v>
      </c>
      <c r="BL66" s="71">
        <v>342.16909019654014</v>
      </c>
      <c r="BM66" s="71">
        <v>367.98065778134878</v>
      </c>
      <c r="BN66" s="71">
        <v>393.79222536615748</v>
      </c>
      <c r="BO66" s="71">
        <v>419.60379295096618</v>
      </c>
      <c r="BP66" s="71">
        <v>445.4153605357746</v>
      </c>
      <c r="BQ66" s="71">
        <v>471.2269281205833</v>
      </c>
      <c r="BR66" s="71">
        <v>497.03849570539199</v>
      </c>
      <c r="BS66" s="71">
        <v>522.85006329020064</v>
      </c>
      <c r="BT66" s="71">
        <v>548.66163087500934</v>
      </c>
      <c r="BU66" s="71">
        <v>574.47319845981804</v>
      </c>
      <c r="BV66" s="71">
        <v>600.28476604462674</v>
      </c>
      <c r="BW66" s="71">
        <v>626.09633362943521</v>
      </c>
      <c r="BX66" s="71">
        <v>651.90790121424379</v>
      </c>
      <c r="BY66" s="71">
        <v>677.71946879905249</v>
      </c>
      <c r="BZ66" s="71">
        <v>703.53103638386119</v>
      </c>
      <c r="CA66" s="71">
        <v>729.34260396866989</v>
      </c>
      <c r="CB66" s="71">
        <v>755.15417155347859</v>
      </c>
      <c r="CC66" s="71">
        <v>780.96573913828729</v>
      </c>
      <c r="CD66" s="71">
        <v>806.77730672309599</v>
      </c>
      <c r="CE66" s="71">
        <v>832.58887430790458</v>
      </c>
      <c r="CF66" s="71">
        <v>858.40044189271305</v>
      </c>
      <c r="CG66" s="71">
        <v>884.21200947752175</v>
      </c>
      <c r="CH66" s="71">
        <v>910.02357706233045</v>
      </c>
      <c r="CI66" s="71">
        <v>935.83514464713915</v>
      </c>
      <c r="CJ66" s="71">
        <v>961.64671223194784</v>
      </c>
      <c r="CK66" s="71">
        <v>987.45827981675654</v>
      </c>
      <c r="CL66" s="71">
        <v>1013.2698474015651</v>
      </c>
      <c r="CM66" s="71">
        <v>1039.0814149863736</v>
      </c>
      <c r="CN66" s="71">
        <v>1064.8929825711823</v>
      </c>
      <c r="CO66" s="71">
        <v>1090.704550155991</v>
      </c>
      <c r="CP66" s="71">
        <v>1116.5161177407997</v>
      </c>
      <c r="CQ66" s="71">
        <v>1142.3276853256084</v>
      </c>
      <c r="CR66" s="71">
        <v>1168.1392529104171</v>
      </c>
      <c r="CS66" s="71">
        <v>1193.9508204952258</v>
      </c>
      <c r="CT66" s="71">
        <v>1219.7623880800343</v>
      </c>
      <c r="CU66" s="71">
        <v>1245.5739556648432</v>
      </c>
      <c r="CV66" s="71">
        <v>1271.3855232496514</v>
      </c>
      <c r="CW66" s="71">
        <v>1297.1970908344604</v>
      </c>
      <c r="CX66" s="71">
        <v>1323.0086584192688</v>
      </c>
      <c r="CY66" s="71">
        <v>1348.8202260040773</v>
      </c>
      <c r="CZ66" s="71">
        <v>1374.6317935888862</v>
      </c>
      <c r="DA66" s="71">
        <v>1400.4433611736947</v>
      </c>
      <c r="DB66" s="71">
        <v>1426.2549287585036</v>
      </c>
      <c r="DC66" s="71">
        <v>1452.0664963433121</v>
      </c>
      <c r="DD66" s="71">
        <v>1477.878063928121</v>
      </c>
      <c r="DE66" s="71">
        <v>1503.6896315129295</v>
      </c>
      <c r="DF66" s="71">
        <v>1529.5011990977384</v>
      </c>
      <c r="DG66" s="71">
        <v>1555.3127666825469</v>
      </c>
      <c r="DH66" s="71">
        <v>1581.1243342673554</v>
      </c>
      <c r="DI66" s="71">
        <v>1606.9359018521641</v>
      </c>
      <c r="DJ66" s="71">
        <v>1632.7474694369728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905.88780483322182</v>
      </c>
      <c r="P67" s="71">
        <v>905.88780483322182</v>
      </c>
      <c r="Q67" s="71">
        <v>905.8898620002816</v>
      </c>
      <c r="R67" s="71">
        <v>905.92684889059308</v>
      </c>
      <c r="S67" s="71">
        <v>906.01018962617763</v>
      </c>
      <c r="T67" s="71">
        <v>906.13988420703527</v>
      </c>
      <c r="U67" s="71">
        <v>906.3159326331662</v>
      </c>
      <c r="V67" s="71">
        <v>906.53833490457021</v>
      </c>
      <c r="W67" s="71">
        <v>906.80709102124752</v>
      </c>
      <c r="X67" s="71">
        <v>907.1222009831979</v>
      </c>
      <c r="Y67" s="71">
        <v>907.48366479042136</v>
      </c>
      <c r="Z67" s="71">
        <v>907.89148244291812</v>
      </c>
      <c r="AA67" s="71">
        <v>908.34565394068795</v>
      </c>
      <c r="AB67" s="71">
        <v>908.84617928373109</v>
      </c>
      <c r="AC67" s="71">
        <v>909.39305847204719</v>
      </c>
      <c r="AD67" s="71">
        <v>909.98629150563659</v>
      </c>
      <c r="AE67" s="71">
        <v>910.62587838449895</v>
      </c>
      <c r="AF67" s="71">
        <v>911.31181910863472</v>
      </c>
      <c r="AG67" s="71">
        <v>912.04411367804346</v>
      </c>
      <c r="AH67" s="71">
        <v>912.8227620927255</v>
      </c>
      <c r="AI67" s="71">
        <v>913.64776435268061</v>
      </c>
      <c r="AJ67" s="71">
        <v>914.51912045790891</v>
      </c>
      <c r="AK67" s="71">
        <v>915.4368304084104</v>
      </c>
      <c r="AL67" s="71">
        <v>916.40089420418508</v>
      </c>
      <c r="AM67" s="71">
        <v>917.41131184523283</v>
      </c>
      <c r="AN67" s="71">
        <v>918.46808333155388</v>
      </c>
      <c r="AO67" s="71">
        <v>919.57120866314801</v>
      </c>
      <c r="AP67" s="71">
        <v>920.72068784001533</v>
      </c>
      <c r="AQ67" s="71">
        <v>921.91652086215572</v>
      </c>
      <c r="AR67" s="71">
        <v>923.1587077295693</v>
      </c>
      <c r="AS67" s="71">
        <v>924.44724844225595</v>
      </c>
      <c r="AT67" s="71">
        <v>925.78214300021602</v>
      </c>
      <c r="AU67" s="71">
        <v>927.16339140344905</v>
      </c>
      <c r="AV67" s="71">
        <v>928.59785742177587</v>
      </c>
      <c r="AW67" s="71">
        <v>930.14611301405603</v>
      </c>
      <c r="AX67" s="71">
        <v>931.82236585123883</v>
      </c>
      <c r="AY67" s="71">
        <v>933.62661593332462</v>
      </c>
      <c r="AZ67" s="71">
        <v>935.55886326031293</v>
      </c>
      <c r="BA67" s="71">
        <v>937.61910783220401</v>
      </c>
      <c r="BB67" s="71">
        <v>939.80734964899773</v>
      </c>
      <c r="BC67" s="71">
        <v>942.12358871069432</v>
      </c>
      <c r="BD67" s="71">
        <v>944.56782501729356</v>
      </c>
      <c r="BE67" s="71">
        <v>947.14005856879555</v>
      </c>
      <c r="BF67" s="71">
        <v>949.84028936520019</v>
      </c>
      <c r="BG67" s="71">
        <v>952.66851740650759</v>
      </c>
      <c r="BH67" s="71">
        <v>955.62474269271786</v>
      </c>
      <c r="BI67" s="71">
        <v>958.70896522383066</v>
      </c>
      <c r="BJ67" s="71">
        <v>961.92118499984622</v>
      </c>
      <c r="BK67" s="71">
        <v>965.26140202076454</v>
      </c>
      <c r="BL67" s="71">
        <v>968.72961628658561</v>
      </c>
      <c r="BM67" s="71">
        <v>972.32582779730933</v>
      </c>
      <c r="BN67" s="71">
        <v>976.05003655293581</v>
      </c>
      <c r="BO67" s="71">
        <v>979.90224255346504</v>
      </c>
      <c r="BP67" s="71">
        <v>983.88244579889692</v>
      </c>
      <c r="BQ67" s="71">
        <v>987.99064628923156</v>
      </c>
      <c r="BR67" s="71">
        <v>992.22684402446907</v>
      </c>
      <c r="BS67" s="71">
        <v>996.59103900460912</v>
      </c>
      <c r="BT67" s="71">
        <v>1001.0832312296519</v>
      </c>
      <c r="BU67" s="71">
        <v>1005.7034206995975</v>
      </c>
      <c r="BV67" s="71">
        <v>1010.4516074144457</v>
      </c>
      <c r="BW67" s="71">
        <v>1015.3277913741967</v>
      </c>
      <c r="BX67" s="71">
        <v>1020.3319725788505</v>
      </c>
      <c r="BY67" s="71">
        <v>1025.4641510284068</v>
      </c>
      <c r="BZ67" s="71">
        <v>1030.724326722866</v>
      </c>
      <c r="CA67" s="71">
        <v>1036.1124996622279</v>
      </c>
      <c r="CB67" s="71">
        <v>1041.6286698464926</v>
      </c>
      <c r="CC67" s="71">
        <v>1047.2728372756599</v>
      </c>
      <c r="CD67" s="71">
        <v>1053.0450019497298</v>
      </c>
      <c r="CE67" s="71">
        <v>1058.9451638687028</v>
      </c>
      <c r="CF67" s="71">
        <v>1064.9733230325783</v>
      </c>
      <c r="CG67" s="71">
        <v>1071.1294794413564</v>
      </c>
      <c r="CH67" s="71">
        <v>1077.4136330950373</v>
      </c>
      <c r="CI67" s="71">
        <v>1083.8257839936211</v>
      </c>
      <c r="CJ67" s="71">
        <v>1090.3659321371074</v>
      </c>
      <c r="CK67" s="71">
        <v>1097.0340775254965</v>
      </c>
      <c r="CL67" s="71">
        <v>1103.8302201587883</v>
      </c>
      <c r="CM67" s="71">
        <v>1110.7543600369829</v>
      </c>
      <c r="CN67" s="71">
        <v>1117.8064971600802</v>
      </c>
      <c r="CO67" s="71">
        <v>1124.9866315280801</v>
      </c>
      <c r="CP67" s="71">
        <v>1132.2947631409829</v>
      </c>
      <c r="CQ67" s="71">
        <v>1139.7308919987884</v>
      </c>
      <c r="CR67" s="71">
        <v>1147.2950181014967</v>
      </c>
      <c r="CS67" s="71">
        <v>1154.9871414491076</v>
      </c>
      <c r="CT67" s="71">
        <v>1162.8072620416212</v>
      </c>
      <c r="CU67" s="71">
        <v>1170.7553798790375</v>
      </c>
      <c r="CV67" s="71">
        <v>1178.8314949613566</v>
      </c>
      <c r="CW67" s="71">
        <v>1187.0356072885786</v>
      </c>
      <c r="CX67" s="71">
        <v>1195.3677168607028</v>
      </c>
      <c r="CY67" s="71">
        <v>1203.8278236777301</v>
      </c>
      <c r="CZ67" s="71">
        <v>1212.41592773966</v>
      </c>
      <c r="DA67" s="71">
        <v>1221.1320290464926</v>
      </c>
      <c r="DB67" s="71">
        <v>1229.9761275982282</v>
      </c>
      <c r="DC67" s="71">
        <v>1238.9482233948663</v>
      </c>
      <c r="DD67" s="71">
        <v>1248.048316436407</v>
      </c>
      <c r="DE67" s="71">
        <v>1257.2764067228507</v>
      </c>
      <c r="DF67" s="71">
        <v>1266.6324942541969</v>
      </c>
      <c r="DG67" s="71">
        <v>1276.116579030446</v>
      </c>
      <c r="DH67" s="71">
        <v>1285.7286610515978</v>
      </c>
      <c r="DI67" s="71">
        <v>1295.4687403176522</v>
      </c>
      <c r="DJ67" s="71">
        <v>1305.3368168286095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-61.085526007195391</v>
      </c>
      <c r="P68" s="71">
        <v>-61.085526007195391</v>
      </c>
      <c r="Q68" s="71">
        <v>-61.080668580521099</v>
      </c>
      <c r="R68" s="71">
        <v>-60.993334347385428</v>
      </c>
      <c r="S68" s="71">
        <v>-60.79654842756463</v>
      </c>
      <c r="T68" s="71">
        <v>-60.490310821058721</v>
      </c>
      <c r="U68" s="71">
        <v>-60.074621527867698</v>
      </c>
      <c r="V68" s="71">
        <v>-59.549480547991564</v>
      </c>
      <c r="W68" s="71">
        <v>-58.914887881430289</v>
      </c>
      <c r="X68" s="71">
        <v>-58.170843528183923</v>
      </c>
      <c r="Y68" s="71">
        <v>-57.317347488252423</v>
      </c>
      <c r="Z68" s="71">
        <v>-56.354399761635818</v>
      </c>
      <c r="AA68" s="71">
        <v>-55.282000348334094</v>
      </c>
      <c r="AB68" s="71">
        <v>-54.100149248347243</v>
      </c>
      <c r="AC68" s="71">
        <v>-52.808846461675294</v>
      </c>
      <c r="AD68" s="71">
        <v>-51.408091988318212</v>
      </c>
      <c r="AE68" s="71">
        <v>-49.897885828276024</v>
      </c>
      <c r="AF68" s="71">
        <v>-48.278227981548703</v>
      </c>
      <c r="AG68" s="71">
        <v>-46.549118448136284</v>
      </c>
      <c r="AH68" s="71">
        <v>-44.710557228038738</v>
      </c>
      <c r="AI68" s="71">
        <v>-42.76254432125608</v>
      </c>
      <c r="AJ68" s="71">
        <v>-40.705079727788302</v>
      </c>
      <c r="AK68" s="71">
        <v>-38.538163447635419</v>
      </c>
      <c r="AL68" s="71">
        <v>-36.261795480797403</v>
      </c>
      <c r="AM68" s="71">
        <v>-33.875975827274274</v>
      </c>
      <c r="AN68" s="71">
        <v>-31.38070448706603</v>
      </c>
      <c r="AO68" s="71">
        <v>-28.77598146017267</v>
      </c>
      <c r="AP68" s="71">
        <v>-26.061806746594208</v>
      </c>
      <c r="AQ68" s="71">
        <v>-23.238180346330605</v>
      </c>
      <c r="AR68" s="71">
        <v>-20.305102259381894</v>
      </c>
      <c r="AS68" s="71">
        <v>-17.262572485748077</v>
      </c>
      <c r="AT68" s="71">
        <v>-14.110591025429134</v>
      </c>
      <c r="AU68" s="71">
        <v>-10.849157878425068</v>
      </c>
      <c r="AV68" s="71">
        <v>-7.4721840577732461</v>
      </c>
      <c r="AW68" s="71">
        <v>-3.925934971924653</v>
      </c>
      <c r="AX68" s="71">
        <v>-0.19780671290435059</v>
      </c>
      <c r="AY68" s="71">
        <v>3.7122007192876962</v>
      </c>
      <c r="AZ68" s="71">
        <v>7.804087324651471</v>
      </c>
      <c r="BA68" s="71">
        <v>12.077853103186952</v>
      </c>
      <c r="BB68" s="71">
        <v>16.533498054894181</v>
      </c>
      <c r="BC68" s="71">
        <v>21.171022179773139</v>
      </c>
      <c r="BD68" s="71">
        <v>25.990425477823823</v>
      </c>
      <c r="BE68" s="71">
        <v>30.991707949046233</v>
      </c>
      <c r="BF68" s="71">
        <v>36.17486959344037</v>
      </c>
      <c r="BG68" s="71">
        <v>41.53991041100619</v>
      </c>
      <c r="BH68" s="71">
        <v>47.086830401743789</v>
      </c>
      <c r="BI68" s="71">
        <v>52.815629565653104</v>
      </c>
      <c r="BJ68" s="71">
        <v>58.726307902734149</v>
      </c>
      <c r="BK68" s="71">
        <v>64.818865412986924</v>
      </c>
      <c r="BL68" s="71">
        <v>71.093302096411421</v>
      </c>
      <c r="BM68" s="71">
        <v>77.549617953007655</v>
      </c>
      <c r="BN68" s="71">
        <v>84.187812982775625</v>
      </c>
      <c r="BO68" s="71">
        <v>91.007887185715305</v>
      </c>
      <c r="BP68" s="71">
        <v>98.00984056182665</v>
      </c>
      <c r="BQ68" s="71">
        <v>105.19367311110979</v>
      </c>
      <c r="BR68" s="71">
        <v>112.55938483356465</v>
      </c>
      <c r="BS68" s="71">
        <v>120.10697572919126</v>
      </c>
      <c r="BT68" s="71">
        <v>127.83644579798958</v>
      </c>
      <c r="BU68" s="71">
        <v>135.74779503995964</v>
      </c>
      <c r="BV68" s="71">
        <v>143.84102345510141</v>
      </c>
      <c r="BW68" s="71">
        <v>152.11613104341484</v>
      </c>
      <c r="BX68" s="71">
        <v>160.57311780490008</v>
      </c>
      <c r="BY68" s="71">
        <v>169.21198373955704</v>
      </c>
      <c r="BZ68" s="71">
        <v>178.03272884738573</v>
      </c>
      <c r="CA68" s="71">
        <v>187.03535312838613</v>
      </c>
      <c r="CB68" s="71">
        <v>196.21985658255826</v>
      </c>
      <c r="CC68" s="71">
        <v>205.58623920990215</v>
      </c>
      <c r="CD68" s="71">
        <v>215.13450101041772</v>
      </c>
      <c r="CE68" s="71">
        <v>224.86464198410505</v>
      </c>
      <c r="CF68" s="71">
        <v>234.77666213096404</v>
      </c>
      <c r="CG68" s="71">
        <v>244.87056145099481</v>
      </c>
      <c r="CH68" s="71">
        <v>255.14633994419731</v>
      </c>
      <c r="CI68" s="71">
        <v>265.60399761057153</v>
      </c>
      <c r="CJ68" s="71">
        <v>276.24353445011747</v>
      </c>
      <c r="CK68" s="71">
        <v>287.06495046283516</v>
      </c>
      <c r="CL68" s="71">
        <v>298.0682456487246</v>
      </c>
      <c r="CM68" s="71">
        <v>309.25342000778568</v>
      </c>
      <c r="CN68" s="71">
        <v>320.62047354001851</v>
      </c>
      <c r="CO68" s="71">
        <v>332.16940624542309</v>
      </c>
      <c r="CP68" s="71">
        <v>343.90021812399942</v>
      </c>
      <c r="CQ68" s="71">
        <v>355.81290917574745</v>
      </c>
      <c r="CR68" s="71">
        <v>367.90747940066723</v>
      </c>
      <c r="CS68" s="71">
        <v>380.18392879875876</v>
      </c>
      <c r="CT68" s="71">
        <v>392.64225737002187</v>
      </c>
      <c r="CU68" s="71">
        <v>405.28246511445701</v>
      </c>
      <c r="CV68" s="71">
        <v>418.10455203206351</v>
      </c>
      <c r="CW68" s="71">
        <v>431.1085181228421</v>
      </c>
      <c r="CX68" s="71">
        <v>444.2943633867921</v>
      </c>
      <c r="CY68" s="71">
        <v>457.66208782391385</v>
      </c>
      <c r="CZ68" s="71">
        <v>471.21169143420758</v>
      </c>
      <c r="DA68" s="71">
        <v>484.94317421767278</v>
      </c>
      <c r="DB68" s="71">
        <v>498.85653617430995</v>
      </c>
      <c r="DC68" s="71">
        <v>512.95177730411865</v>
      </c>
      <c r="DD68" s="71">
        <v>527.22889760709927</v>
      </c>
      <c r="DE68" s="71">
        <v>541.68789708325141</v>
      </c>
      <c r="DF68" s="71">
        <v>556.32877573257554</v>
      </c>
      <c r="DG68" s="71">
        <v>571.15153355507107</v>
      </c>
      <c r="DH68" s="71">
        <v>586.15617055073824</v>
      </c>
      <c r="DI68" s="71">
        <v>601.34268671957761</v>
      </c>
      <c r="DJ68" s="71">
        <v>616.71108206158851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1554.997589939974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118.45768357903395</v>
      </c>
      <c r="K85" s="79">
        <v>942.92306520811837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-878.66449662769901</v>
      </c>
      <c r="K86" s="79">
        <v>905.88780483322182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933151.75980607513</v>
      </c>
      <c r="J89" s="80">
        <v>7.1108703580105154E-2</v>
      </c>
      <c r="K89" s="80">
        <v>9.6059841192128202E-8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932745.77373579715</v>
      </c>
      <c r="J90" s="80">
        <v>6.1133615858284432E-2</v>
      </c>
      <c r="K90" s="80">
        <v>3.4787803588806834E-8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905887.80483322183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-8.8737398424849196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1554.997589939974</v>
      </c>
      <c r="K114" s="79">
        <v>570.96944075614704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118.45768357903395</v>
      </c>
      <c r="K115" s="79">
        <v>22.755211607426091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-878.66449662769901</v>
      </c>
      <c r="K116" s="79">
        <v>-61.085526007195391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2.6922405079887999</v>
      </c>
      <c r="J119" s="80">
        <v>1.5319909482766004E-4</v>
      </c>
      <c r="K119" s="80">
        <v>1.3649734808206016E-10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2.3320821761183024</v>
      </c>
      <c r="J120" s="80">
        <v>1.4434999576450286E-4</v>
      </c>
      <c r="K120" s="80">
        <v>8.2141702730971805E-11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-61.085526007195391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1294.7690648871569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2855.8233977295658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134791.76772904457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1.021186927405465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1879.1449895108371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-440.85501048916279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-356.40948613853618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-797.26449662769903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4.9778972519769739E-2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5.547016143402668E-2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0.13097732655990066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190.13344785683199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-35.601882068657829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-8.8737398424848646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3.5674561990186844E-3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-35.558145112799529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-8.8612719390215009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9" priority="3" stopIfTrue="1" operator="between">
      <formula>0</formula>
      <formula>1</formula>
    </cfRule>
  </conditionalFormatting>
  <conditionalFormatting sqref="K94">
    <cfRule type="cellIs" dxfId="18" priority="2" stopIfTrue="1" operator="between">
      <formula>0</formula>
      <formula>1</formula>
    </cfRule>
  </conditionalFormatting>
  <conditionalFormatting sqref="K124">
    <cfRule type="cellIs" dxfId="17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J170" sqref="J17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6"/>
      <c r="C5" s="157"/>
      <c r="D5" s="157"/>
      <c r="E5" s="157"/>
      <c r="F5" s="157"/>
      <c r="G5" s="15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6"/>
      <c r="C6" s="157"/>
      <c r="D6" s="157"/>
      <c r="E6" s="157"/>
      <c r="F6" s="157"/>
      <c r="G6" s="15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6"/>
      <c r="C7" s="157"/>
      <c r="D7" s="157"/>
      <c r="E7" s="157"/>
      <c r="F7" s="157"/>
      <c r="G7" s="15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6"/>
      <c r="C8" s="157"/>
      <c r="D8" s="157"/>
      <c r="E8" s="157"/>
      <c r="F8" s="157"/>
      <c r="G8" s="15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6"/>
      <c r="C9" s="157"/>
      <c r="D9" s="157"/>
      <c r="E9" s="157"/>
      <c r="F9" s="157"/>
      <c r="G9" s="15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101</v>
      </c>
      <c r="C13" s="159"/>
      <c r="D13" s="161" t="str">
        <f>Gap30deg!D13</f>
        <v>SP2200052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59" t="s">
        <v>100</v>
      </c>
      <c r="C14" s="159"/>
      <c r="D14" s="161" t="str">
        <f>Gap30deg!D14</f>
        <v>Stichting GROW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59" t="s">
        <v>99</v>
      </c>
      <c r="C15" s="159"/>
      <c r="D15" s="161" t="str">
        <f>Gap30deg!D15</f>
        <v>Bolt and Beautiful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59" t="s">
        <v>98</v>
      </c>
      <c r="C16" s="159"/>
      <c r="D16" s="161" t="str">
        <f>Title</f>
        <v>Flange Segment Analytical Model for 120° gap size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59" t="s">
        <v>97</v>
      </c>
      <c r="C17" s="159"/>
      <c r="D17" s="161" t="str">
        <f>Gap30deg!D17</f>
        <v>0.10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59" t="s">
        <v>96</v>
      </c>
      <c r="C18" s="159"/>
      <c r="D18" s="160">
        <f>Gap30deg!D18</f>
        <v>45432</v>
      </c>
      <c r="E18" s="160"/>
      <c r="F18" s="160"/>
      <c r="G18" s="160"/>
      <c r="H18" s="160"/>
      <c r="I18" s="160"/>
      <c r="J18" s="160"/>
      <c r="K18" s="16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6"/>
      <c r="C28" s="167"/>
      <c r="D28" s="167"/>
      <c r="E28" s="167"/>
      <c r="F28" s="167"/>
      <c r="G28" s="167"/>
      <c r="H28" s="167"/>
      <c r="I28" s="167"/>
      <c r="J28" s="167"/>
      <c r="K28" s="16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-907.73286886640528</v>
      </c>
      <c r="P66" s="71">
        <v>-882.04204716416371</v>
      </c>
      <c r="Q66" s="71">
        <v>-856.35122546192213</v>
      </c>
      <c r="R66" s="71">
        <v>-830.66040375968043</v>
      </c>
      <c r="S66" s="71">
        <v>-804.96958205743874</v>
      </c>
      <c r="T66" s="71">
        <v>-779.27876035519716</v>
      </c>
      <c r="U66" s="71">
        <v>-753.58793865295547</v>
      </c>
      <c r="V66" s="71">
        <v>-727.89711695071389</v>
      </c>
      <c r="W66" s="71">
        <v>-702.2062952484722</v>
      </c>
      <c r="X66" s="71">
        <v>-676.51547354623062</v>
      </c>
      <c r="Y66" s="71">
        <v>-650.82465184398905</v>
      </c>
      <c r="Z66" s="71">
        <v>-625.13383014174735</v>
      </c>
      <c r="AA66" s="71">
        <v>-599.44300843950566</v>
      </c>
      <c r="AB66" s="71">
        <v>-573.75218673726408</v>
      </c>
      <c r="AC66" s="71">
        <v>-548.06136503502239</v>
      </c>
      <c r="AD66" s="71">
        <v>-522.37054333278081</v>
      </c>
      <c r="AE66" s="71">
        <v>-496.67972163053918</v>
      </c>
      <c r="AF66" s="71">
        <v>-470.98889992829749</v>
      </c>
      <c r="AG66" s="71">
        <v>-445.29807822605591</v>
      </c>
      <c r="AH66" s="71">
        <v>-419.60725652381427</v>
      </c>
      <c r="AI66" s="71">
        <v>-393.91643482157264</v>
      </c>
      <c r="AJ66" s="71">
        <v>-368.22561311933094</v>
      </c>
      <c r="AK66" s="71">
        <v>-342.53479141708942</v>
      </c>
      <c r="AL66" s="71">
        <v>-316.84396971484773</v>
      </c>
      <c r="AM66" s="71">
        <v>-291.1531480126061</v>
      </c>
      <c r="AN66" s="71">
        <v>-265.4623263103644</v>
      </c>
      <c r="AO66" s="71">
        <v>-239.77150460812274</v>
      </c>
      <c r="AP66" s="71">
        <v>-214.08068290588119</v>
      </c>
      <c r="AQ66" s="71">
        <v>-188.38986120363953</v>
      </c>
      <c r="AR66" s="71">
        <v>-162.69903950139786</v>
      </c>
      <c r="AS66" s="71">
        <v>-137.00821779915631</v>
      </c>
      <c r="AT66" s="71">
        <v>-111.31739609691466</v>
      </c>
      <c r="AU66" s="71">
        <v>-85.626574394672986</v>
      </c>
      <c r="AV66" s="71">
        <v>-59.935752692431329</v>
      </c>
      <c r="AW66" s="71">
        <v>-34.244930990189665</v>
      </c>
      <c r="AX66" s="71">
        <v>-8.5541092879481155</v>
      </c>
      <c r="AY66" s="71">
        <v>17.136712414293552</v>
      </c>
      <c r="AZ66" s="71">
        <v>42.827534116535212</v>
      </c>
      <c r="BA66" s="71">
        <v>68.518355818776769</v>
      </c>
      <c r="BB66" s="71">
        <v>94.209177521018432</v>
      </c>
      <c r="BC66" s="71">
        <v>119.8999992232601</v>
      </c>
      <c r="BD66" s="71">
        <v>145.59082092550176</v>
      </c>
      <c r="BE66" s="71">
        <v>171.28164262774342</v>
      </c>
      <c r="BF66" s="71">
        <v>196.97246432998509</v>
      </c>
      <c r="BG66" s="71">
        <v>222.66328603222652</v>
      </c>
      <c r="BH66" s="71">
        <v>248.35410773446819</v>
      </c>
      <c r="BI66" s="71">
        <v>274.04492943670982</v>
      </c>
      <c r="BJ66" s="71">
        <v>299.73575113895151</v>
      </c>
      <c r="BK66" s="71">
        <v>325.42657284119321</v>
      </c>
      <c r="BL66" s="71">
        <v>351.11739454343484</v>
      </c>
      <c r="BM66" s="71">
        <v>376.80821624567653</v>
      </c>
      <c r="BN66" s="71">
        <v>402.49903794791817</v>
      </c>
      <c r="BO66" s="71">
        <v>428.18985965015986</v>
      </c>
      <c r="BP66" s="71">
        <v>453.88068135240127</v>
      </c>
      <c r="BQ66" s="71">
        <v>479.57150305464296</v>
      </c>
      <c r="BR66" s="71">
        <v>505.2623247568846</v>
      </c>
      <c r="BS66" s="71">
        <v>530.95314645912629</v>
      </c>
      <c r="BT66" s="71">
        <v>556.64396816136798</v>
      </c>
      <c r="BU66" s="71">
        <v>582.33478986360956</v>
      </c>
      <c r="BV66" s="71">
        <v>608.02561156585125</v>
      </c>
      <c r="BW66" s="71">
        <v>633.71643326809271</v>
      </c>
      <c r="BX66" s="71">
        <v>659.40725497033441</v>
      </c>
      <c r="BY66" s="71">
        <v>685.09807667257598</v>
      </c>
      <c r="BZ66" s="71">
        <v>710.78889837481768</v>
      </c>
      <c r="CA66" s="71">
        <v>736.47972007705937</v>
      </c>
      <c r="CB66" s="71">
        <v>762.17054177930106</v>
      </c>
      <c r="CC66" s="71">
        <v>787.86136348154264</v>
      </c>
      <c r="CD66" s="71">
        <v>813.55218518378433</v>
      </c>
      <c r="CE66" s="71">
        <v>839.24300688602602</v>
      </c>
      <c r="CF66" s="71">
        <v>864.93382858826749</v>
      </c>
      <c r="CG66" s="71">
        <v>890.62465029050907</v>
      </c>
      <c r="CH66" s="71">
        <v>916.31547199275076</v>
      </c>
      <c r="CI66" s="71">
        <v>942.00629369499245</v>
      </c>
      <c r="CJ66" s="71">
        <v>967.69711539723414</v>
      </c>
      <c r="CK66" s="71">
        <v>993.38793709947572</v>
      </c>
      <c r="CL66" s="71">
        <v>1019.0787588017174</v>
      </c>
      <c r="CM66" s="71">
        <v>1044.7695805039589</v>
      </c>
      <c r="CN66" s="71">
        <v>1070.4604022062006</v>
      </c>
      <c r="CO66" s="71">
        <v>1096.151223908442</v>
      </c>
      <c r="CP66" s="71">
        <v>1121.842045610684</v>
      </c>
      <c r="CQ66" s="71">
        <v>1147.5328673129254</v>
      </c>
      <c r="CR66" s="71">
        <v>1173.2236890151673</v>
      </c>
      <c r="CS66" s="71">
        <v>1198.9145107174088</v>
      </c>
      <c r="CT66" s="71">
        <v>1224.6053324196503</v>
      </c>
      <c r="CU66" s="71">
        <v>1250.296154121892</v>
      </c>
      <c r="CV66" s="71">
        <v>1275.9869758241334</v>
      </c>
      <c r="CW66" s="71">
        <v>1301.6777975263753</v>
      </c>
      <c r="CX66" s="71">
        <v>1327.3686192286168</v>
      </c>
      <c r="CY66" s="71">
        <v>1353.0594409308583</v>
      </c>
      <c r="CZ66" s="71">
        <v>1378.7502626331002</v>
      </c>
      <c r="DA66" s="71">
        <v>1404.4410843353417</v>
      </c>
      <c r="DB66" s="71">
        <v>1430.1319060375836</v>
      </c>
      <c r="DC66" s="71">
        <v>1455.8227277398248</v>
      </c>
      <c r="DD66" s="71">
        <v>1481.5135494420667</v>
      </c>
      <c r="DE66" s="71">
        <v>1507.2043711443082</v>
      </c>
      <c r="DF66" s="71">
        <v>1532.8951928465501</v>
      </c>
      <c r="DG66" s="71">
        <v>1558.5860145487916</v>
      </c>
      <c r="DH66" s="71">
        <v>1584.276836251033</v>
      </c>
      <c r="DI66" s="71">
        <v>1609.967657953275</v>
      </c>
      <c r="DJ66" s="71">
        <v>1635.6584796555164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906.79971346907485</v>
      </c>
      <c r="P67" s="71">
        <v>906.79971346907485</v>
      </c>
      <c r="Q67" s="71">
        <v>906.80201322644621</v>
      </c>
      <c r="R67" s="71">
        <v>906.83931770628976</v>
      </c>
      <c r="S67" s="71">
        <v>906.92225580977697</v>
      </c>
      <c r="T67" s="71">
        <v>907.05082753690749</v>
      </c>
      <c r="U67" s="71">
        <v>907.22503288768144</v>
      </c>
      <c r="V67" s="71">
        <v>907.44487186209869</v>
      </c>
      <c r="W67" s="71">
        <v>907.71034446015949</v>
      </c>
      <c r="X67" s="71">
        <v>908.02145068186371</v>
      </c>
      <c r="Y67" s="71">
        <v>908.37819052721125</v>
      </c>
      <c r="Z67" s="71">
        <v>908.78056399620232</v>
      </c>
      <c r="AA67" s="71">
        <v>909.22857108883693</v>
      </c>
      <c r="AB67" s="71">
        <v>909.72221180511474</v>
      </c>
      <c r="AC67" s="71">
        <v>910.26148614503597</v>
      </c>
      <c r="AD67" s="71">
        <v>910.84639410860063</v>
      </c>
      <c r="AE67" s="71">
        <v>911.47693569580883</v>
      </c>
      <c r="AF67" s="71">
        <v>912.15311090666046</v>
      </c>
      <c r="AG67" s="71">
        <v>912.8749197411554</v>
      </c>
      <c r="AH67" s="71">
        <v>913.64236219929376</v>
      </c>
      <c r="AI67" s="71">
        <v>914.45543828107566</v>
      </c>
      <c r="AJ67" s="71">
        <v>915.31414798650087</v>
      </c>
      <c r="AK67" s="71">
        <v>916.21849131556951</v>
      </c>
      <c r="AL67" s="71">
        <v>917.16846826828169</v>
      </c>
      <c r="AM67" s="71">
        <v>918.16407884463717</v>
      </c>
      <c r="AN67" s="71">
        <v>919.20532304463609</v>
      </c>
      <c r="AO67" s="71">
        <v>920.29220086827843</v>
      </c>
      <c r="AP67" s="71">
        <v>921.42471231556419</v>
      </c>
      <c r="AQ67" s="71">
        <v>922.60285738649338</v>
      </c>
      <c r="AR67" s="71">
        <v>923.826636081066</v>
      </c>
      <c r="AS67" s="71">
        <v>925.09604839928204</v>
      </c>
      <c r="AT67" s="71">
        <v>926.41109434114151</v>
      </c>
      <c r="AU67" s="71">
        <v>927.77177390664428</v>
      </c>
      <c r="AV67" s="71">
        <v>929.20661312714253</v>
      </c>
      <c r="AW67" s="71">
        <v>930.76771262157172</v>
      </c>
      <c r="AX67" s="71">
        <v>932.45617847126618</v>
      </c>
      <c r="AY67" s="71">
        <v>934.27201067622593</v>
      </c>
      <c r="AZ67" s="71">
        <v>936.21520923645085</v>
      </c>
      <c r="BA67" s="71">
        <v>938.28577415194104</v>
      </c>
      <c r="BB67" s="71">
        <v>940.48370542269663</v>
      </c>
      <c r="BC67" s="71">
        <v>942.80900304871739</v>
      </c>
      <c r="BD67" s="71">
        <v>945.26166703000342</v>
      </c>
      <c r="BE67" s="71">
        <v>947.84169736655463</v>
      </c>
      <c r="BF67" s="71">
        <v>950.54909405837111</v>
      </c>
      <c r="BG67" s="71">
        <v>953.38385710545288</v>
      </c>
      <c r="BH67" s="71">
        <v>956.34598650779992</v>
      </c>
      <c r="BI67" s="71">
        <v>959.43548226541236</v>
      </c>
      <c r="BJ67" s="71">
        <v>962.65234437828985</v>
      </c>
      <c r="BK67" s="71">
        <v>965.99657284643263</v>
      </c>
      <c r="BL67" s="71">
        <v>969.46816766984091</v>
      </c>
      <c r="BM67" s="71">
        <v>973.06712884851413</v>
      </c>
      <c r="BN67" s="71">
        <v>976.79345638245275</v>
      </c>
      <c r="BO67" s="71">
        <v>980.64715027165664</v>
      </c>
      <c r="BP67" s="71">
        <v>984.62821051612582</v>
      </c>
      <c r="BQ67" s="71">
        <v>988.73663711586016</v>
      </c>
      <c r="BR67" s="71">
        <v>992.97243007085967</v>
      </c>
      <c r="BS67" s="71">
        <v>997.33558938112469</v>
      </c>
      <c r="BT67" s="71">
        <v>1001.8261150466549</v>
      </c>
      <c r="BU67" s="71">
        <v>1006.4440070674503</v>
      </c>
      <c r="BV67" s="71">
        <v>1011.189265443511</v>
      </c>
      <c r="BW67" s="71">
        <v>1016.0618901748369</v>
      </c>
      <c r="BX67" s="71">
        <v>1021.0618812614281</v>
      </c>
      <c r="BY67" s="71">
        <v>1026.1892387032847</v>
      </c>
      <c r="BZ67" s="71">
        <v>1031.4439625004063</v>
      </c>
      <c r="CA67" s="71">
        <v>1036.8260526527934</v>
      </c>
      <c r="CB67" s="71">
        <v>1042.3355091604456</v>
      </c>
      <c r="CC67" s="71">
        <v>1047.9723320233632</v>
      </c>
      <c r="CD67" s="71">
        <v>1053.7365212415459</v>
      </c>
      <c r="CE67" s="71">
        <v>1059.6280768149941</v>
      </c>
      <c r="CF67" s="71">
        <v>1065.6469987437072</v>
      </c>
      <c r="CG67" s="71">
        <v>1071.7932870276857</v>
      </c>
      <c r="CH67" s="71">
        <v>1078.0669416669296</v>
      </c>
      <c r="CI67" s="71">
        <v>1084.4679626614386</v>
      </c>
      <c r="CJ67" s="71">
        <v>1090.9963500112131</v>
      </c>
      <c r="CK67" s="71">
        <v>1097.6521037162527</v>
      </c>
      <c r="CL67" s="71">
        <v>1104.4352237765575</v>
      </c>
      <c r="CM67" s="71">
        <v>1111.3457101921274</v>
      </c>
      <c r="CN67" s="71">
        <v>1118.3835629629627</v>
      </c>
      <c r="CO67" s="71">
        <v>1125.5487820890635</v>
      </c>
      <c r="CP67" s="71">
        <v>1132.8413675704294</v>
      </c>
      <c r="CQ67" s="71">
        <v>1140.2613194070605</v>
      </c>
      <c r="CR67" s="71">
        <v>1147.8086375989569</v>
      </c>
      <c r="CS67" s="71">
        <v>1155.4833221461186</v>
      </c>
      <c r="CT67" s="71">
        <v>1163.2853730485456</v>
      </c>
      <c r="CU67" s="71">
        <v>1171.2147903062378</v>
      </c>
      <c r="CV67" s="71">
        <v>1179.2715739191951</v>
      </c>
      <c r="CW67" s="71">
        <v>1187.4557238874179</v>
      </c>
      <c r="CX67" s="71">
        <v>1195.7672402109056</v>
      </c>
      <c r="CY67" s="71">
        <v>1204.2061228896589</v>
      </c>
      <c r="CZ67" s="71">
        <v>1212.7723719236776</v>
      </c>
      <c r="DA67" s="71">
        <v>1221.465987312961</v>
      </c>
      <c r="DB67" s="71">
        <v>1230.2869690575103</v>
      </c>
      <c r="DC67" s="71">
        <v>1239.2353171573245</v>
      </c>
      <c r="DD67" s="71">
        <v>1248.3110316124041</v>
      </c>
      <c r="DE67" s="71">
        <v>1257.5141124227489</v>
      </c>
      <c r="DF67" s="71">
        <v>1266.8445595883591</v>
      </c>
      <c r="DG67" s="71">
        <v>1276.3023731092342</v>
      </c>
      <c r="DH67" s="71">
        <v>1285.8875529853749</v>
      </c>
      <c r="DI67" s="71">
        <v>1295.6000992167806</v>
      </c>
      <c r="DJ67" s="71">
        <v>1305.4400118034516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-59.416005440501145</v>
      </c>
      <c r="P68" s="71">
        <v>-59.416005440501145</v>
      </c>
      <c r="Q68" s="71">
        <v>-59.410513057827878</v>
      </c>
      <c r="R68" s="71">
        <v>-59.321420842589333</v>
      </c>
      <c r="S68" s="71">
        <v>-59.12334438104066</v>
      </c>
      <c r="T68" s="71">
        <v>-58.81628367318185</v>
      </c>
      <c r="U68" s="71">
        <v>-58.400238719012883</v>
      </c>
      <c r="V68" s="71">
        <v>-57.875209518533786</v>
      </c>
      <c r="W68" s="71">
        <v>-57.24119607174454</v>
      </c>
      <c r="X68" s="71">
        <v>-56.498198378645164</v>
      </c>
      <c r="Y68" s="71">
        <v>-55.646216439235644</v>
      </c>
      <c r="Z68" s="71">
        <v>-54.685250253515974</v>
      </c>
      <c r="AA68" s="71">
        <v>-53.615299821486175</v>
      </c>
      <c r="AB68" s="71">
        <v>-52.436365143146233</v>
      </c>
      <c r="AC68" s="71">
        <v>-51.148446218496147</v>
      </c>
      <c r="AD68" s="71">
        <v>-49.751543047535932</v>
      </c>
      <c r="AE68" s="71">
        <v>-48.245655630265567</v>
      </c>
      <c r="AF68" s="71">
        <v>-46.630783966685058</v>
      </c>
      <c r="AG68" s="71">
        <v>-44.906928056794413</v>
      </c>
      <c r="AH68" s="71">
        <v>-43.074087900593632</v>
      </c>
      <c r="AI68" s="71">
        <v>-41.1322634980827</v>
      </c>
      <c r="AJ68" s="71">
        <v>-39.081454849261625</v>
      </c>
      <c r="AK68" s="71">
        <v>-36.921661954130435</v>
      </c>
      <c r="AL68" s="71">
        <v>-34.652884812689081</v>
      </c>
      <c r="AM68" s="71">
        <v>-32.275123424937583</v>
      </c>
      <c r="AN68" s="71">
        <v>-29.788377790875955</v>
      </c>
      <c r="AO68" s="71">
        <v>-27.192647910504185</v>
      </c>
      <c r="AP68" s="71">
        <v>-24.487933783822282</v>
      </c>
      <c r="AQ68" s="71">
        <v>-21.674235410830228</v>
      </c>
      <c r="AR68" s="71">
        <v>-18.751552791528034</v>
      </c>
      <c r="AS68" s="71">
        <v>-15.71988592591571</v>
      </c>
      <c r="AT68" s="71">
        <v>-12.579234813993235</v>
      </c>
      <c r="AU68" s="71">
        <v>-9.3295994557606203</v>
      </c>
      <c r="AV68" s="71">
        <v>-5.9455083530999193</v>
      </c>
      <c r="AW68" s="71">
        <v>-2.3804397588814443</v>
      </c>
      <c r="AX68" s="71">
        <v>1.3665939703659662</v>
      </c>
      <c r="AY68" s="71">
        <v>5.2955928346423455</v>
      </c>
      <c r="AZ68" s="71">
        <v>9.4065568339476773</v>
      </c>
      <c r="BA68" s="71">
        <v>13.699485968281943</v>
      </c>
      <c r="BB68" s="71">
        <v>18.174380237645178</v>
      </c>
      <c r="BC68" s="71">
        <v>22.831239642037367</v>
      </c>
      <c r="BD68" s="71">
        <v>27.67006418145851</v>
      </c>
      <c r="BE68" s="71">
        <v>32.6908538559086</v>
      </c>
      <c r="BF68" s="71">
        <v>37.893608665387646</v>
      </c>
      <c r="BG68" s="71">
        <v>43.278328609895595</v>
      </c>
      <c r="BH68" s="71">
        <v>48.845013689432541</v>
      </c>
      <c r="BI68" s="71">
        <v>54.593663903998447</v>
      </c>
      <c r="BJ68" s="71">
        <v>60.524279253593306</v>
      </c>
      <c r="BK68" s="71">
        <v>66.636859738217112</v>
      </c>
      <c r="BL68" s="71">
        <v>72.931405357869878</v>
      </c>
      <c r="BM68" s="71">
        <v>79.40791611255159</v>
      </c>
      <c r="BN68" s="71">
        <v>86.066392002262248</v>
      </c>
      <c r="BO68" s="71">
        <v>92.906833027001866</v>
      </c>
      <c r="BP68" s="71">
        <v>99.929239186770374</v>
      </c>
      <c r="BQ68" s="71">
        <v>107.1336104815679</v>
      </c>
      <c r="BR68" s="71">
        <v>114.51994691139437</v>
      </c>
      <c r="BS68" s="71">
        <v>122.0882484762498</v>
      </c>
      <c r="BT68" s="71">
        <v>129.83851517613417</v>
      </c>
      <c r="BU68" s="71">
        <v>137.77074701104752</v>
      </c>
      <c r="BV68" s="71">
        <v>145.88494398098979</v>
      </c>
      <c r="BW68" s="71">
        <v>154.18110608596098</v>
      </c>
      <c r="BX68" s="71">
        <v>162.65923332596114</v>
      </c>
      <c r="BY68" s="71">
        <v>171.31932570099028</v>
      </c>
      <c r="BZ68" s="71">
        <v>180.16138321104839</v>
      </c>
      <c r="CA68" s="71">
        <v>189.18540585613542</v>
      </c>
      <c r="CB68" s="71">
        <v>198.39139363625142</v>
      </c>
      <c r="CC68" s="71">
        <v>207.7793465513964</v>
      </c>
      <c r="CD68" s="71">
        <v>217.3492646015703</v>
      </c>
      <c r="CE68" s="71">
        <v>227.10114778677311</v>
      </c>
      <c r="CF68" s="71">
        <v>237.03499610700487</v>
      </c>
      <c r="CG68" s="71">
        <v>247.15080956226564</v>
      </c>
      <c r="CH68" s="71">
        <v>257.44858815255532</v>
      </c>
      <c r="CI68" s="71">
        <v>267.92833187787397</v>
      </c>
      <c r="CJ68" s="71">
        <v>278.5900407382216</v>
      </c>
      <c r="CK68" s="71">
        <v>289.43371473359821</v>
      </c>
      <c r="CL68" s="71">
        <v>300.45935386400367</v>
      </c>
      <c r="CM68" s="71">
        <v>311.666958129438</v>
      </c>
      <c r="CN68" s="71">
        <v>323.05652752990147</v>
      </c>
      <c r="CO68" s="71">
        <v>334.62806206539381</v>
      </c>
      <c r="CP68" s="71">
        <v>346.38156173591517</v>
      </c>
      <c r="CQ68" s="71">
        <v>358.3170265414654</v>
      </c>
      <c r="CR68" s="71">
        <v>370.43445648204471</v>
      </c>
      <c r="CS68" s="71">
        <v>382.73385155765283</v>
      </c>
      <c r="CT68" s="71">
        <v>395.21521176828986</v>
      </c>
      <c r="CU68" s="71">
        <v>407.8785371139561</v>
      </c>
      <c r="CV68" s="71">
        <v>420.72382759465091</v>
      </c>
      <c r="CW68" s="71">
        <v>433.7510832103751</v>
      </c>
      <c r="CX68" s="71">
        <v>446.96030396112792</v>
      </c>
      <c r="CY68" s="71">
        <v>460.35148984690971</v>
      </c>
      <c r="CZ68" s="71">
        <v>473.92464086772065</v>
      </c>
      <c r="DA68" s="71">
        <v>487.6797570235604</v>
      </c>
      <c r="DB68" s="71">
        <v>501.61683831442923</v>
      </c>
      <c r="DC68" s="71">
        <v>515.73588474032692</v>
      </c>
      <c r="DD68" s="71">
        <v>530.03689630125371</v>
      </c>
      <c r="DE68" s="71">
        <v>544.51987299720918</v>
      </c>
      <c r="DF68" s="71">
        <v>559.18481482819391</v>
      </c>
      <c r="DG68" s="71">
        <v>574.03172179420721</v>
      </c>
      <c r="DH68" s="71">
        <v>589.06059389524955</v>
      </c>
      <c r="DI68" s="71">
        <v>604.27143113132104</v>
      </c>
      <c r="DJ68" s="71">
        <v>619.66423350242144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1557.7699806243011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117.57576867972085</v>
      </c>
      <c r="K85" s="79">
        <v>942.59339486542581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-864.50749415848122</v>
      </c>
      <c r="K86" s="79">
        <v>906.79971346907485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933046.64059564879</v>
      </c>
      <c r="J89" s="80">
        <v>6.9852082284288491E-2</v>
      </c>
      <c r="K89" s="80">
        <v>9.6486984873490938E-8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932636.38091480127</v>
      </c>
      <c r="J90" s="80">
        <v>5.9771991845775932E-2</v>
      </c>
      <c r="K90" s="80">
        <v>3.4569967437910115E-8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906799.71346907481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-8.7845397654096988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1557.7699806243011</v>
      </c>
      <c r="K114" s="79">
        <v>573.55733189441719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117.57576867972085</v>
      </c>
      <c r="K115" s="79">
        <v>22.402450387504381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-864.50749415848122</v>
      </c>
      <c r="K116" s="79">
        <v>-59.416005440501145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2.6546005762730416</v>
      </c>
      <c r="J119" s="80">
        <v>1.517508514946186E-4</v>
      </c>
      <c r="K119" s="146">
        <v>1.3784854873546103E-10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2.2882710101418708</v>
      </c>
      <c r="J120" s="80">
        <v>1.4275012505404931E-4</v>
      </c>
      <c r="K120" s="80">
        <v>8.2561531287246645E-11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-59.416005440501145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838.24223860426605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1846.4570127855063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135926.68533116262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1.0135842127562142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1894.9669848853239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-425.03301511467629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-358.07447904380501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-783.10749415848124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4.8895048753117197E-2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5.4144001146884169E-2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0.12930910776048554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186.68645045038258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-35.722340705909588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-8.7845397654096988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3.4821842778265419E-3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-35.678455766467437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-8.772242558209097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6" priority="3" stopIfTrue="1" operator="between">
      <formula>0</formula>
      <formula>1</formula>
    </cfRule>
  </conditionalFormatting>
  <conditionalFormatting sqref="K94">
    <cfRule type="cellIs" dxfId="15" priority="2" stopIfTrue="1" operator="between">
      <formula>0</formula>
      <formula>1</formula>
    </cfRule>
  </conditionalFormatting>
  <conditionalFormatting sqref="K124">
    <cfRule type="cellIs" dxfId="1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zoomScale="77" zoomScaleNormal="100" workbookViewId="0">
      <selection activeCell="E96" sqref="E96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215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363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v>1</v>
      </c>
      <c r="L27" s="103" t="s">
        <v>198</v>
      </c>
      <c r="N27" s="104"/>
      <c r="O27" s="104"/>
      <c r="P27" s="104"/>
      <c r="Q27" s="104"/>
      <c r="R27" t="s">
        <v>210</v>
      </c>
    </row>
    <row r="28" spans="2:18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f>K27+1</f>
        <v>2</v>
      </c>
      <c r="L28" s="105" t="s">
        <v>209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208</v>
      </c>
    </row>
    <row r="29" spans="2:18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">
        <v>205</v>
      </c>
    </row>
    <row r="30" spans="2:18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353</v>
      </c>
    </row>
    <row r="31" spans="2:18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f>K28+1</f>
        <v>3</v>
      </c>
      <c r="L31" s="103" t="s">
        <v>198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203</v>
      </c>
    </row>
    <row r="32" spans="2:18" ht="15.6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202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353</v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353</v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200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199</v>
      </c>
    </row>
    <row r="35" spans="2:18" ht="15.6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837</v>
      </c>
      <c r="F35" s="129" t="s">
        <v>86</v>
      </c>
      <c r="G35" s="129"/>
      <c r="H35" s="132" t="s">
        <v>197</v>
      </c>
      <c r="I35" s="140"/>
      <c r="J35" s="132"/>
      <c r="K35" s="131">
        <f>K31+1</f>
        <v>4</v>
      </c>
      <c r="L35" s="130" t="s">
        <v>276</v>
      </c>
      <c r="M35" s="130" t="s">
        <v>128</v>
      </c>
      <c r="N35" s="129">
        <v>837</v>
      </c>
      <c r="O35" s="129">
        <v>837</v>
      </c>
      <c r="P35" s="129">
        <v>837</v>
      </c>
      <c r="Q35" s="129">
        <v>837</v>
      </c>
      <c r="R35" t="s">
        <v>197</v>
      </c>
    </row>
    <row r="36" spans="2:18" ht="15.6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353</v>
      </c>
    </row>
    <row r="37" spans="2:18" ht="15.6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195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353</v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353</v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f>K35+1</f>
        <v>5</v>
      </c>
      <c r="L39" s="105" t="s">
        <v>193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353</v>
      </c>
    </row>
    <row r="40" spans="2:18" ht="15.6">
      <c r="B40" s="106"/>
      <c r="C40" s="105" t="s">
        <v>192</v>
      </c>
      <c r="D40" s="103" t="s">
        <v>274</v>
      </c>
      <c r="E40" s="107" cm="1">
        <f t="array" ref="E40">INDEX(N40:Q40,case_number)</f>
        <v>200</v>
      </c>
      <c r="F40" s="107" t="s">
        <v>86</v>
      </c>
      <c r="G40" s="107"/>
      <c r="I40" s="141"/>
      <c r="J40" s="142"/>
      <c r="K40" s="106"/>
      <c r="L40" s="105" t="s">
        <v>192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">
        <v>353</v>
      </c>
    </row>
    <row r="41" spans="2:18" ht="15.6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f>K39+1</f>
        <v>6</v>
      </c>
      <c r="L41" s="103" t="s">
        <v>191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190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f t="shared" ref="K42:K105" si="0">K41+1</f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353</v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694.92799350000007</v>
      </c>
      <c r="F43" s="107" t="s">
        <v>86</v>
      </c>
      <c r="G43" s="107"/>
      <c r="H43" t="s">
        <v>187</v>
      </c>
      <c r="I43" s="143"/>
      <c r="J43" s="142"/>
      <c r="K43" s="106">
        <f t="shared" si="0"/>
        <v>8</v>
      </c>
      <c r="L43" s="103" t="s">
        <v>188</v>
      </c>
      <c r="M43" s="103" t="s">
        <v>184</v>
      </c>
      <c r="N43" s="107">
        <v>694.92799350000007</v>
      </c>
      <c r="O43" s="107">
        <v>694.92799350000007</v>
      </c>
      <c r="P43" s="107">
        <v>694.92799350000007</v>
      </c>
      <c r="Q43" s="107">
        <v>694.92799350000007</v>
      </c>
      <c r="R43" t="s">
        <v>187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f t="shared" si="0"/>
        <v>9</v>
      </c>
      <c r="L44" s="103" t="s">
        <v>186</v>
      </c>
      <c r="M44" s="103" t="s">
        <v>184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">
        <v>353</v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-694.92799350000007</v>
      </c>
      <c r="F45" s="107" t="s">
        <v>86</v>
      </c>
      <c r="G45" s="107"/>
      <c r="I45" s="143"/>
      <c r="J45" s="142"/>
      <c r="K45" s="106">
        <f t="shared" si="0"/>
        <v>10</v>
      </c>
      <c r="L45" s="103" t="s">
        <v>185</v>
      </c>
      <c r="M45" s="103" t="s">
        <v>184</v>
      </c>
      <c r="N45" s="107">
        <v>-694.92799350000007</v>
      </c>
      <c r="O45" s="107">
        <v>-694.92799350000007</v>
      </c>
      <c r="P45" s="107">
        <v>-694.92799350000007</v>
      </c>
      <c r="Q45" s="107">
        <v>-694.92799350000007</v>
      </c>
      <c r="R45" t="s">
        <v>353</v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1771.4046140350874</v>
      </c>
      <c r="F46" s="111" t="s">
        <v>86</v>
      </c>
      <c r="G46" s="111"/>
      <c r="I46" s="143"/>
      <c r="J46" s="142"/>
      <c r="K46" s="106"/>
      <c r="L46" s="103" t="s">
        <v>183</v>
      </c>
      <c r="M46" s="103" t="s">
        <v>128</v>
      </c>
      <c r="N46" s="111">
        <v>1771.4046140350874</v>
      </c>
      <c r="O46" s="111">
        <v>1771.4046140350874</v>
      </c>
      <c r="P46" s="111">
        <v>1771.4046140350874</v>
      </c>
      <c r="Q46" s="111">
        <v>1771.4046140350874</v>
      </c>
      <c r="R46" t="s">
        <v>353</v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f>K45+1</f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">
        <v>308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41"/>
      <c r="J48" s="142"/>
      <c r="K48" s="106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">
        <v>353</v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321</v>
      </c>
      <c r="I49" s="143"/>
      <c r="J49" s="142"/>
      <c r="K49" s="106"/>
      <c r="L49" s="103" t="s">
        <v>179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321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">
        <v>353</v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3"/>
      <c r="J51" s="142"/>
      <c r="K51" s="106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">
        <v>353</v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1"/>
        <v>5.9807233609163099E-16</v>
      </c>
      <c r="I52" s="143"/>
      <c r="J52" s="142"/>
      <c r="K52" s="106">
        <f>K47+1</f>
        <v>12</v>
      </c>
      <c r="L52" s="103" t="s">
        <v>176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353</v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1"/>
        <v>-1.7463169594553058E-16</v>
      </c>
      <c r="I53" s="143"/>
      <c r="J53" s="142"/>
      <c r="K53" s="106">
        <f t="shared" si="0"/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353</v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353</v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f>K53+1</f>
        <v>14</v>
      </c>
      <c r="L55" s="103" t="s">
        <v>172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353</v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f t="shared" si="0"/>
        <v>15</v>
      </c>
      <c r="L56" s="103" t="s">
        <v>171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353</v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0.58262609700472079</v>
      </c>
      <c r="F57" s="109" t="s">
        <v>86</v>
      </c>
      <c r="G57" s="109"/>
      <c r="I57" s="141"/>
      <c r="J57" s="142"/>
      <c r="K57" s="106">
        <f t="shared" si="0"/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353</v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-0.46741282911895099</v>
      </c>
      <c r="F58" s="109" t="s">
        <v>86</v>
      </c>
      <c r="G58" s="109"/>
      <c r="I58" s="141"/>
      <c r="J58" s="142"/>
      <c r="K58" s="106">
        <f t="shared" si="0"/>
        <v>17</v>
      </c>
      <c r="L58" s="105" t="s">
        <v>169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353</v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0.49094883784411425</v>
      </c>
      <c r="F59" s="113" t="s">
        <v>86</v>
      </c>
      <c r="G59" s="109"/>
      <c r="I59" s="143"/>
      <c r="J59" s="142"/>
      <c r="K59" s="106">
        <f t="shared" si="0"/>
        <v>18</v>
      </c>
      <c r="L59" s="103" t="s">
        <v>168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353</v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43"/>
      <c r="J60" s="142"/>
      <c r="K60" s="106">
        <f t="shared" si="0"/>
        <v>19</v>
      </c>
      <c r="L60" s="103" t="s">
        <v>167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353</v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165</v>
      </c>
      <c r="I61" s="143"/>
      <c r="J61" s="142"/>
      <c r="K61" s="106"/>
      <c r="L61" s="103" t="s">
        <v>166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165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f>K60+1</f>
        <v>20</v>
      </c>
      <c r="L62" s="103" t="s">
        <v>164</v>
      </c>
      <c r="M62" s="103"/>
      <c r="N62" s="128"/>
      <c r="O62" s="128"/>
      <c r="P62" s="128"/>
      <c r="Q62" s="128"/>
      <c r="R62" t="s">
        <v>163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f t="shared" si="0"/>
        <v>21</v>
      </c>
      <c r="L63" s="112" t="s">
        <v>162</v>
      </c>
      <c r="M63" s="103"/>
      <c r="N63" s="128"/>
      <c r="O63" s="128"/>
      <c r="P63" s="128"/>
      <c r="Q63" s="128"/>
      <c r="R63" t="s">
        <v>161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f t="shared" si="0"/>
        <v>22</v>
      </c>
      <c r="L64" s="103" t="s">
        <v>160</v>
      </c>
      <c r="M64" s="103"/>
      <c r="N64" s="104"/>
      <c r="O64" s="104"/>
      <c r="P64" s="104"/>
      <c r="Q64" s="104"/>
      <c r="R64" t="s">
        <v>353</v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f t="shared" si="0"/>
        <v>23</v>
      </c>
      <c r="L65" s="103" t="s">
        <v>159</v>
      </c>
      <c r="M65" s="103"/>
      <c r="N65" s="104"/>
      <c r="O65" s="104"/>
      <c r="P65" s="104"/>
      <c r="Q65" s="104"/>
      <c r="R65" t="s">
        <v>353</v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f t="shared" si="0"/>
        <v>24</v>
      </c>
      <c r="L66" s="103" t="s">
        <v>158</v>
      </c>
      <c r="M66" s="103"/>
      <c r="N66" s="128"/>
      <c r="O66" s="128"/>
      <c r="P66" s="128"/>
      <c r="Q66" s="128"/>
      <c r="R66" t="s">
        <v>157</v>
      </c>
    </row>
    <row r="67" spans="2:18" ht="15.6">
      <c r="B67" s="106"/>
      <c r="C67" s="103" t="s">
        <v>320</v>
      </c>
      <c r="D67" s="103" t="s">
        <v>128</v>
      </c>
      <c r="E67" s="109" cm="1">
        <f t="array" ref="E67">INDEX(N67:Q67,case_number)</f>
        <v>-81.400000000000006</v>
      </c>
      <c r="F67" s="109" cm="1">
        <f t="array" aca="1" ref="F67" ca="1">INDIRECT(sheet_name&amp;"!Point1.Z")</f>
        <v>-81.400000000000006</v>
      </c>
      <c r="G67" s="118">
        <f t="shared" ref="G67" ca="1" si="3">(F67-E67)/E67</f>
        <v>0</v>
      </c>
      <c r="K67" s="106"/>
      <c r="L67" s="103" t="s">
        <v>320</v>
      </c>
      <c r="M67" s="103" t="s">
        <v>128</v>
      </c>
      <c r="N67" s="109">
        <v>-81.400000000000006</v>
      </c>
      <c r="O67" s="109">
        <v>-81.400000000000006</v>
      </c>
      <c r="P67" s="109">
        <v>-81.400000000000006</v>
      </c>
      <c r="Q67" s="109">
        <v>-81.400000000000006</v>
      </c>
    </row>
    <row r="68" spans="2:18" ht="15.6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4">(F68-E68)/E68</f>
        <v>0</v>
      </c>
      <c r="K68" s="106"/>
      <c r="L68" s="103" t="s">
        <v>319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</row>
    <row r="69" spans="2:18" ht="15.6">
      <c r="B69" s="106"/>
      <c r="C69" s="103" t="s">
        <v>318</v>
      </c>
      <c r="D69" s="103" t="s">
        <v>128</v>
      </c>
      <c r="E69" s="108" cm="1">
        <f t="array" ref="E69">INDEX(N69:Q69,case_number)</f>
        <v>1539.1736776266225</v>
      </c>
      <c r="F69" s="108" cm="1">
        <f t="array" aca="1" ref="F69" ca="1">INDIRECT(sheet_name&amp;"!Point2.Z")</f>
        <v>1540.4809227755436</v>
      </c>
      <c r="G69" s="118">
        <f t="shared" ca="1" si="4"/>
        <v>8.4931620643151297E-4</v>
      </c>
      <c r="K69" s="106"/>
      <c r="L69" s="103" t="s">
        <v>318</v>
      </c>
      <c r="M69" s="103" t="s">
        <v>128</v>
      </c>
      <c r="N69" s="109">
        <v>1486.6712501284221</v>
      </c>
      <c r="O69" s="109">
        <v>1539.1736776266225</v>
      </c>
      <c r="P69" s="109">
        <v>1554.6088737770824</v>
      </c>
      <c r="Q69" s="109">
        <v>1557.9528846053322</v>
      </c>
    </row>
    <row r="70" spans="2:18" ht="15.6">
      <c r="B70" s="106"/>
      <c r="C70" s="103" t="s">
        <v>317</v>
      </c>
      <c r="D70" s="103" t="s">
        <v>128</v>
      </c>
      <c r="E70" s="107" cm="1">
        <f t="array" ref="E70">INDEX(N70:Q70,case_number)</f>
        <v>1276</v>
      </c>
      <c r="F70" s="107" cm="1">
        <f t="array" aca="1" ref="F70" ca="1">INDIRECT(sheet_name&amp;"!Point2.Fs")</f>
        <v>1276</v>
      </c>
      <c r="G70" s="118">
        <f t="shared" ca="1" si="4"/>
        <v>0</v>
      </c>
      <c r="K70" s="106"/>
      <c r="L70" s="103" t="s">
        <v>317</v>
      </c>
      <c r="M70" s="103" t="s">
        <v>128</v>
      </c>
      <c r="N70" s="109">
        <v>1276</v>
      </c>
      <c r="O70" s="109">
        <v>1276</v>
      </c>
      <c r="P70" s="109">
        <v>1276</v>
      </c>
      <c r="Q70" s="109">
        <v>1276</v>
      </c>
    </row>
    <row r="71" spans="2:18" ht="15.6">
      <c r="B71" s="106"/>
      <c r="C71" s="103" t="s">
        <v>316</v>
      </c>
      <c r="D71" s="103" t="s">
        <v>128</v>
      </c>
      <c r="E71" s="107" cm="1">
        <f t="array" ref="E71">INDEX(N71:Q71,case_number)</f>
        <v>120.53065291787706</v>
      </c>
      <c r="F71" s="107" cm="1">
        <f t="array" aca="1" ref="F71" ca="1">INDIRECT(sheet_name&amp;"!Point3.Z")</f>
        <v>120.51030603749113</v>
      </c>
      <c r="G71" s="118">
        <f t="shared" ca="1" si="4"/>
        <v>-1.6881083685651904E-4</v>
      </c>
      <c r="K71" s="106"/>
      <c r="L71" s="103" t="s">
        <v>316</v>
      </c>
      <c r="M71" s="103" t="s">
        <v>128</v>
      </c>
      <c r="N71" s="109">
        <v>128.02560351230306</v>
      </c>
      <c r="O71" s="109">
        <v>120.53065291787706</v>
      </c>
      <c r="P71" s="109">
        <v>118.46085373121602</v>
      </c>
      <c r="Q71" s="109">
        <v>117.57444154365875</v>
      </c>
    </row>
    <row r="72" spans="2:18" ht="15.6">
      <c r="B72" s="106"/>
      <c r="C72" s="103" t="s">
        <v>315</v>
      </c>
      <c r="D72" s="103" t="s">
        <v>128</v>
      </c>
      <c r="E72" s="107" cm="1">
        <f t="array" ref="E72">INDEX(N72:Q72,case_number)</f>
        <v>945.55052482842109</v>
      </c>
      <c r="F72" s="107" cm="1">
        <f t="array" aca="1" ref="F72" ca="1">INDIRECT(sheet_name&amp;"!Point3.Fs")</f>
        <v>943.83102745895269</v>
      </c>
      <c r="G72" s="118">
        <f t="shared" ca="1" si="4"/>
        <v>-1.818514531288974E-3</v>
      </c>
      <c r="K72" s="106"/>
      <c r="L72" s="103" t="s">
        <v>315</v>
      </c>
      <c r="M72" s="103" t="s">
        <v>128</v>
      </c>
      <c r="N72" s="109">
        <v>946.20193814578772</v>
      </c>
      <c r="O72" s="109">
        <v>945.55052482842109</v>
      </c>
      <c r="P72" s="109">
        <v>945.37063108029304</v>
      </c>
      <c r="Q72" s="109">
        <v>945.2935897847733</v>
      </c>
    </row>
    <row r="73" spans="2:18" ht="15.6">
      <c r="B73" s="106"/>
      <c r="C73" s="103" t="s">
        <v>314</v>
      </c>
      <c r="D73" s="103"/>
      <c r="E73" s="107" cm="1">
        <f t="array" ref="E73">INDEX(N73:Q73,case_number)</f>
        <v>464241709.82618743</v>
      </c>
      <c r="F73" s="110" t="s">
        <v>86</v>
      </c>
      <c r="G73" s="110"/>
      <c r="K73" s="106"/>
      <c r="L73" s="103" t="s">
        <v>314</v>
      </c>
      <c r="M73" s="103"/>
      <c r="N73" s="110">
        <v>446171442.46748453</v>
      </c>
      <c r="O73" s="110">
        <v>464241709.82618743</v>
      </c>
      <c r="P73" s="110">
        <v>469583249.72875667</v>
      </c>
      <c r="Q73" s="110">
        <v>469836071.66528565</v>
      </c>
    </row>
    <row r="74" spans="2:18" ht="15.6">
      <c r="B74" s="106"/>
      <c r="C74" s="103" t="s">
        <v>313</v>
      </c>
      <c r="D74" s="103"/>
      <c r="E74" s="107" cm="1">
        <f t="array" ref="E74">INDEX(N74:Q74,case_number)</f>
        <v>41829.948649949511</v>
      </c>
      <c r="F74" s="111" t="s">
        <v>86</v>
      </c>
      <c r="G74" s="111"/>
      <c r="K74" s="106"/>
      <c r="L74" s="103" t="s">
        <v>313</v>
      </c>
      <c r="M74" s="103"/>
      <c r="N74" s="111">
        <v>44338.174119255898</v>
      </c>
      <c r="O74" s="111">
        <v>41829.948649949511</v>
      </c>
      <c r="P74" s="111">
        <v>41133.070507995784</v>
      </c>
      <c r="Q74" s="111">
        <v>40892.809358343831</v>
      </c>
    </row>
    <row r="75" spans="2:18" ht="15.6">
      <c r="B75" s="106"/>
      <c r="C75" s="103" t="s">
        <v>312</v>
      </c>
      <c r="D75" s="103"/>
      <c r="E75" s="107" cm="1">
        <f t="array" ref="E75">INDEX(N75:Q75,case_number)</f>
        <v>38712096.180046827</v>
      </c>
      <c r="F75" s="111" t="s">
        <v>86</v>
      </c>
      <c r="G75" s="111"/>
      <c r="K75" s="106"/>
      <c r="L75" s="103" t="s">
        <v>312</v>
      </c>
      <c r="M75" s="103"/>
      <c r="N75" s="111">
        <v>36711082.833698109</v>
      </c>
      <c r="O75" s="111">
        <v>38712096.180046827</v>
      </c>
      <c r="P75" s="111">
        <v>39288755.26294753</v>
      </c>
      <c r="Q75" s="111">
        <v>39355881.101584464</v>
      </c>
    </row>
    <row r="76" spans="2:18" ht="15.6">
      <c r="B76" s="106"/>
      <c r="C76" s="105" t="s">
        <v>311</v>
      </c>
      <c r="D76" s="103"/>
      <c r="E76" s="145" cm="1">
        <f t="array" ref="E76">INDEX(N76:Q76,case_number)</f>
        <v>9.0103813949872551E-5</v>
      </c>
      <c r="F76" s="145" cm="1">
        <f t="array" aca="1" ref="F76" ca="1">INDIRECT(sheet_name&amp;"!Fs_coeff.tens.2")*1000</f>
        <v>9.5888922688107465E-5</v>
      </c>
      <c r="G76" s="118">
        <f t="shared" ref="G76:G78" ca="1" si="5">(F76-E76)/E76</f>
        <v>6.4204926346995081E-2</v>
      </c>
      <c r="K76" s="106"/>
      <c r="L76" s="105" t="s">
        <v>311</v>
      </c>
      <c r="M76" s="103"/>
      <c r="N76" s="154">
        <v>9.9374746788028946E-5</v>
      </c>
      <c r="O76" s="154">
        <v>9.0103813949872551E-5</v>
      </c>
      <c r="P76" s="154">
        <v>8.75948418768244E-5</v>
      </c>
      <c r="Q76" s="154">
        <v>8.7036334212065654E-5</v>
      </c>
    </row>
    <row r="77" spans="2:18" ht="15.6">
      <c r="B77" s="106"/>
      <c r="C77" s="105" t="s">
        <v>310</v>
      </c>
      <c r="D77" s="103"/>
      <c r="E77" s="145" cm="1">
        <f t="array" ref="E77">INDEX(N77:Q77,case_number)</f>
        <v>8.3387802863600244E-2</v>
      </c>
      <c r="F77" s="145" cm="1">
        <f t="array" aca="1" ref="F77" ca="1">INDIRECT(sheet_name&amp;"!Fs_coeff.tens.1")</f>
        <v>7.4655992636092558E-2</v>
      </c>
      <c r="G77" s="118">
        <f t="shared" ca="1" si="5"/>
        <v>-0.10471327853295945</v>
      </c>
      <c r="K77" s="106"/>
      <c r="L77" s="105" t="s">
        <v>310</v>
      </c>
      <c r="M77" s="103"/>
      <c r="N77" s="154">
        <v>8.2280216390975061E-2</v>
      </c>
      <c r="O77" s="154">
        <v>8.3387802863600244E-2</v>
      </c>
      <c r="P77" s="154">
        <v>8.3667284311443657E-2</v>
      </c>
      <c r="Q77" s="154">
        <v>8.3765133149720908E-2</v>
      </c>
    </row>
    <row r="78" spans="2:18" ht="14.4">
      <c r="B78" s="106"/>
      <c r="C78" s="112" t="s">
        <v>309</v>
      </c>
      <c r="D78" s="103"/>
      <c r="E78" s="108" cm="1">
        <f t="array" ref="E78">INDEX(N78:Q78,case_number)</f>
        <v>934.1907428860178</v>
      </c>
      <c r="F78" s="107" cm="1">
        <f t="array" aca="1" ref="F78" ca="1">INDIRECT(sheet_name&amp;"!Fs_coeff.tens.0")/1000</f>
        <v>933.44164163440337</v>
      </c>
      <c r="G78" s="118">
        <f t="shared" ca="1" si="5"/>
        <v>-8.0187184182559687E-4</v>
      </c>
      <c r="K78" s="106"/>
      <c r="L78" s="112" t="s">
        <v>309</v>
      </c>
      <c r="M78" s="103"/>
      <c r="N78" s="108">
        <v>934.03915651699776</v>
      </c>
      <c r="O78" s="108">
        <v>934.1907428860178</v>
      </c>
      <c r="P78" s="108">
        <v>934.23011702446934</v>
      </c>
      <c r="Q78" s="108">
        <v>934.24178256935147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488.0266618822701</v>
      </c>
      <c r="F79" s="107" cm="1">
        <f t="array" aca="1" ref="F79" ca="1">-INDIRECT(sheet_name&amp;"!DZ_gap")</f>
        <v>486.28924027407209</v>
      </c>
      <c r="G79" s="118">
        <f ca="1">(F79-E79)/E79</f>
        <v>-3.5600956748898876E-3</v>
      </c>
      <c r="I79" s="139"/>
      <c r="K79" s="106">
        <f>K66+1</f>
        <v>25</v>
      </c>
      <c r="L79" s="105" t="s">
        <v>156</v>
      </c>
      <c r="M79" s="103" t="s">
        <v>128</v>
      </c>
      <c r="N79" s="107">
        <v>637.77041836917033</v>
      </c>
      <c r="O79" s="107">
        <v>488.0266618822701</v>
      </c>
      <c r="P79" s="107">
        <v>441.32026102778207</v>
      </c>
      <c r="Q79" s="107">
        <v>424.7452088545611</v>
      </c>
      <c r="R79" t="s">
        <v>353</v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13549.060796402058</v>
      </c>
      <c r="F80" s="111" t="s">
        <v>86</v>
      </c>
      <c r="G80" s="111"/>
      <c r="I80" s="138"/>
      <c r="K80" s="106"/>
      <c r="L80" s="103" t="s">
        <v>145</v>
      </c>
      <c r="M80" s="103" t="s">
        <v>144</v>
      </c>
      <c r="N80" s="111">
        <v>13549.060796402058</v>
      </c>
      <c r="O80" s="111">
        <v>13549.060796402058</v>
      </c>
      <c r="P80" s="111">
        <v>13549.060796402058</v>
      </c>
      <c r="Q80" s="111">
        <v>13549.060796402058</v>
      </c>
      <c r="R80" t="s">
        <v>353</v>
      </c>
    </row>
    <row r="81" spans="2:18" ht="16.8">
      <c r="B81" s="106"/>
      <c r="C81" s="103" t="s">
        <v>143</v>
      </c>
      <c r="D81" s="103" t="s">
        <v>273</v>
      </c>
      <c r="E81" s="114" cm="1">
        <f t="array" ref="E81">INDEX(N81:Q81,case_number)</f>
        <v>16258872.955682471</v>
      </c>
      <c r="F81" s="114" cm="1">
        <f t="array" aca="1" ref="F81" ca="1">INDIRECT(sheet_name&amp;"!I_tg")</f>
        <v>16761025.12543226</v>
      </c>
      <c r="G81" s="118">
        <f t="shared" ref="G81:G83" ca="1" si="6">(F81-E81)/E81</f>
        <v>3.0884808013355372E-2</v>
      </c>
      <c r="I81" s="138"/>
      <c r="K81" s="106"/>
      <c r="L81" s="103" t="s">
        <v>143</v>
      </c>
      <c r="M81" s="103" t="s">
        <v>273</v>
      </c>
      <c r="N81" s="155">
        <v>16258872.955682471</v>
      </c>
      <c r="O81" s="155">
        <v>16258872.955682471</v>
      </c>
      <c r="P81" s="155">
        <v>16258872.955682471</v>
      </c>
      <c r="Q81" s="155">
        <v>16258872.955682471</v>
      </c>
      <c r="R81" t="s">
        <v>353</v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6"/>
        <v>0</v>
      </c>
      <c r="I82" s="138"/>
      <c r="K82" s="106"/>
      <c r="L82" s="103" t="s">
        <v>149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353</v>
      </c>
    </row>
    <row r="83" spans="2:18" ht="16.8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6"/>
        <v>-4.4732112133308286E-16</v>
      </c>
      <c r="I83" s="138"/>
      <c r="K83" s="106"/>
      <c r="L83" s="103" t="s">
        <v>148</v>
      </c>
      <c r="M83" s="103" t="s">
        <v>273</v>
      </c>
      <c r="N83" s="155">
        <v>49968000</v>
      </c>
      <c r="O83" s="155">
        <v>49968000</v>
      </c>
      <c r="P83" s="155">
        <v>49968000</v>
      </c>
      <c r="Q83" s="155">
        <v>49968000</v>
      </c>
      <c r="R83" t="s">
        <v>353</v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5132.5220324686952</v>
      </c>
      <c r="F84" s="111" cm="1">
        <f t="array" aca="1" ref="F84" ca="1">INDIRECT(sheet_name&amp;"!gap.stiffness")</f>
        <v>5114.2497629796226</v>
      </c>
      <c r="G84" s="118">
        <f ca="1">(F84-E84)/E84</f>
        <v>-3.5600956748906248E-3</v>
      </c>
      <c r="I84" s="138"/>
      <c r="K84" s="106">
        <f>K79+1</f>
        <v>26</v>
      </c>
      <c r="L84" s="103" t="s">
        <v>155</v>
      </c>
      <c r="M84" s="103" t="s">
        <v>135</v>
      </c>
      <c r="N84" s="111">
        <v>12509.588586573547</v>
      </c>
      <c r="O84" s="111">
        <v>5132.5220324686952</v>
      </c>
      <c r="P84" s="111">
        <v>2858.837253401799</v>
      </c>
      <c r="Q84" s="111">
        <v>1845.2067054719205</v>
      </c>
      <c r="R84" t="s">
        <v>353</v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2109.6947260088054</v>
      </c>
      <c r="F85" s="111" t="s">
        <v>86</v>
      </c>
      <c r="G85" s="111"/>
      <c r="H85" t="s">
        <v>154</v>
      </c>
      <c r="I85" s="138"/>
      <c r="K85" s="106">
        <f t="shared" si="0"/>
        <v>27</v>
      </c>
      <c r="L85" s="103" t="s">
        <v>152</v>
      </c>
      <c r="M85" s="103" t="s">
        <v>135</v>
      </c>
      <c r="N85" s="111">
        <v>5024.4378496855643</v>
      </c>
      <c r="O85" s="111">
        <v>2109.6947260088054</v>
      </c>
      <c r="P85" s="111">
        <v>1109.7616916909765</v>
      </c>
      <c r="Q85" s="111">
        <v>621.90082075927228</v>
      </c>
      <c r="R85" t="s">
        <v>154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2315.3579447505413</v>
      </c>
      <c r="F86" s="111" cm="1">
        <f t="array" aca="1" ref="F86" ca="1">INDIRECT(sheet_name&amp;"!gap.k_shell")</f>
        <v>2307.8784491005872</v>
      </c>
      <c r="G86" s="118">
        <f ca="1">(F86-E86)/E86</f>
        <v>-3.2303841688546813E-3</v>
      </c>
      <c r="H86" t="s">
        <v>153</v>
      </c>
      <c r="I86" s="138"/>
      <c r="K86" s="106"/>
      <c r="L86" s="103" t="s">
        <v>152</v>
      </c>
      <c r="M86" s="103" t="s">
        <v>135</v>
      </c>
      <c r="N86" s="111">
        <v>5412.5567691170891</v>
      </c>
      <c r="O86" s="111">
        <v>2315.3579447505413</v>
      </c>
      <c r="P86" s="111">
        <v>1295.9744913292504</v>
      </c>
      <c r="Q86" s="111">
        <v>837.62171686599117</v>
      </c>
      <c r="R86" t="s">
        <v>153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2315.3579447505413</v>
      </c>
      <c r="F87" s="111" cm="1">
        <f t="array" aca="1" ref="F87" ca="1">INDIRECT(sheet_name&amp;"!gap.k_shell")</f>
        <v>2307.8784491005872</v>
      </c>
      <c r="G87" s="118">
        <f ca="1">(F87-E87)/E87</f>
        <v>-3.2303841688546813E-3</v>
      </c>
      <c r="H87" t="s">
        <v>151</v>
      </c>
      <c r="I87" s="138"/>
      <c r="K87" s="106"/>
      <c r="L87" s="103" t="s">
        <v>152</v>
      </c>
      <c r="M87" s="103" t="s">
        <v>135</v>
      </c>
      <c r="N87" s="111">
        <v>5412.5567691170891</v>
      </c>
      <c r="O87" s="111">
        <v>2315.3579447505413</v>
      </c>
      <c r="P87" s="111">
        <v>1295.9744913292504</v>
      </c>
      <c r="Q87" s="111">
        <v>837.62171686599117</v>
      </c>
      <c r="R87" t="s">
        <v>151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2.1039084273123994</v>
      </c>
      <c r="F88" s="109" cm="1">
        <f t="array" aca="1" ref="F88" ca="1">INDIRECT(sheet_name&amp;"!gap.k_fac")</f>
        <v>2.0853981633974481</v>
      </c>
      <c r="G88" s="118">
        <f ca="1">(F88-E88)/E88</f>
        <v>-8.7980368701678063E-3</v>
      </c>
      <c r="I88" s="138"/>
      <c r="K88" s="106">
        <f>K85+1</f>
        <v>28</v>
      </c>
      <c r="L88" s="103" t="s">
        <v>150</v>
      </c>
      <c r="M88" s="103" t="s">
        <v>123</v>
      </c>
      <c r="N88" s="109">
        <v>1.8</v>
      </c>
      <c r="O88" s="109">
        <v>2.1039084273123994</v>
      </c>
      <c r="P88" s="109">
        <v>2.5058626409685996</v>
      </c>
      <c r="Q88" s="109">
        <v>2.9078168546247989</v>
      </c>
      <c r="R88" t="s">
        <v>353</v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17.606615462501903</v>
      </c>
      <c r="F89" s="107" cm="1">
        <f t="array" aca="1" ref="F89" ca="1">INDIRECT(sheet_name&amp;"!gap.k_fl")</f>
        <v>16.780534071968088</v>
      </c>
      <c r="G89" s="118">
        <f ca="1">(F89-E89)/E89</f>
        <v>-4.691880687081406E-2</v>
      </c>
      <c r="I89" s="138"/>
      <c r="K89" s="106">
        <f>K88+1</f>
        <v>29</v>
      </c>
      <c r="L89" s="103" t="s">
        <v>147</v>
      </c>
      <c r="M89" s="103" t="s">
        <v>135</v>
      </c>
      <c r="N89" s="107">
        <v>273.61986114361406</v>
      </c>
      <c r="O89" s="107">
        <v>17.606615462501903</v>
      </c>
      <c r="P89" s="107">
        <v>3.496987489749126</v>
      </c>
      <c r="Q89" s="107">
        <v>1.108603803063507</v>
      </c>
      <c r="R89" t="s">
        <v>353</v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08" cm="1">
        <f t="array" ref="E90">INDEX(N90:Q90,case_number)</f>
        <v>350.65599450109528</v>
      </c>
      <c r="F90" s="108" cm="1">
        <f t="array" aca="1" ref="F90" ca="1">-INDIRECT(sheet_name&amp;"!DZ_gap_c")</f>
        <v>350.8849922237672</v>
      </c>
      <c r="G90" s="118">
        <f ca="1">(F90-E90)/E90</f>
        <v>6.5305520585134307E-4</v>
      </c>
      <c r="H90" t="s">
        <v>307</v>
      </c>
      <c r="I90" s="139"/>
      <c r="K90" s="106">
        <f t="shared" si="0"/>
        <v>30</v>
      </c>
      <c r="L90" s="105" t="s">
        <v>146</v>
      </c>
      <c r="M90" s="103" t="s">
        <v>128</v>
      </c>
      <c r="N90" s="107">
        <v>335.20320343981064</v>
      </c>
      <c r="O90" s="107">
        <v>350.65599450109528</v>
      </c>
      <c r="P90" s="107">
        <v>356.36562694230469</v>
      </c>
      <c r="Q90" s="107">
        <v>358.16448272912311</v>
      </c>
      <c r="R90" t="s">
        <v>307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08" cm="1">
        <f t="array" ref="E91">INDEX(N91:Q91,case_number)</f>
        <v>202.04477233727212</v>
      </c>
      <c r="F91" s="108" cm="1">
        <f t="array" aca="1" ref="F91" ca="1">INDIRECT(sheet_name&amp;"!F_V_c")</f>
        <v>201.57068349663211</v>
      </c>
      <c r="G91" s="118">
        <f t="shared" ref="G91" ca="1" si="7">(F91-E91)/E91</f>
        <v>-2.3464543781841272E-3</v>
      </c>
      <c r="H91" t="s">
        <v>307</v>
      </c>
      <c r="I91" s="138"/>
      <c r="K91" s="106">
        <f>K90+1</f>
        <v>31</v>
      </c>
      <c r="L91" s="103" t="s">
        <v>142</v>
      </c>
      <c r="M91" s="103" t="s">
        <v>128</v>
      </c>
      <c r="N91" s="107">
        <v>234.03633851277746</v>
      </c>
      <c r="O91" s="107">
        <v>202.04477233727212</v>
      </c>
      <c r="P91" s="107">
        <v>190.22424856545982</v>
      </c>
      <c r="Q91" s="107">
        <v>186.50011784266937</v>
      </c>
      <c r="R91" t="s">
        <v>307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141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">
        <v>354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838.68265638336538</v>
      </c>
      <c r="F93" s="107" cm="1">
        <f t="array" aca="1" ref="F93" ca="1">-INDIRECT(sheet_name&amp;"!DZ_gap_tot")</f>
        <v>837.17423249783928</v>
      </c>
      <c r="G93" s="107"/>
      <c r="I93" s="139"/>
      <c r="K93" s="106">
        <f>K91+1</f>
        <v>32</v>
      </c>
      <c r="L93" s="105" t="s">
        <v>140</v>
      </c>
      <c r="M93" s="103" t="s">
        <v>128</v>
      </c>
      <c r="N93" s="107">
        <v>972.97362180898097</v>
      </c>
      <c r="O93" s="107">
        <v>838.68265638336538</v>
      </c>
      <c r="P93" s="107">
        <v>797.6858879700867</v>
      </c>
      <c r="Q93" s="107">
        <v>782.90969158368421</v>
      </c>
      <c r="R93" t="s">
        <v>353</v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1160</v>
      </c>
      <c r="F94" s="107" t="s">
        <v>86</v>
      </c>
      <c r="G94" s="118"/>
      <c r="I94" s="138"/>
      <c r="K94" s="106">
        <f t="shared" si="0"/>
        <v>33</v>
      </c>
      <c r="L94" s="103" t="s">
        <v>139</v>
      </c>
      <c r="M94" s="103" t="s">
        <v>128</v>
      </c>
      <c r="N94" s="107">
        <v>1160</v>
      </c>
      <c r="O94" s="107">
        <v>1160</v>
      </c>
      <c r="P94" s="107">
        <v>1160</v>
      </c>
      <c r="Q94" s="107">
        <v>1160</v>
      </c>
      <c r="R94" t="s">
        <v>353</v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2320</v>
      </c>
      <c r="F95" s="107" t="s">
        <v>86</v>
      </c>
      <c r="G95" s="118"/>
      <c r="H95" t="s">
        <v>308</v>
      </c>
      <c r="I95" s="138"/>
      <c r="K95" s="106">
        <f t="shared" si="0"/>
        <v>34</v>
      </c>
      <c r="L95" s="103" t="s">
        <v>138</v>
      </c>
      <c r="M95" s="103" t="s">
        <v>128</v>
      </c>
      <c r="N95" s="107">
        <v>2320</v>
      </c>
      <c r="O95" s="107">
        <v>2320</v>
      </c>
      <c r="P95" s="107">
        <v>2320</v>
      </c>
      <c r="Q95" s="107">
        <v>2320</v>
      </c>
      <c r="R95" t="s">
        <v>308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2320</v>
      </c>
      <c r="F96" s="108" cm="1">
        <f t="array" aca="1" ref="F96" ca="1">INDIRECT(sheet_name&amp;"!Z0")</f>
        <v>2320</v>
      </c>
      <c r="G96" s="118">
        <f ca="1">(F96-E95)/E95</f>
        <v>0</v>
      </c>
      <c r="H96" t="s">
        <v>307</v>
      </c>
      <c r="I96" s="138"/>
      <c r="K96" s="106">
        <f t="shared" si="0"/>
        <v>35</v>
      </c>
      <c r="L96" s="103" t="s">
        <v>138</v>
      </c>
      <c r="M96" s="103" t="s">
        <v>128</v>
      </c>
      <c r="N96" s="108">
        <v>2320</v>
      </c>
      <c r="O96" s="108">
        <v>2320</v>
      </c>
      <c r="P96" s="108">
        <v>2320</v>
      </c>
      <c r="Q96" s="108">
        <v>2320</v>
      </c>
      <c r="R96" t="s">
        <v>307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1.0390573527403195</v>
      </c>
      <c r="F97" s="109" cm="1">
        <f t="array" aca="1" ref="F97" ca="1">INDIRECT(sheet_name&amp;"!stiffness_correction_factor")</f>
        <v>1.0388819485990615</v>
      </c>
      <c r="G97" s="118">
        <f ca="1">(F97-E97)/E97</f>
        <v>-1.688108368565559E-4</v>
      </c>
      <c r="I97" s="139"/>
      <c r="K97" s="106">
        <f t="shared" si="0"/>
        <v>36</v>
      </c>
      <c r="L97" s="105" t="s">
        <v>137</v>
      </c>
      <c r="M97" s="103" t="s">
        <v>123</v>
      </c>
      <c r="N97" s="109">
        <v>1.103668995795716</v>
      </c>
      <c r="O97" s="109">
        <v>1.0390573527403195</v>
      </c>
      <c r="P97" s="109">
        <v>1.0212142563035864</v>
      </c>
      <c r="Q97" s="109">
        <v>1.0135727719280927</v>
      </c>
      <c r="R97" t="s">
        <v>353</v>
      </c>
    </row>
    <row r="98" spans="2:18">
      <c r="B98" s="106"/>
      <c r="C98" s="105" t="s">
        <v>272</v>
      </c>
      <c r="D98" s="103" t="s">
        <v>126</v>
      </c>
      <c r="E98" s="107" cm="1">
        <f t="array" ref="E98">INDEX(N98:Q98,case_number)</f>
        <v>116.39600781550183</v>
      </c>
      <c r="F98" s="107" t="s">
        <v>86</v>
      </c>
      <c r="G98" s="118"/>
      <c r="I98" s="139"/>
      <c r="K98" s="106"/>
      <c r="L98" s="105" t="s">
        <v>272</v>
      </c>
      <c r="M98" s="103" t="s">
        <v>126</v>
      </c>
      <c r="N98" s="107">
        <v>116.39600781550183</v>
      </c>
      <c r="O98" s="107">
        <v>116.39600781550183</v>
      </c>
      <c r="P98" s="107">
        <v>116.39600781550183</v>
      </c>
      <c r="Q98" s="107">
        <v>116.39600781550183</v>
      </c>
      <c r="R98" t="s">
        <v>353</v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131409.87989107383</v>
      </c>
      <c r="F99" s="107" cm="1">
        <f t="array" aca="1" ref="F99" ca="1">INDIRECT(sheet_name&amp;"!k_seg")</f>
        <v>131532.7535591429</v>
      </c>
      <c r="G99" s="118">
        <f ca="1">(F99-E99)/E99</f>
        <v>9.3504132391665376E-4</v>
      </c>
      <c r="I99" s="138"/>
      <c r="K99" s="106">
        <f>K97+1</f>
        <v>37</v>
      </c>
      <c r="L99" s="103" t="s">
        <v>136</v>
      </c>
      <c r="M99" s="103" t="s">
        <v>135</v>
      </c>
      <c r="N99" s="107">
        <v>120668.56142046778</v>
      </c>
      <c r="O99" s="107">
        <v>131409.87989107383</v>
      </c>
      <c r="P99" s="107">
        <v>134760.19203739511</v>
      </c>
      <c r="Q99" s="107">
        <v>135949.14253681077</v>
      </c>
      <c r="R99" t="s">
        <v>353</v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1831.9733381177298</v>
      </c>
      <c r="F100" s="111" cm="1">
        <f t="array" aca="1" ref="F100" ca="1">ROUND(INDIRECT(sheet_name&amp;"!Z_2_td"),0)</f>
        <v>1834</v>
      </c>
      <c r="G100" s="118">
        <f ca="1">(F100-E100)/E100</f>
        <v>1.1062725860151014E-3</v>
      </c>
      <c r="I100" s="138"/>
      <c r="K100" s="106">
        <f t="shared" si="0"/>
        <v>38</v>
      </c>
      <c r="L100" s="103" t="s">
        <v>134</v>
      </c>
      <c r="M100" s="103" t="s">
        <v>128</v>
      </c>
      <c r="N100" s="111">
        <v>1682.2295816308297</v>
      </c>
      <c r="O100" s="111">
        <v>1831.9733381177298</v>
      </c>
      <c r="P100" s="111">
        <v>1878.6797389722178</v>
      </c>
      <c r="Q100" s="111">
        <v>1895.254791145439</v>
      </c>
      <c r="R100" t="s">
        <v>353</v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0.11977137777930504</v>
      </c>
      <c r="F101" s="109" cm="1">
        <f t="array" aca="1" ref="F101" ca="1">INDIRECT(sheet_name&amp;"!u")</f>
        <v>0.11977297484086973</v>
      </c>
      <c r="G101" s="118">
        <f ca="1">(F101-E101)/E101</f>
        <v>1.3334250588923367E-5</v>
      </c>
      <c r="H101" t="s">
        <v>308</v>
      </c>
      <c r="I101" s="138"/>
      <c r="K101" s="106">
        <f t="shared" si="0"/>
        <v>39</v>
      </c>
      <c r="L101" s="103" t="s">
        <v>1</v>
      </c>
      <c r="M101" s="103" t="s">
        <v>126</v>
      </c>
      <c r="N101" s="109">
        <v>0.11977137777930504</v>
      </c>
      <c r="O101" s="109">
        <v>0.11977137777930504</v>
      </c>
      <c r="P101" s="109">
        <v>0.11977137777930504</v>
      </c>
      <c r="Q101" s="109">
        <v>0.11977137777930504</v>
      </c>
      <c r="R101" t="s">
        <v>353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0.11977137777930504</v>
      </c>
      <c r="F102" s="104"/>
      <c r="G102" s="104"/>
      <c r="H102" t="s">
        <v>307</v>
      </c>
      <c r="I102" s="138"/>
      <c r="K102" s="106">
        <f t="shared" si="0"/>
        <v>40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307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16280</v>
      </c>
      <c r="F103" s="110" t="s">
        <v>86</v>
      </c>
      <c r="G103" s="110"/>
      <c r="I103" s="138"/>
      <c r="K103" s="106"/>
      <c r="L103" s="103" t="s">
        <v>133</v>
      </c>
      <c r="M103" s="103" t="s">
        <v>128</v>
      </c>
      <c r="N103" s="110">
        <v>16280</v>
      </c>
      <c r="O103" s="110">
        <v>16280</v>
      </c>
      <c r="P103" s="110">
        <v>16280</v>
      </c>
      <c r="Q103" s="110">
        <v>16280</v>
      </c>
      <c r="R103" t="s">
        <v>353</v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-81.400000000000006</v>
      </c>
      <c r="F104" s="107" cm="1">
        <f t="array" aca="1" ref="F104" ca="1">INDIRECT(sheet_name&amp;"!Z_dw")</f>
        <v>-81.400000000000006</v>
      </c>
      <c r="G104" s="118">
        <f ca="1">(F104-E104)/E104</f>
        <v>0</v>
      </c>
      <c r="I104" s="139"/>
      <c r="K104" s="106">
        <f>K102+1</f>
        <v>41</v>
      </c>
      <c r="L104" s="105" t="s">
        <v>132</v>
      </c>
      <c r="M104" s="103" t="s">
        <v>128</v>
      </c>
      <c r="N104" s="107">
        <v>-81.400000000000006</v>
      </c>
      <c r="O104" s="107">
        <v>-81.400000000000006</v>
      </c>
      <c r="P104" s="107">
        <v>-81.400000000000006</v>
      </c>
      <c r="Q104" s="107">
        <v>-81.400000000000006</v>
      </c>
      <c r="R104" t="s">
        <v>353</v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si="0"/>
        <v>42</v>
      </c>
      <c r="M105" s="103"/>
      <c r="N105" s="104"/>
      <c r="O105" s="104"/>
      <c r="P105" s="104"/>
      <c r="Q105" s="104"/>
      <c r="R105" t="s">
        <v>353</v>
      </c>
    </row>
    <row r="106" spans="2:18" ht="15.6">
      <c r="B106" s="106">
        <f t="shared" si="8"/>
        <v>43</v>
      </c>
      <c r="C106" s="103" t="s">
        <v>131</v>
      </c>
      <c r="D106" s="103" t="s">
        <v>128</v>
      </c>
      <c r="E106" s="107" cm="1">
        <f t="array" ref="E106">INDEX(N106:Q106,case_number)</f>
        <v>-920.08265638336536</v>
      </c>
      <c r="F106" s="107" cm="1">
        <f t="array" aca="1" ref="F106" ca="1">INDIRECT(sheet_name&amp;"!point4.Z")</f>
        <v>-918.57423249783926</v>
      </c>
      <c r="G106" s="118">
        <f ca="1">(F106-E106)/E106</f>
        <v>-1.639443885895392E-3</v>
      </c>
      <c r="I106" s="103"/>
      <c r="K106" s="106">
        <f t="shared" ref="K106:K117" si="9">K105+1</f>
        <v>43</v>
      </c>
      <c r="L106" s="103" t="s">
        <v>131</v>
      </c>
      <c r="M106" s="103" t="s">
        <v>128</v>
      </c>
      <c r="N106" s="107">
        <v>-1054.3736218089809</v>
      </c>
      <c r="O106" s="107">
        <v>-920.08265638336536</v>
      </c>
      <c r="P106" s="107">
        <v>-879.08588797008667</v>
      </c>
      <c r="Q106" s="107">
        <v>-864.30969158368418</v>
      </c>
      <c r="R106" t="s">
        <v>353</v>
      </c>
    </row>
    <row r="107" spans="2:18" ht="15.6">
      <c r="B107" s="106">
        <f t="shared" si="8"/>
        <v>44</v>
      </c>
      <c r="C107" s="105" t="s">
        <v>130</v>
      </c>
      <c r="D107" s="103" t="s">
        <v>123</v>
      </c>
      <c r="E107" s="113" cm="1">
        <f t="array" ref="E107">INDEX(N107:Q107,case_number)</f>
        <v>6.8727912336047942E-2</v>
      </c>
      <c r="F107" s="113" cm="1">
        <f t="array" aca="1" ref="F107" ca="1">INDIRECT(sheet_name&amp;"!true_force_initial_slope")</f>
        <v>5.904527602246866E-2</v>
      </c>
      <c r="G107" s="118">
        <f ca="1">(F107-E107)/E107</f>
        <v>-0.14088360877652786</v>
      </c>
      <c r="H107" t="s">
        <v>362</v>
      </c>
      <c r="I107" s="105"/>
      <c r="K107" s="106">
        <f t="shared" si="9"/>
        <v>44</v>
      </c>
      <c r="L107" s="105" t="s">
        <v>130</v>
      </c>
      <c r="M107" s="103" t="s">
        <v>123</v>
      </c>
      <c r="N107" s="109">
        <v>6.6111945086508181E-2</v>
      </c>
      <c r="O107" s="109">
        <v>6.8727912336047942E-2</v>
      </c>
      <c r="P107" s="109">
        <v>6.9415603539941306E-2</v>
      </c>
      <c r="Q107" s="109">
        <v>6.9604321573710284E-2</v>
      </c>
      <c r="R107" t="s">
        <v>353</v>
      </c>
    </row>
    <row r="108" spans="2:18" ht="15.6">
      <c r="B108" s="106">
        <f t="shared" si="8"/>
        <v>45</v>
      </c>
      <c r="C108" s="103" t="s">
        <v>129</v>
      </c>
      <c r="D108" s="103" t="s">
        <v>128</v>
      </c>
      <c r="E108" s="108" cm="1">
        <f t="array" ref="E108">INDEX(N108:Q108,case_number)</f>
        <v>899.17954595716014</v>
      </c>
      <c r="F108" s="108" cm="1">
        <f t="array" aca="1" ref="F108" ca="1">INDIRECT(sheet_name&amp;"!point4.Fs")</f>
        <v>903.28440818163347</v>
      </c>
      <c r="G108" s="118">
        <f ca="1">(F108-E108)/E108</f>
        <v>4.5651196615062806E-3</v>
      </c>
      <c r="I108" s="103"/>
      <c r="K108" s="106">
        <f t="shared" si="9"/>
        <v>45</v>
      </c>
      <c r="L108" s="103" t="s">
        <v>129</v>
      </c>
      <c r="M108" s="103" t="s">
        <v>128</v>
      </c>
      <c r="N108" s="108">
        <v>895.83741067217181</v>
      </c>
      <c r="O108" s="108">
        <v>899.17954595716014</v>
      </c>
      <c r="P108" s="108">
        <v>900.31407632563128</v>
      </c>
      <c r="Q108" s="108">
        <v>900.75305103191738</v>
      </c>
      <c r="R108" t="s">
        <v>353</v>
      </c>
    </row>
    <row r="109" spans="2:18" ht="15.6">
      <c r="B109" s="106">
        <f t="shared" si="8"/>
        <v>46</v>
      </c>
      <c r="C109" s="105" t="s">
        <v>127</v>
      </c>
      <c r="D109" s="103" t="s">
        <v>123</v>
      </c>
      <c r="E109" s="110" cm="1">
        <f t="array" ref="E109">INDEX(N109:Q109,case_number)</f>
        <v>5.7942415955899607E-2</v>
      </c>
      <c r="F109" s="104"/>
      <c r="G109" s="104"/>
      <c r="H109" t="s">
        <v>308</v>
      </c>
      <c r="I109" s="105"/>
      <c r="K109" s="106">
        <f t="shared" si="9"/>
        <v>46</v>
      </c>
      <c r="L109" s="105" t="s">
        <v>127</v>
      </c>
      <c r="M109" s="103" t="s">
        <v>123</v>
      </c>
      <c r="N109" s="113">
        <v>5.7942415955899607E-2</v>
      </c>
      <c r="O109" s="113">
        <v>5.7942415955899607E-2</v>
      </c>
      <c r="P109" s="113">
        <v>5.7942415955899607E-2</v>
      </c>
      <c r="Q109" s="113">
        <v>5.7942415955899607E-2</v>
      </c>
      <c r="R109" t="s">
        <v>308</v>
      </c>
    </row>
    <row r="110" spans="2:18" ht="15.6">
      <c r="B110" s="106">
        <f t="shared" si="8"/>
        <v>47</v>
      </c>
      <c r="C110" s="105" t="s">
        <v>127</v>
      </c>
      <c r="D110" s="103" t="s">
        <v>123</v>
      </c>
      <c r="E110" s="110" cm="1">
        <f t="array" ref="E110">INDEX(N110:Q110,case_number)</f>
        <v>5.7942415955899607E-2</v>
      </c>
      <c r="F110" s="104" cm="1">
        <f t="array" aca="1" ref="F110" ca="1">INDIRECT(sheet_name&amp;"!polynomial_initial_slope")</f>
        <v>5.2270825165352551E-2</v>
      </c>
      <c r="G110" s="118">
        <f ca="1">(F110-E110)/E110</f>
        <v>-9.7883229357639226E-2</v>
      </c>
      <c r="H110" t="s">
        <v>307</v>
      </c>
      <c r="I110" s="105"/>
      <c r="K110" s="106">
        <f t="shared" si="9"/>
        <v>47</v>
      </c>
      <c r="L110" s="105" t="s">
        <v>127</v>
      </c>
      <c r="M110" s="103" t="s">
        <v>123</v>
      </c>
      <c r="N110" s="113">
        <v>5.7942415955899607E-2</v>
      </c>
      <c r="O110" s="113">
        <v>5.7942415955899607E-2</v>
      </c>
      <c r="P110" s="113">
        <v>5.7942415955899607E-2</v>
      </c>
      <c r="Q110" s="113">
        <v>5.7942415955899607E-2</v>
      </c>
      <c r="R110" t="s">
        <v>307</v>
      </c>
    </row>
    <row r="111" spans="2:18" ht="15.6">
      <c r="B111" s="106">
        <f t="shared" si="8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">
        <v>271</v>
      </c>
    </row>
    <row r="112" spans="2:18">
      <c r="B112" s="106">
        <f t="shared" si="8"/>
        <v>49</v>
      </c>
      <c r="C112" s="105" t="s">
        <v>2</v>
      </c>
      <c r="D112" s="103" t="s">
        <v>126</v>
      </c>
      <c r="E112" s="107" cm="1">
        <f t="array" ref="E112">INDEX(N112:Q112,case_number)</f>
        <v>31.25</v>
      </c>
      <c r="F112" s="107" cm="1">
        <f t="array" aca="1" ref="F112" ca="1">INDIRECT(sheet_name&amp;"!a_star")</f>
        <v>31.250000000000007</v>
      </c>
      <c r="G112" s="118">
        <f ca="1">(F112-E112)/E112</f>
        <v>2.2737367544323206E-16</v>
      </c>
      <c r="I112" s="105"/>
      <c r="K112" s="106">
        <f t="shared" si="9"/>
        <v>49</v>
      </c>
      <c r="L112" s="105" t="s">
        <v>2</v>
      </c>
      <c r="M112" s="103" t="s">
        <v>126</v>
      </c>
      <c r="N112" s="107">
        <v>31.25</v>
      </c>
      <c r="O112" s="107">
        <v>31.25</v>
      </c>
      <c r="P112" s="107">
        <v>31.25</v>
      </c>
      <c r="Q112" s="107">
        <v>31.25</v>
      </c>
      <c r="R112" t="s">
        <v>353</v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8.6870984986007647E-9</v>
      </c>
      <c r="F113" s="114" cm="1">
        <f t="array" aca="1" ref="F113" ca="1">1/(INDIRECT(sheet_name&amp;"!bolt.bending_stiffness")*1000000)</f>
        <v>8.6873267314791757E-9</v>
      </c>
      <c r="G113" s="118">
        <f ca="1">(F113-E113)/E113</f>
        <v>2.6272624679890713E-5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8.6870984986007647E-9</v>
      </c>
      <c r="O113" s="114">
        <v>8.6870984986007647E-9</v>
      </c>
      <c r="P113" s="114">
        <v>8.6870984986007647E-9</v>
      </c>
      <c r="Q113" s="114">
        <v>8.6870984986007647E-9</v>
      </c>
      <c r="R113" t="s">
        <v>270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">
        <v>267</v>
      </c>
    </row>
    <row r="115" spans="2:18" ht="15.6">
      <c r="B115" s="106">
        <f>B114+1</f>
        <v>51</v>
      </c>
      <c r="C115" s="105" t="s">
        <v>266</v>
      </c>
      <c r="D115" s="103" t="s">
        <v>123</v>
      </c>
      <c r="E115" s="128"/>
      <c r="F115" s="128"/>
      <c r="G115" s="128"/>
      <c r="H115" t="s">
        <v>265</v>
      </c>
      <c r="I115" s="105"/>
      <c r="K115" s="106">
        <f t="shared" si="9"/>
        <v>51</v>
      </c>
      <c r="L115" s="105" t="s">
        <v>266</v>
      </c>
      <c r="M115" s="103" t="s">
        <v>123</v>
      </c>
      <c r="N115" s="128"/>
      <c r="O115" s="128"/>
      <c r="P115" s="128"/>
      <c r="Q115" s="128"/>
      <c r="R115" t="s">
        <v>265</v>
      </c>
    </row>
    <row r="116" spans="2:18" ht="15.6">
      <c r="B116" s="106">
        <f>B115+1</f>
        <v>52</v>
      </c>
      <c r="C116" s="105" t="s">
        <v>264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f t="shared" si="9"/>
        <v>52</v>
      </c>
      <c r="L116" s="105" t="s">
        <v>264</v>
      </c>
      <c r="M116" s="103" t="s">
        <v>123</v>
      </c>
      <c r="N116" s="128"/>
      <c r="O116" s="128"/>
      <c r="P116" s="128"/>
      <c r="Q116" s="128"/>
      <c r="R116" t="s">
        <v>265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52" cm="1">
        <f t="array" ref="E117">INDEX(N117:Q117,case_number)</f>
        <v>0.44285505552774068</v>
      </c>
      <c r="F117" s="113" t="s">
        <v>86</v>
      </c>
      <c r="G117" s="118" t="s">
        <v>86</v>
      </c>
      <c r="H117" t="s">
        <v>308</v>
      </c>
      <c r="I117" s="105"/>
      <c r="K117" s="106">
        <f t="shared" si="9"/>
        <v>53</v>
      </c>
      <c r="L117" s="105" t="s">
        <v>124</v>
      </c>
      <c r="M117" s="103" t="s">
        <v>123</v>
      </c>
      <c r="N117" s="109">
        <v>0.41692917296503634</v>
      </c>
      <c r="O117" s="109">
        <v>0.44285505552774068</v>
      </c>
      <c r="P117" s="109">
        <v>0.45059281027849069</v>
      </c>
      <c r="Q117" s="109">
        <v>0.45398990027041203</v>
      </c>
      <c r="R117" t="s">
        <v>308</v>
      </c>
    </row>
    <row r="118" spans="2:18" ht="15.6">
      <c r="C118" s="105" t="s">
        <v>124</v>
      </c>
      <c r="D118" s="103" t="s">
        <v>123</v>
      </c>
      <c r="E118" s="152" cm="1">
        <f t="array" ref="E118">INDEX(N118:Q118,case_number)</f>
        <v>2.3112246009946318E-2</v>
      </c>
      <c r="F118" s="109" cm="1">
        <f t="array" aca="1" ref="F118" ca="1">INDIRECT(sheet_name&amp;"!true_moment_initial_slope")</f>
        <v>0.13567052601806626</v>
      </c>
      <c r="G118" s="118">
        <f ca="1">(F118-E118)/E118</f>
        <v>4.8700710419783801</v>
      </c>
      <c r="H118" t="s">
        <v>307</v>
      </c>
      <c r="L118" s="105" t="s">
        <v>124</v>
      </c>
      <c r="M118" s="103" t="s">
        <v>123</v>
      </c>
      <c r="N118" s="114">
        <v>2.1233365161564335E-2</v>
      </c>
      <c r="O118" s="114">
        <v>2.3112246009946318E-2</v>
      </c>
      <c r="P118" s="114">
        <v>2.3606312039242988E-2</v>
      </c>
      <c r="Q118" s="114">
        <v>2.3701074299904666E-2</v>
      </c>
      <c r="R118" t="s">
        <v>307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53" cm="1">
        <f t="array" ref="E119">INDEX(N119:Q119,case_number)</f>
        <v>-221.75582870137032</v>
      </c>
      <c r="F119" s="108" t="s">
        <v>86</v>
      </c>
      <c r="G119" s="118" t="s">
        <v>86</v>
      </c>
      <c r="H119" t="s">
        <v>308</v>
      </c>
      <c r="I119" s="105"/>
      <c r="K119" s="106">
        <f>K117+1</f>
        <v>54</v>
      </c>
      <c r="L119" s="105" t="s">
        <v>122</v>
      </c>
      <c r="M119" s="103" t="s">
        <v>121</v>
      </c>
      <c r="N119" s="108">
        <v>-236.76857840817331</v>
      </c>
      <c r="O119" s="108">
        <v>-221.75582870137032</v>
      </c>
      <c r="P119" s="108">
        <v>-216.39401774664699</v>
      </c>
      <c r="Q119" s="108">
        <v>-214.67132428341827</v>
      </c>
      <c r="R119" t="s">
        <v>308</v>
      </c>
    </row>
    <row r="120" spans="2:18" ht="15.6">
      <c r="C120" s="105" t="s">
        <v>122</v>
      </c>
      <c r="D120" s="103" t="s">
        <v>121</v>
      </c>
      <c r="E120" s="153" cm="1">
        <f t="array" ref="E120">INDEX(N120:Q120,case_number)</f>
        <v>-9.6919199393038049</v>
      </c>
      <c r="F120" s="109" cm="1">
        <f t="array" aca="1" ref="F120" ca="1">INDIRECT(sheet_name&amp;"!point4.Ms")</f>
        <v>-65.922342260089408</v>
      </c>
      <c r="G120" s="118">
        <f ca="1">(F120-E120)/E120</f>
        <v>5.8017836169646255</v>
      </c>
      <c r="H120" t="s">
        <v>307</v>
      </c>
      <c r="L120" s="105" t="s">
        <v>122</v>
      </c>
      <c r="M120" s="103" t="s">
        <v>121</v>
      </c>
      <c r="N120" s="108">
        <v>-10.329752102219947</v>
      </c>
      <c r="O120" s="108">
        <v>-9.6919199393038049</v>
      </c>
      <c r="P120" s="108">
        <v>-9.4152109903612455</v>
      </c>
      <c r="Q120" s="108">
        <v>-9.2779003851701756</v>
      </c>
      <c r="R120" t="s">
        <v>307</v>
      </c>
    </row>
    <row r="121" spans="2:18" ht="15.6">
      <c r="C121" s="105" t="s">
        <v>337</v>
      </c>
      <c r="D121" s="103" t="s">
        <v>128</v>
      </c>
      <c r="E121" s="153" cm="1">
        <f t="array" ref="E121">INDEX(N121:Q121,case_number)</f>
        <v>-81.300000000000011</v>
      </c>
      <c r="F121" s="109" cm="1">
        <f t="array" aca="1" ref="F121" ca="1">-INDIRECT(sheet_name&amp;"!DZdwDZ")</f>
        <v>81.3</v>
      </c>
      <c r="G121" s="118">
        <f t="shared" ref="G121:G127" ca="1" si="10">(F121-E121)/E121</f>
        <v>-2</v>
      </c>
      <c r="H121" s="150" t="s">
        <v>332</v>
      </c>
      <c r="L121" s="105" t="s">
        <v>337</v>
      </c>
      <c r="M121" s="103" t="s">
        <v>128</v>
      </c>
      <c r="N121" s="109">
        <v>-81.300000000000011</v>
      </c>
      <c r="O121" s="109">
        <v>-81.300000000000011</v>
      </c>
      <c r="P121" s="109">
        <v>-81.300000000000011</v>
      </c>
      <c r="Q121" s="109">
        <v>-81.300000000000011</v>
      </c>
    </row>
    <row r="122" spans="2:18" ht="16.2">
      <c r="C122" s="151" t="s">
        <v>338</v>
      </c>
      <c r="D122" s="103" t="s">
        <v>121</v>
      </c>
      <c r="E122" s="153" cm="1">
        <f t="array" ref="E122">INDEX(N122:Q122,case_number)</f>
        <v>0</v>
      </c>
      <c r="F122" s="109" cm="1">
        <f t="array" aca="1" ref="F122" ca="1">INDIRECT(sheet_name&amp;"!MZTlow1")</f>
        <v>7.4857300389025105E-14</v>
      </c>
      <c r="G122" s="118" t="e">
        <f t="shared" ca="1" si="10"/>
        <v>#DIV/0!</v>
      </c>
      <c r="H122" s="150" t="s">
        <v>332</v>
      </c>
      <c r="L122" s="151" t="s">
        <v>338</v>
      </c>
      <c r="M122" s="103" t="s">
        <v>121</v>
      </c>
      <c r="N122" s="113">
        <v>0</v>
      </c>
      <c r="O122" s="113">
        <v>0</v>
      </c>
      <c r="P122" s="113">
        <v>0</v>
      </c>
      <c r="Q122" s="113">
        <v>0</v>
      </c>
      <c r="R122" s="150" t="s">
        <v>332</v>
      </c>
    </row>
    <row r="123" spans="2:18" ht="16.2">
      <c r="C123" s="151" t="s">
        <v>339</v>
      </c>
      <c r="D123" s="103" t="s">
        <v>121</v>
      </c>
      <c r="E123" s="153" cm="1">
        <f t="array" ref="E123">INDEX(N123:Q123,case_number)</f>
        <v>-36.417914657944856</v>
      </c>
      <c r="F123" s="109" cm="1">
        <f t="array" aca="1" ref="F123" ca="1">INDIRECT(sheet_name&amp;"!MZThigh1")</f>
        <v>-35.328346391219618</v>
      </c>
      <c r="G123" s="118">
        <f t="shared" ca="1" si="10"/>
        <v>-2.9918469438983634E-2</v>
      </c>
      <c r="H123" s="150" t="s">
        <v>332</v>
      </c>
      <c r="L123" s="151" t="s">
        <v>339</v>
      </c>
      <c r="M123" s="103" t="s">
        <v>121</v>
      </c>
      <c r="N123" s="109">
        <v>-35.465363495377048</v>
      </c>
      <c r="O123" s="109">
        <v>-36.417914657944856</v>
      </c>
      <c r="P123" s="109">
        <v>-36.702209985816857</v>
      </c>
      <c r="Q123" s="109">
        <v>-36.827023558245642</v>
      </c>
      <c r="R123" s="150" t="s">
        <v>332</v>
      </c>
    </row>
    <row r="124" spans="2:18" ht="16.2">
      <c r="C124" s="151" t="s">
        <v>340</v>
      </c>
      <c r="D124" s="103" t="s">
        <v>121</v>
      </c>
      <c r="E124" s="153" cm="1">
        <f t="array" ref="E124">INDEX(N124:Q124,case_number)</f>
        <v>0</v>
      </c>
      <c r="F124" s="109" cm="1">
        <f t="array" aca="1" ref="F124" ca="1">INDIRECT(sheet_name&amp;"!MZT1_")</f>
        <v>-9.1324080142129773</v>
      </c>
      <c r="G124" s="118" t="e">
        <f t="shared" ca="1" si="10"/>
        <v>#DIV/0!</v>
      </c>
      <c r="H124" s="150" t="s">
        <v>333</v>
      </c>
      <c r="L124" s="151" t="s">
        <v>340</v>
      </c>
      <c r="M124" s="103" t="s">
        <v>121</v>
      </c>
      <c r="N124" s="113">
        <v>0</v>
      </c>
      <c r="O124" s="113">
        <v>0</v>
      </c>
      <c r="P124" s="113">
        <v>0</v>
      </c>
      <c r="Q124" s="113">
        <v>0</v>
      </c>
      <c r="R124" s="150" t="s">
        <v>332</v>
      </c>
    </row>
    <row r="125" spans="2:18" ht="16.2">
      <c r="C125" s="151" t="s">
        <v>338</v>
      </c>
      <c r="D125" s="103" t="s">
        <v>121</v>
      </c>
      <c r="E125" s="153" cm="1">
        <f t="array" ref="E125">INDEX(N125:Q125,case_number)</f>
        <v>4.5559686491004406E-3</v>
      </c>
      <c r="F125" s="109" cm="1">
        <f t="array" aca="1" ref="F125" ca="1">INDIRECT(sheet_name&amp;"!MZTlow2")</f>
        <v>3.797341872976789E-3</v>
      </c>
      <c r="G125" s="118">
        <f t="shared" ca="1" si="10"/>
        <v>-0.16651272968558281</v>
      </c>
      <c r="H125" s="150" t="s">
        <v>333</v>
      </c>
      <c r="L125" s="151" t="s">
        <v>338</v>
      </c>
      <c r="M125" s="103" t="s">
        <v>121</v>
      </c>
      <c r="N125" s="113">
        <v>4.3825563574873662E-3</v>
      </c>
      <c r="O125" s="113">
        <v>4.5559686491004406E-3</v>
      </c>
      <c r="P125" s="113">
        <v>4.6015556523820332E-3</v>
      </c>
      <c r="Q125" s="113">
        <v>4.6140657580457604E-3</v>
      </c>
      <c r="R125" s="150" t="s">
        <v>333</v>
      </c>
    </row>
    <row r="126" spans="2:18" ht="16.2">
      <c r="C126" s="151" t="s">
        <v>339</v>
      </c>
      <c r="D126" s="103" t="s">
        <v>121</v>
      </c>
      <c r="E126" s="153" cm="1">
        <f t="array" ref="E126">INDEX(N126:Q126,case_number)</f>
        <v>-36.373175205048121</v>
      </c>
      <c r="F126" s="109" cm="1">
        <f t="array" aca="1" ref="F126" ca="1">INDIRECT(sheet_name&amp;"!MZThigh2")</f>
        <v>-35.284945474277087</v>
      </c>
      <c r="G126" s="118">
        <f t="shared" ca="1" si="10"/>
        <v>-2.9918469438983734E-2</v>
      </c>
      <c r="H126" s="150" t="s">
        <v>333</v>
      </c>
      <c r="L126" s="151" t="s">
        <v>339</v>
      </c>
      <c r="M126" s="103" t="s">
        <v>121</v>
      </c>
      <c r="N126" s="109">
        <v>-35.421794252753735</v>
      </c>
      <c r="O126" s="109">
        <v>-36.373175205048121</v>
      </c>
      <c r="P126" s="109">
        <v>-36.657121275760574</v>
      </c>
      <c r="Q126" s="109">
        <v>-36.781781514562297</v>
      </c>
      <c r="R126" s="150" t="s">
        <v>333</v>
      </c>
    </row>
    <row r="127" spans="2:18" ht="16.2">
      <c r="C127" s="151" t="s">
        <v>340</v>
      </c>
      <c r="D127" s="103" t="s">
        <v>121</v>
      </c>
      <c r="E127" s="153" cm="1">
        <f t="array" ref="E127">INDEX(N127:Q127,case_number)</f>
        <v>2.3112246009945004E-3</v>
      </c>
      <c r="F127" s="109" cm="1">
        <f t="array" aca="1" ref="F127" ca="1">INDIRECT(sheet_name&amp;"!MZT2_")</f>
        <v>-9.119462752250989</v>
      </c>
      <c r="G127" s="118">
        <f t="shared" ca="1" si="10"/>
        <v>-3946.7276234975006</v>
      </c>
      <c r="L127" s="151" t="s">
        <v>340</v>
      </c>
      <c r="M127" s="103" t="s">
        <v>121</v>
      </c>
      <c r="N127" s="113">
        <v>2.123336516156313E-3</v>
      </c>
      <c r="O127" s="113">
        <v>2.3112246009945004E-3</v>
      </c>
      <c r="P127" s="113">
        <v>2.3606312039241646E-3</v>
      </c>
      <c r="Q127" s="113">
        <v>2.3701074299903317E-3</v>
      </c>
      <c r="R127" s="150" t="s">
        <v>333</v>
      </c>
    </row>
    <row r="128" spans="2:18" ht="16.2">
      <c r="C128" s="151" t="s">
        <v>341</v>
      </c>
      <c r="D128" s="103" t="s">
        <v>121</v>
      </c>
      <c r="E128" s="153" cm="1">
        <f t="array" ref="E128">INDEX(N128:Q128,case_number)</f>
        <v>0</v>
      </c>
      <c r="F128" s="109" cm="1">
        <f t="array" aca="1" ref="F128" ca="1">INDIRECT(sheet_name&amp;"!point1.Ms")</f>
        <v>-9.1324080142130342</v>
      </c>
      <c r="G128" s="118" t="e">
        <f ca="1">(F128-E128)/E128</f>
        <v>#DIV/0!</v>
      </c>
      <c r="L128" s="151" t="s">
        <v>341</v>
      </c>
      <c r="M128" s="103" t="s">
        <v>121</v>
      </c>
      <c r="N128" s="108">
        <v>0</v>
      </c>
      <c r="O128" s="108">
        <v>0</v>
      </c>
      <c r="P128" s="108">
        <v>0</v>
      </c>
      <c r="Q128" s="108">
        <v>0</v>
      </c>
    </row>
    <row r="129" spans="3:18" ht="16.2">
      <c r="C129" s="151" t="s">
        <v>342</v>
      </c>
      <c r="D129" s="103" t="s">
        <v>121</v>
      </c>
      <c r="E129" s="108" cm="1">
        <f t="array" ref="E129">INDEX(N129:Q129,case_number)</f>
        <v>688.61788250075506</v>
      </c>
      <c r="F129" s="109" cm="1">
        <f t="array" aca="1" ref="F129" ca="1">INDIRECT(sheet_name&amp;"!point2.Ms")</f>
        <v>561.51735589166344</v>
      </c>
      <c r="G129" s="118">
        <f ca="1">(F129-E129)/E129</f>
        <v>-0.18457337492822407</v>
      </c>
      <c r="L129" s="151" t="s">
        <v>342</v>
      </c>
      <c r="M129" s="103" t="s">
        <v>121</v>
      </c>
      <c r="N129" s="108">
        <v>647.73140397949749</v>
      </c>
      <c r="O129" s="108">
        <v>688.61788250075506</v>
      </c>
      <c r="P129" s="108">
        <v>700.95308760664295</v>
      </c>
      <c r="Q129" s="108">
        <v>704.84972461913185</v>
      </c>
    </row>
    <row r="130" spans="3:18" ht="16.2">
      <c r="C130" s="151" t="s">
        <v>343</v>
      </c>
      <c r="D130" s="103" t="s">
        <v>121</v>
      </c>
      <c r="E130" s="108" cm="1">
        <f t="array" ref="E130">INDEX(N130:Q130,case_number)</f>
        <v>16.903817438650776</v>
      </c>
      <c r="F130" s="109" cm="1">
        <f t="array" aca="1" ref="F130" ca="1">INDIRECT(sheet_name&amp;"!point3.Ms")</f>
        <v>23.694639622017423</v>
      </c>
      <c r="G130" s="118">
        <f ca="1">(F130-E130)/E130</f>
        <v>0.40173305278601462</v>
      </c>
      <c r="H130" t="s">
        <v>334</v>
      </c>
      <c r="L130" s="151" t="s">
        <v>343</v>
      </c>
      <c r="M130" s="103" t="s">
        <v>121</v>
      </c>
      <c r="N130" s="108">
        <v>17.904291623910957</v>
      </c>
      <c r="O130" s="108">
        <v>16.903817438650776</v>
      </c>
      <c r="P130" s="108">
        <v>16.633331009787383</v>
      </c>
      <c r="Q130" s="108">
        <v>16.528735818517813</v>
      </c>
    </row>
    <row r="131" spans="3:18" ht="15.6">
      <c r="C131" s="112" t="s">
        <v>344</v>
      </c>
      <c r="E131" s="108" cm="1">
        <f t="array" ref="E131">INDEX(N131:Q131,case_number)</f>
        <v>2.4051948514842707E-4</v>
      </c>
      <c r="F131" s="109" cm="1">
        <f t="array" aca="1" ref="F131" ca="1">INDIRECT(sheet_name&amp;"!Ms_coeff.tens.2")*1000^2</f>
        <v>1.3328592619074711E-4</v>
      </c>
      <c r="G131" s="118">
        <f t="shared" ref="G131:G133" ca="1" si="11">(F131-E131)/E131</f>
        <v>-0.44584146224787158</v>
      </c>
      <c r="H131" t="s">
        <v>335</v>
      </c>
      <c r="L131" s="112" t="s">
        <v>344</v>
      </c>
      <c r="N131" s="155">
        <v>2.4110986271997311E-4</v>
      </c>
      <c r="O131" s="155">
        <v>2.4051948514842707E-4</v>
      </c>
      <c r="P131" s="155">
        <v>2.4038507644238738E-4</v>
      </c>
      <c r="Q131" s="155">
        <v>2.4083006054489569E-4</v>
      </c>
      <c r="R131" t="s">
        <v>334</v>
      </c>
    </row>
    <row r="132" spans="3:18" ht="15.6">
      <c r="C132" s="112" t="s">
        <v>345</v>
      </c>
      <c r="E132" s="108" cm="1">
        <f t="array" ref="E132">INDEX(N132:Q132,case_number)</f>
        <v>7.4299318241482407E-2</v>
      </c>
      <c r="F132" s="109" cm="1">
        <f t="array" aca="1" ref="F132" ca="1">INDIRECT(sheet_name&amp;"!Ms_coeff.tens.1")*1000</f>
        <v>0.1573694748019199</v>
      </c>
      <c r="G132" s="118">
        <f t="shared" ca="1" si="11"/>
        <v>1.118047359337117</v>
      </c>
      <c r="H132" t="s">
        <v>336</v>
      </c>
      <c r="L132" s="112" t="s">
        <v>345</v>
      </c>
      <c r="N132" s="155">
        <v>7.4250479243500575E-2</v>
      </c>
      <c r="O132" s="155">
        <v>7.4299318241482407E-2</v>
      </c>
      <c r="P132" s="155">
        <v>7.4315680824614483E-2</v>
      </c>
      <c r="Q132" s="155">
        <v>7.4357750019500624E-2</v>
      </c>
      <c r="R132" t="s">
        <v>335</v>
      </c>
    </row>
    <row r="133" spans="3:18" ht="15.6">
      <c r="C133" s="112" t="s">
        <v>346</v>
      </c>
      <c r="E133" s="108" cm="1">
        <f t="array" ref="E133">INDEX(N133:Q133,case_number)</f>
        <v>4.4542920170426328</v>
      </c>
      <c r="F133" s="109" cm="1">
        <f t="array" aca="1" ref="F133" ca="1">INDIRECT(sheet_name&amp;"!Ms_coeff.tens.0")</f>
        <v>2.7943200191604021</v>
      </c>
      <c r="G133" s="118">
        <f t="shared" ca="1" si="11"/>
        <v>-0.37266797765637888</v>
      </c>
      <c r="L133" s="112" t="s">
        <v>346</v>
      </c>
      <c r="N133" s="155">
        <v>4.4464047044327231</v>
      </c>
      <c r="O133" s="155">
        <v>4.4542920170426328</v>
      </c>
      <c r="P133" s="155">
        <v>4.4565145180194463</v>
      </c>
      <c r="Q133" s="155">
        <v>4.4569905036192665</v>
      </c>
      <c r="R133" t="s">
        <v>336</v>
      </c>
    </row>
  </sheetData>
  <conditionalFormatting sqref="G29:G31">
    <cfRule type="cellIs" dxfId="13" priority="22" operator="notBetween">
      <formula>-0.001</formula>
      <formula>0.001</formula>
    </cfRule>
  </conditionalFormatting>
  <conditionalFormatting sqref="G36:G38">
    <cfRule type="cellIs" dxfId="12" priority="21" operator="notBetween">
      <formula>-0.001</formula>
      <formula>0.001</formula>
    </cfRule>
  </conditionalFormatting>
  <conditionalFormatting sqref="G48:G53">
    <cfRule type="cellIs" dxfId="11" priority="20" operator="notBetween">
      <formula>-0.001</formula>
      <formula>0.001</formula>
    </cfRule>
  </conditionalFormatting>
  <conditionalFormatting sqref="G60:G61">
    <cfRule type="cellIs" dxfId="10" priority="19" operator="notBetween">
      <formula>-0.001</formula>
      <formula>0.001</formula>
    </cfRule>
  </conditionalFormatting>
  <conditionalFormatting sqref="G67:G72">
    <cfRule type="cellIs" dxfId="9" priority="8" operator="notBetween">
      <formula>-0.001</formula>
      <formula>0.001</formula>
    </cfRule>
  </conditionalFormatting>
  <conditionalFormatting sqref="G76:G79">
    <cfRule type="cellIs" dxfId="8" priority="7" operator="notBetween">
      <formula>-0.001</formula>
      <formula>0.001</formula>
    </cfRule>
  </conditionalFormatting>
  <conditionalFormatting sqref="G81:G84">
    <cfRule type="cellIs" dxfId="7" priority="17" operator="notBetween">
      <formula>-0.001</formula>
      <formula>0.001</formula>
    </cfRule>
  </conditionalFormatting>
  <conditionalFormatting sqref="G86:G92">
    <cfRule type="cellIs" dxfId="6" priority="5" operator="notBetween">
      <formula>-0.001</formula>
      <formula>0.001</formula>
    </cfRule>
  </conditionalFormatting>
  <conditionalFormatting sqref="G94:G101">
    <cfRule type="cellIs" dxfId="5" priority="14" operator="notBetween">
      <formula>-0.001</formula>
      <formula>0.001</formula>
    </cfRule>
  </conditionalFormatting>
  <conditionalFormatting sqref="G104">
    <cfRule type="cellIs" dxfId="4" priority="13" operator="notBetween">
      <formula>-0.001</formula>
      <formula>0.001</formula>
    </cfRule>
  </conditionalFormatting>
  <conditionalFormatting sqref="G106:G108">
    <cfRule type="cellIs" dxfId="3" priority="12" operator="notBetween">
      <formula>-0.001</formula>
      <formula>0.001</formula>
    </cfRule>
  </conditionalFormatting>
  <conditionalFormatting sqref="G110">
    <cfRule type="cellIs" dxfId="2" priority="1" operator="notBetween">
      <formula>-0.001</formula>
      <formula>0.001</formula>
    </cfRule>
  </conditionalFormatting>
  <conditionalFormatting sqref="G112:G113">
    <cfRule type="cellIs" dxfId="1" priority="11" operator="notBetween">
      <formula>-0.001</formula>
      <formula>0.001</formula>
    </cfRule>
  </conditionalFormatting>
  <conditionalFormatting sqref="G117:G133">
    <cfRule type="cellIs" dxfId="0" priority="2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371</vt:i4>
      </vt:variant>
    </vt:vector>
  </HeadingPairs>
  <TitlesOfParts>
    <vt:vector size="37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2024-08-20T08:36:46Z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