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75B55970-90EF-4BCB-8DDE-76091BEB468A}" xr6:coauthVersionLast="47" xr6:coauthVersionMax="47" xr10:uidLastSave="{00000000-0000-0000-0000-000000000000}"/>
  <bookViews>
    <workbookView xWindow="810" yWindow="-120" windowWidth="28110" windowHeight="1824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  <sheet name="Sheet1" sheetId="16" r:id="rId6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Gap120deg!$J$160</definedName>
    <definedName name="clamped_parts_stiffness" localSheetId="0">Gap30deg!$J$160</definedName>
    <definedName name="clamped_parts_stiffness" localSheetId="1">Gap60deg!$J$160</definedName>
    <definedName name="clamped_parts_stiffness" localSheetId="2">Gap90deg!$J$160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Gap120deg!$A$11:$K$172</definedName>
    <definedName name="_xlnm.Print_Area" localSheetId="0">Gap30deg!$A$11:$K$172</definedName>
    <definedName name="_xlnm.Print_Area" localSheetId="1">Gap60deg!$A$11:$K$172</definedName>
    <definedName name="_xlnm.Print_Area" localSheetId="2">Gap90deg!$A$11:$K$172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Gap120deg!$J$161</definedName>
    <definedName name="true_force_initial_slope" localSheetId="0">Gap30deg!$J$161</definedName>
    <definedName name="true_force_initial_slope" localSheetId="1">Gap60deg!$J$161</definedName>
    <definedName name="true_force_initial_slope" localSheetId="2">Gap90deg!$J$161</definedName>
    <definedName name="true_moment_initial_slope" localSheetId="3">Gap120deg!$J$162</definedName>
    <definedName name="true_moment_initial_slope" localSheetId="0">Gap30deg!$J$162</definedName>
    <definedName name="true_moment_initial_slope" localSheetId="1">Gap60deg!$J$162</definedName>
    <definedName name="true_moment_initial_slope" localSheetId="2">Gap90deg!$J$162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5" l="1"/>
  <c r="J128" i="15"/>
  <c r="J132" i="14"/>
  <c r="J128" i="14"/>
  <c r="J132" i="13"/>
  <c r="J141" i="13"/>
  <c r="D18" i="15"/>
  <c r="D17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31" i="15"/>
  <c r="A124" i="15"/>
  <c r="A157" i="15" s="1"/>
  <c r="J116" i="15"/>
  <c r="J115" i="15"/>
  <c r="J114" i="15"/>
  <c r="J113" i="15"/>
  <c r="A94" i="15"/>
  <c r="A112" i="15" s="1"/>
  <c r="A88" i="15"/>
  <c r="A82" i="15"/>
  <c r="A64" i="15"/>
  <c r="A46" i="15"/>
  <c r="A35" i="15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88" i="14"/>
  <c r="A82" i="14"/>
  <c r="A64" i="14"/>
  <c r="A35" i="14"/>
  <c r="A21" i="14"/>
  <c r="A59" i="14" s="1"/>
  <c r="D16" i="14"/>
  <c r="S154" i="13"/>
  <c r="S153" i="13"/>
  <c r="A131" i="13"/>
  <c r="A124" i="13"/>
  <c r="A157" i="13" s="1"/>
  <c r="J116" i="13"/>
  <c r="J115" i="13"/>
  <c r="J114" i="13"/>
  <c r="J113" i="13"/>
  <c r="A94" i="13"/>
  <c r="A112" i="13" s="1"/>
  <c r="A88" i="13"/>
  <c r="A64" i="13"/>
  <c r="A82" i="13" s="1"/>
  <c r="A46" i="13"/>
  <c r="A35" i="13"/>
  <c r="A21" i="13"/>
  <c r="A59" i="13" s="1"/>
  <c r="G23" i="12"/>
  <c r="G22" i="12"/>
  <c r="E106" i="12" s="1" a="1"/>
  <c r="E106" i="12" s="1"/>
  <c r="J129" i="2"/>
  <c r="S153" i="2"/>
  <c r="S154" i="2"/>
  <c r="D16" i="2"/>
  <c r="F50" i="12" a="1"/>
  <c r="F101" i="12" a="1"/>
  <c r="F30" i="12" a="1"/>
  <c r="F72" i="12" a="1"/>
  <c r="F70" i="12" a="1"/>
  <c r="F92" i="12" a="1"/>
  <c r="F88" i="12" a="1"/>
  <c r="F86" i="12" a="1"/>
  <c r="F83" i="12" a="1"/>
  <c r="F76" i="12" a="1"/>
  <c r="F96" i="12" a="1"/>
  <c r="F53" i="12" a="1"/>
  <c r="F36" i="12" a="1"/>
  <c r="F82" i="12" a="1"/>
  <c r="F105" i="12" a="1"/>
  <c r="F94" i="12" a="1"/>
  <c r="F87" i="12" a="1"/>
  <c r="F37" i="12" a="1"/>
  <c r="F77" i="12" a="1"/>
  <c r="F75" i="12" a="1"/>
  <c r="F29" i="12" a="1"/>
  <c r="F95" i="12" a="1"/>
  <c r="F74" i="12" a="1"/>
  <c r="F52" i="12" a="1"/>
  <c r="F67" i="12" a="1"/>
  <c r="F48" i="12" a="1"/>
  <c r="F106" i="12" a="1"/>
  <c r="F49" i="12" a="1"/>
  <c r="F51" i="12" a="1"/>
  <c r="F38" i="12" a="1"/>
  <c r="F31" i="12" a="1"/>
  <c r="F71" i="12" a="1"/>
  <c r="F89" i="12" a="1"/>
  <c r="F85" i="12" a="1"/>
  <c r="F50" i="12" l="1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101" i="12"/>
  <c r="F96" i="12"/>
  <c r="F95" i="12"/>
  <c r="F94" i="12"/>
  <c r="F92" i="12"/>
  <c r="F89" i="12"/>
  <c r="F88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67" i="12"/>
  <c r="F53" i="12"/>
  <c r="F52" i="12"/>
  <c r="F51" i="12"/>
  <c r="F49" i="12"/>
  <c r="F48" i="12"/>
  <c r="F38" i="12"/>
  <c r="F37" i="12"/>
  <c r="F36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106" i="12" l="1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<sst xmlns="http://schemas.openxmlformats.org/spreadsheetml/2006/main" count="1464" uniqueCount="306">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</sst>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5" formatCode="0.00000000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1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0" fontId="8" fillId="10" borderId="0" xfId="0" applyFont="1" applyFill="1"/>
    <xf numFmtId="0" fontId="8" fillId="10" borderId="0" xfId="0" applyFont="1" applyFill="1" applyAlignment="1">
      <alignment horizontal="center"/>
    </xf>
    <xf numFmtId="0" fontId="48" fillId="10" borderId="0" xfId="0" applyFont="1" applyFill="1" applyAlignment="1">
      <alignment horizontal="center"/>
    </xf>
    <xf numFmtId="11" fontId="8" fillId="10" borderId="0" xfId="0" applyNumberFormat="1" applyFont="1" applyFill="1" applyAlignment="1">
      <alignment horizontal="center"/>
    </xf>
    <xf numFmtId="0" fontId="8" fillId="11" borderId="0" xfId="0" applyFont="1" applyFill="1"/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175" fontId="0" fillId="0" borderId="0" xfId="0" applyNumberFormat="1"/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-7.0896214729580294</c:v>
                </c:pt>
                <c:pt idx="38">
                  <c:v>9.046558991994516</c:v>
                </c:pt>
                <c:pt idx="39">
                  <c:v>26.06635477055708</c:v>
                </c:pt>
                <c:pt idx="40">
                  <c:v>43.969765862729538</c:v>
                </c:pt>
                <c:pt idx="41">
                  <c:v>62.756792268512129</c:v>
                </c:pt>
                <c:pt idx="42">
                  <c:v>82.42743398790472</c:v>
                </c:pt>
                <c:pt idx="43">
                  <c:v>102.98169102090735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219.00720589007051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6"/>
  <sheetViews>
    <sheetView showGridLines="0" tabSelected="1" zoomScaleNormal="100" workbookViewId="0">
      <pane ySplit="1" topLeftCell="A39" activePane="bottomLeft" state="frozen"/>
      <selection pane="bottomLeft" activeCell="J60" sqref="J60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107</v>
      </c>
      <c r="C13" s="159"/>
      <c r="D13" s="158" t="s">
        <v>108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106</v>
      </c>
      <c r="C14" s="159"/>
      <c r="D14" s="158" t="s">
        <v>110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105</v>
      </c>
      <c r="C15" s="159"/>
      <c r="D15" s="158" t="s">
        <v>109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104</v>
      </c>
      <c r="C16" s="159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103</v>
      </c>
      <c r="C17" s="159"/>
      <c r="D17" s="158"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102</v>
      </c>
      <c r="C18" s="159"/>
      <c r="D18" s="169">
        <v>45365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-7.0896214729580294</v>
      </c>
      <c r="BA68" s="71">
        <v>9.046558991994516</v>
      </c>
      <c r="BB68" s="71">
        <v>26.06635477055708</v>
      </c>
      <c r="BC68" s="71">
        <v>43.969765862729538</v>
      </c>
      <c r="BD68" s="71">
        <v>62.756792268512129</v>
      </c>
      <c r="BE68" s="71">
        <v>82.42743398790472</v>
      </c>
      <c r="BF68" s="71">
        <v>102.98169102090735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219.00720589007051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43.993431730052762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5169.3500000000004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1420.13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14496.858134358161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10330.08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2.4033637535545207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0.10079917956264871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0.42891642426430598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107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106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105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104</v>
      </c>
      <c r="C16" s="159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103</v>
      </c>
      <c r="C17" s="159"/>
      <c r="D17" s="158">
        <f>Gap30deg!D17</f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102</v>
      </c>
      <c r="C18" s="159"/>
      <c r="D18" s="169">
        <f>Gap30deg!D18</f>
        <v>45365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2108/1000</f>
        <v>2.1080000000000001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2207.0100000000002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95.75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5066.0782668704733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f>14750277/1000</f>
        <v>14750.277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1.3434564816799828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9.9798541761431422E-2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0.5164921787652943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6"/>
  <sheetViews>
    <sheetView showGridLines="0" zoomScaleNormal="100" workbookViewId="0">
      <pane ySplit="1" topLeftCell="A24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107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106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105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104</v>
      </c>
      <c r="C16" s="159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103</v>
      </c>
      <c r="C17" s="159"/>
      <c r="D17" s="158">
        <f>Gap30deg!D17</f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102</v>
      </c>
      <c r="C18" s="159"/>
      <c r="D18" s="169">
        <f>Gap30deg!D18</f>
        <v>45365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2512/1000</f>
        <v>2.512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1234.7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19.190000000000001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2758.5779820854227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15642.74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1.176348731770579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9.646942436931033E-2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0.53533637893179431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E42" sqref="E4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107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106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105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104</v>
      </c>
      <c r="C16" s="159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103</v>
      </c>
      <c r="C17" s="159"/>
      <c r="D17" s="158">
        <f>Gap30deg!D17</f>
        <v>0.4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102</v>
      </c>
      <c r="C18" s="159"/>
      <c r="D18" s="169">
        <f>Gap30deg!D18</f>
        <v>45365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2916/1000</f>
        <v>2.9159999999999999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797.73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1768.4363942151319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15937.63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1.1109598364855044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9.4005800731376182E-2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0.54148630594563041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4" priority="3" stopIfTrue="1" operator="between">
      <formula>0</formula>
      <formula>1</formula>
    </cfRule>
  </conditionalFormatting>
  <conditionalFormatting sqref="K94">
    <cfRule type="cellIs" dxfId="13" priority="2" stopIfTrue="1" operator="between">
      <formula>0</formula>
      <formula>1</formula>
    </cfRule>
  </conditionalFormatting>
  <conditionalFormatting sqref="K124">
    <cfRule type="cellIs" dxfId="1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zoomScale="115" zoomScaleNormal="115" workbookViewId="0">
      <pane ySplit="26" topLeftCell="A42" activePane="bottomLeft" state="frozen"/>
      <selection pane="bottomLeft" activeCell="C49" sqref="C49"/>
    </sheetView>
  </sheetViews>
  <sheetFormatPr defaultColWidth="11.42578125" defaultRowHeight="12.75"/>
  <cols>
    <col min="1" max="1" width="2.7109375" customWidth="1"/>
    <col min="3" max="3" width="14.85546875" customWidth="1"/>
    <col min="4" max="7" width="16.85546875" customWidth="1"/>
    <col min="8" max="8" width="68.14062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>
      <c r="B20" s="106"/>
      <c r="C20" s="103"/>
      <c r="D20" s="138"/>
      <c r="E20" s="103"/>
      <c r="F20" s="103"/>
      <c r="G20" s="149" t="s">
        <v>299</v>
      </c>
    </row>
    <row r="21" spans="2:17" ht="18.75">
      <c r="B21" s="106"/>
      <c r="C21" s="103"/>
      <c r="D21" s="139"/>
      <c r="E21" s="103"/>
      <c r="F21" s="103"/>
      <c r="G21" s="150">
        <v>30</v>
      </c>
    </row>
    <row r="22" spans="2:17">
      <c r="B22" s="106"/>
      <c r="C22" s="103"/>
      <c r="D22" s="139"/>
      <c r="E22" s="103"/>
      <c r="F22" s="103"/>
      <c r="G22" s="151">
        <f>MATCH(gap_angle,N48:Q48,0)</f>
        <v>1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75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75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75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75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75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75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75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75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75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75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75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75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75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75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75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75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75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75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75">
      <c r="B46" s="106"/>
      <c r="C46" s="103" t="s">
        <v>192</v>
      </c>
      <c r="D46" s="103" t="s">
        <v>136</v>
      </c>
      <c r="E46" s="111" cm="1">
        <f t="array" ref="E46">INDEX(N46:Q46,case_number)</f>
        <v>3237</v>
      </c>
      <c r="F46" s="111" t="s">
        <v>92</v>
      </c>
      <c r="G46" s="111"/>
      <c r="K46" s="106"/>
      <c r="L46" s="103" t="s">
        <v>192</v>
      </c>
      <c r="M46" s="103" t="s">
        <v>136</v>
      </c>
      <c r="N46" s="111">
        <v>3237</v>
      </c>
      <c r="O46" s="111">
        <v>3332</v>
      </c>
      <c r="P46" s="111">
        <v>3376</v>
      </c>
      <c r="Q46" s="111">
        <v>3404</v>
      </c>
    </row>
    <row r="47" spans="2:17" ht="15.75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75">
      <c r="B48" s="106"/>
      <c r="C48" s="105" t="s">
        <v>190</v>
      </c>
      <c r="D48" s="103" t="s">
        <v>189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75">
      <c r="B49" s="106"/>
      <c r="C49" s="103" t="s">
        <v>188</v>
      </c>
      <c r="D49" s="103" t="s">
        <v>182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75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75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H52" s="170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75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75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75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75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75">
      <c r="B57" s="106">
        <v>16</v>
      </c>
      <c r="C57" s="105" t="s">
        <v>179</v>
      </c>
      <c r="D57" s="103"/>
      <c r="E57" s="109" cm="1">
        <f t="array" ref="E57">INDEX(N57:Q57,case_number)</f>
        <v>0.95299999999999996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75">
      <c r="B58" s="106">
        <v>17</v>
      </c>
      <c r="C58" s="105" t="s">
        <v>178</v>
      </c>
      <c r="D58" s="103"/>
      <c r="E58" s="109" cm="1">
        <f t="array" ref="E58">INDEX(N58:Q58,case_number)</f>
        <v>-1.7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75">
      <c r="B59" s="106">
        <v>18</v>
      </c>
      <c r="C59" s="103" t="s">
        <v>177</v>
      </c>
      <c r="D59" s="103"/>
      <c r="E59" s="109" cm="1">
        <f t="array" ref="E59">INDEX(N59:Q59,case_number)</f>
        <v>-0.13200000000000001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75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0.876</v>
      </c>
      <c r="F60" s="109"/>
      <c r="G60" s="109"/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75">
      <c r="B61" s="106"/>
      <c r="C61" s="103" t="s">
        <v>175</v>
      </c>
      <c r="D61" s="103" t="s">
        <v>133</v>
      </c>
      <c r="E61" s="109" cm="1">
        <f t="array" ref="E61">INDEX(N61:Q61,case_number)</f>
        <v>0.876</v>
      </c>
      <c r="F61" s="109"/>
      <c r="G61" s="109"/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75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75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75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75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1234.8</v>
      </c>
      <c r="F67" s="107" cm="1">
        <f t="array" aca="1" ref="F67" ca="1">INDIRECT(sheet_name&amp;"!DZ_gap")</f>
        <v>1234.8029838661535</v>
      </c>
      <c r="G67" s="118">
        <f ca="1">(F67-E67)/E67</f>
        <v>2.4164772866047524E-6</v>
      </c>
      <c r="K67" s="106">
        <v>25</v>
      </c>
      <c r="L67" s="105" t="s">
        <v>165</v>
      </c>
      <c r="M67" s="103" t="s">
        <v>136</v>
      </c>
      <c r="N67" s="107">
        <v>1234.8</v>
      </c>
      <c r="O67" s="107">
        <v>806.6</v>
      </c>
      <c r="P67" s="107">
        <v>713.5</v>
      </c>
      <c r="Q67" s="107">
        <v>682.4</v>
      </c>
    </row>
    <row r="68" spans="2:17" ht="15.75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5.75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t="s">
        <v>92</v>
      </c>
      <c r="G69" s="114"/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75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ref="G70:G71" ca="1" si="1">(F70-E70)/E70</f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5.75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75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14497</v>
      </c>
      <c r="F72" s="111" cm="1">
        <f t="array" aca="1" ref="F72" ca="1">INDIRECT(sheet_name&amp;"!gap.stiffness")</f>
        <v>14496.858134358161</v>
      </c>
      <c r="G72" s="118">
        <f ca="1">(F72-E72)/E72</f>
        <v>-9.7858620293235691E-6</v>
      </c>
      <c r="K72" s="106">
        <v>26</v>
      </c>
      <c r="L72" s="103" t="s">
        <v>164</v>
      </c>
      <c r="M72" s="103" t="s">
        <v>143</v>
      </c>
      <c r="N72" s="111">
        <v>14497</v>
      </c>
      <c r="O72" s="111">
        <v>5077</v>
      </c>
      <c r="P72" s="111">
        <v>2767</v>
      </c>
      <c r="Q72" s="111">
        <v>1774</v>
      </c>
    </row>
    <row r="73" spans="2:17" ht="15.75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4817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11">
        <v>4817</v>
      </c>
      <c r="O73" s="111">
        <v>2025</v>
      </c>
      <c r="P73" s="111">
        <v>1073</v>
      </c>
      <c r="Q73" s="111">
        <v>608</v>
      </c>
    </row>
    <row r="74" spans="2:17" ht="15.75">
      <c r="B74" s="106"/>
      <c r="C74" s="103" t="s">
        <v>161</v>
      </c>
      <c r="D74" s="103" t="s">
        <v>143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5169.3500000000004</v>
      </c>
      <c r="G74" s="118">
        <f ca="1">(F74-E74)/E74</f>
        <v>6.7711356161803788E-5</v>
      </c>
      <c r="H74" t="s">
        <v>162</v>
      </c>
      <c r="K74" s="106"/>
      <c r="L74" s="103" t="s">
        <v>161</v>
      </c>
      <c r="M74" s="103" t="s">
        <v>143</v>
      </c>
      <c r="N74" s="111">
        <v>5169</v>
      </c>
      <c r="O74" s="111">
        <v>2212</v>
      </c>
      <c r="P74" s="111">
        <v>1238</v>
      </c>
      <c r="Q74" s="111">
        <v>800</v>
      </c>
    </row>
    <row r="75" spans="2:17" ht="15.75">
      <c r="B75" s="106"/>
      <c r="C75" s="103" t="s">
        <v>161</v>
      </c>
      <c r="D75" s="103" t="s">
        <v>143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5169.3500000000004</v>
      </c>
      <c r="G75" s="118">
        <f ca="1">(F75-E75)/E75</f>
        <v>6.7711356161803788E-5</v>
      </c>
      <c r="H75" t="s">
        <v>160</v>
      </c>
      <c r="K75" s="106"/>
      <c r="L75" s="103" t="s">
        <v>161</v>
      </c>
      <c r="M75" s="103" t="s">
        <v>143</v>
      </c>
      <c r="N75" s="111">
        <v>5169</v>
      </c>
      <c r="O75" s="111">
        <v>2212</v>
      </c>
      <c r="P75" s="111">
        <v>1238</v>
      </c>
      <c r="Q75" s="111">
        <v>800</v>
      </c>
    </row>
    <row r="76" spans="2:17" ht="15.75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159</v>
      </c>
      <c r="M76" s="103" t="s">
        <v>129</v>
      </c>
      <c r="N76" s="109">
        <v>1.8</v>
      </c>
      <c r="O76" s="109">
        <v>2.1030000000000002</v>
      </c>
      <c r="P76" s="109">
        <v>2.5049999999999999</v>
      </c>
      <c r="Q76" s="109">
        <v>2.9060000000000001</v>
      </c>
    </row>
    <row r="77" spans="2:17" ht="15.75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1420.1</v>
      </c>
      <c r="F77" s="107" cm="1">
        <f t="array" aca="1" ref="F77" ca="1">INDIRECT(sheet_name&amp;"!gap.k_fl")</f>
        <v>1420.13</v>
      </c>
      <c r="G77" s="118">
        <f ca="1">(F77-E77)/E77</f>
        <v>2.1125272868248777E-5</v>
      </c>
      <c r="K77" s="106">
        <v>29</v>
      </c>
      <c r="L77" s="103" t="s">
        <v>156</v>
      </c>
      <c r="M77" s="103" t="s">
        <v>143</v>
      </c>
      <c r="N77" s="107">
        <v>1420.1</v>
      </c>
      <c r="O77" s="107">
        <v>95.8</v>
      </c>
      <c r="P77" s="107">
        <v>19.2</v>
      </c>
      <c r="Q77" s="107">
        <v>6.1</v>
      </c>
    </row>
    <row r="78" spans="2:17" ht="15.75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75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75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75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1234.8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07">
        <v>1234.8</v>
      </c>
      <c r="O81" s="107">
        <v>806.6</v>
      </c>
      <c r="P81" s="107">
        <v>713.5</v>
      </c>
      <c r="Q81" s="107">
        <v>682.4</v>
      </c>
    </row>
    <row r="82" spans="2:17" ht="15.75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75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75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75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2.403</v>
      </c>
      <c r="F85" s="109" cm="1">
        <f t="array" aca="1" ref="F85" ca="1">INDIRECT(sheet_name&amp;"!stiffness_correction_factor")</f>
        <v>2.4033637535545207</v>
      </c>
      <c r="G85" s="118">
        <f ca="1">(F85-E85)/E85</f>
        <v>1.5137476259703448E-4</v>
      </c>
      <c r="K85" s="106">
        <v>36</v>
      </c>
      <c r="L85" s="105" t="s">
        <v>145</v>
      </c>
      <c r="M85" s="103" t="s">
        <v>129</v>
      </c>
      <c r="N85" s="109">
        <v>2.403</v>
      </c>
      <c r="O85" s="109">
        <v>1.345</v>
      </c>
      <c r="P85" s="109">
        <v>1.177</v>
      </c>
      <c r="Q85" s="109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194.5</v>
      </c>
      <c r="F86" s="107" cm="1">
        <f t="array" aca="1" ref="F86" ca="1">INDIRECT(sheet_name&amp;"!shell_arc_length")</f>
        <v>194.4645852572082</v>
      </c>
      <c r="G86" s="118">
        <f ca="1">(F86-E86)/E86</f>
        <v>-1.8208093980360304E-4</v>
      </c>
      <c r="K86" s="106"/>
      <c r="L86" s="105" t="s">
        <v>282</v>
      </c>
      <c r="M86" s="103" t="s">
        <v>133</v>
      </c>
      <c r="N86" s="107">
        <v>194.5</v>
      </c>
      <c r="O86" s="107">
        <v>194.5</v>
      </c>
      <c r="P86" s="107">
        <v>194.5</v>
      </c>
      <c r="Q86" s="107">
        <v>194.5</v>
      </c>
    </row>
    <row r="87" spans="2:17" ht="15.75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10330.700000000001</v>
      </c>
      <c r="F87" s="107" cm="1">
        <f t="array" aca="1" ref="F87" ca="1">INDIRECT(sheet_name&amp;"!k_seg")</f>
        <v>10330.08</v>
      </c>
      <c r="G87" s="118">
        <f ca="1">(F87-E87)/E87</f>
        <v>-6.0015294220217438E-5</v>
      </c>
      <c r="K87" s="106">
        <v>37</v>
      </c>
      <c r="L87" s="103" t="s">
        <v>144</v>
      </c>
      <c r="M87" s="103" t="s">
        <v>143</v>
      </c>
      <c r="N87" s="107">
        <v>10330.700000000001</v>
      </c>
      <c r="O87" s="107">
        <v>14733.5</v>
      </c>
      <c r="P87" s="107">
        <v>15624</v>
      </c>
      <c r="Q87" s="107">
        <v>15916.9</v>
      </c>
    </row>
    <row r="88" spans="2:17" ht="15.75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833</v>
      </c>
      <c r="F88" s="111" cm="1">
        <f t="array" aca="1" ref="F88" ca="1">INDIRECT(sheet_name&amp;"!Z2_tilde")</f>
        <v>833.44903973366161</v>
      </c>
      <c r="G88" s="118">
        <f ca="1">(F88-E88)/E88</f>
        <v>5.3906330571621482E-4</v>
      </c>
      <c r="K88" s="106">
        <v>38</v>
      </c>
      <c r="L88" s="103" t="s">
        <v>142</v>
      </c>
      <c r="M88" s="103" t="s">
        <v>136</v>
      </c>
      <c r="N88" s="111">
        <v>833</v>
      </c>
      <c r="O88" s="111">
        <v>1262</v>
      </c>
      <c r="P88" s="111">
        <v>1355</v>
      </c>
      <c r="Q88" s="111">
        <v>1386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0.41499999999999998</v>
      </c>
      <c r="F89" s="109" cm="1">
        <f t="array" aca="1" ref="F89" ca="1">INDIRECT(sheet_name&amp;"!u")</f>
        <v>0.41499999999999998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09">
        <v>0.41499999999999998</v>
      </c>
      <c r="O89" s="109">
        <v>0.44</v>
      </c>
      <c r="P89" s="109">
        <v>0.44600000000000001</v>
      </c>
      <c r="Q89" s="109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75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75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75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-1358.1</v>
      </c>
      <c r="F94" s="107" cm="1">
        <f t="array" aca="1" ref="F94" ca="1">INDIRECT(sheet_name&amp;"!point4.Z")</f>
        <v>-1358.0946505328202</v>
      </c>
      <c r="G94" s="118">
        <f ca="1">(F94-E94)/E94</f>
        <v>-3.9389346732291584E-6</v>
      </c>
      <c r="K94" s="106">
        <v>43</v>
      </c>
      <c r="L94" s="103" t="s">
        <v>139</v>
      </c>
      <c r="M94" s="103" t="s">
        <v>136</v>
      </c>
      <c r="N94" s="107">
        <v>-1358.1</v>
      </c>
      <c r="O94" s="107">
        <v>-929.9</v>
      </c>
      <c r="P94" s="107">
        <v>-836.8</v>
      </c>
      <c r="Q94" s="107">
        <v>-805.7</v>
      </c>
    </row>
    <row r="95" spans="2:17" ht="15.75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0.106</v>
      </c>
      <c r="F95" s="109" cm="1">
        <f t="array" aca="1" ref="F95" ca="1">INDIRECT(sheet_name&amp;"!true_force_initial_slope")</f>
        <v>0.10079917956264871</v>
      </c>
      <c r="G95" s="118">
        <f ca="1">(F95-E95)/E95</f>
        <v>-4.906434374859707E-2</v>
      </c>
      <c r="H95" s="147"/>
      <c r="K95" s="106">
        <v>44</v>
      </c>
      <c r="L95" s="105" t="s">
        <v>138</v>
      </c>
      <c r="M95" s="103" t="s">
        <v>129</v>
      </c>
      <c r="N95" s="109">
        <v>0.106</v>
      </c>
      <c r="O95" s="109">
        <v>0.1</v>
      </c>
      <c r="P95" s="109">
        <v>9.7000000000000003E-2</v>
      </c>
      <c r="Q95" s="109">
        <v>9.4E-2</v>
      </c>
    </row>
    <row r="96" spans="2:17" ht="15.75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2810.3</v>
      </c>
      <c r="F96" s="108" cm="1">
        <f t="array" aca="1" ref="F96" ca="1">INDIRECT(sheet_name&amp;"!point4.Fs")</f>
        <v>2815.007307549437</v>
      </c>
      <c r="G96" s="118">
        <f ca="1">(F96-E96)/E96</f>
        <v>1.6750195884556065E-3</v>
      </c>
      <c r="K96" s="106">
        <v>45</v>
      </c>
      <c r="L96" s="103" t="s">
        <v>137</v>
      </c>
      <c r="M96" s="103" t="s">
        <v>136</v>
      </c>
      <c r="N96" s="108">
        <v>2810.3</v>
      </c>
      <c r="O96" s="108">
        <v>2835.72</v>
      </c>
      <c r="P96" s="108">
        <v>2841.56</v>
      </c>
      <c r="Q96" s="108">
        <v>2843.91</v>
      </c>
    </row>
    <row r="97" spans="2:17" ht="15.75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75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75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t="s">
        <v>92</v>
      </c>
      <c r="G100" s="107" t="s">
        <v>92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75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1/(INDIRECT(sheet_name&amp;"!bolt.bending_stiffness")*1000000)</f>
        <v>1.6642873860837012E-9</v>
      </c>
      <c r="G101" s="118">
        <f ca="1">(F101-E101)/E101</f>
        <v>2.5827627010247801E-3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75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75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75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75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0.45200000000000001</v>
      </c>
      <c r="F105" s="109" cm="1">
        <f t="array" aca="1" ref="F105" ca="1">INDIRECT(sheet_name&amp;"!true_moment_initial_slope")</f>
        <v>0.42891642426430598</v>
      </c>
      <c r="G105" s="118">
        <f ca="1">(F105-E105)/E105</f>
        <v>-5.1069857822331921E-2</v>
      </c>
      <c r="K105" s="106">
        <v>53</v>
      </c>
      <c r="L105" s="105" t="s">
        <v>130</v>
      </c>
      <c r="M105" s="103" t="s">
        <v>129</v>
      </c>
      <c r="N105" s="109">
        <v>0.45200000000000001</v>
      </c>
      <c r="O105" s="109">
        <v>0.52600000000000002</v>
      </c>
      <c r="P105" s="109">
        <v>0.54600000000000004</v>
      </c>
      <c r="Q105" s="109">
        <v>0.55300000000000005</v>
      </c>
    </row>
    <row r="106" spans="2:17" ht="15.75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-319.14</v>
      </c>
      <c r="F106" s="108" cm="1">
        <f t="array" aca="1" ref="F106" ca="1">INDIRECT(sheet_name&amp;"!point4.Ms")</f>
        <v>-273.70649986196145</v>
      </c>
      <c r="G106" s="118">
        <f ca="1">(F106-E106)/E106</f>
        <v>-0.1423622865765449</v>
      </c>
      <c r="K106" s="106">
        <v>54</v>
      </c>
      <c r="L106" s="105" t="s">
        <v>128</v>
      </c>
      <c r="M106" s="103" t="s">
        <v>127</v>
      </c>
      <c r="N106" s="108">
        <v>-319.14</v>
      </c>
      <c r="O106" s="108">
        <v>-266.89999999999998</v>
      </c>
      <c r="P106" s="108">
        <v>-253.98</v>
      </c>
      <c r="Q106" s="108">
        <v>-249.73</v>
      </c>
    </row>
  </sheetData>
  <conditionalFormatting sqref="G29:G31">
    <cfRule type="cellIs" dxfId="11" priority="14" operator="notBetween">
      <formula>-0.001</formula>
      <formula>0.001</formula>
    </cfRule>
  </conditionalFormatting>
  <conditionalFormatting sqref="G36:G38">
    <cfRule type="cellIs" dxfId="10" priority="13" operator="notBetween">
      <formula>-0.001</formula>
      <formula>0.001</formula>
    </cfRule>
  </conditionalFormatting>
  <conditionalFormatting sqref="G48:G53">
    <cfRule type="cellIs" dxfId="9" priority="11" operator="notBetween">
      <formula>-0.001</formula>
      <formula>0.001</formula>
    </cfRule>
  </conditionalFormatting>
  <conditionalFormatting sqref="G67">
    <cfRule type="cellIs" dxfId="8" priority="10" operator="notBetween">
      <formula>-0.001</formula>
      <formula>0.001</formula>
    </cfRule>
  </conditionalFormatting>
  <conditionalFormatting sqref="G70:G72">
    <cfRule type="cellIs" dxfId="7" priority="9" operator="notBetween">
      <formula>-0.001</formula>
      <formula>0.001</formula>
    </cfRule>
  </conditionalFormatting>
  <conditionalFormatting sqref="G74:G77">
    <cfRule type="cellIs" dxfId="6" priority="7" operator="notBetween">
      <formula>-0.001</formula>
      <formula>0.001</formula>
    </cfRule>
  </conditionalFormatting>
  <conditionalFormatting sqref="G82:G83">
    <cfRule type="cellIs" dxfId="5" priority="6" operator="notBetween">
      <formula>-0.001</formula>
      <formula>0.001</formula>
    </cfRule>
  </conditionalFormatting>
  <conditionalFormatting sqref="G85:G89">
    <cfRule type="cellIs" dxfId="4" priority="5" operator="notBetween">
      <formula>-0.001</formula>
      <formula>0.001</formula>
    </cfRule>
  </conditionalFormatting>
  <conditionalFormatting sqref="G92">
    <cfRule type="cellIs" dxfId="3" priority="4" operator="notBetween">
      <formula>-0.001</formula>
      <formula>0.001</formula>
    </cfRule>
  </conditionalFormatting>
  <conditionalFormatting sqref="G94:G96">
    <cfRule type="cellIs" dxfId="2" priority="3" operator="notBetween">
      <formula>-0.001</formula>
      <formula>0.001</formula>
    </cfRule>
  </conditionalFormatting>
  <conditionalFormatting sqref="G101">
    <cfRule type="cellIs" dxfId="1" priority="2" operator="notBetween">
      <formula>-0.001</formula>
      <formula>0.001</formula>
    </cfRule>
  </conditionalFormatting>
  <conditionalFormatting sqref="G105:G106">
    <cfRule type="cellIs" dxfId="0" priority="1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D465-5D3E-4F61-958A-93D17CEE5DD4}">
  <dimension ref="J8:M87"/>
  <sheetViews>
    <sheetView topLeftCell="A43" workbookViewId="0">
      <selection activeCell="J8" sqref="J8:M87"/>
    </sheetView>
  </sheetViews>
  <sheetFormatPr defaultRowHeight="12.75"/>
  <sheetData>
    <row r="8" spans="10:13">
      <c r="J8" s="153"/>
      <c r="K8" s="153"/>
      <c r="L8" s="153"/>
      <c r="M8" s="153"/>
    </row>
    <row r="9" spans="10:13">
      <c r="J9" s="154">
        <v>153.69999999999999</v>
      </c>
      <c r="K9" s="154">
        <v>153.69999999999999</v>
      </c>
      <c r="L9" s="154">
        <v>153.69999999999999</v>
      </c>
      <c r="M9" s="154">
        <v>153.69999999999999</v>
      </c>
    </row>
    <row r="10" spans="10:13">
      <c r="J10" s="154">
        <v>900</v>
      </c>
      <c r="K10" s="154">
        <v>900</v>
      </c>
      <c r="L10" s="154">
        <v>900</v>
      </c>
      <c r="M10" s="154">
        <v>900</v>
      </c>
    </row>
    <row r="11" spans="10:13">
      <c r="J11" s="154">
        <v>4344.1000000000004</v>
      </c>
      <c r="K11" s="154">
        <v>4344.1000000000004</v>
      </c>
      <c r="L11" s="154">
        <v>4344.1000000000004</v>
      </c>
      <c r="M11" s="154">
        <v>4344.1000000000004</v>
      </c>
    </row>
    <row r="12" spans="10:13">
      <c r="J12" s="154">
        <v>2876</v>
      </c>
      <c r="K12" s="154">
        <v>2876</v>
      </c>
      <c r="L12" s="154">
        <v>2876</v>
      </c>
      <c r="M12" s="154">
        <v>2876</v>
      </c>
    </row>
    <row r="13" spans="10:13">
      <c r="J13" s="154">
        <v>3144.2</v>
      </c>
      <c r="K13" s="154">
        <v>3144.2</v>
      </c>
      <c r="L13" s="154">
        <v>3144.2</v>
      </c>
      <c r="M13" s="154">
        <v>3144.2</v>
      </c>
    </row>
    <row r="14" spans="10:13">
      <c r="J14" s="154">
        <v>0.03</v>
      </c>
      <c r="K14" s="154">
        <v>0.03</v>
      </c>
      <c r="L14" s="154">
        <v>0.03</v>
      </c>
      <c r="M14" s="154">
        <v>0.03</v>
      </c>
    </row>
    <row r="15" spans="10:13">
      <c r="J15" s="154">
        <v>3074.8</v>
      </c>
      <c r="K15" s="154">
        <v>3074.8</v>
      </c>
      <c r="L15" s="154">
        <v>3074.8</v>
      </c>
      <c r="M15" s="154">
        <v>3074.8</v>
      </c>
    </row>
    <row r="16" spans="10:13">
      <c r="J16" s="155">
        <v>2466</v>
      </c>
      <c r="K16" s="155">
        <v>2466</v>
      </c>
      <c r="L16" s="155">
        <v>2466</v>
      </c>
      <c r="M16" s="155">
        <v>2466</v>
      </c>
    </row>
    <row r="17" spans="10:13">
      <c r="J17" s="156">
        <v>5.8500000000000005E-10</v>
      </c>
      <c r="K17" s="156">
        <v>5.8500000000000005E-10</v>
      </c>
      <c r="L17" s="156">
        <v>5.8500000000000005E-10</v>
      </c>
      <c r="M17" s="156">
        <v>5.8500000000000005E-10</v>
      </c>
    </row>
    <row r="18" spans="10:13">
      <c r="J18" s="156">
        <v>9.7000000000000001E-11</v>
      </c>
      <c r="K18" s="156">
        <v>9.7000000000000001E-11</v>
      </c>
      <c r="L18" s="156">
        <v>9.7000000000000001E-11</v>
      </c>
      <c r="M18" s="156">
        <v>9.7000000000000001E-11</v>
      </c>
    </row>
    <row r="19" spans="10:13">
      <c r="J19" s="154">
        <v>0.14199999999999999</v>
      </c>
      <c r="K19" s="154">
        <v>0.14199999999999999</v>
      </c>
      <c r="L19" s="154">
        <v>0.14199999999999999</v>
      </c>
      <c r="M19" s="154">
        <v>0.14199999999999999</v>
      </c>
    </row>
    <row r="20" spans="10:13">
      <c r="J20" s="154">
        <v>48.86</v>
      </c>
      <c r="K20" s="154">
        <v>48.86</v>
      </c>
      <c r="L20" s="154">
        <v>48.86</v>
      </c>
      <c r="M20" s="154">
        <v>48.86</v>
      </c>
    </row>
    <row r="21" spans="10:13">
      <c r="J21" s="154">
        <v>200</v>
      </c>
      <c r="K21" s="154">
        <v>200</v>
      </c>
      <c r="L21" s="154">
        <v>200</v>
      </c>
      <c r="M21" s="154">
        <v>200</v>
      </c>
    </row>
    <row r="22" spans="10:13">
      <c r="J22" s="154">
        <v>33.299999999999997</v>
      </c>
      <c r="K22" s="154">
        <v>33.299999999999997</v>
      </c>
      <c r="L22" s="154">
        <v>33.299999999999997</v>
      </c>
      <c r="M22" s="154">
        <v>33.299999999999997</v>
      </c>
    </row>
    <row r="23" spans="10:13">
      <c r="J23" s="154">
        <v>3323</v>
      </c>
      <c r="K23" s="154">
        <v>3323</v>
      </c>
      <c r="L23" s="154">
        <v>3323</v>
      </c>
      <c r="M23" s="154">
        <v>3323</v>
      </c>
    </row>
    <row r="24" spans="10:13">
      <c r="J24" s="154">
        <v>311.2</v>
      </c>
      <c r="K24" s="154">
        <v>311.2</v>
      </c>
      <c r="L24" s="154">
        <v>311.2</v>
      </c>
      <c r="M24" s="154">
        <v>311.2</v>
      </c>
    </row>
    <row r="25" spans="10:13">
      <c r="J25" s="154">
        <v>311.2</v>
      </c>
      <c r="K25" s="154">
        <v>311.2</v>
      </c>
      <c r="L25" s="154">
        <v>311.2</v>
      </c>
      <c r="M25" s="154">
        <v>311.2</v>
      </c>
    </row>
    <row r="26" spans="10:13">
      <c r="J26" s="154">
        <v>-303.89999999999998</v>
      </c>
      <c r="K26" s="154">
        <v>-303.89999999999998</v>
      </c>
      <c r="L26" s="154">
        <v>-303.89999999999998</v>
      </c>
      <c r="M26" s="154">
        <v>-303.89999999999998</v>
      </c>
    </row>
    <row r="27" spans="10:13">
      <c r="J27" s="154">
        <v>3237</v>
      </c>
      <c r="K27" s="154">
        <v>3332</v>
      </c>
      <c r="L27" s="154">
        <v>3376</v>
      </c>
      <c r="M27" s="154">
        <v>3404</v>
      </c>
    </row>
    <row r="28" spans="10:13">
      <c r="J28" s="153"/>
      <c r="K28" s="153"/>
      <c r="L28" s="153"/>
      <c r="M28" s="153"/>
    </row>
    <row r="29" spans="10:13">
      <c r="J29" s="154">
        <v>30</v>
      </c>
      <c r="K29" s="154">
        <v>60</v>
      </c>
      <c r="L29" s="154">
        <v>90</v>
      </c>
      <c r="M29" s="154">
        <v>120</v>
      </c>
    </row>
    <row r="30" spans="10:13">
      <c r="J30" s="154">
        <v>1.9630000000000001</v>
      </c>
      <c r="K30" s="154">
        <v>3.927</v>
      </c>
      <c r="L30" s="154">
        <v>5.89</v>
      </c>
      <c r="M30" s="154">
        <v>7.8540000000000001</v>
      </c>
    </row>
    <row r="31" spans="10:13">
      <c r="J31" s="154">
        <v>7.5</v>
      </c>
      <c r="K31" s="154">
        <v>7.5</v>
      </c>
      <c r="L31" s="154">
        <v>7.5</v>
      </c>
      <c r="M31" s="154">
        <v>7.5</v>
      </c>
    </row>
    <row r="32" spans="10:13">
      <c r="J32" s="154">
        <v>1.4</v>
      </c>
      <c r="K32" s="154">
        <v>1.4</v>
      </c>
      <c r="L32" s="154">
        <v>1.4</v>
      </c>
      <c r="M32" s="154">
        <v>1.4</v>
      </c>
    </row>
    <row r="33" spans="10:13">
      <c r="J33" s="154">
        <v>0.28799999999999998</v>
      </c>
      <c r="K33" s="154">
        <v>0.74299999999999999</v>
      </c>
      <c r="L33" s="154">
        <v>1.3640000000000001</v>
      </c>
      <c r="M33" s="154">
        <v>2.153</v>
      </c>
    </row>
    <row r="34" spans="10:13">
      <c r="J34" s="154">
        <v>1.216</v>
      </c>
      <c r="K34" s="154">
        <v>0.63600000000000001</v>
      </c>
      <c r="L34" s="154">
        <v>0.499</v>
      </c>
      <c r="M34" s="154">
        <v>0.44400000000000001</v>
      </c>
    </row>
    <row r="35" spans="10:13">
      <c r="J35" s="154">
        <v>1.9630000000000001</v>
      </c>
      <c r="K35" s="154">
        <v>1.9630000000000001</v>
      </c>
      <c r="L35" s="154">
        <v>1.9630000000000001</v>
      </c>
      <c r="M35" s="154">
        <v>1.9630000000000001</v>
      </c>
    </row>
    <row r="36" spans="10:13">
      <c r="J36" s="154">
        <v>1.962</v>
      </c>
      <c r="K36" s="154">
        <v>1.962</v>
      </c>
      <c r="L36" s="154">
        <v>1.962</v>
      </c>
      <c r="M36" s="154">
        <v>1.962</v>
      </c>
    </row>
    <row r="37" spans="10:13">
      <c r="J37" s="154">
        <v>2.9430000000000001</v>
      </c>
      <c r="K37" s="154">
        <v>2.9430000000000001</v>
      </c>
      <c r="L37" s="154">
        <v>2.9430000000000001</v>
      </c>
      <c r="M37" s="154">
        <v>2.9430000000000001</v>
      </c>
    </row>
    <row r="38" spans="10:13">
      <c r="J38" s="154">
        <v>0.95299999999999996</v>
      </c>
      <c r="K38" s="154">
        <v>0.58299999999999996</v>
      </c>
      <c r="L38" s="154">
        <v>0.47199999999999998</v>
      </c>
      <c r="M38" s="154">
        <v>0.42399999999999999</v>
      </c>
    </row>
    <row r="39" spans="10:13">
      <c r="J39" s="154">
        <v>-1.7</v>
      </c>
      <c r="K39" s="154">
        <v>-0.46700000000000003</v>
      </c>
      <c r="L39" s="154">
        <v>0.19900000000000001</v>
      </c>
      <c r="M39" s="154">
        <v>0.67700000000000005</v>
      </c>
    </row>
    <row r="40" spans="10:13">
      <c r="J40" s="154">
        <v>-0.13200000000000001</v>
      </c>
      <c r="K40" s="154">
        <v>0.49099999999999999</v>
      </c>
      <c r="L40" s="154">
        <v>0.97599999999999998</v>
      </c>
      <c r="M40" s="154">
        <v>1.375</v>
      </c>
    </row>
    <row r="41" spans="10:13">
      <c r="J41" s="154">
        <v>0.876</v>
      </c>
      <c r="K41" s="154">
        <v>1.6339999999999999</v>
      </c>
      <c r="L41" s="154">
        <v>2.653</v>
      </c>
      <c r="M41" s="154">
        <v>3.9550000000000001</v>
      </c>
    </row>
    <row r="42" spans="10:13">
      <c r="J42" s="154">
        <v>0.876</v>
      </c>
      <c r="K42" s="154">
        <v>1.6339999999999999</v>
      </c>
      <c r="L42" s="154">
        <v>2.653</v>
      </c>
      <c r="M42" s="154">
        <v>3.9550000000000001</v>
      </c>
    </row>
    <row r="43" spans="10:13">
      <c r="J43" s="157"/>
      <c r="K43" s="157"/>
      <c r="L43" s="157"/>
      <c r="M43" s="157"/>
    </row>
    <row r="44" spans="10:13">
      <c r="J44" s="157"/>
      <c r="K44" s="157"/>
      <c r="L44" s="157"/>
      <c r="M44" s="157"/>
    </row>
    <row r="45" spans="10:13">
      <c r="J45" s="153"/>
      <c r="K45" s="153"/>
      <c r="L45" s="153"/>
      <c r="M45" s="153"/>
    </row>
    <row r="46" spans="10:13">
      <c r="J46" s="153"/>
      <c r="K46" s="153"/>
      <c r="L46" s="153"/>
      <c r="M46" s="153"/>
    </row>
    <row r="47" spans="10:13">
      <c r="J47" s="157"/>
      <c r="K47" s="157"/>
      <c r="L47" s="157"/>
      <c r="M47" s="157"/>
    </row>
    <row r="48" spans="10:13">
      <c r="J48" s="154">
        <v>1234.8</v>
      </c>
      <c r="K48" s="154">
        <v>806.6</v>
      </c>
      <c r="L48" s="154">
        <v>713.5</v>
      </c>
      <c r="M48" s="154">
        <v>682.4</v>
      </c>
    </row>
    <row r="49" spans="10:13">
      <c r="J49" s="154">
        <v>37149</v>
      </c>
      <c r="K49" s="154">
        <v>37149</v>
      </c>
      <c r="L49" s="154">
        <v>37149</v>
      </c>
      <c r="M49" s="154">
        <v>37149</v>
      </c>
    </row>
    <row r="50" spans="10:13">
      <c r="J50" s="156">
        <v>124000000</v>
      </c>
      <c r="K50" s="156">
        <v>124000000</v>
      </c>
      <c r="L50" s="156">
        <v>124000000</v>
      </c>
      <c r="M50" s="156">
        <v>124000000</v>
      </c>
    </row>
    <row r="51" spans="10:13">
      <c r="J51" s="154">
        <v>87000</v>
      </c>
      <c r="K51" s="154">
        <v>87000</v>
      </c>
      <c r="L51" s="154">
        <v>87000</v>
      </c>
      <c r="M51" s="154">
        <v>87000</v>
      </c>
    </row>
    <row r="52" spans="10:13">
      <c r="J52" s="156">
        <v>290000000</v>
      </c>
      <c r="K52" s="156">
        <v>290000000</v>
      </c>
      <c r="L52" s="156">
        <v>290000000</v>
      </c>
      <c r="M52" s="156">
        <v>290000000</v>
      </c>
    </row>
    <row r="53" spans="10:13">
      <c r="J53" s="154">
        <v>14497</v>
      </c>
      <c r="K53" s="154">
        <v>5077</v>
      </c>
      <c r="L53" s="154">
        <v>2767</v>
      </c>
      <c r="M53" s="154">
        <v>1774</v>
      </c>
    </row>
    <row r="54" spans="10:13">
      <c r="J54" s="154">
        <v>4817</v>
      </c>
      <c r="K54" s="154">
        <v>2025</v>
      </c>
      <c r="L54" s="154">
        <v>1073</v>
      </c>
      <c r="M54" s="154">
        <v>608</v>
      </c>
    </row>
    <row r="55" spans="10:13">
      <c r="J55" s="154">
        <v>5169</v>
      </c>
      <c r="K55" s="154">
        <v>2212</v>
      </c>
      <c r="L55" s="154">
        <v>1238</v>
      </c>
      <c r="M55" s="154">
        <v>800</v>
      </c>
    </row>
    <row r="56" spans="10:13">
      <c r="J56" s="154">
        <v>5169</v>
      </c>
      <c r="K56" s="154">
        <v>2212</v>
      </c>
      <c r="L56" s="154">
        <v>1238</v>
      </c>
      <c r="M56" s="154">
        <v>800</v>
      </c>
    </row>
    <row r="57" spans="10:13">
      <c r="J57" s="154">
        <v>1.8</v>
      </c>
      <c r="K57" s="154">
        <v>2.1030000000000002</v>
      </c>
      <c r="L57" s="154">
        <v>2.5049999999999999</v>
      </c>
      <c r="M57" s="154">
        <v>2.9060000000000001</v>
      </c>
    </row>
    <row r="58" spans="10:13">
      <c r="J58" s="154">
        <v>1420.1</v>
      </c>
      <c r="K58" s="154">
        <v>95.8</v>
      </c>
      <c r="L58" s="154">
        <v>19.2</v>
      </c>
      <c r="M58" s="154">
        <v>6.1</v>
      </c>
    </row>
    <row r="59" spans="10:13">
      <c r="J59" s="153"/>
      <c r="K59" s="153"/>
      <c r="L59" s="153"/>
      <c r="M59" s="153"/>
    </row>
    <row r="60" spans="10:13">
      <c r="J60" s="153"/>
      <c r="K60" s="153"/>
      <c r="L60" s="153"/>
      <c r="M60" s="153"/>
    </row>
    <row r="61" spans="10:13">
      <c r="J61" s="153"/>
      <c r="K61" s="153"/>
      <c r="L61" s="153"/>
      <c r="M61" s="153"/>
    </row>
    <row r="62" spans="10:13">
      <c r="J62" s="154">
        <v>1234.8</v>
      </c>
      <c r="K62" s="154">
        <v>806.6</v>
      </c>
      <c r="L62" s="154">
        <v>713.5</v>
      </c>
      <c r="M62" s="154">
        <v>682.4</v>
      </c>
    </row>
    <row r="63" spans="10:13">
      <c r="J63" s="154">
        <v>3595</v>
      </c>
      <c r="K63" s="154">
        <v>3595</v>
      </c>
      <c r="L63" s="154">
        <v>3595</v>
      </c>
      <c r="M63" s="154">
        <v>3595</v>
      </c>
    </row>
    <row r="64" spans="10:13">
      <c r="J64" s="154">
        <v>2068.3000000000002</v>
      </c>
      <c r="K64" s="154">
        <v>2068.3000000000002</v>
      </c>
      <c r="L64" s="154">
        <v>2068.3000000000002</v>
      </c>
      <c r="M64" s="154">
        <v>2068.3000000000002</v>
      </c>
    </row>
    <row r="65" spans="10:13">
      <c r="J65" s="153"/>
      <c r="K65" s="153"/>
      <c r="L65" s="153"/>
      <c r="M65" s="153"/>
    </row>
    <row r="66" spans="10:13">
      <c r="J66" s="154">
        <v>2.403</v>
      </c>
      <c r="K66" s="154">
        <v>1.345</v>
      </c>
      <c r="L66" s="154">
        <v>1.177</v>
      </c>
      <c r="M66" s="154">
        <v>1.111</v>
      </c>
    </row>
    <row r="67" spans="10:13">
      <c r="J67" s="154">
        <v>194.5</v>
      </c>
      <c r="K67" s="154">
        <v>194.5</v>
      </c>
      <c r="L67" s="154">
        <v>194.5</v>
      </c>
      <c r="M67" s="154">
        <v>194.5</v>
      </c>
    </row>
    <row r="68" spans="10:13">
      <c r="J68" s="154">
        <v>10330.700000000001</v>
      </c>
      <c r="K68" s="154">
        <v>14733.5</v>
      </c>
      <c r="L68" s="154">
        <v>15624</v>
      </c>
      <c r="M68" s="154">
        <v>15916.9</v>
      </c>
    </row>
    <row r="69" spans="10:13">
      <c r="J69" s="154">
        <v>833</v>
      </c>
      <c r="K69" s="154">
        <v>1262</v>
      </c>
      <c r="L69" s="154">
        <v>1355</v>
      </c>
      <c r="M69" s="154">
        <v>1386</v>
      </c>
    </row>
    <row r="70" spans="10:13">
      <c r="J70" s="154">
        <v>0.41499999999999998</v>
      </c>
      <c r="K70" s="154">
        <v>0.44</v>
      </c>
      <c r="L70" s="154">
        <v>0.44600000000000001</v>
      </c>
      <c r="M70" s="154">
        <v>0.44800000000000001</v>
      </c>
    </row>
    <row r="71" spans="10:13">
      <c r="J71" s="153"/>
      <c r="K71" s="153"/>
      <c r="L71" s="153"/>
      <c r="M71" s="153"/>
    </row>
    <row r="72" spans="10:13">
      <c r="J72" s="154">
        <v>14795</v>
      </c>
      <c r="K72" s="154">
        <v>14795</v>
      </c>
      <c r="L72" s="154">
        <v>14795</v>
      </c>
      <c r="M72" s="154">
        <v>14795</v>
      </c>
    </row>
    <row r="73" spans="10:13">
      <c r="J73" s="154">
        <v>-123.3</v>
      </c>
      <c r="K73" s="154">
        <v>-123.3</v>
      </c>
      <c r="L73" s="154">
        <v>-123.3</v>
      </c>
      <c r="M73" s="154">
        <v>-123.3</v>
      </c>
    </row>
    <row r="74" spans="10:13">
      <c r="J74" s="153"/>
      <c r="K74" s="153"/>
      <c r="L74" s="153"/>
      <c r="M74" s="153"/>
    </row>
    <row r="75" spans="10:13">
      <c r="J75" s="154">
        <v>-1358.1</v>
      </c>
      <c r="K75" s="154">
        <v>-929.9</v>
      </c>
      <c r="L75" s="154">
        <v>-836.8</v>
      </c>
      <c r="M75" s="154">
        <v>-805.7</v>
      </c>
    </row>
    <row r="76" spans="10:13">
      <c r="J76" s="154">
        <v>0.106</v>
      </c>
      <c r="K76" s="154">
        <v>0.1</v>
      </c>
      <c r="L76" s="154">
        <v>9.7000000000000003E-2</v>
      </c>
      <c r="M76" s="154">
        <v>9.4E-2</v>
      </c>
    </row>
    <row r="77" spans="10:13">
      <c r="J77" s="154">
        <v>2810.3</v>
      </c>
      <c r="K77" s="154">
        <v>2835.72</v>
      </c>
      <c r="L77" s="154">
        <v>2841.56</v>
      </c>
      <c r="M77" s="154">
        <v>2843.91</v>
      </c>
    </row>
    <row r="78" spans="10:13">
      <c r="J78" s="153"/>
      <c r="K78" s="153"/>
      <c r="L78" s="153"/>
      <c r="M78" s="153"/>
    </row>
    <row r="79" spans="10:13">
      <c r="J79" s="153"/>
      <c r="K79" s="153"/>
      <c r="L79" s="153"/>
      <c r="M79" s="153"/>
    </row>
    <row r="80" spans="10:13">
      <c r="J80" s="157"/>
      <c r="K80" s="157"/>
      <c r="L80" s="157"/>
      <c r="M80" s="157"/>
    </row>
    <row r="81" spans="10:13">
      <c r="J81" s="154">
        <v>112.8</v>
      </c>
      <c r="K81" s="154">
        <v>112.8</v>
      </c>
      <c r="L81" s="154">
        <v>112.8</v>
      </c>
      <c r="M81" s="154">
        <v>112.8</v>
      </c>
    </row>
    <row r="82" spans="10:13">
      <c r="J82" s="156">
        <v>1.6600000000000001E-9</v>
      </c>
      <c r="K82" s="156">
        <v>1.6600000000000001E-9</v>
      </c>
      <c r="L82" s="156">
        <v>1.6600000000000001E-9</v>
      </c>
      <c r="M82" s="156">
        <v>1.6600000000000001E-9</v>
      </c>
    </row>
    <row r="83" spans="10:13">
      <c r="J83" s="157"/>
      <c r="K83" s="157"/>
      <c r="L83" s="157"/>
      <c r="M83" s="157"/>
    </row>
    <row r="84" spans="10:13">
      <c r="J84" s="157"/>
      <c r="K84" s="157"/>
      <c r="L84" s="157"/>
      <c r="M84" s="157"/>
    </row>
    <row r="85" spans="10:13">
      <c r="J85" s="157"/>
      <c r="K85" s="157"/>
      <c r="L85" s="157"/>
      <c r="M85" s="157"/>
    </row>
    <row r="86" spans="10:13">
      <c r="J86" s="154">
        <v>0.45200000000000001</v>
      </c>
      <c r="K86" s="154">
        <v>0.52600000000000002</v>
      </c>
      <c r="L86" s="154">
        <v>0.54600000000000004</v>
      </c>
      <c r="M86" s="154">
        <v>0.55300000000000005</v>
      </c>
    </row>
    <row r="87" spans="10:13">
      <c r="J87" s="154">
        <v>-319.14</v>
      </c>
      <c r="K87" s="154">
        <v>-266.89999999999998</v>
      </c>
      <c r="L87" s="154">
        <v>-253.98</v>
      </c>
      <c r="M87" s="154">
        <v>-249.73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287</vt:i4>
      </vt:variant>
    </vt:vector>
  </HeadingPairs>
  <TitlesOfParts>
    <vt:vector size="293" baseType="lpstr">
      <vt:lpstr>Gap30deg</vt:lpstr>
      <vt:lpstr>Gap60deg</vt:lpstr>
      <vt:lpstr>Gap90deg</vt:lpstr>
      <vt:lpstr>Gap120deg</vt:lpstr>
      <vt:lpstr>AMD1</vt:lpstr>
      <vt:lpstr>Sheet1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2024-03-21T14:54:34Z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