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C13A7D03-8062-4B17-BF7C-03E05E63A80B}" xr6:coauthVersionLast="47" xr6:coauthVersionMax="47" xr10:uidLastSave="{00000000-0000-0000-0000-000000000000}"/>
  <bookViews>
    <workbookView xWindow="-108" yWindow="-108" windowWidth="23256" windowHeight="1245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12" i="16" a="1"/>
  <c r="F52" i="16" a="1"/>
  <c r="F77" i="16" a="1"/>
  <c r="F38" i="16" a="1"/>
  <c r="F101" i="16" a="1"/>
  <c r="F60" i="16" a="1"/>
  <c r="F67" i="16" a="1"/>
  <c r="F95" i="16" a="1"/>
  <c r="F53" i="16" a="1"/>
  <c r="F37" i="16" a="1"/>
  <c r="F86" i="16" a="1"/>
  <c r="F89" i="16" a="1"/>
  <c r="F79" i="16" a="1"/>
  <c r="F31" i="16" a="1"/>
  <c r="F48" i="16" a="1"/>
  <c r="F71" i="16" a="1"/>
  <c r="F106" i="16" a="1"/>
  <c r="F76" i="16" a="1"/>
  <c r="F104" i="16" a="1"/>
  <c r="F107" i="16" a="1"/>
  <c r="F117" i="16" a="1"/>
  <c r="F68" i="16" a="1"/>
  <c r="F84" i="16" a="1"/>
  <c r="F78" i="16" a="1"/>
  <c r="F83" i="16" a="1"/>
  <c r="F108" i="16" a="1"/>
  <c r="F69" i="16" a="1"/>
  <c r="F99" i="16" a="1"/>
  <c r="F49" i="16" a="1"/>
  <c r="F36" i="16" a="1"/>
  <c r="F97" i="16" a="1"/>
  <c r="F29" i="16" a="1"/>
  <c r="F51" i="16" a="1"/>
  <c r="F72" i="16" a="1"/>
  <c r="F30" i="16" a="1"/>
  <c r="F61" i="16" a="1"/>
  <c r="F87" i="16" a="1"/>
  <c r="F82" i="16" a="1"/>
  <c r="F100" i="16" a="1"/>
  <c r="F88" i="16" a="1"/>
  <c r="F119" i="16" a="1"/>
  <c r="F50" i="16" a="1"/>
  <c r="F113" i="16" a="1"/>
  <c r="F70" i="16" a="1"/>
  <c r="F81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<sst xmlns="http://schemas.openxmlformats.org/spreadsheetml/2006/main" count="1558" uniqueCount="329">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</sst>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">
        <v>103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">
        <v>105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">
        <v>104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30°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4" t="s">
        <v>328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48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48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f>1216/1000</f>
        <v>1.216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27">
        <v>1.8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5169.21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1483.8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10244.9653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29.999999999999996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0.10032183986561098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0.4315711874246439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60°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0.63600000000000001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2.1031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2212.11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100.21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14760.496965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59.999999999999993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9.9715004706951826E-2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0.52569390293812568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90°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0.499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2.5046499999999998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1238.31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20.09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15660.843568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90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9.6399566957856703E-2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0.54605228631186098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38" activePane="bottomLeft" state="frozen"/>
      <selection pane="bottomLeft" activeCell="P145" sqref="P14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120°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6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0.44400000000000001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2.9062000000000001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800.41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6.39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15956.288200000001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119.99999999999999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9.3924103466994507E-2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0.5528382900405413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topLeftCell="A27" zoomScale="85" zoomScaleNormal="85" workbookViewId="0">
      <selection activeCell="H44" sqref="H4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41" t="s">
        <v>291</v>
      </c>
    </row>
    <row r="21" spans="2:18" ht="18">
      <c r="G21" s="142">
        <v>60</v>
      </c>
    </row>
    <row r="22" spans="2:18">
      <c r="G22" s="143">
        <f>MATCH(gap_angle,N48:Q48,0)</f>
        <v>2</v>
      </c>
    </row>
    <row r="23" spans="2:18">
      <c r="G23" s="143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51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52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52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51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51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51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51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278</v>
      </c>
      <c r="D35" s="134" t="s">
        <v>129</v>
      </c>
      <c r="E35" s="133" cm="1">
        <f t="array" ref="E35">INDEX(N35:Q35,case_number)</f>
        <v>2466</v>
      </c>
      <c r="F35" s="133" t="s">
        <v>87</v>
      </c>
      <c r="G35" s="133"/>
      <c r="H35" s="136" t="s">
        <v>198</v>
      </c>
      <c r="I35" s="153"/>
      <c r="J35" s="136"/>
      <c r="K35" s="135">
        <f>K31+1</f>
        <v>4</v>
      </c>
      <c r="L35" s="134" t="s">
        <v>278</v>
      </c>
      <c r="M35" s="134" t="s">
        <v>129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54"/>
      <c r="J39" s="155"/>
      <c r="K39" s="156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54"/>
      <c r="J40" s="155"/>
      <c r="K40" s="156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57"/>
      <c r="J41" s="155"/>
      <c r="K41" s="156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57"/>
      <c r="J42" s="155"/>
      <c r="K42" s="156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57"/>
      <c r="J43" s="155"/>
      <c r="K43" s="156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57"/>
      <c r="J44" s="155"/>
      <c r="K44" s="156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57"/>
      <c r="J45" s="155"/>
      <c r="K45" s="156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57"/>
      <c r="J46" s="155"/>
      <c r="K46" s="156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57"/>
      <c r="J47" s="155"/>
      <c r="K47" s="156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57"/>
      <c r="J49" s="155"/>
      <c r="K49" s="156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0.74299999999999999</v>
      </c>
      <c r="G52" s="118">
        <f t="shared" ca="1" si="1"/>
        <v>6.2720701120667997E-4</v>
      </c>
      <c r="I52" s="157"/>
      <c r="J52" s="155"/>
      <c r="K52" s="156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0.63600000000000001</v>
      </c>
      <c r="G53" s="118">
        <f t="shared" ca="1" si="1"/>
        <v>3.9141828153373603E-4</v>
      </c>
      <c r="I53" s="157"/>
      <c r="J53" s="155"/>
      <c r="K53" s="156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57"/>
      <c r="J54" s="155"/>
      <c r="K54" s="156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57"/>
      <c r="J55" s="155"/>
      <c r="K55" s="156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57"/>
      <c r="J56" s="155"/>
      <c r="K56" s="156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54"/>
      <c r="J57" s="155"/>
      <c r="K57" s="156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54"/>
      <c r="J58" s="155"/>
      <c r="K58" s="156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57"/>
      <c r="J59" s="155"/>
      <c r="K59" s="156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57"/>
      <c r="J60" s="155"/>
      <c r="K60" s="156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57"/>
      <c r="J61" s="155"/>
      <c r="K61" s="156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32"/>
      <c r="F62" s="132"/>
      <c r="G62" s="132"/>
      <c r="H62" t="s">
        <v>164</v>
      </c>
      <c r="I62" s="157"/>
      <c r="J62" s="155"/>
      <c r="K62" s="156">
        <f>K60+1</f>
        <v>20</v>
      </c>
      <c r="L62" s="103" t="s">
        <v>165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32"/>
      <c r="F63" s="132"/>
      <c r="G63" s="132"/>
      <c r="H63" t="s">
        <v>162</v>
      </c>
      <c r="I63" s="158"/>
      <c r="J63" s="155"/>
      <c r="K63" s="156">
        <f>K62+1</f>
        <v>21</v>
      </c>
      <c r="L63" s="112" t="s">
        <v>163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32"/>
      <c r="F66" s="132"/>
      <c r="G66" s="132"/>
      <c r="H66" t="s">
        <v>158</v>
      </c>
      <c r="I66" s="157"/>
      <c r="J66" s="155"/>
      <c r="K66" s="156">
        <f>K65+1</f>
        <v>24</v>
      </c>
      <c r="L66" s="103" t="s">
        <v>159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59" cm="1">
        <f t="array" ref="E76">INDEX(N76:Q76,case_number)</f>
        <v>1.6232861638834317E-4</v>
      </c>
      <c r="F76" s="159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50">
        <v>1.12113274823377E-4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6">
      <c r="B77" s="106"/>
      <c r="C77" s="105" t="s">
        <v>312</v>
      </c>
      <c r="D77" s="103"/>
      <c r="E77" s="159" cm="1">
        <f t="array" ref="E77">INDEX(N77:Q77,case_number)</f>
        <v>0.13974757904295831</v>
      </c>
      <c r="F77" s="159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50">
        <v>0.12797137708491083</v>
      </c>
      <c r="O77" s="150">
        <v>0.13974757904295831</v>
      </c>
      <c r="P77" s="150">
        <v>0.14260543972202608</v>
      </c>
      <c r="Q77" s="150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52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51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144</v>
      </c>
      <c r="M81" s="103" t="s">
        <v>275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149</v>
      </c>
      <c r="M83" s="103" t="s">
        <v>275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51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51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2212.11</v>
      </c>
      <c r="G86" s="118">
        <f ca="1">(F86-E86)/E86</f>
        <v>3.0654024751357306E-7</v>
      </c>
      <c r="H86" t="s">
        <v>154</v>
      </c>
      <c r="I86" s="151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2212.11</v>
      </c>
      <c r="G87" s="118">
        <f ca="1">(F87-E87)/E87</f>
        <v>3.0654024751357306E-7</v>
      </c>
      <c r="H87" t="s">
        <v>152</v>
      </c>
      <c r="I87" s="151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</v>
      </c>
      <c r="G88" s="118">
        <f ca="1">(F88-E88)/E88</f>
        <v>-7.5295740490036232E-8</v>
      </c>
      <c r="I88" s="151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</v>
      </c>
      <c r="G89" s="118">
        <f ca="1">(F89-E89)/E89</f>
        <v>-1.4532873697042141E-5</v>
      </c>
      <c r="I89" s="151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52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51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t="s">
        <v>87</v>
      </c>
      <c r="G92" s="104"/>
      <c r="H92" t="str">
        <f>"Inclination used: "&amp;E92&amp;"deg"</f>
        <v>Inclination used: 0deg</v>
      </c>
      <c r="I92" s="152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t="s">
        <v>87</v>
      </c>
      <c r="G93" s="107"/>
      <c r="I93" s="152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51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51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51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52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52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14760.496965</v>
      </c>
      <c r="G99" s="118">
        <f ca="1">(F99-E99)/E99</f>
        <v>-3.3427315738403335E-5</v>
      </c>
      <c r="I99" s="151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1262</v>
      </c>
      <c r="G100" s="118">
        <f ca="1">(F100-E100)/E100</f>
        <v>2.8817183533582925E-4</v>
      </c>
      <c r="I100" s="151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</v>
      </c>
      <c r="G101" s="118">
        <f ca="1">(F101-E101)/E101</f>
        <v>-7.9370672379270907E-4</v>
      </c>
      <c r="H101" t="s">
        <v>310</v>
      </c>
      <c r="I101" s="151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51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51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32"/>
      <c r="F111" s="132"/>
      <c r="G111" s="132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32"/>
      <c r="F114" s="132"/>
      <c r="G114" s="132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32"/>
      <c r="F115" s="132"/>
      <c r="G115" s="132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32"/>
      <c r="F116" s="132"/>
      <c r="G116" s="132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2024-06-07T14:20:44Z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