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MyTools\pyflange\version_0_6\validations\flangesegments.PolynominalTFlangeSegment\"/>
    </mc:Choice>
  </mc:AlternateContent>
  <xr:revisionPtr revIDLastSave="0" documentId="13_ncr:1_{B641A180-07DC-43E5-AE6D-6BDEA72BBF39}" xr6:coauthVersionLast="47" xr6:coauthVersionMax="47" xr10:uidLastSave="{00000000-0000-0000-0000-000000000000}"/>
  <bookViews>
    <workbookView xWindow="-108" yWindow="-108" windowWidth="23256" windowHeight="12576" firstSheet="2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ftot" localSheetId="3">Gap120deg!$J$177</definedName>
    <definedName name="ftot" localSheetId="0">Gap30deg!$J$177</definedName>
    <definedName name="ftot" localSheetId="1">Gap60deg!$J$177</definedName>
    <definedName name="ftot" localSheetId="2">Gap90deg!$J$177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2" i="16" l="1"/>
  <c r="K103" i="16" s="1"/>
  <c r="K105" i="16" s="1"/>
  <c r="K106" i="16" s="1"/>
  <c r="K107" i="16" s="1"/>
  <c r="K108" i="16" s="1"/>
  <c r="K109" i="16" s="1"/>
  <c r="K110" i="16" s="1"/>
  <c r="K111" i="16" s="1"/>
  <c r="K112" i="16" s="1"/>
  <c r="K113" i="16" s="1"/>
  <c r="K115" i="16" s="1"/>
  <c r="K116" i="16" s="1"/>
  <c r="K117" i="16" s="1"/>
  <c r="K118" i="16" s="1"/>
  <c r="K120" i="16" s="1"/>
  <c r="K27" i="16"/>
  <c r="K28" i="16" s="1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6" i="16" s="1"/>
  <c r="K89" i="16" s="1"/>
  <c r="K90" i="16" s="1"/>
  <c r="K91" i="16" s="1"/>
  <c r="K92" i="16" s="1"/>
  <c r="K94" i="16" s="1"/>
  <c r="K95" i="16" s="1"/>
  <c r="K96" i="16" s="1"/>
  <c r="K97" i="16" s="1"/>
  <c r="K98" i="16" s="1"/>
  <c r="K100" i="16" s="1"/>
  <c r="G23" i="16"/>
  <c r="G22" i="16"/>
  <c r="E121" i="16" s="1" a="1"/>
  <c r="E121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6" i="16" s="1"/>
  <c r="B89" i="16" s="1"/>
  <c r="B90" i="16" s="1"/>
  <c r="B91" i="16" s="1"/>
  <c r="B92" i="16" s="1"/>
  <c r="B94" i="16" s="1"/>
  <c r="B95" i="16" s="1"/>
  <c r="B96" i="16" s="1"/>
  <c r="B97" i="16" s="1"/>
  <c r="B98" i="16" s="1"/>
  <c r="B100" i="16" s="1"/>
  <c r="B102" i="16" s="1"/>
  <c r="B103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5" i="16" s="1"/>
  <c r="B116" i="16" s="1"/>
  <c r="B117" i="16" s="1"/>
  <c r="B118" i="16" s="1"/>
  <c r="B120" i="16" s="1"/>
  <c r="F36" i="16" a="1"/>
  <c r="F130" i="16" a="1"/>
  <c r="F92" i="16" a="1"/>
  <c r="F82" i="16" a="1"/>
  <c r="F98" i="16" a="1"/>
  <c r="F49" i="16" a="1"/>
  <c r="F50" i="16" a="1"/>
  <c r="F133" i="16" a="1"/>
  <c r="F79" i="16" a="1"/>
  <c r="F68" i="16" a="1"/>
  <c r="F127" i="16" a="1"/>
  <c r="F52" i="16" a="1"/>
  <c r="F96" i="16" a="1"/>
  <c r="F76" i="16" a="1"/>
  <c r="F84" i="16" a="1"/>
  <c r="F81" i="16" a="1"/>
  <c r="F113" i="16" a="1"/>
  <c r="F29" i="16" a="1"/>
  <c r="F77" i="16" a="1"/>
  <c r="F132" i="16" a="1"/>
  <c r="F53" i="16" a="1"/>
  <c r="F100" i="16" a="1"/>
  <c r="F83" i="16" a="1"/>
  <c r="F93" i="16" a="1"/>
  <c r="F123" i="16" a="1"/>
  <c r="F78" i="16" a="1"/>
  <c r="F108" i="16" a="1"/>
  <c r="F85" i="16" a="1"/>
  <c r="F129" i="16" a="1"/>
  <c r="F126" i="16" a="1"/>
  <c r="F87" i="16" a="1"/>
  <c r="F121" i="16" a="1"/>
  <c r="F111" i="16" a="1"/>
  <c r="F122" i="16" a="1"/>
  <c r="F136" i="16" a="1"/>
  <c r="F31" i="16" a="1"/>
  <c r="F119" i="16" a="1"/>
  <c r="F70" i="16" a="1"/>
  <c r="F134" i="16" a="1"/>
  <c r="F109" i="16" a="1"/>
  <c r="F124" i="16" a="1"/>
  <c r="F89" i="16" a="1"/>
  <c r="F71" i="16" a="1"/>
  <c r="F105" i="16" a="1"/>
  <c r="F48" i="16" a="1"/>
  <c r="F67" i="16" a="1"/>
  <c r="F128" i="16" a="1"/>
  <c r="F125" i="16" a="1"/>
  <c r="F72" i="16" a="1"/>
  <c r="F102" i="16" a="1"/>
  <c r="F114" i="16" a="1"/>
  <c r="F94" i="16" a="1"/>
  <c r="F60" i="16" a="1"/>
  <c r="F61" i="16" a="1"/>
  <c r="F90" i="16" a="1"/>
  <c r="F107" i="16" a="1"/>
  <c r="F91" i="16" a="1"/>
  <c r="F30" i="16" a="1"/>
  <c r="F38" i="16" a="1"/>
  <c r="F69" i="16" a="1"/>
  <c r="F131" i="16" a="1"/>
  <c r="F37" i="16" a="1"/>
  <c r="F51" i="16" a="1"/>
  <c r="F88" i="16" a="1"/>
  <c r="F93" i="16" l="1"/>
  <c r="E84" i="16" a="1"/>
  <c r="E84" i="16" s="1"/>
  <c r="E85" i="16" a="1"/>
  <c r="E85" i="16" s="1"/>
  <c r="F85" i="16"/>
  <c r="F84" i="16"/>
  <c r="E136" i="16" a="1"/>
  <c r="E136" i="16" s="1"/>
  <c r="F136" i="16"/>
  <c r="F134" i="16"/>
  <c r="F122" i="16"/>
  <c r="F132" i="16"/>
  <c r="F133" i="16"/>
  <c r="F131" i="16"/>
  <c r="F127" i="16"/>
  <c r="F124" i="16"/>
  <c r="F128" i="16"/>
  <c r="F126" i="16"/>
  <c r="F125" i="16"/>
  <c r="F123" i="16"/>
  <c r="F121" i="16"/>
  <c r="G121" i="16" s="1"/>
  <c r="F111" i="16"/>
  <c r="F109" i="16"/>
  <c r="F91" i="16"/>
  <c r="F92" i="16"/>
  <c r="F96" i="16"/>
  <c r="F119" i="16"/>
  <c r="F130" i="16"/>
  <c r="F129" i="16"/>
  <c r="E133" i="16" a="1"/>
  <c r="E133" i="16" s="1"/>
  <c r="E132" i="16" a="1"/>
  <c r="E132" i="16" s="1"/>
  <c r="E134" i="16" a="1"/>
  <c r="E134" i="16" s="1"/>
  <c r="E131" i="16" a="1"/>
  <c r="E131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F105" i="16"/>
  <c r="F94" i="16"/>
  <c r="F79" i="16"/>
  <c r="F36" i="16"/>
  <c r="F114" i="16"/>
  <c r="F38" i="16"/>
  <c r="E37" i="16" a="1"/>
  <c r="E37" i="16" s="1"/>
  <c r="E61" i="16" a="1"/>
  <c r="E61" i="16" s="1"/>
  <c r="E78" i="16" a="1"/>
  <c r="E78" i="16" s="1"/>
  <c r="E91" i="16" a="1"/>
  <c r="E91" i="16" s="1"/>
  <c r="E103" i="16" a="1"/>
  <c r="E103" i="16" s="1"/>
  <c r="E38" i="16" a="1"/>
  <c r="E38" i="16" s="1"/>
  <c r="E67" i="16" a="1"/>
  <c r="E67" i="16" s="1"/>
  <c r="E92" i="16" a="1"/>
  <c r="E92" i="16" s="1"/>
  <c r="E39" i="16" a="1"/>
  <c r="E39" i="16" s="1"/>
  <c r="E51" i="16" a="1"/>
  <c r="E51" i="16" s="1"/>
  <c r="E68" i="16" a="1"/>
  <c r="E68" i="16" s="1"/>
  <c r="E80" i="16" a="1"/>
  <c r="E80" i="16" s="1"/>
  <c r="E93" i="16" a="1"/>
  <c r="E93" i="16" s="1"/>
  <c r="H93" i="16" s="1"/>
  <c r="E105" i="16" a="1"/>
  <c r="E105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4" i="16" a="1"/>
  <c r="E94" i="16" s="1"/>
  <c r="E107" i="16" a="1"/>
  <c r="E107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5" i="16" a="1"/>
  <c r="E95" i="16" s="1"/>
  <c r="E108" i="16" a="1"/>
  <c r="E108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6" i="16" a="1"/>
  <c r="E96" i="16" s="1"/>
  <c r="E109" i="16" a="1"/>
  <c r="E109" i="16" s="1"/>
  <c r="E31" i="16" a="1"/>
  <c r="E31" i="16" s="1"/>
  <c r="E43" i="16" a="1"/>
  <c r="E43" i="16" s="1"/>
  <c r="E55" i="16" a="1"/>
  <c r="E55" i="16" s="1"/>
  <c r="E72" i="16" a="1"/>
  <c r="E72" i="16" s="1"/>
  <c r="E97" i="16" a="1"/>
  <c r="E97" i="16" s="1"/>
  <c r="E110" i="16" a="1"/>
  <c r="E110" i="16" s="1"/>
  <c r="E32" i="16" a="1"/>
  <c r="E32" i="16" s="1"/>
  <c r="E56" i="16" a="1"/>
  <c r="E56" i="16" s="1"/>
  <c r="E73" i="16" a="1"/>
  <c r="E73" i="16" s="1"/>
  <c r="E86" i="16" a="1"/>
  <c r="E86" i="16" s="1"/>
  <c r="E98" i="16" a="1"/>
  <c r="E98" i="16" s="1"/>
  <c r="E111" i="16" a="1"/>
  <c r="E111" i="16" s="1"/>
  <c r="E33" i="16" a="1"/>
  <c r="E33" i="16" s="1"/>
  <c r="E44" i="16" a="1"/>
  <c r="E44" i="16" s="1"/>
  <c r="E57" i="16" a="1"/>
  <c r="E57" i="16" s="1"/>
  <c r="E74" i="16" a="1"/>
  <c r="E74" i="16" s="1"/>
  <c r="E87" i="16" a="1"/>
  <c r="E87" i="16" s="1"/>
  <c r="E99" i="16" a="1"/>
  <c r="E99" i="16" s="1"/>
  <c r="E113" i="16" a="1"/>
  <c r="E113" i="16" s="1"/>
  <c r="E34" i="16" a="1"/>
  <c r="E34" i="16" s="1"/>
  <c r="E45" i="16" a="1"/>
  <c r="E45" i="16" s="1"/>
  <c r="E58" i="16" a="1"/>
  <c r="E58" i="16" s="1"/>
  <c r="E75" i="16" a="1"/>
  <c r="E75" i="16" s="1"/>
  <c r="E88" i="16" a="1"/>
  <c r="E88" i="16" s="1"/>
  <c r="E100" i="16" a="1"/>
  <c r="E100" i="16" s="1"/>
  <c r="E114" i="16" a="1"/>
  <c r="E114" i="16" s="1"/>
  <c r="E35" i="16" a="1"/>
  <c r="E35" i="16" s="1"/>
  <c r="E46" i="16" a="1"/>
  <c r="E46" i="16" s="1"/>
  <c r="E59" i="16" a="1"/>
  <c r="E59" i="16" s="1"/>
  <c r="E76" i="16" a="1"/>
  <c r="E76" i="16" s="1"/>
  <c r="E89" i="16" a="1"/>
  <c r="E89" i="16" s="1"/>
  <c r="E118" i="16" a="1"/>
  <c r="E118" i="16" s="1"/>
  <c r="E36" i="16" a="1"/>
  <c r="E36" i="16" s="1"/>
  <c r="E48" i="16" a="1"/>
  <c r="E48" i="16" s="1"/>
  <c r="E60" i="16" a="1"/>
  <c r="E60" i="16" s="1"/>
  <c r="E77" i="16" a="1"/>
  <c r="E77" i="16" s="1"/>
  <c r="E90" i="16" a="1"/>
  <c r="E90" i="16" s="1"/>
  <c r="E102" i="16" a="1"/>
  <c r="E102" i="16" s="1"/>
  <c r="E119" i="16" a="1"/>
  <c r="E119" i="16" s="1"/>
  <c r="E49" i="16" a="1"/>
  <c r="E49" i="16" s="1"/>
  <c r="E120" i="16" a="1"/>
  <c r="E120" i="16" s="1"/>
  <c r="E50" i="16" a="1"/>
  <c r="E50" i="16" s="1"/>
  <c r="E79" i="16" a="1"/>
  <c r="E79" i="16" s="1"/>
  <c r="E104" i="16" a="1"/>
  <c r="E104" i="16" s="1"/>
  <c r="F76" i="16"/>
  <c r="F78" i="16"/>
  <c r="F77" i="16"/>
  <c r="F72" i="16"/>
  <c r="F71" i="16"/>
  <c r="F70" i="16"/>
  <c r="F69" i="16"/>
  <c r="F68" i="16"/>
  <c r="F67" i="16"/>
  <c r="F113" i="16"/>
  <c r="F107" i="16"/>
  <c r="F108" i="16"/>
  <c r="F100" i="16"/>
  <c r="F81" i="16"/>
  <c r="F82" i="16"/>
  <c r="F88" i="16"/>
  <c r="F102" i="16"/>
  <c r="F83" i="16"/>
  <c r="F98" i="16"/>
  <c r="F90" i="16"/>
  <c r="F87" i="16"/>
  <c r="F89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85" i="16" l="1"/>
  <c r="G136" i="16"/>
  <c r="G122" i="16"/>
  <c r="G134" i="16"/>
  <c r="G111" i="16"/>
  <c r="G123" i="16"/>
  <c r="G125" i="16"/>
  <c r="G126" i="16"/>
  <c r="G128" i="16"/>
  <c r="G124" i="16"/>
  <c r="G127" i="16"/>
  <c r="G133" i="16"/>
  <c r="G132" i="16"/>
  <c r="G129" i="16"/>
  <c r="G130" i="16"/>
  <c r="G131" i="16"/>
  <c r="G119" i="16"/>
  <c r="G92" i="16"/>
  <c r="G91" i="16"/>
  <c r="G79" i="16"/>
  <c r="G93" i="16"/>
  <c r="G76" i="16"/>
  <c r="G52" i="16"/>
  <c r="G102" i="16"/>
  <c r="G78" i="16"/>
  <c r="G30" i="16"/>
  <c r="G38" i="16"/>
  <c r="G113" i="16"/>
  <c r="G114" i="16"/>
  <c r="G105" i="16"/>
  <c r="G61" i="16"/>
  <c r="G82" i="16"/>
  <c r="G90" i="16"/>
  <c r="G71" i="16"/>
  <c r="G96" i="16"/>
  <c r="G67" i="16"/>
  <c r="G70" i="16"/>
  <c r="G89" i="16"/>
  <c r="G37" i="16"/>
  <c r="G100" i="16"/>
  <c r="G77" i="16"/>
  <c r="G48" i="16"/>
  <c r="G88" i="16"/>
  <c r="G51" i="16"/>
  <c r="G60" i="16"/>
  <c r="G87" i="16"/>
  <c r="G50" i="16"/>
  <c r="G81" i="16"/>
  <c r="G69" i="16"/>
  <c r="G83" i="16"/>
  <c r="G108" i="16"/>
  <c r="G49" i="16"/>
  <c r="G107" i="16"/>
  <c r="G109" i="16"/>
  <c r="G31" i="16"/>
  <c r="G29" i="16"/>
  <c r="G68" i="16"/>
  <c r="G98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<sst xmlns="http://schemas.openxmlformats.org/spreadsheetml/2006/main" count="1847" uniqueCount="418">
  <si>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</si>
  <si>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</si>
  <si>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</si>
  <si>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</si>
  <si>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</si>
  <si>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</si>
  <si>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</si>
  <si>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</si>
  <si>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</si>
  <si>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</si>
  <si>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</si>
  <si>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</si>
  <si>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</si>
  <si>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</si>
  <si>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</si>
  <si>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</si>
  <si>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</si>
  <si>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</si>
  <si>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</si>
  <si>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</si>
  <si>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</si>
  <si>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</si>
  <si>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</si>
  <si>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</si>
  <si>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</si>
  <si>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</si>
  <si>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</si>
  <si>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</si>
  <si>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</si>
  <si>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</si>
  <si>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</si>
  <si>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</si>
  <si>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</si>
  <si>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</si>
  <si>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</si>
  <si>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</si>
  <si>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</si>
  <si>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</si>
  <si>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</si>
  <si>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</si>
  <si>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</si>
  <si>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</si>
  <si>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</si>
  <si>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</si>
  <si>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</si>
  <si>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</si>
  <si>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</si>
  <si>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</si>
  <si>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</si>
  <si>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</si>
  <si>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</si>
  <si>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</si>
  <si>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</si>
  <si>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</si>
  <si>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</si>
  <si>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</si>
  <si>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</si>
  <si>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</si>
  <si>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</si>
  <si>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</si>
  <si>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</si>
  <si>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</si>
  <si>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</si>
  <si>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</si>
  <si>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</si>
  <si>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</si>
  <si>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</si>
  <si>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</si>
  <si>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</si>
  <si>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</si>
  <si>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</si>
  <si>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</si>
  <si>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</si>
  <si>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</si>
  <si>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</si>
  <si>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</si>
  <si>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</si>
  <si>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</si>
  <si>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</si>
  <si>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</si>
  <si>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</si>
  <si>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</si>
  <si>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</si>
  <si>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</si>
  <si>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</si>
  <si>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</si>
  <si>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</si>
  <si>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</si>
  <si>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</si>
  <si>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</si>
  <si>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</si>
  <si>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</si>
  <si>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</si>
  <si>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</si>
  <si>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</si>
  <si>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</si>
  <si>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</si>
  <si>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</si>
  <si>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</si>
  <si>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</si>
  <si>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</si>
  <si>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</si>
  <si>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</si>
  <si>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</si>
  <si>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</si>
  <si>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</si>
  <si>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</si>
  <si>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</si>
  <si>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</si>
  <si>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</si>
  <si>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</si>
  <si>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</si>
  <si>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</si>
  <si>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</si>
  <si>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</si>
  <si>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</si>
  <si>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</si>
  <si>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</si>
  <si>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</si>
  <si>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</si>
  <si>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</si>
  <si>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</si>
  <si>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</si>
  <si>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</si>
  <si>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</si>
  <si>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</si>
  <si>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</si>
  <si>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</si>
  <si>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</si>
  <si>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</si>
  <si>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</si>
  <si>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</si>
  <si>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</si>
  <si>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</si>
  <si>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</si>
  <si>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</si>
  <si>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</si>
  <si>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</si>
  <si>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</si>
  <si>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</si>
  <si>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</si>
  <si>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</si>
  <si>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</si>
  <si>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</si>
  <si>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</si>
  <si>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</si>
  <si>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</si>
  <si>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</si>
  <si>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</si>
  <si>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</si>
  <si>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</si>
  <si>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</si>
  <si>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</si>
  <si>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</si>
  <si>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</si>
  <si>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</si>
  <si>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</si>
  <si>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</si>
  <si>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</si>
  <si>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</si>
  <si>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</si>
  <si>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</si>
  <si>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</si>
  <si>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</si>
  <si>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</si>
  <si>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</si>
  <si>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</si>
  <si>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</si>
  <si>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</si>
  <si>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</si>
  <si>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</si>
  <si>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</si>
  <si>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</si>
  <si>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</si>
  <si>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</si>
  <si>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</si>
  <si>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</si>
  <si>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</si>
  <si>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</si>
  <si>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</si>
  <si>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</si>
  <si>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</si>
  <si>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</si>
  <si>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</si>
  <si>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</si>
  <si>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</si>
  <si>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</si>
  <si>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</si>
  <si>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</si>
  <si>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</si>
  <si>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</si>
  <si>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</si>
  <si>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</si>
  <si>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</si>
  <si>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</si>
  <si>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</si>
  <si>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</si>
  <si>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</si>
  <si>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</si>
  <si>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</si>
  <si>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</si>
  <si>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</si>
  <si>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</si>
  <si>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</si>
  <si>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</si>
  <si>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</si>
  <si>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</si>
  <si>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</si>
  <si>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</si>
  <si>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</si>
  <si>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</si>
  <si>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</si>
  <si>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</si>
  <si>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</si>
  <si>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</si>
  <si>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</si>
  <si>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</si>
  <si>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</si>
  <si>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</si>
  <si>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</si>
  <si>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</si>
  <si>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</si>
  <si>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</si>
  <si>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</si>
  <si>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</si>
  <si>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</si>
  <si>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</si>
  <si>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</si>
  <si>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</si>
  <si>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</si>
  <si>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</si>
  <si>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</si>
  <si>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</si>
  <si>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</si>
  <si>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</si>
  <si>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</si>
  <si>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</si>
  <si>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</si>
  <si>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</si>
  <si>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</si>
  <si>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</si>
  <si>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</si>
  <si>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</si>
  <si>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</si>
  <si>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</si>
  <si>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</si>
  <si>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</si>
  <si>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</si>
  <si>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</si>
  <si>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</si>
  <si>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</si>
  <si>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</si>
  <si>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</si>
  <si>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</si>
  <si>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</si>
  <si>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</si>
  <si>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</si>
  <si>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</si>
  <si>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</si>
  <si>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</si>
  <si>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</si>
  <si>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</si>
  <si>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</si>
  <si>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</si>
  <si>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</si>
  <si>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</si>
  <si>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</si>
  <si>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</si>
  <si>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</si>
  <si>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</si>
  <si>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</si>
  <si>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</si>
  <si>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</si>
  <si>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</si>
  <si>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</si>
  <si>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</si>
  <si>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</si>
  <si>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</si>
  <si>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</si>
  <si>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</si>
  <si>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</si>
  <si>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</si>
  <si>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</si>
  <si>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</si>
  <si>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</si>
  <si>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</si>
  <si>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</si>
  <si>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</si>
  <si>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</si>
  <si>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</si>
  <si>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</si>
  <si>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</si>
  <si>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</si>
  <si>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</si>
  <si>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</si>
  <si>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</si>
  <si>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</si>
  <si>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</si>
  <si>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</si>
  <si>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</si>
  <si>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</si>
  <si>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</si>
  <si>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</si>
  <si>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</si>
  <si>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</si>
  <si>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</si>
  <si>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</si>
  <si>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</si>
  <si>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</si>
  <si>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</si>
  <si>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</si>
  <si>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</si>
  <si>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</si>
  <si>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</si>
  <si>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</si>
  <si>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</si>
  <si>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</si>
  <si>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</si>
  <si>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</si>
  <si>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</si>
  <si>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</si>
  <si>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</si>
  <si>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</si>
  <si>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</si>
  <si>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</si>
  <si>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</si>
  <si>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</si>
  <si>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</si>
  <si>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</si>
  <si>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</si>
  <si>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</si>
  <si>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</si>
  <si>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</si>
  <si>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</si>
  <si>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</si>
  <si>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</si>
  <si>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</si>
  <si>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</si>
  <si>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</si>
  <si>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</si>
  <si>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</si>
  <si>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</si>
  <si>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</si>
  <si>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</si>
  <si>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</si>
  <si>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</si>
  <si>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</si>
  <si>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</si>
  <si>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</si>
  <si>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</si>
  <si>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</si>
  <si>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</si>
  <si>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</si>
  <si>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</si>
  <si>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</si>
  <si>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</si>
  <si>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</si>
  <si>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</si>
  <si>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</si>
  <si>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</si>
  <si>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</si>
  <si>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</si>
  <si>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</si>
  <si>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</si>
  <si>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</si>
  <si>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</si>
  <si>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</si>
  <si>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</si>
  <si>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</si>
  <si>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</si>
  <si>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</si>
  <si>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t>m1</t>
  </si>
  <si>
    <t>Length of free loaded thread</t>
  </si>
  <si>
    <t>m2</t>
  </si>
  <si>
    <t>N_d</t>
  </si>
  <si>
    <t>Shank diameter</t>
  </si>
  <si>
    <t>Delta_sigma_d</t>
  </si>
  <si>
    <t>Pitch diameter</t>
  </si>
  <si>
    <t>safety factor loads</t>
  </si>
  <si>
    <t>Minor diameter</t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</si>
  <si>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</si>
  <si>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</si>
  <si>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</si>
  <si>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</si>
  <si>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</si>
  <si>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</si>
  <si>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</si>
  <si>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</si>
  <si>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</si>
  <si>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</si>
  <si>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</si>
  <si>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</si>
  <si>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</si>
  <si>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</si>
  <si>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</si>
  <si>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</si>
  <si>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</si>
  <si>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</si>
  <si>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t>lsh</t>
  </si>
  <si>
    <t>lGew</t>
  </si>
  <si>
    <t>dsh</t>
  </si>
  <si>
    <t>d2</t>
  </si>
  <si>
    <t>d3</t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</si>
  <si>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</si>
  <si>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</si>
  <si>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</si>
  <si>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</si>
  <si>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Design value capped to 90% Fp,C*: Yes</t>
  </si>
  <si>
    <t/>
  </si>
  <si>
    <t>Including 50% reduction, when re-tightening is assumed (only for tension tightening)</t>
  </si>
  <si>
    <t>Inclination used: 0.00deg</t>
  </si>
  <si>
    <t>Note that this includes a macro-geometric SCF=1.00</t>
  </si>
  <si>
    <t>Bending resilience of bolt assembly (VDI2230)</t>
  </si>
  <si>
    <t>Value at DZdw</t>
  </si>
  <si>
    <t>Value at DZdw+DZ</t>
  </si>
  <si>
    <r>
      <t>f</t>
    </r>
    <r>
      <rPr>
        <vertAlign val="subscript"/>
        <sz val="10"/>
        <color theme="1"/>
        <rFont val="Arial"/>
        <family val="2"/>
      </rPr>
      <t>tot</t>
    </r>
  </si>
  <si>
    <t>ftot</t>
  </si>
  <si>
    <t>[mm4]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</si>
</sst>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7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8" fillId="0" borderId="0" xfId="4" applyFont="1" applyAlignment="1">
      <alignment horizontal="center" vertical="top" wrapText="1"/>
    </xf>
    <xf numFmtId="0" fontId="68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-1242.2406694984879</c:v>
                </c:pt>
                <c:pt idx="1">
                  <c:v>-1215.903823929779</c:v>
                </c:pt>
                <c:pt idx="2">
                  <c:v>-1189.5669783610704</c:v>
                </c:pt>
                <c:pt idx="3">
                  <c:v>-1163.2301327923615</c:v>
                </c:pt>
                <c:pt idx="4">
                  <c:v>-1136.8932872236528</c:v>
                </c:pt>
                <c:pt idx="5">
                  <c:v>-1110.5564416549439</c:v>
                </c:pt>
                <c:pt idx="6">
                  <c:v>-1084.2195960862352</c:v>
                </c:pt>
                <c:pt idx="7">
                  <c:v>-1057.8827505175263</c:v>
                </c:pt>
                <c:pt idx="8">
                  <c:v>-1031.5459049488177</c:v>
                </c:pt>
                <c:pt idx="9">
                  <c:v>-1005.2090593801088</c:v>
                </c:pt>
                <c:pt idx="10">
                  <c:v>-978.87221381140012</c:v>
                </c:pt>
                <c:pt idx="11">
                  <c:v>-952.53536824269122</c:v>
                </c:pt>
                <c:pt idx="12">
                  <c:v>-926.19852267398244</c:v>
                </c:pt>
                <c:pt idx="13">
                  <c:v>-899.86167710527366</c:v>
                </c:pt>
                <c:pt idx="14">
                  <c:v>-873.52483153656499</c:v>
                </c:pt>
                <c:pt idx="15">
                  <c:v>-847.18798596785609</c:v>
                </c:pt>
                <c:pt idx="16">
                  <c:v>-820.85114039914731</c:v>
                </c:pt>
                <c:pt idx="17">
                  <c:v>-794.51429483043853</c:v>
                </c:pt>
                <c:pt idx="18">
                  <c:v>-768.17744926172986</c:v>
                </c:pt>
                <c:pt idx="19">
                  <c:v>-741.84060369302097</c:v>
                </c:pt>
                <c:pt idx="20">
                  <c:v>-715.5037581243123</c:v>
                </c:pt>
                <c:pt idx="21">
                  <c:v>-689.1669125556034</c:v>
                </c:pt>
                <c:pt idx="22">
                  <c:v>-662.83006698689474</c:v>
                </c:pt>
                <c:pt idx="23">
                  <c:v>-636.49322141818584</c:v>
                </c:pt>
                <c:pt idx="24">
                  <c:v>-610.15637584947717</c:v>
                </c:pt>
                <c:pt idx="25">
                  <c:v>-583.81953028076828</c:v>
                </c:pt>
                <c:pt idx="26">
                  <c:v>-557.48268471205961</c:v>
                </c:pt>
                <c:pt idx="27">
                  <c:v>-531.14583914335071</c:v>
                </c:pt>
                <c:pt idx="28">
                  <c:v>-504.80899357464199</c:v>
                </c:pt>
                <c:pt idx="29">
                  <c:v>-478.47214800593315</c:v>
                </c:pt>
                <c:pt idx="30">
                  <c:v>-452.13530243722442</c:v>
                </c:pt>
                <c:pt idx="31">
                  <c:v>-425.79845686851559</c:v>
                </c:pt>
                <c:pt idx="32">
                  <c:v>-399.46161129980686</c:v>
                </c:pt>
                <c:pt idx="33">
                  <c:v>-373.12476573109814</c:v>
                </c:pt>
                <c:pt idx="34">
                  <c:v>-346.7879201623893</c:v>
                </c:pt>
                <c:pt idx="35">
                  <c:v>-320.45107459368057</c:v>
                </c:pt>
                <c:pt idx="36">
                  <c:v>-294.11422902497173</c:v>
                </c:pt>
                <c:pt idx="37">
                  <c:v>-267.77738345626301</c:v>
                </c:pt>
                <c:pt idx="38">
                  <c:v>-241.44053788755414</c:v>
                </c:pt>
                <c:pt idx="39">
                  <c:v>-215.10369231884542</c:v>
                </c:pt>
                <c:pt idx="40">
                  <c:v>-188.76684675013669</c:v>
                </c:pt>
                <c:pt idx="41">
                  <c:v>-162.43000118142785</c:v>
                </c:pt>
                <c:pt idx="42">
                  <c:v>-136.09315561271902</c:v>
                </c:pt>
                <c:pt idx="43">
                  <c:v>-109.75631004401016</c:v>
                </c:pt>
                <c:pt idx="44">
                  <c:v>-83.419464475301567</c:v>
                </c:pt>
                <c:pt idx="45">
                  <c:v>-57.082618906592714</c:v>
                </c:pt>
                <c:pt idx="46">
                  <c:v>-30.745773337883875</c:v>
                </c:pt>
                <c:pt idx="47">
                  <c:v>-4.4089277691750324</c:v>
                </c:pt>
                <c:pt idx="48">
                  <c:v>21.927917799533578</c:v>
                </c:pt>
                <c:pt idx="49">
                  <c:v>48.26476336824242</c:v>
                </c:pt>
                <c:pt idx="50">
                  <c:v>74.601608936951266</c:v>
                </c:pt>
                <c:pt idx="51">
                  <c:v>100.93845450565988</c:v>
                </c:pt>
                <c:pt idx="52">
                  <c:v>127.27530007436872</c:v>
                </c:pt>
                <c:pt idx="53">
                  <c:v>153.61214564307755</c:v>
                </c:pt>
                <c:pt idx="54">
                  <c:v>179.94899121178639</c:v>
                </c:pt>
                <c:pt idx="55">
                  <c:v>206.285836780495</c:v>
                </c:pt>
                <c:pt idx="56">
                  <c:v>232.62268234920384</c:v>
                </c:pt>
                <c:pt idx="57">
                  <c:v>258.95952791791268</c:v>
                </c:pt>
                <c:pt idx="58">
                  <c:v>285.29637348662152</c:v>
                </c:pt>
                <c:pt idx="59">
                  <c:v>311.63321905533013</c:v>
                </c:pt>
                <c:pt idx="60">
                  <c:v>337.97006462403897</c:v>
                </c:pt>
                <c:pt idx="61">
                  <c:v>364.30691019274781</c:v>
                </c:pt>
                <c:pt idx="62">
                  <c:v>390.6437557614567</c:v>
                </c:pt>
                <c:pt idx="63">
                  <c:v>416.98060133016531</c:v>
                </c:pt>
                <c:pt idx="64">
                  <c:v>443.31744689887415</c:v>
                </c:pt>
                <c:pt idx="65">
                  <c:v>469.65429246758299</c:v>
                </c:pt>
                <c:pt idx="66">
                  <c:v>495.9911380362916</c:v>
                </c:pt>
                <c:pt idx="67">
                  <c:v>522.32798360500044</c:v>
                </c:pt>
                <c:pt idx="68">
                  <c:v>548.66482917370922</c:v>
                </c:pt>
                <c:pt idx="69">
                  <c:v>575.00167474241812</c:v>
                </c:pt>
                <c:pt idx="70">
                  <c:v>601.33852031112667</c:v>
                </c:pt>
                <c:pt idx="71">
                  <c:v>627.67536587983557</c:v>
                </c:pt>
                <c:pt idx="72">
                  <c:v>654.01221144854435</c:v>
                </c:pt>
                <c:pt idx="73">
                  <c:v>680.34905701725324</c:v>
                </c:pt>
                <c:pt idx="74">
                  <c:v>706.68590258596191</c:v>
                </c:pt>
                <c:pt idx="75">
                  <c:v>733.02274815467069</c:v>
                </c:pt>
                <c:pt idx="76">
                  <c:v>759.35959372337959</c:v>
                </c:pt>
                <c:pt idx="77">
                  <c:v>785.69643929208837</c:v>
                </c:pt>
                <c:pt idx="78">
                  <c:v>812.03328486079704</c:v>
                </c:pt>
                <c:pt idx="79">
                  <c:v>838.37013042950582</c:v>
                </c:pt>
                <c:pt idx="80">
                  <c:v>864.70697599821449</c:v>
                </c:pt>
                <c:pt idx="81">
                  <c:v>891.0438215669235</c:v>
                </c:pt>
                <c:pt idx="82">
                  <c:v>917.38066713563217</c:v>
                </c:pt>
                <c:pt idx="83">
                  <c:v>943.71751270434072</c:v>
                </c:pt>
                <c:pt idx="84">
                  <c:v>970.05435827304984</c:v>
                </c:pt>
                <c:pt idx="85">
                  <c:v>996.3912038417584</c:v>
                </c:pt>
                <c:pt idx="86">
                  <c:v>1022.7280494104675</c:v>
                </c:pt>
                <c:pt idx="87">
                  <c:v>1049.0648949791762</c:v>
                </c:pt>
                <c:pt idx="88">
                  <c:v>1075.4017405478846</c:v>
                </c:pt>
                <c:pt idx="89">
                  <c:v>1101.7385861165938</c:v>
                </c:pt>
                <c:pt idx="90">
                  <c:v>1128.0754316853024</c:v>
                </c:pt>
                <c:pt idx="91">
                  <c:v>1154.4122772540111</c:v>
                </c:pt>
                <c:pt idx="92">
                  <c:v>1180.74912282272</c:v>
                </c:pt>
                <c:pt idx="93">
                  <c:v>1207.0859683914287</c:v>
                </c:pt>
                <c:pt idx="94">
                  <c:v>1233.4228139601378</c:v>
                </c:pt>
                <c:pt idx="95">
                  <c:v>1259.7596595288464</c:v>
                </c:pt>
                <c:pt idx="96">
                  <c:v>1286.0965050975551</c:v>
                </c:pt>
                <c:pt idx="97">
                  <c:v>1312.433350666264</c:v>
                </c:pt>
                <c:pt idx="98">
                  <c:v>1338.7701962349727</c:v>
                </c:pt>
                <c:pt idx="99">
                  <c:v>1365.1070418036813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-100.05399636202048</c:v>
                </c:pt>
                <c:pt idx="1">
                  <c:v>-100.05399636202048</c:v>
                </c:pt>
                <c:pt idx="2">
                  <c:v>-100.05399636202048</c:v>
                </c:pt>
                <c:pt idx="3">
                  <c:v>-100.02478735930539</c:v>
                </c:pt>
                <c:pt idx="4">
                  <c:v>-99.895916274059175</c:v>
                </c:pt>
                <c:pt idx="5">
                  <c:v>-99.664271693761563</c:v>
                </c:pt>
                <c:pt idx="6">
                  <c:v>-99.329853618412571</c:v>
                </c:pt>
                <c:pt idx="7">
                  <c:v>-98.892662048012212</c:v>
                </c:pt>
                <c:pt idx="8">
                  <c:v>-98.35269698256046</c:v>
                </c:pt>
                <c:pt idx="9">
                  <c:v>-97.709958422057326</c:v>
                </c:pt>
                <c:pt idx="10">
                  <c:v>-96.964446366502813</c:v>
                </c:pt>
                <c:pt idx="11">
                  <c:v>-96.116160815896919</c:v>
                </c:pt>
                <c:pt idx="12">
                  <c:v>-95.16510177023963</c:v>
                </c:pt>
                <c:pt idx="13">
                  <c:v>-94.11126922953099</c:v>
                </c:pt>
                <c:pt idx="14">
                  <c:v>-92.954663193770955</c:v>
                </c:pt>
                <c:pt idx="15">
                  <c:v>-91.69528366295954</c:v>
                </c:pt>
                <c:pt idx="16">
                  <c:v>-90.33313063709673</c:v>
                </c:pt>
                <c:pt idx="17">
                  <c:v>-88.86820411618254</c:v>
                </c:pt>
                <c:pt idx="18">
                  <c:v>-87.300504100216983</c:v>
                </c:pt>
                <c:pt idx="19">
                  <c:v>-85.630030589200047</c:v>
                </c:pt>
                <c:pt idx="20">
                  <c:v>-83.856783583131715</c:v>
                </c:pt>
                <c:pt idx="21">
                  <c:v>-81.980763082012004</c:v>
                </c:pt>
                <c:pt idx="22">
                  <c:v>-80.001969085840912</c:v>
                </c:pt>
                <c:pt idx="23">
                  <c:v>-77.92040159461844</c:v>
                </c:pt>
                <c:pt idx="24">
                  <c:v>-75.736060608344587</c:v>
                </c:pt>
                <c:pt idx="25">
                  <c:v>-73.448946127019354</c:v>
                </c:pt>
                <c:pt idx="26">
                  <c:v>-71.059058150642755</c:v>
                </c:pt>
                <c:pt idx="27">
                  <c:v>-68.566396679214748</c:v>
                </c:pt>
                <c:pt idx="28">
                  <c:v>-65.970961712735388</c:v>
                </c:pt>
                <c:pt idx="29">
                  <c:v>-63.27275325120462</c:v>
                </c:pt>
                <c:pt idx="30">
                  <c:v>-60.471771294622485</c:v>
                </c:pt>
                <c:pt idx="31">
                  <c:v>-57.568015842988963</c:v>
                </c:pt>
                <c:pt idx="32">
                  <c:v>-54.561486896304061</c:v>
                </c:pt>
                <c:pt idx="33">
                  <c:v>-51.452184454567792</c:v>
                </c:pt>
                <c:pt idx="34">
                  <c:v>-48.240108517780115</c:v>
                </c:pt>
                <c:pt idx="35">
                  <c:v>-44.925259085941079</c:v>
                </c:pt>
                <c:pt idx="36">
                  <c:v>-41.507636159050648</c:v>
                </c:pt>
                <c:pt idx="37">
                  <c:v>-37.987239737108844</c:v>
                </c:pt>
                <c:pt idx="38">
                  <c:v>-34.364069820115652</c:v>
                </c:pt>
                <c:pt idx="39">
                  <c:v>-30.638126408071091</c:v>
                </c:pt>
                <c:pt idx="40">
                  <c:v>-26.809409500975153</c:v>
                </c:pt>
                <c:pt idx="41">
                  <c:v>-22.87791909882781</c:v>
                </c:pt>
                <c:pt idx="42">
                  <c:v>-18.843655201629087</c:v>
                </c:pt>
                <c:pt idx="43">
                  <c:v>-14.706617809378983</c:v>
                </c:pt>
                <c:pt idx="44">
                  <c:v>-10.439613751726995</c:v>
                </c:pt>
                <c:pt idx="45">
                  <c:v>-5.9954962005821164</c:v>
                </c:pt>
                <c:pt idx="46">
                  <c:v>-1.3734254608074732</c:v>
                </c:pt>
                <c:pt idx="47">
                  <c:v>3.4265984675969352</c:v>
                </c:pt>
                <c:pt idx="48">
                  <c:v>8.404575584631063</c:v>
                </c:pt>
                <c:pt idx="49">
                  <c:v>13.560505890294998</c:v>
                </c:pt>
                <c:pt idx="50">
                  <c:v>18.894389384588699</c:v>
                </c:pt>
                <c:pt idx="51">
                  <c:v>24.406226067512115</c:v>
                </c:pt>
                <c:pt idx="52">
                  <c:v>30.096015939065342</c:v>
                </c:pt>
                <c:pt idx="53">
                  <c:v>35.963758999248334</c:v>
                </c:pt>
                <c:pt idx="54">
                  <c:v>42.009455248061087</c:v>
                </c:pt>
                <c:pt idx="55">
                  <c:v>48.233104685503555</c:v>
                </c:pt>
                <c:pt idx="56">
                  <c:v>54.634707311575838</c:v>
                </c:pt>
                <c:pt idx="57">
                  <c:v>61.214263126277885</c:v>
                </c:pt>
                <c:pt idx="58">
                  <c:v>67.971772129609704</c:v>
                </c:pt>
                <c:pt idx="59">
                  <c:v>74.907234321571224</c:v>
                </c:pt>
                <c:pt idx="60">
                  <c:v>82.020649702162572</c:v>
                </c:pt>
                <c:pt idx="61">
                  <c:v>89.312018271383678</c:v>
                </c:pt>
                <c:pt idx="62">
                  <c:v>96.781340029234542</c:v>
                </c:pt>
                <c:pt idx="63">
                  <c:v>104.42861497571511</c:v>
                </c:pt>
                <c:pt idx="64">
                  <c:v>112.2538431108255</c:v>
                </c:pt>
                <c:pt idx="65">
                  <c:v>120.25702443456566</c:v>
                </c:pt>
                <c:pt idx="66">
                  <c:v>128.43815894693552</c:v>
                </c:pt>
                <c:pt idx="67">
                  <c:v>136.79724664793522</c:v>
                </c:pt>
                <c:pt idx="68">
                  <c:v>145.33428753756465</c:v>
                </c:pt>
                <c:pt idx="69">
                  <c:v>154.0492816158239</c:v>
                </c:pt>
                <c:pt idx="70">
                  <c:v>162.94222888271278</c:v>
                </c:pt>
                <c:pt idx="71">
                  <c:v>172.01312933823155</c:v>
                </c:pt>
                <c:pt idx="72">
                  <c:v>181.26198298238003</c:v>
                </c:pt>
                <c:pt idx="73">
                  <c:v>190.68878981515832</c:v>
                </c:pt>
                <c:pt idx="74">
                  <c:v>200.29354983656629</c:v>
                </c:pt>
                <c:pt idx="75">
                  <c:v>210.07626304660408</c:v>
                </c:pt>
                <c:pt idx="76">
                  <c:v>220.03692944527165</c:v>
                </c:pt>
                <c:pt idx="77">
                  <c:v>230.17554903256899</c:v>
                </c:pt>
                <c:pt idx="78">
                  <c:v>240.49212180849599</c:v>
                </c:pt>
                <c:pt idx="79">
                  <c:v>250.98664777305285</c:v>
                </c:pt>
                <c:pt idx="80">
                  <c:v>261.65912692623937</c:v>
                </c:pt>
                <c:pt idx="81">
                  <c:v>272.50955926805585</c:v>
                </c:pt>
                <c:pt idx="82">
                  <c:v>283.53794479850188</c:v>
                </c:pt>
                <c:pt idx="83">
                  <c:v>294.74428351757768</c:v>
                </c:pt>
                <c:pt idx="84">
                  <c:v>306.12857542528349</c:v>
                </c:pt>
                <c:pt idx="85">
                  <c:v>317.69082052161883</c:v>
                </c:pt>
                <c:pt idx="86">
                  <c:v>329.43101880658418</c:v>
                </c:pt>
                <c:pt idx="87">
                  <c:v>341.34917028017901</c:v>
                </c:pt>
                <c:pt idx="88">
                  <c:v>353.44527494240367</c:v>
                </c:pt>
                <c:pt idx="89">
                  <c:v>365.71933279325822</c:v>
                </c:pt>
                <c:pt idx="90">
                  <c:v>378.17134383274237</c:v>
                </c:pt>
                <c:pt idx="91">
                  <c:v>390.80130806085634</c:v>
                </c:pt>
                <c:pt idx="92">
                  <c:v>403.60922547760021</c:v>
                </c:pt>
                <c:pt idx="93">
                  <c:v>416.59509608297367</c:v>
                </c:pt>
                <c:pt idx="94">
                  <c:v>429.75891987697707</c:v>
                </c:pt>
                <c:pt idx="95">
                  <c:v>443.10069685961014</c:v>
                </c:pt>
                <c:pt idx="96">
                  <c:v>456.62042703087286</c:v>
                </c:pt>
                <c:pt idx="97">
                  <c:v>470.31811039076547</c:v>
                </c:pt>
                <c:pt idx="98">
                  <c:v>484.19374693928773</c:v>
                </c:pt>
                <c:pt idx="99">
                  <c:v>498.24733667643977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-1242.2406694984879</c:v>
                </c:pt>
                <c:pt idx="1">
                  <c:v>-1215.903823929779</c:v>
                </c:pt>
                <c:pt idx="2">
                  <c:v>-1189.5669783610704</c:v>
                </c:pt>
                <c:pt idx="3">
                  <c:v>-1163.2301327923615</c:v>
                </c:pt>
                <c:pt idx="4">
                  <c:v>-1136.8932872236528</c:v>
                </c:pt>
                <c:pt idx="5">
                  <c:v>-1110.5564416549439</c:v>
                </c:pt>
                <c:pt idx="6">
                  <c:v>-1084.2195960862352</c:v>
                </c:pt>
                <c:pt idx="7">
                  <c:v>-1057.8827505175263</c:v>
                </c:pt>
                <c:pt idx="8">
                  <c:v>-1031.5459049488177</c:v>
                </c:pt>
                <c:pt idx="9">
                  <c:v>-1005.2090593801088</c:v>
                </c:pt>
                <c:pt idx="10">
                  <c:v>-978.87221381140012</c:v>
                </c:pt>
                <c:pt idx="11">
                  <c:v>-952.53536824269122</c:v>
                </c:pt>
                <c:pt idx="12">
                  <c:v>-926.19852267398244</c:v>
                </c:pt>
                <c:pt idx="13">
                  <c:v>-899.86167710527366</c:v>
                </c:pt>
                <c:pt idx="14">
                  <c:v>-873.52483153656499</c:v>
                </c:pt>
                <c:pt idx="15">
                  <c:v>-847.18798596785609</c:v>
                </c:pt>
                <c:pt idx="16">
                  <c:v>-820.85114039914731</c:v>
                </c:pt>
                <c:pt idx="17">
                  <c:v>-794.51429483043853</c:v>
                </c:pt>
                <c:pt idx="18">
                  <c:v>-768.17744926172986</c:v>
                </c:pt>
                <c:pt idx="19">
                  <c:v>-741.84060369302097</c:v>
                </c:pt>
                <c:pt idx="20">
                  <c:v>-715.5037581243123</c:v>
                </c:pt>
                <c:pt idx="21">
                  <c:v>-689.1669125556034</c:v>
                </c:pt>
                <c:pt idx="22">
                  <c:v>-662.83006698689474</c:v>
                </c:pt>
                <c:pt idx="23">
                  <c:v>-636.49322141818584</c:v>
                </c:pt>
                <c:pt idx="24">
                  <c:v>-610.15637584947717</c:v>
                </c:pt>
                <c:pt idx="25">
                  <c:v>-583.81953028076828</c:v>
                </c:pt>
                <c:pt idx="26">
                  <c:v>-557.48268471205961</c:v>
                </c:pt>
                <c:pt idx="27">
                  <c:v>-531.14583914335071</c:v>
                </c:pt>
                <c:pt idx="28">
                  <c:v>-504.80899357464199</c:v>
                </c:pt>
                <c:pt idx="29">
                  <c:v>-478.47214800593315</c:v>
                </c:pt>
                <c:pt idx="30">
                  <c:v>-452.13530243722442</c:v>
                </c:pt>
                <c:pt idx="31">
                  <c:v>-425.79845686851559</c:v>
                </c:pt>
                <c:pt idx="32">
                  <c:v>-399.46161129980686</c:v>
                </c:pt>
                <c:pt idx="33">
                  <c:v>-373.12476573109814</c:v>
                </c:pt>
                <c:pt idx="34">
                  <c:v>-346.7879201623893</c:v>
                </c:pt>
                <c:pt idx="35">
                  <c:v>-320.45107459368057</c:v>
                </c:pt>
                <c:pt idx="36">
                  <c:v>-294.11422902497173</c:v>
                </c:pt>
                <c:pt idx="37">
                  <c:v>-267.77738345626301</c:v>
                </c:pt>
                <c:pt idx="38">
                  <c:v>-241.44053788755414</c:v>
                </c:pt>
                <c:pt idx="39">
                  <c:v>-215.10369231884542</c:v>
                </c:pt>
                <c:pt idx="40">
                  <c:v>-188.76684675013669</c:v>
                </c:pt>
                <c:pt idx="41">
                  <c:v>-162.43000118142785</c:v>
                </c:pt>
                <c:pt idx="42">
                  <c:v>-136.09315561271902</c:v>
                </c:pt>
                <c:pt idx="43">
                  <c:v>-109.75631004401016</c:v>
                </c:pt>
                <c:pt idx="44">
                  <c:v>-83.419464475301567</c:v>
                </c:pt>
                <c:pt idx="45">
                  <c:v>-57.082618906592714</c:v>
                </c:pt>
                <c:pt idx="46">
                  <c:v>-30.745773337883875</c:v>
                </c:pt>
                <c:pt idx="47">
                  <c:v>-4.4089277691750324</c:v>
                </c:pt>
                <c:pt idx="48">
                  <c:v>21.927917799533578</c:v>
                </c:pt>
                <c:pt idx="49">
                  <c:v>48.26476336824242</c:v>
                </c:pt>
                <c:pt idx="50">
                  <c:v>74.601608936951266</c:v>
                </c:pt>
                <c:pt idx="51">
                  <c:v>100.93845450565988</c:v>
                </c:pt>
                <c:pt idx="52">
                  <c:v>127.27530007436872</c:v>
                </c:pt>
                <c:pt idx="53">
                  <c:v>153.61214564307755</c:v>
                </c:pt>
                <c:pt idx="54">
                  <c:v>179.94899121178639</c:v>
                </c:pt>
                <c:pt idx="55">
                  <c:v>206.285836780495</c:v>
                </c:pt>
                <c:pt idx="56">
                  <c:v>232.62268234920384</c:v>
                </c:pt>
                <c:pt idx="57">
                  <c:v>258.95952791791268</c:v>
                </c:pt>
                <c:pt idx="58">
                  <c:v>285.29637348662152</c:v>
                </c:pt>
                <c:pt idx="59">
                  <c:v>311.63321905533013</c:v>
                </c:pt>
                <c:pt idx="60">
                  <c:v>337.97006462403897</c:v>
                </c:pt>
                <c:pt idx="61">
                  <c:v>364.30691019274781</c:v>
                </c:pt>
                <c:pt idx="62">
                  <c:v>390.6437557614567</c:v>
                </c:pt>
                <c:pt idx="63">
                  <c:v>416.98060133016531</c:v>
                </c:pt>
                <c:pt idx="64">
                  <c:v>443.31744689887415</c:v>
                </c:pt>
                <c:pt idx="65">
                  <c:v>469.65429246758299</c:v>
                </c:pt>
                <c:pt idx="66">
                  <c:v>495.9911380362916</c:v>
                </c:pt>
                <c:pt idx="67">
                  <c:v>522.32798360500044</c:v>
                </c:pt>
                <c:pt idx="68">
                  <c:v>548.66482917370922</c:v>
                </c:pt>
                <c:pt idx="69">
                  <c:v>575.00167474241812</c:v>
                </c:pt>
                <c:pt idx="70">
                  <c:v>601.33852031112667</c:v>
                </c:pt>
                <c:pt idx="71">
                  <c:v>627.67536587983557</c:v>
                </c:pt>
                <c:pt idx="72">
                  <c:v>654.01221144854435</c:v>
                </c:pt>
                <c:pt idx="73">
                  <c:v>680.34905701725324</c:v>
                </c:pt>
                <c:pt idx="74">
                  <c:v>706.68590258596191</c:v>
                </c:pt>
                <c:pt idx="75">
                  <c:v>733.02274815467069</c:v>
                </c:pt>
                <c:pt idx="76">
                  <c:v>759.35959372337959</c:v>
                </c:pt>
                <c:pt idx="77">
                  <c:v>785.69643929208837</c:v>
                </c:pt>
                <c:pt idx="78">
                  <c:v>812.03328486079704</c:v>
                </c:pt>
                <c:pt idx="79">
                  <c:v>838.37013042950582</c:v>
                </c:pt>
                <c:pt idx="80">
                  <c:v>864.70697599821449</c:v>
                </c:pt>
                <c:pt idx="81">
                  <c:v>891.0438215669235</c:v>
                </c:pt>
                <c:pt idx="82">
                  <c:v>917.38066713563217</c:v>
                </c:pt>
                <c:pt idx="83">
                  <c:v>943.71751270434072</c:v>
                </c:pt>
                <c:pt idx="84">
                  <c:v>970.05435827304984</c:v>
                </c:pt>
                <c:pt idx="85">
                  <c:v>996.3912038417584</c:v>
                </c:pt>
                <c:pt idx="86">
                  <c:v>1022.7280494104675</c:v>
                </c:pt>
                <c:pt idx="87">
                  <c:v>1049.0648949791762</c:v>
                </c:pt>
                <c:pt idx="88">
                  <c:v>1075.4017405478846</c:v>
                </c:pt>
                <c:pt idx="89">
                  <c:v>1101.7385861165938</c:v>
                </c:pt>
                <c:pt idx="90">
                  <c:v>1128.0754316853024</c:v>
                </c:pt>
                <c:pt idx="91">
                  <c:v>1154.4122772540111</c:v>
                </c:pt>
                <c:pt idx="92">
                  <c:v>1180.74912282272</c:v>
                </c:pt>
                <c:pt idx="93">
                  <c:v>1207.0859683914287</c:v>
                </c:pt>
                <c:pt idx="94">
                  <c:v>1233.4228139601378</c:v>
                </c:pt>
                <c:pt idx="95">
                  <c:v>1259.7596595288464</c:v>
                </c:pt>
                <c:pt idx="96">
                  <c:v>1286.0965050975551</c:v>
                </c:pt>
                <c:pt idx="97">
                  <c:v>1312.433350666264</c:v>
                </c:pt>
                <c:pt idx="98">
                  <c:v>1338.7701962349727</c:v>
                </c:pt>
                <c:pt idx="99">
                  <c:v>1365.1070418036813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888.87774150892506</c:v>
                </c:pt>
                <c:pt idx="1">
                  <c:v>888.87774150892506</c:v>
                </c:pt>
                <c:pt idx="2">
                  <c:v>888.87774150892506</c:v>
                </c:pt>
                <c:pt idx="3">
                  <c:v>888.8910329123911</c:v>
                </c:pt>
                <c:pt idx="4">
                  <c:v>888.94967502372276</c:v>
                </c:pt>
                <c:pt idx="5">
                  <c:v>889.05508367486641</c:v>
                </c:pt>
                <c:pt idx="6">
                  <c:v>889.20725886582147</c:v>
                </c:pt>
                <c:pt idx="7">
                  <c:v>889.40620059658852</c:v>
                </c:pt>
                <c:pt idx="8">
                  <c:v>889.65190886716732</c:v>
                </c:pt>
                <c:pt idx="9">
                  <c:v>889.94438367755788</c:v>
                </c:pt>
                <c:pt idx="10">
                  <c:v>890.28362502776019</c:v>
                </c:pt>
                <c:pt idx="11">
                  <c:v>890.66963291777427</c:v>
                </c:pt>
                <c:pt idx="12">
                  <c:v>891.10240734760009</c:v>
                </c:pt>
                <c:pt idx="13">
                  <c:v>891.58194831723779</c:v>
                </c:pt>
                <c:pt idx="14">
                  <c:v>892.10825582668713</c:v>
                </c:pt>
                <c:pt idx="15">
                  <c:v>892.68132987594822</c:v>
                </c:pt>
                <c:pt idx="16">
                  <c:v>893.30117046502119</c:v>
                </c:pt>
                <c:pt idx="17">
                  <c:v>893.96777759390579</c:v>
                </c:pt>
                <c:pt idx="18">
                  <c:v>894.68115126260227</c:v>
                </c:pt>
                <c:pt idx="19">
                  <c:v>895.44129147111039</c:v>
                </c:pt>
                <c:pt idx="20">
                  <c:v>896.24819821943038</c:v>
                </c:pt>
                <c:pt idx="21">
                  <c:v>897.10187150756212</c:v>
                </c:pt>
                <c:pt idx="22">
                  <c:v>898.00231133550574</c:v>
                </c:pt>
                <c:pt idx="23">
                  <c:v>898.94951770326088</c:v>
                </c:pt>
                <c:pt idx="24">
                  <c:v>899.94349061082789</c:v>
                </c:pt>
                <c:pt idx="25">
                  <c:v>900.98423005820666</c:v>
                </c:pt>
                <c:pt idx="26">
                  <c:v>902.07173604539719</c:v>
                </c:pt>
                <c:pt idx="27">
                  <c:v>903.20600857239958</c:v>
                </c:pt>
                <c:pt idx="28">
                  <c:v>904.38704763921362</c:v>
                </c:pt>
                <c:pt idx="29">
                  <c:v>905.61485324583953</c:v>
                </c:pt>
                <c:pt idx="30">
                  <c:v>906.88942539227719</c:v>
                </c:pt>
                <c:pt idx="31">
                  <c:v>908.21076407852649</c:v>
                </c:pt>
                <c:pt idx="32">
                  <c:v>909.57886930458767</c:v>
                </c:pt>
                <c:pt idx="33">
                  <c:v>910.99374107046049</c:v>
                </c:pt>
                <c:pt idx="34">
                  <c:v>912.45537937614529</c:v>
                </c:pt>
                <c:pt idx="35">
                  <c:v>913.96378422164173</c:v>
                </c:pt>
                <c:pt idx="36">
                  <c:v>915.51895560694982</c:v>
                </c:pt>
                <c:pt idx="37">
                  <c:v>917.12089353206989</c:v>
                </c:pt>
                <c:pt idx="38">
                  <c:v>918.7695979970016</c:v>
                </c:pt>
                <c:pt idx="39">
                  <c:v>920.46506900174506</c:v>
                </c:pt>
                <c:pt idx="40">
                  <c:v>922.2073065463004</c:v>
                </c:pt>
                <c:pt idx="41">
                  <c:v>923.99631063066749</c:v>
                </c:pt>
                <c:pt idx="42">
                  <c:v>925.83208125484623</c:v>
                </c:pt>
                <c:pt idx="43">
                  <c:v>927.71461841883684</c:v>
                </c:pt>
                <c:pt idx="44">
                  <c:v>929.68942647819654</c:v>
                </c:pt>
                <c:pt idx="45">
                  <c:v>931.83539972885364</c:v>
                </c:pt>
                <c:pt idx="46">
                  <c:v>934.15394329516744</c:v>
                </c:pt>
                <c:pt idx="47">
                  <c:v>936.64505717713791</c:v>
                </c:pt>
                <c:pt idx="48">
                  <c:v>939.30874137476508</c:v>
                </c:pt>
                <c:pt idx="49">
                  <c:v>942.14499588804904</c:v>
                </c:pt>
                <c:pt idx="50">
                  <c:v>945.15382071698969</c:v>
                </c:pt>
                <c:pt idx="51">
                  <c:v>948.33521586158713</c:v>
                </c:pt>
                <c:pt idx="52">
                  <c:v>951.68918132184115</c:v>
                </c:pt>
                <c:pt idx="53">
                  <c:v>955.21571709775208</c:v>
                </c:pt>
                <c:pt idx="54">
                  <c:v>958.91482318931958</c:v>
                </c:pt>
                <c:pt idx="55">
                  <c:v>962.78649959654376</c:v>
                </c:pt>
                <c:pt idx="56">
                  <c:v>966.83074631942475</c:v>
                </c:pt>
                <c:pt idx="57">
                  <c:v>971.04756335796242</c:v>
                </c:pt>
                <c:pt idx="58">
                  <c:v>975.43695071215689</c:v>
                </c:pt>
                <c:pt idx="59">
                  <c:v>979.99890838200781</c:v>
                </c:pt>
                <c:pt idx="60">
                  <c:v>984.73343636751565</c:v>
                </c:pt>
                <c:pt idx="61">
                  <c:v>989.64053466868029</c:v>
                </c:pt>
                <c:pt idx="62">
                  <c:v>994.72020328550161</c:v>
                </c:pt>
                <c:pt idx="63">
                  <c:v>999.97244221797951</c:v>
                </c:pt>
                <c:pt idx="64">
                  <c:v>1005.3972514661141</c:v>
                </c:pt>
                <c:pt idx="65">
                  <c:v>1010.9946310299055</c:v>
                </c:pt>
                <c:pt idx="66">
                  <c:v>1016.7645809093536</c:v>
                </c:pt>
                <c:pt idx="67">
                  <c:v>1022.7071011044584</c:v>
                </c:pt>
                <c:pt idx="68">
                  <c:v>1028.8221916152199</c:v>
                </c:pt>
                <c:pt idx="69">
                  <c:v>1035.1098524416382</c:v>
                </c:pt>
                <c:pt idx="70">
                  <c:v>1041.5700835837133</c:v>
                </c:pt>
                <c:pt idx="71">
                  <c:v>1048.2028850414449</c:v>
                </c:pt>
                <c:pt idx="72">
                  <c:v>1055.0082568148332</c:v>
                </c:pt>
                <c:pt idx="73">
                  <c:v>1061.9861989038784</c:v>
                </c:pt>
                <c:pt idx="74">
                  <c:v>1069.1367113085803</c:v>
                </c:pt>
                <c:pt idx="75">
                  <c:v>1076.4597940289389</c:v>
                </c:pt>
                <c:pt idx="76">
                  <c:v>1083.9554470649541</c:v>
                </c:pt>
                <c:pt idx="77">
                  <c:v>1091.6236704166261</c:v>
                </c:pt>
                <c:pt idx="78">
                  <c:v>1099.4644640839547</c:v>
                </c:pt>
                <c:pt idx="79">
                  <c:v>1107.4778280669402</c:v>
                </c:pt>
                <c:pt idx="80">
                  <c:v>1115.6637623655822</c:v>
                </c:pt>
                <c:pt idx="81">
                  <c:v>1124.0222669798811</c:v>
                </c:pt>
                <c:pt idx="82">
                  <c:v>1132.5533419098367</c:v>
                </c:pt>
                <c:pt idx="83">
                  <c:v>1141.2569871554488</c:v>
                </c:pt>
                <c:pt idx="84">
                  <c:v>1150.133202716718</c:v>
                </c:pt>
                <c:pt idx="85">
                  <c:v>1159.1819885936436</c:v>
                </c:pt>
                <c:pt idx="86">
                  <c:v>1168.4033447862259</c:v>
                </c:pt>
                <c:pt idx="87">
                  <c:v>1177.7972712944652</c:v>
                </c:pt>
                <c:pt idx="88">
                  <c:v>1187.3637681183611</c:v>
                </c:pt>
                <c:pt idx="89">
                  <c:v>1197.1028352579137</c:v>
                </c:pt>
                <c:pt idx="90">
                  <c:v>1207.0144727131228</c:v>
                </c:pt>
                <c:pt idx="91">
                  <c:v>1217.098680483989</c:v>
                </c:pt>
                <c:pt idx="92">
                  <c:v>1227.3554585705117</c:v>
                </c:pt>
                <c:pt idx="93">
                  <c:v>1237.7848069726911</c:v>
                </c:pt>
                <c:pt idx="94">
                  <c:v>1248.3867256905273</c:v>
                </c:pt>
                <c:pt idx="95">
                  <c:v>1259.1612147240201</c:v>
                </c:pt>
                <c:pt idx="96">
                  <c:v>1270.1082740731695</c:v>
                </c:pt>
                <c:pt idx="97">
                  <c:v>1281.227903737976</c:v>
                </c:pt>
                <c:pt idx="98">
                  <c:v>1292.5201037184388</c:v>
                </c:pt>
                <c:pt idx="99">
                  <c:v>1303.9848740145585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-1263.7156627698012</c:v>
                </c:pt>
                <c:pt idx="1">
                  <c:v>-1237.6626961585778</c:v>
                </c:pt>
                <c:pt idx="2">
                  <c:v>-1211.6097295473542</c:v>
                </c:pt>
                <c:pt idx="3">
                  <c:v>-1185.5567629361308</c:v>
                </c:pt>
                <c:pt idx="4">
                  <c:v>-1159.5037963249074</c:v>
                </c:pt>
                <c:pt idx="5">
                  <c:v>-1133.4508297136838</c:v>
                </c:pt>
                <c:pt idx="6">
                  <c:v>-1107.3978631024602</c:v>
                </c:pt>
                <c:pt idx="7">
                  <c:v>-1081.344896491237</c:v>
                </c:pt>
                <c:pt idx="8">
                  <c:v>-1055.2919298800134</c:v>
                </c:pt>
                <c:pt idx="9">
                  <c:v>-1029.23896326879</c:v>
                </c:pt>
                <c:pt idx="10">
                  <c:v>-1003.1859966575664</c:v>
                </c:pt>
                <c:pt idx="11">
                  <c:v>-977.13303004634304</c:v>
                </c:pt>
                <c:pt idx="12">
                  <c:v>-951.08006343511943</c:v>
                </c:pt>
                <c:pt idx="13">
                  <c:v>-925.02709682389604</c:v>
                </c:pt>
                <c:pt idx="14">
                  <c:v>-898.97413021267255</c:v>
                </c:pt>
                <c:pt idx="15">
                  <c:v>-872.92116360144894</c:v>
                </c:pt>
                <c:pt idx="16">
                  <c:v>-846.86819699022556</c:v>
                </c:pt>
                <c:pt idx="17">
                  <c:v>-820.81523037900217</c:v>
                </c:pt>
                <c:pt idx="18">
                  <c:v>-794.76226376777868</c:v>
                </c:pt>
                <c:pt idx="19">
                  <c:v>-768.70929715655507</c:v>
                </c:pt>
                <c:pt idx="20">
                  <c:v>-742.65633054533168</c:v>
                </c:pt>
                <c:pt idx="21">
                  <c:v>-716.60336393410819</c:v>
                </c:pt>
                <c:pt idx="22">
                  <c:v>-690.55039732288481</c:v>
                </c:pt>
                <c:pt idx="23">
                  <c:v>-664.4974307116612</c:v>
                </c:pt>
                <c:pt idx="24">
                  <c:v>-638.4444641004377</c:v>
                </c:pt>
                <c:pt idx="25">
                  <c:v>-612.39149748921432</c:v>
                </c:pt>
                <c:pt idx="26">
                  <c:v>-586.33853087799082</c:v>
                </c:pt>
                <c:pt idx="27">
                  <c:v>-560.28556426676732</c:v>
                </c:pt>
                <c:pt idx="28">
                  <c:v>-534.23259765554383</c:v>
                </c:pt>
                <c:pt idx="29">
                  <c:v>-508.17963104432039</c:v>
                </c:pt>
                <c:pt idx="30">
                  <c:v>-482.12666443309689</c:v>
                </c:pt>
                <c:pt idx="31">
                  <c:v>-456.07369782187345</c:v>
                </c:pt>
                <c:pt idx="32">
                  <c:v>-430.02073121064996</c:v>
                </c:pt>
                <c:pt idx="33">
                  <c:v>-403.9677645994264</c:v>
                </c:pt>
                <c:pt idx="34">
                  <c:v>-377.91479798820302</c:v>
                </c:pt>
                <c:pt idx="35">
                  <c:v>-351.86183137697947</c:v>
                </c:pt>
                <c:pt idx="36">
                  <c:v>-325.80886476575608</c:v>
                </c:pt>
                <c:pt idx="37">
                  <c:v>-299.75589815453253</c:v>
                </c:pt>
                <c:pt idx="38">
                  <c:v>-273.70293154330915</c:v>
                </c:pt>
                <c:pt idx="39">
                  <c:v>-247.6499649320856</c:v>
                </c:pt>
                <c:pt idx="40">
                  <c:v>-221.59699832086218</c:v>
                </c:pt>
                <c:pt idx="41">
                  <c:v>-195.54403170963866</c:v>
                </c:pt>
                <c:pt idx="42">
                  <c:v>-169.49106509841513</c:v>
                </c:pt>
                <c:pt idx="43">
                  <c:v>-143.43809848719161</c:v>
                </c:pt>
                <c:pt idx="44">
                  <c:v>-117.38513187596831</c:v>
                </c:pt>
                <c:pt idx="45">
                  <c:v>-91.332165264744773</c:v>
                </c:pt>
                <c:pt idx="46">
                  <c:v>-65.279198653521249</c:v>
                </c:pt>
                <c:pt idx="47">
                  <c:v>-39.226232042297724</c:v>
                </c:pt>
                <c:pt idx="48">
                  <c:v>-13.173265431074192</c:v>
                </c:pt>
                <c:pt idx="49">
                  <c:v>12.879701180149102</c:v>
                </c:pt>
                <c:pt idx="50">
                  <c:v>38.93266779137263</c:v>
                </c:pt>
                <c:pt idx="51">
                  <c:v>64.985634402596162</c:v>
                </c:pt>
                <c:pt idx="52">
                  <c:v>91.038601013819687</c:v>
                </c:pt>
                <c:pt idx="53">
                  <c:v>117.09156762504298</c:v>
                </c:pt>
                <c:pt idx="54">
                  <c:v>143.14453423626651</c:v>
                </c:pt>
                <c:pt idx="55">
                  <c:v>169.19750084749003</c:v>
                </c:pt>
                <c:pt idx="56">
                  <c:v>195.25046745871356</c:v>
                </c:pt>
                <c:pt idx="57">
                  <c:v>221.30343406993708</c:v>
                </c:pt>
                <c:pt idx="58">
                  <c:v>247.35640068116038</c:v>
                </c:pt>
                <c:pt idx="59">
                  <c:v>273.40936729238393</c:v>
                </c:pt>
                <c:pt idx="60">
                  <c:v>299.46233390360743</c:v>
                </c:pt>
                <c:pt idx="61">
                  <c:v>325.51530051483098</c:v>
                </c:pt>
                <c:pt idx="62">
                  <c:v>351.56826712605425</c:v>
                </c:pt>
                <c:pt idx="63">
                  <c:v>377.62123373727781</c:v>
                </c:pt>
                <c:pt idx="64">
                  <c:v>403.6742003485013</c:v>
                </c:pt>
                <c:pt idx="65">
                  <c:v>429.72716695972485</c:v>
                </c:pt>
                <c:pt idx="66">
                  <c:v>455.78013357094841</c:v>
                </c:pt>
                <c:pt idx="67">
                  <c:v>481.83310018217168</c:v>
                </c:pt>
                <c:pt idx="68">
                  <c:v>507.88606679339523</c:v>
                </c:pt>
                <c:pt idx="69">
                  <c:v>533.93903340461873</c:v>
                </c:pt>
                <c:pt idx="70">
                  <c:v>559.99200001584222</c:v>
                </c:pt>
                <c:pt idx="71">
                  <c:v>586.04496662706561</c:v>
                </c:pt>
                <c:pt idx="72">
                  <c:v>612.0979332382891</c:v>
                </c:pt>
                <c:pt idx="73">
                  <c:v>638.1508998495126</c:v>
                </c:pt>
                <c:pt idx="74">
                  <c:v>664.20386646073609</c:v>
                </c:pt>
                <c:pt idx="75">
                  <c:v>690.2568330719597</c:v>
                </c:pt>
                <c:pt idx="76">
                  <c:v>716.30979968318297</c:v>
                </c:pt>
                <c:pt idx="77">
                  <c:v>742.36276629440647</c:v>
                </c:pt>
                <c:pt idx="78">
                  <c:v>768.41573290562997</c:v>
                </c:pt>
                <c:pt idx="79">
                  <c:v>794.46869951685358</c:v>
                </c:pt>
                <c:pt idx="80">
                  <c:v>820.52166612807684</c:v>
                </c:pt>
                <c:pt idx="81">
                  <c:v>846.57463273930057</c:v>
                </c:pt>
                <c:pt idx="82">
                  <c:v>872.62759935052395</c:v>
                </c:pt>
                <c:pt idx="83">
                  <c:v>898.68056596174722</c:v>
                </c:pt>
                <c:pt idx="84">
                  <c:v>924.73353257297094</c:v>
                </c:pt>
                <c:pt idx="85">
                  <c:v>950.78649918419421</c:v>
                </c:pt>
                <c:pt idx="86">
                  <c:v>976.83946579541805</c:v>
                </c:pt>
                <c:pt idx="87">
                  <c:v>1002.8924324066413</c:v>
                </c:pt>
                <c:pt idx="88">
                  <c:v>1028.9453990178647</c:v>
                </c:pt>
                <c:pt idx="89">
                  <c:v>1054.9983656290883</c:v>
                </c:pt>
                <c:pt idx="90">
                  <c:v>1081.0513322403117</c:v>
                </c:pt>
                <c:pt idx="91">
                  <c:v>1107.1042988515355</c:v>
                </c:pt>
                <c:pt idx="92">
                  <c:v>1133.1572654627587</c:v>
                </c:pt>
                <c:pt idx="93">
                  <c:v>1159.2102320739821</c:v>
                </c:pt>
                <c:pt idx="94">
                  <c:v>1185.2631986852057</c:v>
                </c:pt>
                <c:pt idx="95">
                  <c:v>1211.3161652964291</c:v>
                </c:pt>
                <c:pt idx="96">
                  <c:v>1237.3691319076529</c:v>
                </c:pt>
                <c:pt idx="97">
                  <c:v>1263.4220985188761</c:v>
                </c:pt>
                <c:pt idx="98">
                  <c:v>1289.4750651300994</c:v>
                </c:pt>
                <c:pt idx="99">
                  <c:v>1315.5280317413233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-103.58900817901038</c:v>
                </c:pt>
                <c:pt idx="1">
                  <c:v>-103.58900817901038</c:v>
                </c:pt>
                <c:pt idx="2">
                  <c:v>-103.58900817901038</c:v>
                </c:pt>
                <c:pt idx="3">
                  <c:v>-103.56507331534604</c:v>
                </c:pt>
                <c:pt idx="4">
                  <c:v>-103.44547531294735</c:v>
                </c:pt>
                <c:pt idx="5">
                  <c:v>-103.22539234328605</c:v>
                </c:pt>
                <c:pt idx="6">
                  <c:v>-102.90482440636212</c:v>
                </c:pt>
                <c:pt idx="7">
                  <c:v>-102.48377150217559</c:v>
                </c:pt>
                <c:pt idx="8">
                  <c:v>-101.96223363072642</c:v>
                </c:pt>
                <c:pt idx="9">
                  <c:v>-101.34021079201462</c:v>
                </c:pt>
                <c:pt idx="10">
                  <c:v>-100.61770298604021</c:v>
                </c:pt>
                <c:pt idx="11">
                  <c:v>-99.794710212803182</c:v>
                </c:pt>
                <c:pt idx="12">
                  <c:v>-98.871232472303532</c:v>
                </c:pt>
                <c:pt idx="13">
                  <c:v>-97.847269764541267</c:v>
                </c:pt>
                <c:pt idx="14">
                  <c:v>-96.72282208951637</c:v>
                </c:pt>
                <c:pt idx="15">
                  <c:v>-95.497889447228843</c:v>
                </c:pt>
                <c:pt idx="16">
                  <c:v>-94.172471837678728</c:v>
                </c:pt>
                <c:pt idx="17">
                  <c:v>-92.746569260865968</c:v>
                </c:pt>
                <c:pt idx="18">
                  <c:v>-91.220181716790592</c:v>
                </c:pt>
                <c:pt idx="19">
                  <c:v>-89.593309205452599</c:v>
                </c:pt>
                <c:pt idx="20">
                  <c:v>-87.865951726851989</c:v>
                </c:pt>
                <c:pt idx="21">
                  <c:v>-86.038109280988735</c:v>
                </c:pt>
                <c:pt idx="22">
                  <c:v>-84.109781867862893</c:v>
                </c:pt>
                <c:pt idx="23">
                  <c:v>-82.080969487474405</c:v>
                </c:pt>
                <c:pt idx="24">
                  <c:v>-79.951672139823287</c:v>
                </c:pt>
                <c:pt idx="25">
                  <c:v>-77.721889824909596</c:v>
                </c:pt>
                <c:pt idx="26">
                  <c:v>-75.391622542733245</c:v>
                </c:pt>
                <c:pt idx="27">
                  <c:v>-72.960870293294292</c:v>
                </c:pt>
                <c:pt idx="28">
                  <c:v>-70.429633076592708</c:v>
                </c:pt>
                <c:pt idx="29">
                  <c:v>-67.797910892628508</c:v>
                </c:pt>
                <c:pt idx="30">
                  <c:v>-65.065703741401677</c:v>
                </c:pt>
                <c:pt idx="31">
                  <c:v>-62.233011622912251</c:v>
                </c:pt>
                <c:pt idx="32">
                  <c:v>-59.299834537160187</c:v>
                </c:pt>
                <c:pt idx="33">
                  <c:v>-56.266172484145486</c:v>
                </c:pt>
                <c:pt idx="34">
                  <c:v>-53.132025463868189</c:v>
                </c:pt>
                <c:pt idx="35">
                  <c:v>-49.897393476328261</c:v>
                </c:pt>
                <c:pt idx="36">
                  <c:v>-46.562276521525717</c:v>
                </c:pt>
                <c:pt idx="37">
                  <c:v>-43.126674599460536</c:v>
                </c:pt>
                <c:pt idx="38">
                  <c:v>-39.590587710132766</c:v>
                </c:pt>
                <c:pt idx="39">
                  <c:v>-35.954015853542344</c:v>
                </c:pt>
                <c:pt idx="40">
                  <c:v>-32.216959029689328</c:v>
                </c:pt>
                <c:pt idx="41">
                  <c:v>-28.379417238573673</c:v>
                </c:pt>
                <c:pt idx="42">
                  <c:v>-24.441390480195388</c:v>
                </c:pt>
                <c:pt idx="43">
                  <c:v>-20.402878754554489</c:v>
                </c:pt>
                <c:pt idx="44">
                  <c:v>-16.263882061651007</c:v>
                </c:pt>
                <c:pt idx="45">
                  <c:v>-12.012338775099243</c:v>
                </c:pt>
                <c:pt idx="46">
                  <c:v>-7.5899877754052998</c:v>
                </c:pt>
                <c:pt idx="47">
                  <c:v>-2.9891430678096444</c:v>
                </c:pt>
                <c:pt idx="48">
                  <c:v>1.7901953476877193</c:v>
                </c:pt>
                <c:pt idx="49">
                  <c:v>6.7480274710867487</c:v>
                </c:pt>
                <c:pt idx="50">
                  <c:v>11.884353302387531</c:v>
                </c:pt>
                <c:pt idx="51">
                  <c:v>17.199172841590023</c:v>
                </c:pt>
                <c:pt idx="52">
                  <c:v>22.692486088694224</c:v>
                </c:pt>
                <c:pt idx="53">
                  <c:v>28.364293043700087</c:v>
                </c:pt>
                <c:pt idx="54">
                  <c:v>34.214593706607708</c:v>
                </c:pt>
                <c:pt idx="55">
                  <c:v>40.243388077417038</c:v>
                </c:pt>
                <c:pt idx="56">
                  <c:v>46.450676156128083</c:v>
                </c:pt>
                <c:pt idx="57">
                  <c:v>52.836457942740829</c:v>
                </c:pt>
                <c:pt idx="58">
                  <c:v>59.400733437255226</c:v>
                </c:pt>
                <c:pt idx="59">
                  <c:v>66.143502639671397</c:v>
                </c:pt>
                <c:pt idx="60">
                  <c:v>73.064765549989275</c:v>
                </c:pt>
                <c:pt idx="61">
                  <c:v>80.164522168208862</c:v>
                </c:pt>
                <c:pt idx="62">
                  <c:v>87.4427724943301</c:v>
                </c:pt>
                <c:pt idx="63">
                  <c:v>94.899516528353104</c:v>
                </c:pt>
                <c:pt idx="64">
                  <c:v>102.53475427027782</c:v>
                </c:pt>
                <c:pt idx="65">
                  <c:v>110.34848572010425</c:v>
                </c:pt>
                <c:pt idx="66">
                  <c:v>118.34071087783238</c:v>
                </c:pt>
                <c:pt idx="67">
                  <c:v>126.51142974346217</c:v>
                </c:pt>
                <c:pt idx="68">
                  <c:v>134.8606423169937</c:v>
                </c:pt>
                <c:pt idx="69">
                  <c:v>143.388348598427</c:v>
                </c:pt>
                <c:pt idx="70">
                  <c:v>152.09454858776198</c:v>
                </c:pt>
                <c:pt idx="71">
                  <c:v>160.97924228499855</c:v>
                </c:pt>
                <c:pt idx="72">
                  <c:v>170.04242969013694</c:v>
                </c:pt>
                <c:pt idx="73">
                  <c:v>179.28411080317707</c:v>
                </c:pt>
                <c:pt idx="74">
                  <c:v>188.70428562411885</c:v>
                </c:pt>
                <c:pt idx="75">
                  <c:v>198.3029541529624</c:v>
                </c:pt>
                <c:pt idx="76">
                  <c:v>208.08011638970754</c:v>
                </c:pt>
                <c:pt idx="77">
                  <c:v>218.0357723343545</c:v>
                </c:pt>
                <c:pt idx="78">
                  <c:v>228.16992198690312</c:v>
                </c:pt>
                <c:pt idx="79">
                  <c:v>238.48256534735353</c:v>
                </c:pt>
                <c:pt idx="80">
                  <c:v>248.97370241570547</c:v>
                </c:pt>
                <c:pt idx="81">
                  <c:v>259.64333319195936</c:v>
                </c:pt>
                <c:pt idx="82">
                  <c:v>270.49145767611475</c:v>
                </c:pt>
                <c:pt idx="83">
                  <c:v>281.51807586817188</c:v>
                </c:pt>
                <c:pt idx="84">
                  <c:v>292.72318776813086</c:v>
                </c:pt>
                <c:pt idx="85">
                  <c:v>304.10679337599134</c:v>
                </c:pt>
                <c:pt idx="86">
                  <c:v>315.6688926917538</c:v>
                </c:pt>
                <c:pt idx="87">
                  <c:v>327.40948571541776</c:v>
                </c:pt>
                <c:pt idx="88">
                  <c:v>339.3285724469834</c:v>
                </c:pt>
                <c:pt idx="89">
                  <c:v>351.42615288645095</c:v>
                </c:pt>
                <c:pt idx="90">
                  <c:v>363.70222703382001</c:v>
                </c:pt>
                <c:pt idx="91">
                  <c:v>376.15679488909103</c:v>
                </c:pt>
                <c:pt idx="92">
                  <c:v>388.78985645226345</c:v>
                </c:pt>
                <c:pt idx="93">
                  <c:v>401.60141172333766</c:v>
                </c:pt>
                <c:pt idx="94">
                  <c:v>414.59146070231373</c:v>
                </c:pt>
                <c:pt idx="95">
                  <c:v>427.76000338919135</c:v>
                </c:pt>
                <c:pt idx="96">
                  <c:v>441.10703978397089</c:v>
                </c:pt>
                <c:pt idx="97">
                  <c:v>454.63256988665199</c:v>
                </c:pt>
                <c:pt idx="98">
                  <c:v>468.33659369723466</c:v>
                </c:pt>
                <c:pt idx="99">
                  <c:v>482.21911121571935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-1263.7156627698012</c:v>
                </c:pt>
                <c:pt idx="1">
                  <c:v>-1237.6626961585778</c:v>
                </c:pt>
                <c:pt idx="2">
                  <c:v>-1211.6097295473542</c:v>
                </c:pt>
                <c:pt idx="3">
                  <c:v>-1185.5567629361308</c:v>
                </c:pt>
                <c:pt idx="4">
                  <c:v>-1159.5037963249074</c:v>
                </c:pt>
                <c:pt idx="5">
                  <c:v>-1133.4508297136838</c:v>
                </c:pt>
                <c:pt idx="6">
                  <c:v>-1107.3978631024602</c:v>
                </c:pt>
                <c:pt idx="7">
                  <c:v>-1081.344896491237</c:v>
                </c:pt>
                <c:pt idx="8">
                  <c:v>-1055.2919298800134</c:v>
                </c:pt>
                <c:pt idx="9">
                  <c:v>-1029.23896326879</c:v>
                </c:pt>
                <c:pt idx="10">
                  <c:v>-1003.1859966575664</c:v>
                </c:pt>
                <c:pt idx="11">
                  <c:v>-977.13303004634304</c:v>
                </c:pt>
                <c:pt idx="12">
                  <c:v>-951.08006343511943</c:v>
                </c:pt>
                <c:pt idx="13">
                  <c:v>-925.02709682389604</c:v>
                </c:pt>
                <c:pt idx="14">
                  <c:v>-898.97413021267255</c:v>
                </c:pt>
                <c:pt idx="15">
                  <c:v>-872.92116360144894</c:v>
                </c:pt>
                <c:pt idx="16">
                  <c:v>-846.86819699022556</c:v>
                </c:pt>
                <c:pt idx="17">
                  <c:v>-820.81523037900217</c:v>
                </c:pt>
                <c:pt idx="18">
                  <c:v>-794.76226376777868</c:v>
                </c:pt>
                <c:pt idx="19">
                  <c:v>-768.70929715655507</c:v>
                </c:pt>
                <c:pt idx="20">
                  <c:v>-742.65633054533168</c:v>
                </c:pt>
                <c:pt idx="21">
                  <c:v>-716.60336393410819</c:v>
                </c:pt>
                <c:pt idx="22">
                  <c:v>-690.55039732288481</c:v>
                </c:pt>
                <c:pt idx="23">
                  <c:v>-664.4974307116612</c:v>
                </c:pt>
                <c:pt idx="24">
                  <c:v>-638.4444641004377</c:v>
                </c:pt>
                <c:pt idx="25">
                  <c:v>-612.39149748921432</c:v>
                </c:pt>
                <c:pt idx="26">
                  <c:v>-586.33853087799082</c:v>
                </c:pt>
                <c:pt idx="27">
                  <c:v>-560.28556426676732</c:v>
                </c:pt>
                <c:pt idx="28">
                  <c:v>-534.23259765554383</c:v>
                </c:pt>
                <c:pt idx="29">
                  <c:v>-508.17963104432039</c:v>
                </c:pt>
                <c:pt idx="30">
                  <c:v>-482.12666443309689</c:v>
                </c:pt>
                <c:pt idx="31">
                  <c:v>-456.07369782187345</c:v>
                </c:pt>
                <c:pt idx="32">
                  <c:v>-430.02073121064996</c:v>
                </c:pt>
                <c:pt idx="33">
                  <c:v>-403.9677645994264</c:v>
                </c:pt>
                <c:pt idx="34">
                  <c:v>-377.91479798820302</c:v>
                </c:pt>
                <c:pt idx="35">
                  <c:v>-351.86183137697947</c:v>
                </c:pt>
                <c:pt idx="36">
                  <c:v>-325.80886476575608</c:v>
                </c:pt>
                <c:pt idx="37">
                  <c:v>-299.75589815453253</c:v>
                </c:pt>
                <c:pt idx="38">
                  <c:v>-273.70293154330915</c:v>
                </c:pt>
                <c:pt idx="39">
                  <c:v>-247.6499649320856</c:v>
                </c:pt>
                <c:pt idx="40">
                  <c:v>-221.59699832086218</c:v>
                </c:pt>
                <c:pt idx="41">
                  <c:v>-195.54403170963866</c:v>
                </c:pt>
                <c:pt idx="42">
                  <c:v>-169.49106509841513</c:v>
                </c:pt>
                <c:pt idx="43">
                  <c:v>-143.43809848719161</c:v>
                </c:pt>
                <c:pt idx="44">
                  <c:v>-117.38513187596831</c:v>
                </c:pt>
                <c:pt idx="45">
                  <c:v>-91.332165264744773</c:v>
                </c:pt>
                <c:pt idx="46">
                  <c:v>-65.279198653521249</c:v>
                </c:pt>
                <c:pt idx="47">
                  <c:v>-39.226232042297724</c:v>
                </c:pt>
                <c:pt idx="48">
                  <c:v>-13.173265431074192</c:v>
                </c:pt>
                <c:pt idx="49">
                  <c:v>12.879701180149102</c:v>
                </c:pt>
                <c:pt idx="50">
                  <c:v>38.93266779137263</c:v>
                </c:pt>
                <c:pt idx="51">
                  <c:v>64.985634402596162</c:v>
                </c:pt>
                <c:pt idx="52">
                  <c:v>91.038601013819687</c:v>
                </c:pt>
                <c:pt idx="53">
                  <c:v>117.09156762504298</c:v>
                </c:pt>
                <c:pt idx="54">
                  <c:v>143.14453423626651</c:v>
                </c:pt>
                <c:pt idx="55">
                  <c:v>169.19750084749003</c:v>
                </c:pt>
                <c:pt idx="56">
                  <c:v>195.25046745871356</c:v>
                </c:pt>
                <c:pt idx="57">
                  <c:v>221.30343406993708</c:v>
                </c:pt>
                <c:pt idx="58">
                  <c:v>247.35640068116038</c:v>
                </c:pt>
                <c:pt idx="59">
                  <c:v>273.40936729238393</c:v>
                </c:pt>
                <c:pt idx="60">
                  <c:v>299.46233390360743</c:v>
                </c:pt>
                <c:pt idx="61">
                  <c:v>325.51530051483098</c:v>
                </c:pt>
                <c:pt idx="62">
                  <c:v>351.56826712605425</c:v>
                </c:pt>
                <c:pt idx="63">
                  <c:v>377.62123373727781</c:v>
                </c:pt>
                <c:pt idx="64">
                  <c:v>403.6742003485013</c:v>
                </c:pt>
                <c:pt idx="65">
                  <c:v>429.72716695972485</c:v>
                </c:pt>
                <c:pt idx="66">
                  <c:v>455.78013357094841</c:v>
                </c:pt>
                <c:pt idx="67">
                  <c:v>481.83310018217168</c:v>
                </c:pt>
                <c:pt idx="68">
                  <c:v>507.88606679339523</c:v>
                </c:pt>
                <c:pt idx="69">
                  <c:v>533.93903340461873</c:v>
                </c:pt>
                <c:pt idx="70">
                  <c:v>559.99200001584222</c:v>
                </c:pt>
                <c:pt idx="71">
                  <c:v>586.04496662706561</c:v>
                </c:pt>
                <c:pt idx="72">
                  <c:v>612.0979332382891</c:v>
                </c:pt>
                <c:pt idx="73">
                  <c:v>638.1508998495126</c:v>
                </c:pt>
                <c:pt idx="74">
                  <c:v>664.20386646073609</c:v>
                </c:pt>
                <c:pt idx="75">
                  <c:v>690.2568330719597</c:v>
                </c:pt>
                <c:pt idx="76">
                  <c:v>716.30979968318297</c:v>
                </c:pt>
                <c:pt idx="77">
                  <c:v>742.36276629440647</c:v>
                </c:pt>
                <c:pt idx="78">
                  <c:v>768.41573290562997</c:v>
                </c:pt>
                <c:pt idx="79">
                  <c:v>794.46869951685358</c:v>
                </c:pt>
                <c:pt idx="80">
                  <c:v>820.52166612807684</c:v>
                </c:pt>
                <c:pt idx="81">
                  <c:v>846.57463273930057</c:v>
                </c:pt>
                <c:pt idx="82">
                  <c:v>872.62759935052395</c:v>
                </c:pt>
                <c:pt idx="83">
                  <c:v>898.68056596174722</c:v>
                </c:pt>
                <c:pt idx="84">
                  <c:v>924.73353257297094</c:v>
                </c:pt>
                <c:pt idx="85">
                  <c:v>950.78649918419421</c:v>
                </c:pt>
                <c:pt idx="86">
                  <c:v>976.83946579541805</c:v>
                </c:pt>
                <c:pt idx="87">
                  <c:v>1002.8924324066413</c:v>
                </c:pt>
                <c:pt idx="88">
                  <c:v>1028.9453990178647</c:v>
                </c:pt>
                <c:pt idx="89">
                  <c:v>1054.9983656290883</c:v>
                </c:pt>
                <c:pt idx="90">
                  <c:v>1081.0513322403117</c:v>
                </c:pt>
                <c:pt idx="91">
                  <c:v>1107.1042988515355</c:v>
                </c:pt>
                <c:pt idx="92">
                  <c:v>1133.1572654627587</c:v>
                </c:pt>
                <c:pt idx="93">
                  <c:v>1159.2102320739821</c:v>
                </c:pt>
                <c:pt idx="94">
                  <c:v>1185.2631986852057</c:v>
                </c:pt>
                <c:pt idx="95">
                  <c:v>1211.3161652964291</c:v>
                </c:pt>
                <c:pt idx="96">
                  <c:v>1237.3691319076529</c:v>
                </c:pt>
                <c:pt idx="97">
                  <c:v>1263.4220985188761</c:v>
                </c:pt>
                <c:pt idx="98">
                  <c:v>1289.4750651300994</c:v>
                </c:pt>
                <c:pt idx="99">
                  <c:v>1315.5280317413233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888.24936020415862</c:v>
                </c:pt>
                <c:pt idx="1">
                  <c:v>888.24936020415862</c:v>
                </c:pt>
                <c:pt idx="2">
                  <c:v>888.24936020415862</c:v>
                </c:pt>
                <c:pt idx="3">
                  <c:v>888.2600270544807</c:v>
                </c:pt>
                <c:pt idx="4">
                  <c:v>888.31332729501298</c:v>
                </c:pt>
                <c:pt idx="5">
                  <c:v>888.41140982971035</c:v>
                </c:pt>
                <c:pt idx="6">
                  <c:v>888.55427465857281</c:v>
                </c:pt>
                <c:pt idx="7">
                  <c:v>888.74192178160047</c:v>
                </c:pt>
                <c:pt idx="8">
                  <c:v>888.97435119879299</c:v>
                </c:pt>
                <c:pt idx="9">
                  <c:v>889.25156291015082</c:v>
                </c:pt>
                <c:pt idx="10">
                  <c:v>889.57355691567363</c:v>
                </c:pt>
                <c:pt idx="11">
                  <c:v>889.94033321536153</c:v>
                </c:pt>
                <c:pt idx="12">
                  <c:v>890.35189180921464</c:v>
                </c:pt>
                <c:pt idx="13">
                  <c:v>890.80823269723271</c:v>
                </c:pt>
                <c:pt idx="14">
                  <c:v>891.30935587941599</c:v>
                </c:pt>
                <c:pt idx="15">
                  <c:v>891.85526135576436</c:v>
                </c:pt>
                <c:pt idx="16">
                  <c:v>892.44594912627781</c:v>
                </c:pt>
                <c:pt idx="17">
                  <c:v>893.08141919095624</c:v>
                </c:pt>
                <c:pt idx="18">
                  <c:v>893.76167154979987</c:v>
                </c:pt>
                <c:pt idx="19">
                  <c:v>894.4867062028087</c:v>
                </c:pt>
                <c:pt idx="20">
                  <c:v>895.2565231499824</c:v>
                </c:pt>
                <c:pt idx="21">
                  <c:v>896.0711223913213</c:v>
                </c:pt>
                <c:pt idx="22">
                  <c:v>896.93050392682528</c:v>
                </c:pt>
                <c:pt idx="23">
                  <c:v>897.83466775649435</c:v>
                </c:pt>
                <c:pt idx="24">
                  <c:v>898.78361388032863</c:v>
                </c:pt>
                <c:pt idx="25">
                  <c:v>899.77734229832788</c:v>
                </c:pt>
                <c:pt idx="26">
                  <c:v>900.81585301049222</c:v>
                </c:pt>
                <c:pt idx="27">
                  <c:v>901.89914601682176</c:v>
                </c:pt>
                <c:pt idx="28">
                  <c:v>903.02722131731628</c:v>
                </c:pt>
                <c:pt idx="29">
                  <c:v>904.20007891197599</c:v>
                </c:pt>
                <c:pt idx="30">
                  <c:v>905.41771880080069</c:v>
                </c:pt>
                <c:pt idx="31">
                  <c:v>906.68014098379047</c:v>
                </c:pt>
                <c:pt idx="32">
                  <c:v>907.98734546094556</c:v>
                </c:pt>
                <c:pt idx="33">
                  <c:v>909.33933223226552</c:v>
                </c:pt>
                <c:pt idx="34">
                  <c:v>910.73610129775068</c:v>
                </c:pt>
                <c:pt idx="35">
                  <c:v>912.17765265740093</c:v>
                </c:pt>
                <c:pt idx="36">
                  <c:v>913.66398631121626</c:v>
                </c:pt>
                <c:pt idx="37">
                  <c:v>915.19510225919669</c:v>
                </c:pt>
                <c:pt idx="38">
                  <c:v>916.77100050134209</c:v>
                </c:pt>
                <c:pt idx="39">
                  <c:v>918.3916810376528</c:v>
                </c:pt>
                <c:pt idx="40">
                  <c:v>920.05714386812849</c:v>
                </c:pt>
                <c:pt idx="41">
                  <c:v>921.76738899276927</c:v>
                </c:pt>
                <c:pt idx="42">
                  <c:v>923.52241641157514</c:v>
                </c:pt>
                <c:pt idx="43">
                  <c:v>925.32222612454621</c:v>
                </c:pt>
                <c:pt idx="44">
                  <c:v>927.16681813168236</c:v>
                </c:pt>
                <c:pt idx="45">
                  <c:v>929.07764723223772</c:v>
                </c:pt>
                <c:pt idx="46">
                  <c:v>931.15834626834339</c:v>
                </c:pt>
                <c:pt idx="47">
                  <c:v>933.42258681872033</c:v>
                </c:pt>
                <c:pt idx="48">
                  <c:v>935.87036888336866</c:v>
                </c:pt>
                <c:pt idx="49">
                  <c:v>938.50169246228836</c:v>
                </c:pt>
                <c:pt idx="50">
                  <c:v>941.31655755547922</c:v>
                </c:pt>
                <c:pt idx="51">
                  <c:v>944.31496416294146</c:v>
                </c:pt>
                <c:pt idx="52">
                  <c:v>947.49691228467509</c:v>
                </c:pt>
                <c:pt idx="53">
                  <c:v>950.86240192067999</c:v>
                </c:pt>
                <c:pt idx="54">
                  <c:v>954.41143307095615</c:v>
                </c:pt>
                <c:pt idx="55">
                  <c:v>958.14400573550358</c:v>
                </c:pt>
                <c:pt idx="56">
                  <c:v>962.06011991432251</c:v>
                </c:pt>
                <c:pt idx="57">
                  <c:v>966.1597756074126</c:v>
                </c:pt>
                <c:pt idx="58">
                  <c:v>970.44297281477407</c:v>
                </c:pt>
                <c:pt idx="59">
                  <c:v>974.9097115364068</c:v>
                </c:pt>
                <c:pt idx="60">
                  <c:v>979.55999177231092</c:v>
                </c:pt>
                <c:pt idx="61">
                  <c:v>984.39381352248631</c:v>
                </c:pt>
                <c:pt idx="62">
                  <c:v>989.41117678693297</c:v>
                </c:pt>
                <c:pt idx="63">
                  <c:v>994.61208156565101</c:v>
                </c:pt>
                <c:pt idx="64">
                  <c:v>999.99652785864043</c:v>
                </c:pt>
                <c:pt idx="65">
                  <c:v>1005.564515665901</c:v>
                </c:pt>
                <c:pt idx="66">
                  <c:v>1011.316044987433</c:v>
                </c:pt>
                <c:pt idx="67">
                  <c:v>1017.2511158232363</c:v>
                </c:pt>
                <c:pt idx="68">
                  <c:v>1023.3697281733108</c:v>
                </c:pt>
                <c:pt idx="69">
                  <c:v>1029.6718820376568</c:v>
                </c:pt>
                <c:pt idx="70">
                  <c:v>1036.1575774162741</c:v>
                </c:pt>
                <c:pt idx="71">
                  <c:v>1042.8268143091625</c:v>
                </c:pt>
                <c:pt idx="72">
                  <c:v>1049.6795927163225</c:v>
                </c:pt>
                <c:pt idx="73">
                  <c:v>1056.7159126377537</c:v>
                </c:pt>
                <c:pt idx="74">
                  <c:v>1063.9357740734563</c:v>
                </c:pt>
                <c:pt idx="75">
                  <c:v>1071.3391770234298</c:v>
                </c:pt>
                <c:pt idx="76">
                  <c:v>1078.9261214876749</c:v>
                </c:pt>
                <c:pt idx="77">
                  <c:v>1086.6966074661916</c:v>
                </c:pt>
                <c:pt idx="78">
                  <c:v>1094.6506349589793</c:v>
                </c:pt>
                <c:pt idx="79">
                  <c:v>1102.7882039660383</c:v>
                </c:pt>
                <c:pt idx="80">
                  <c:v>1111.1093144873687</c:v>
                </c:pt>
                <c:pt idx="81">
                  <c:v>1119.6139665229705</c:v>
                </c:pt>
                <c:pt idx="82">
                  <c:v>1128.3021600728434</c:v>
                </c:pt>
                <c:pt idx="83">
                  <c:v>1137.1738951369878</c:v>
                </c:pt>
                <c:pt idx="84">
                  <c:v>1146.2291717154035</c:v>
                </c:pt>
                <c:pt idx="85">
                  <c:v>1155.4679898080906</c:v>
                </c:pt>
                <c:pt idx="86">
                  <c:v>1164.8903494150488</c:v>
                </c:pt>
                <c:pt idx="87">
                  <c:v>1174.4962505362785</c:v>
                </c:pt>
                <c:pt idx="88">
                  <c:v>1184.2856931717793</c:v>
                </c:pt>
                <c:pt idx="89">
                  <c:v>1194.2586773215514</c:v>
                </c:pt>
                <c:pt idx="90">
                  <c:v>1204.415202985595</c:v>
                </c:pt>
                <c:pt idx="91">
                  <c:v>1214.7552701639099</c:v>
                </c:pt>
                <c:pt idx="92">
                  <c:v>1225.278878856496</c:v>
                </c:pt>
                <c:pt idx="93">
                  <c:v>1235.9860290633533</c:v>
                </c:pt>
                <c:pt idx="94">
                  <c:v>1246.8767207844824</c:v>
                </c:pt>
                <c:pt idx="95">
                  <c:v>1257.9509540198821</c:v>
                </c:pt>
                <c:pt idx="96">
                  <c:v>1269.2087287695538</c:v>
                </c:pt>
                <c:pt idx="97">
                  <c:v>1280.6500450334966</c:v>
                </c:pt>
                <c:pt idx="98">
                  <c:v>1292.2749028117107</c:v>
                </c:pt>
                <c:pt idx="99">
                  <c:v>1304.083302104196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-1302.6879397297187</c:v>
                </c:pt>
                <c:pt idx="1">
                  <c:v>-1276.7523313415472</c:v>
                </c:pt>
                <c:pt idx="2">
                  <c:v>-1250.8167229533756</c:v>
                </c:pt>
                <c:pt idx="3">
                  <c:v>-1224.8811145652041</c:v>
                </c:pt>
                <c:pt idx="4">
                  <c:v>-1198.9455061770329</c:v>
                </c:pt>
                <c:pt idx="5">
                  <c:v>-1173.0098977888613</c:v>
                </c:pt>
                <c:pt idx="6">
                  <c:v>-1147.0742894006898</c:v>
                </c:pt>
                <c:pt idx="7">
                  <c:v>-1121.1386810125182</c:v>
                </c:pt>
                <c:pt idx="8">
                  <c:v>-1095.2030726243468</c:v>
                </c:pt>
                <c:pt idx="9">
                  <c:v>-1069.2674642361751</c:v>
                </c:pt>
                <c:pt idx="10">
                  <c:v>-1043.3318558480037</c:v>
                </c:pt>
                <c:pt idx="11">
                  <c:v>-1017.3962474598322</c:v>
                </c:pt>
                <c:pt idx="12">
                  <c:v>-991.46063907166081</c:v>
                </c:pt>
                <c:pt idx="13">
                  <c:v>-965.52503068348926</c:v>
                </c:pt>
                <c:pt idx="14">
                  <c:v>-939.58942229531772</c:v>
                </c:pt>
                <c:pt idx="15">
                  <c:v>-913.65381390714617</c:v>
                </c:pt>
                <c:pt idx="16">
                  <c:v>-887.71820551897474</c:v>
                </c:pt>
                <c:pt idx="17">
                  <c:v>-861.78259713080331</c:v>
                </c:pt>
                <c:pt idx="18">
                  <c:v>-835.84698874263177</c:v>
                </c:pt>
                <c:pt idx="19">
                  <c:v>-809.91138035446033</c:v>
                </c:pt>
                <c:pt idx="20">
                  <c:v>-783.97577196628879</c:v>
                </c:pt>
                <c:pt idx="21">
                  <c:v>-758.04016357811724</c:v>
                </c:pt>
                <c:pt idx="22">
                  <c:v>-732.1045551899457</c:v>
                </c:pt>
                <c:pt idx="23">
                  <c:v>-706.16894680177415</c:v>
                </c:pt>
                <c:pt idx="24">
                  <c:v>-680.23333841360284</c:v>
                </c:pt>
                <c:pt idx="25">
                  <c:v>-654.29773002543129</c:v>
                </c:pt>
                <c:pt idx="26">
                  <c:v>-628.36212163725975</c:v>
                </c:pt>
                <c:pt idx="27">
                  <c:v>-602.42651324908832</c:v>
                </c:pt>
                <c:pt idx="28">
                  <c:v>-576.49090486091677</c:v>
                </c:pt>
                <c:pt idx="29">
                  <c:v>-550.55529647274523</c:v>
                </c:pt>
                <c:pt idx="30">
                  <c:v>-524.61968808457368</c:v>
                </c:pt>
                <c:pt idx="31">
                  <c:v>-498.68407969640231</c:v>
                </c:pt>
                <c:pt idx="32">
                  <c:v>-472.74847130823076</c:v>
                </c:pt>
                <c:pt idx="33">
                  <c:v>-446.81286292005922</c:v>
                </c:pt>
                <c:pt idx="34">
                  <c:v>-420.87725453188784</c:v>
                </c:pt>
                <c:pt idx="35">
                  <c:v>-394.9416461437163</c:v>
                </c:pt>
                <c:pt idx="36">
                  <c:v>-369.00603775554475</c:v>
                </c:pt>
                <c:pt idx="37">
                  <c:v>-343.07042936737321</c:v>
                </c:pt>
                <c:pt idx="38">
                  <c:v>-317.13482097920183</c:v>
                </c:pt>
                <c:pt idx="39">
                  <c:v>-291.19921259103029</c:v>
                </c:pt>
                <c:pt idx="40">
                  <c:v>-265.26360420285874</c:v>
                </c:pt>
                <c:pt idx="41">
                  <c:v>-239.32799581468734</c:v>
                </c:pt>
                <c:pt idx="42">
                  <c:v>-213.3923874265158</c:v>
                </c:pt>
                <c:pt idx="43">
                  <c:v>-187.45677903834428</c:v>
                </c:pt>
                <c:pt idx="44">
                  <c:v>-161.52117065017273</c:v>
                </c:pt>
                <c:pt idx="45">
                  <c:v>-135.58556226200122</c:v>
                </c:pt>
                <c:pt idx="46">
                  <c:v>-109.64995387382969</c:v>
                </c:pt>
                <c:pt idx="47">
                  <c:v>-83.714345485658384</c:v>
                </c:pt>
                <c:pt idx="48">
                  <c:v>-57.778737097486854</c:v>
                </c:pt>
                <c:pt idx="49">
                  <c:v>-31.843128709315323</c:v>
                </c:pt>
                <c:pt idx="50">
                  <c:v>-5.9075203211437914</c:v>
                </c:pt>
                <c:pt idx="51">
                  <c:v>20.028088067027742</c:v>
                </c:pt>
                <c:pt idx="52">
                  <c:v>45.963696455199269</c:v>
                </c:pt>
                <c:pt idx="53">
                  <c:v>71.8993048433708</c:v>
                </c:pt>
                <c:pt idx="54">
                  <c:v>97.834913231542103</c:v>
                </c:pt>
                <c:pt idx="55">
                  <c:v>123.77052161971363</c:v>
                </c:pt>
                <c:pt idx="56">
                  <c:v>149.70613000788515</c:v>
                </c:pt>
                <c:pt idx="57">
                  <c:v>175.6417383960567</c:v>
                </c:pt>
                <c:pt idx="58">
                  <c:v>201.57734678422824</c:v>
                </c:pt>
                <c:pt idx="59">
                  <c:v>227.51295517239976</c:v>
                </c:pt>
                <c:pt idx="60">
                  <c:v>253.4485635605713</c:v>
                </c:pt>
                <c:pt idx="61">
                  <c:v>279.38417194874256</c:v>
                </c:pt>
                <c:pt idx="62">
                  <c:v>305.31978033691411</c:v>
                </c:pt>
                <c:pt idx="63">
                  <c:v>331.25538872508565</c:v>
                </c:pt>
                <c:pt idx="64">
                  <c:v>357.1909971132572</c:v>
                </c:pt>
                <c:pt idx="65">
                  <c:v>383.12660550142868</c:v>
                </c:pt>
                <c:pt idx="66">
                  <c:v>409.06221388960023</c:v>
                </c:pt>
                <c:pt idx="67">
                  <c:v>434.99782227777177</c:v>
                </c:pt>
                <c:pt idx="68">
                  <c:v>460.93343066594309</c:v>
                </c:pt>
                <c:pt idx="69">
                  <c:v>486.86903905411458</c:v>
                </c:pt>
                <c:pt idx="70">
                  <c:v>512.80464744228618</c:v>
                </c:pt>
                <c:pt idx="71">
                  <c:v>538.74025583045761</c:v>
                </c:pt>
                <c:pt idx="72">
                  <c:v>564.67586421862916</c:v>
                </c:pt>
                <c:pt idx="73">
                  <c:v>590.6114726068007</c:v>
                </c:pt>
                <c:pt idx="74">
                  <c:v>616.54708099497225</c:v>
                </c:pt>
                <c:pt idx="75">
                  <c:v>642.48268938314357</c:v>
                </c:pt>
                <c:pt idx="76">
                  <c:v>668.41829777131511</c:v>
                </c:pt>
                <c:pt idx="77">
                  <c:v>694.35390615948666</c:v>
                </c:pt>
                <c:pt idx="78">
                  <c:v>720.2895145476582</c:v>
                </c:pt>
                <c:pt idx="79">
                  <c:v>746.22512293582963</c:v>
                </c:pt>
                <c:pt idx="80">
                  <c:v>772.16073132400118</c:v>
                </c:pt>
                <c:pt idx="81">
                  <c:v>798.09633971217249</c:v>
                </c:pt>
                <c:pt idx="82">
                  <c:v>824.03194810034404</c:v>
                </c:pt>
                <c:pt idx="83">
                  <c:v>849.96755648851558</c:v>
                </c:pt>
                <c:pt idx="84">
                  <c:v>875.90316487668713</c:v>
                </c:pt>
                <c:pt idx="85">
                  <c:v>901.83877326485867</c:v>
                </c:pt>
                <c:pt idx="86">
                  <c:v>927.77438165303022</c:v>
                </c:pt>
                <c:pt idx="87">
                  <c:v>953.70999004120165</c:v>
                </c:pt>
                <c:pt idx="88">
                  <c:v>979.64559842937319</c:v>
                </c:pt>
                <c:pt idx="89">
                  <c:v>1005.5812068175447</c:v>
                </c:pt>
                <c:pt idx="90">
                  <c:v>1031.5168152057163</c:v>
                </c:pt>
                <c:pt idx="91">
                  <c:v>1057.4524235938877</c:v>
                </c:pt>
                <c:pt idx="92">
                  <c:v>1083.3880319820594</c:v>
                </c:pt>
                <c:pt idx="93">
                  <c:v>1109.3236403702304</c:v>
                </c:pt>
                <c:pt idx="94">
                  <c:v>1135.259248758402</c:v>
                </c:pt>
                <c:pt idx="95">
                  <c:v>1161.1948571465734</c:v>
                </c:pt>
                <c:pt idx="96">
                  <c:v>1187.1304655347451</c:v>
                </c:pt>
                <c:pt idx="97">
                  <c:v>1213.0660739229165</c:v>
                </c:pt>
                <c:pt idx="98">
                  <c:v>1239.0016823110882</c:v>
                </c:pt>
                <c:pt idx="99">
                  <c:v>1264.9372906992596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-109.32431651407572</c:v>
                </c:pt>
                <c:pt idx="1">
                  <c:v>-109.32431651407572</c:v>
                </c:pt>
                <c:pt idx="2">
                  <c:v>-109.32431651407572</c:v>
                </c:pt>
                <c:pt idx="3">
                  <c:v>-109.30605026637718</c:v>
                </c:pt>
                <c:pt idx="4">
                  <c:v>-109.1966033602173</c:v>
                </c:pt>
                <c:pt idx="5">
                  <c:v>-108.98839558479334</c:v>
                </c:pt>
                <c:pt idx="6">
                  <c:v>-108.68142694010528</c:v>
                </c:pt>
                <c:pt idx="7">
                  <c:v>-108.27569742615314</c:v>
                </c:pt>
                <c:pt idx="8">
                  <c:v>-107.77120704293689</c:v>
                </c:pt>
                <c:pt idx="9">
                  <c:v>-107.16795579045657</c:v>
                </c:pt>
                <c:pt idx="10">
                  <c:v>-106.46594366871214</c:v>
                </c:pt>
                <c:pt idx="11">
                  <c:v>-105.66517067770363</c:v>
                </c:pt>
                <c:pt idx="12">
                  <c:v>-104.76563681743104</c:v>
                </c:pt>
                <c:pt idx="13">
                  <c:v>-103.76734208789433</c:v>
                </c:pt>
                <c:pt idx="14">
                  <c:v>-102.67028648909354</c:v>
                </c:pt>
                <c:pt idx="15">
                  <c:v>-101.47447002102867</c:v>
                </c:pt>
                <c:pt idx="16">
                  <c:v>-100.17989268369969</c:v>
                </c:pt>
                <c:pt idx="17">
                  <c:v>-98.786554477106648</c:v>
                </c:pt>
                <c:pt idx="18">
                  <c:v>-97.294455401249493</c:v>
                </c:pt>
                <c:pt idx="19">
                  <c:v>-95.703595456128241</c:v>
                </c:pt>
                <c:pt idx="20">
                  <c:v>-94.013974641742905</c:v>
                </c:pt>
                <c:pt idx="21">
                  <c:v>-92.225592958093486</c:v>
                </c:pt>
                <c:pt idx="22">
                  <c:v>-90.338450405179941</c:v>
                </c:pt>
                <c:pt idx="23">
                  <c:v>-88.352546983002341</c:v>
                </c:pt>
                <c:pt idx="24">
                  <c:v>-86.267882691560644</c:v>
                </c:pt>
                <c:pt idx="25">
                  <c:v>-84.084457530854863</c:v>
                </c:pt>
                <c:pt idx="26">
                  <c:v>-81.802271500884956</c:v>
                </c:pt>
                <c:pt idx="27">
                  <c:v>-79.42132460165098</c:v>
                </c:pt>
                <c:pt idx="28">
                  <c:v>-76.941616833152921</c:v>
                </c:pt>
                <c:pt idx="29">
                  <c:v>-74.36314819539075</c:v>
                </c:pt>
                <c:pt idx="30">
                  <c:v>-71.685918688364481</c:v>
                </c:pt>
                <c:pt idx="31">
                  <c:v>-68.909928312074172</c:v>
                </c:pt>
                <c:pt idx="32">
                  <c:v>-66.035177066519722</c:v>
                </c:pt>
                <c:pt idx="33">
                  <c:v>-63.061664951701189</c:v>
                </c:pt>
                <c:pt idx="34">
                  <c:v>-59.98939196761858</c:v>
                </c:pt>
                <c:pt idx="35">
                  <c:v>-56.818358114271867</c:v>
                </c:pt>
                <c:pt idx="36">
                  <c:v>-53.548563391661062</c:v>
                </c:pt>
                <c:pt idx="37">
                  <c:v>-50.180007799786161</c:v>
                </c:pt>
                <c:pt idx="38">
                  <c:v>-46.71269133864719</c:v>
                </c:pt>
                <c:pt idx="39">
                  <c:v>-43.146614008244107</c:v>
                </c:pt>
                <c:pt idx="40">
                  <c:v>-39.481775808576934</c:v>
                </c:pt>
                <c:pt idx="41">
                  <c:v>-35.718176739645685</c:v>
                </c:pt>
                <c:pt idx="42">
                  <c:v>-31.855816801450334</c:v>
                </c:pt>
                <c:pt idx="43">
                  <c:v>-27.894695993990887</c:v>
                </c:pt>
                <c:pt idx="44">
                  <c:v>-23.834814317267348</c:v>
                </c:pt>
                <c:pt idx="45">
                  <c:v>-19.676171771279716</c:v>
                </c:pt>
                <c:pt idx="46">
                  <c:v>-15.418768356027993</c:v>
                </c:pt>
                <c:pt idx="47">
                  <c:v>-11.033284283965612</c:v>
                </c:pt>
                <c:pt idx="48">
                  <c:v>-6.4692002445570456</c:v>
                </c:pt>
                <c:pt idx="49">
                  <c:v>-1.7256361193027114</c:v>
                </c:pt>
                <c:pt idx="50">
                  <c:v>3.1974080917973935</c:v>
                </c:pt>
                <c:pt idx="51">
                  <c:v>8.2999323887432688</c:v>
                </c:pt>
                <c:pt idx="52">
                  <c:v>13.581936771534913</c:v>
                </c:pt>
                <c:pt idx="53">
                  <c:v>19.043421240172329</c:v>
                </c:pt>
                <c:pt idx="54">
                  <c:v>24.684385794655462</c:v>
                </c:pt>
                <c:pt idx="55">
                  <c:v>30.504830434984413</c:v>
                </c:pt>
                <c:pt idx="56">
                  <c:v>36.504755161159139</c:v>
                </c:pt>
                <c:pt idx="57">
                  <c:v>42.684159973179632</c:v>
                </c:pt>
                <c:pt idx="58">
                  <c:v>49.043044871045893</c:v>
                </c:pt>
                <c:pt idx="59">
                  <c:v>55.581409854757922</c:v>
                </c:pt>
                <c:pt idx="60">
                  <c:v>62.299254924315733</c:v>
                </c:pt>
                <c:pt idx="61">
                  <c:v>69.19658007971924</c:v>
                </c:pt>
                <c:pt idx="62">
                  <c:v>76.273385320968586</c:v>
                </c:pt>
                <c:pt idx="63">
                  <c:v>83.529670648063686</c:v>
                </c:pt>
                <c:pt idx="64">
                  <c:v>90.965436061004567</c:v>
                </c:pt>
                <c:pt idx="65">
                  <c:v>98.58068155979123</c:v>
                </c:pt>
                <c:pt idx="66">
                  <c:v>106.37540714442365</c:v>
                </c:pt>
                <c:pt idx="67">
                  <c:v>114.34961281490183</c:v>
                </c:pt>
                <c:pt idx="68">
                  <c:v>122.50329857122573</c:v>
                </c:pt>
                <c:pt idx="69">
                  <c:v>130.83646441339548</c:v>
                </c:pt>
                <c:pt idx="70">
                  <c:v>139.34911034141095</c:v>
                </c:pt>
                <c:pt idx="71">
                  <c:v>148.04123635527222</c:v>
                </c:pt>
                <c:pt idx="72">
                  <c:v>156.91284245497926</c:v>
                </c:pt>
                <c:pt idx="73">
                  <c:v>165.96392864053206</c:v>
                </c:pt>
                <c:pt idx="74">
                  <c:v>175.19449491193063</c:v>
                </c:pt>
                <c:pt idx="75">
                  <c:v>184.60454126917492</c:v>
                </c:pt>
                <c:pt idx="76">
                  <c:v>194.19406771226502</c:v>
                </c:pt>
                <c:pt idx="77">
                  <c:v>203.9630742412009</c:v>
                </c:pt>
                <c:pt idx="78">
                  <c:v>213.91156085598257</c:v>
                </c:pt>
                <c:pt idx="79">
                  <c:v>224.03952755660998</c:v>
                </c:pt>
                <c:pt idx="80">
                  <c:v>234.34697434308322</c:v>
                </c:pt>
                <c:pt idx="81">
                  <c:v>244.83390121540205</c:v>
                </c:pt>
                <c:pt idx="82">
                  <c:v>255.50030817356679</c:v>
                </c:pt>
                <c:pt idx="83">
                  <c:v>266.3461952175773</c:v>
                </c:pt>
                <c:pt idx="84">
                  <c:v>277.37156234743361</c:v>
                </c:pt>
                <c:pt idx="85">
                  <c:v>288.57640956313566</c:v>
                </c:pt>
                <c:pt idx="86">
                  <c:v>299.9607368646835</c:v>
                </c:pt>
                <c:pt idx="87">
                  <c:v>311.52454425207708</c:v>
                </c:pt>
                <c:pt idx="88">
                  <c:v>323.2678317253164</c:v>
                </c:pt>
                <c:pt idx="89">
                  <c:v>335.19059928440157</c:v>
                </c:pt>
                <c:pt idx="90">
                  <c:v>347.29284692933248</c:v>
                </c:pt>
                <c:pt idx="91">
                  <c:v>359.57457466010914</c:v>
                </c:pt>
                <c:pt idx="92">
                  <c:v>372.03578247673158</c:v>
                </c:pt>
                <c:pt idx="93">
                  <c:v>384.67647037919954</c:v>
                </c:pt>
                <c:pt idx="94">
                  <c:v>397.49663836751353</c:v>
                </c:pt>
                <c:pt idx="95">
                  <c:v>410.49628644167325</c:v>
                </c:pt>
                <c:pt idx="96">
                  <c:v>423.67541460167877</c:v>
                </c:pt>
                <c:pt idx="97">
                  <c:v>437.03402284753008</c:v>
                </c:pt>
                <c:pt idx="98">
                  <c:v>450.57211117922714</c:v>
                </c:pt>
                <c:pt idx="99">
                  <c:v>464.28967959676993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-1302.6879397297187</c:v>
                </c:pt>
                <c:pt idx="1">
                  <c:v>-1276.7523313415472</c:v>
                </c:pt>
                <c:pt idx="2">
                  <c:v>-1250.8167229533756</c:v>
                </c:pt>
                <c:pt idx="3">
                  <c:v>-1224.8811145652041</c:v>
                </c:pt>
                <c:pt idx="4">
                  <c:v>-1198.9455061770329</c:v>
                </c:pt>
                <c:pt idx="5">
                  <c:v>-1173.0098977888613</c:v>
                </c:pt>
                <c:pt idx="6">
                  <c:v>-1147.0742894006898</c:v>
                </c:pt>
                <c:pt idx="7">
                  <c:v>-1121.1386810125182</c:v>
                </c:pt>
                <c:pt idx="8">
                  <c:v>-1095.2030726243468</c:v>
                </c:pt>
                <c:pt idx="9">
                  <c:v>-1069.2674642361751</c:v>
                </c:pt>
                <c:pt idx="10">
                  <c:v>-1043.3318558480037</c:v>
                </c:pt>
                <c:pt idx="11">
                  <c:v>-1017.3962474598322</c:v>
                </c:pt>
                <c:pt idx="12">
                  <c:v>-991.46063907166081</c:v>
                </c:pt>
                <c:pt idx="13">
                  <c:v>-965.52503068348926</c:v>
                </c:pt>
                <c:pt idx="14">
                  <c:v>-939.58942229531772</c:v>
                </c:pt>
                <c:pt idx="15">
                  <c:v>-913.65381390714617</c:v>
                </c:pt>
                <c:pt idx="16">
                  <c:v>-887.71820551897474</c:v>
                </c:pt>
                <c:pt idx="17">
                  <c:v>-861.78259713080331</c:v>
                </c:pt>
                <c:pt idx="18">
                  <c:v>-835.84698874263177</c:v>
                </c:pt>
                <c:pt idx="19">
                  <c:v>-809.91138035446033</c:v>
                </c:pt>
                <c:pt idx="20">
                  <c:v>-783.97577196628879</c:v>
                </c:pt>
                <c:pt idx="21">
                  <c:v>-758.04016357811724</c:v>
                </c:pt>
                <c:pt idx="22">
                  <c:v>-732.1045551899457</c:v>
                </c:pt>
                <c:pt idx="23">
                  <c:v>-706.16894680177415</c:v>
                </c:pt>
                <c:pt idx="24">
                  <c:v>-680.23333841360284</c:v>
                </c:pt>
                <c:pt idx="25">
                  <c:v>-654.29773002543129</c:v>
                </c:pt>
                <c:pt idx="26">
                  <c:v>-628.36212163725975</c:v>
                </c:pt>
                <c:pt idx="27">
                  <c:v>-602.42651324908832</c:v>
                </c:pt>
                <c:pt idx="28">
                  <c:v>-576.49090486091677</c:v>
                </c:pt>
                <c:pt idx="29">
                  <c:v>-550.55529647274523</c:v>
                </c:pt>
                <c:pt idx="30">
                  <c:v>-524.61968808457368</c:v>
                </c:pt>
                <c:pt idx="31">
                  <c:v>-498.68407969640231</c:v>
                </c:pt>
                <c:pt idx="32">
                  <c:v>-472.74847130823076</c:v>
                </c:pt>
                <c:pt idx="33">
                  <c:v>-446.81286292005922</c:v>
                </c:pt>
                <c:pt idx="34">
                  <c:v>-420.87725453188784</c:v>
                </c:pt>
                <c:pt idx="35">
                  <c:v>-394.9416461437163</c:v>
                </c:pt>
                <c:pt idx="36">
                  <c:v>-369.00603775554475</c:v>
                </c:pt>
                <c:pt idx="37">
                  <c:v>-343.07042936737321</c:v>
                </c:pt>
                <c:pt idx="38">
                  <c:v>-317.13482097920183</c:v>
                </c:pt>
                <c:pt idx="39">
                  <c:v>-291.19921259103029</c:v>
                </c:pt>
                <c:pt idx="40">
                  <c:v>-265.26360420285874</c:v>
                </c:pt>
                <c:pt idx="41">
                  <c:v>-239.32799581468734</c:v>
                </c:pt>
                <c:pt idx="42">
                  <c:v>-213.3923874265158</c:v>
                </c:pt>
                <c:pt idx="43">
                  <c:v>-187.45677903834428</c:v>
                </c:pt>
                <c:pt idx="44">
                  <c:v>-161.52117065017273</c:v>
                </c:pt>
                <c:pt idx="45">
                  <c:v>-135.58556226200122</c:v>
                </c:pt>
                <c:pt idx="46">
                  <c:v>-109.64995387382969</c:v>
                </c:pt>
                <c:pt idx="47">
                  <c:v>-83.714345485658384</c:v>
                </c:pt>
                <c:pt idx="48">
                  <c:v>-57.778737097486854</c:v>
                </c:pt>
                <c:pt idx="49">
                  <c:v>-31.843128709315323</c:v>
                </c:pt>
                <c:pt idx="50">
                  <c:v>-5.9075203211437914</c:v>
                </c:pt>
                <c:pt idx="51">
                  <c:v>20.028088067027742</c:v>
                </c:pt>
                <c:pt idx="52">
                  <c:v>45.963696455199269</c:v>
                </c:pt>
                <c:pt idx="53">
                  <c:v>71.8993048433708</c:v>
                </c:pt>
                <c:pt idx="54">
                  <c:v>97.834913231542103</c:v>
                </c:pt>
                <c:pt idx="55">
                  <c:v>123.77052161971363</c:v>
                </c:pt>
                <c:pt idx="56">
                  <c:v>149.70613000788515</c:v>
                </c:pt>
                <c:pt idx="57">
                  <c:v>175.6417383960567</c:v>
                </c:pt>
                <c:pt idx="58">
                  <c:v>201.57734678422824</c:v>
                </c:pt>
                <c:pt idx="59">
                  <c:v>227.51295517239976</c:v>
                </c:pt>
                <c:pt idx="60">
                  <c:v>253.4485635605713</c:v>
                </c:pt>
                <c:pt idx="61">
                  <c:v>279.38417194874256</c:v>
                </c:pt>
                <c:pt idx="62">
                  <c:v>305.31978033691411</c:v>
                </c:pt>
                <c:pt idx="63">
                  <c:v>331.25538872508565</c:v>
                </c:pt>
                <c:pt idx="64">
                  <c:v>357.1909971132572</c:v>
                </c:pt>
                <c:pt idx="65">
                  <c:v>383.12660550142868</c:v>
                </c:pt>
                <c:pt idx="66">
                  <c:v>409.06221388960023</c:v>
                </c:pt>
                <c:pt idx="67">
                  <c:v>434.99782227777177</c:v>
                </c:pt>
                <c:pt idx="68">
                  <c:v>460.93343066594309</c:v>
                </c:pt>
                <c:pt idx="69">
                  <c:v>486.86903905411458</c:v>
                </c:pt>
                <c:pt idx="70">
                  <c:v>512.80464744228618</c:v>
                </c:pt>
                <c:pt idx="71">
                  <c:v>538.74025583045761</c:v>
                </c:pt>
                <c:pt idx="72">
                  <c:v>564.67586421862916</c:v>
                </c:pt>
                <c:pt idx="73">
                  <c:v>590.6114726068007</c:v>
                </c:pt>
                <c:pt idx="74">
                  <c:v>616.54708099497225</c:v>
                </c:pt>
                <c:pt idx="75">
                  <c:v>642.48268938314357</c:v>
                </c:pt>
                <c:pt idx="76">
                  <c:v>668.41829777131511</c:v>
                </c:pt>
                <c:pt idx="77">
                  <c:v>694.35390615948666</c:v>
                </c:pt>
                <c:pt idx="78">
                  <c:v>720.2895145476582</c:v>
                </c:pt>
                <c:pt idx="79">
                  <c:v>746.22512293582963</c:v>
                </c:pt>
                <c:pt idx="80">
                  <c:v>772.16073132400118</c:v>
                </c:pt>
                <c:pt idx="81">
                  <c:v>798.09633971217249</c:v>
                </c:pt>
                <c:pt idx="82">
                  <c:v>824.03194810034404</c:v>
                </c:pt>
                <c:pt idx="83">
                  <c:v>849.96755648851558</c:v>
                </c:pt>
                <c:pt idx="84">
                  <c:v>875.90316487668713</c:v>
                </c:pt>
                <c:pt idx="85">
                  <c:v>901.83877326485867</c:v>
                </c:pt>
                <c:pt idx="86">
                  <c:v>927.77438165303022</c:v>
                </c:pt>
                <c:pt idx="87">
                  <c:v>953.70999004120165</c:v>
                </c:pt>
                <c:pt idx="88">
                  <c:v>979.64559842937319</c:v>
                </c:pt>
                <c:pt idx="89">
                  <c:v>1005.5812068175447</c:v>
                </c:pt>
                <c:pt idx="90">
                  <c:v>1031.5168152057163</c:v>
                </c:pt>
                <c:pt idx="91">
                  <c:v>1057.4524235938877</c:v>
                </c:pt>
                <c:pt idx="92">
                  <c:v>1083.3880319820594</c:v>
                </c:pt>
                <c:pt idx="93">
                  <c:v>1109.3236403702304</c:v>
                </c:pt>
                <c:pt idx="94">
                  <c:v>1135.259248758402</c:v>
                </c:pt>
                <c:pt idx="95">
                  <c:v>1161.1948571465734</c:v>
                </c:pt>
                <c:pt idx="96">
                  <c:v>1187.1304655347451</c:v>
                </c:pt>
                <c:pt idx="97">
                  <c:v>1213.0660739229165</c:v>
                </c:pt>
                <c:pt idx="98">
                  <c:v>1239.0016823110882</c:v>
                </c:pt>
                <c:pt idx="99">
                  <c:v>1264.9372906992596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886.29593661259469</c:v>
                </c:pt>
                <c:pt idx="1">
                  <c:v>886.29593661259469</c:v>
                </c:pt>
                <c:pt idx="2">
                  <c:v>886.29593661259469</c:v>
                </c:pt>
                <c:pt idx="3">
                  <c:v>886.30399410871098</c:v>
                </c:pt>
                <c:pt idx="4">
                  <c:v>886.35227266246159</c:v>
                </c:pt>
                <c:pt idx="5">
                  <c:v>886.44411601034415</c:v>
                </c:pt>
                <c:pt idx="6">
                  <c:v>886.57952415235843</c:v>
                </c:pt>
                <c:pt idx="7">
                  <c:v>886.75849708850444</c:v>
                </c:pt>
                <c:pt idx="8">
                  <c:v>886.98103481878252</c:v>
                </c:pt>
                <c:pt idx="9">
                  <c:v>887.24713734319232</c:v>
                </c:pt>
                <c:pt idx="10">
                  <c:v>887.55680466173408</c:v>
                </c:pt>
                <c:pt idx="11">
                  <c:v>887.91003677440756</c:v>
                </c:pt>
                <c:pt idx="12">
                  <c:v>888.30683368121299</c:v>
                </c:pt>
                <c:pt idx="13">
                  <c:v>888.74719538215027</c:v>
                </c:pt>
                <c:pt idx="14">
                  <c:v>889.23112187721927</c:v>
                </c:pt>
                <c:pt idx="15">
                  <c:v>889.75861316642022</c:v>
                </c:pt>
                <c:pt idx="16">
                  <c:v>890.32966924975301</c:v>
                </c:pt>
                <c:pt idx="17">
                  <c:v>890.94429012721764</c:v>
                </c:pt>
                <c:pt idx="18">
                  <c:v>891.60247579881423</c:v>
                </c:pt>
                <c:pt idx="19">
                  <c:v>892.30422626454254</c:v>
                </c:pt>
                <c:pt idx="20">
                  <c:v>893.04954152440268</c:v>
                </c:pt>
                <c:pt idx="21">
                  <c:v>893.83842157839467</c:v>
                </c:pt>
                <c:pt idx="22">
                  <c:v>894.67086642651861</c:v>
                </c:pt>
                <c:pt idx="23">
                  <c:v>895.5468760687744</c:v>
                </c:pt>
                <c:pt idx="24">
                  <c:v>896.4664505051619</c:v>
                </c:pt>
                <c:pt idx="25">
                  <c:v>897.42958973568136</c:v>
                </c:pt>
                <c:pt idx="26">
                  <c:v>898.43629376033266</c:v>
                </c:pt>
                <c:pt idx="27">
                  <c:v>899.48656257911568</c:v>
                </c:pt>
                <c:pt idx="28">
                  <c:v>900.58039619203078</c:v>
                </c:pt>
                <c:pt idx="29">
                  <c:v>901.71779459907759</c:v>
                </c:pt>
                <c:pt idx="30">
                  <c:v>902.89875780025625</c:v>
                </c:pt>
                <c:pt idx="31">
                  <c:v>904.12328579556674</c:v>
                </c:pt>
                <c:pt idx="32">
                  <c:v>905.39137858500919</c:v>
                </c:pt>
                <c:pt idx="33">
                  <c:v>906.70303616858337</c:v>
                </c:pt>
                <c:pt idx="34">
                  <c:v>908.05825854628938</c:v>
                </c:pt>
                <c:pt idx="35">
                  <c:v>909.45704571812735</c:v>
                </c:pt>
                <c:pt idx="36">
                  <c:v>910.89939768409704</c:v>
                </c:pt>
                <c:pt idx="37">
                  <c:v>912.38531444419868</c:v>
                </c:pt>
                <c:pt idx="38">
                  <c:v>913.91479599843217</c:v>
                </c:pt>
                <c:pt idx="39">
                  <c:v>915.48784234679749</c:v>
                </c:pt>
                <c:pt idx="40">
                  <c:v>917.10445348929466</c:v>
                </c:pt>
                <c:pt idx="41">
                  <c:v>918.76462942592366</c:v>
                </c:pt>
                <c:pt idx="42">
                  <c:v>920.4683701566845</c:v>
                </c:pt>
                <c:pt idx="43">
                  <c:v>922.2156756815773</c:v>
                </c:pt>
                <c:pt idx="44">
                  <c:v>924.00654600060182</c:v>
                </c:pt>
                <c:pt idx="45">
                  <c:v>925.84098111375818</c:v>
                </c:pt>
                <c:pt idx="46">
                  <c:v>927.71898102104649</c:v>
                </c:pt>
                <c:pt idx="47">
                  <c:v>929.69633023536721</c:v>
                </c:pt>
                <c:pt idx="48">
                  <c:v>931.86914797742759</c:v>
                </c:pt>
                <c:pt idx="49">
                  <c:v>934.23910878125093</c:v>
                </c:pt>
                <c:pt idx="50">
                  <c:v>936.80621264683714</c:v>
                </c:pt>
                <c:pt idx="51">
                  <c:v>939.5704595741862</c:v>
                </c:pt>
                <c:pt idx="52">
                  <c:v>942.53184956329824</c:v>
                </c:pt>
                <c:pt idx="53">
                  <c:v>945.69038261417325</c:v>
                </c:pt>
                <c:pt idx="54">
                  <c:v>949.046058726811</c:v>
                </c:pt>
                <c:pt idx="55">
                  <c:v>952.59887790121172</c:v>
                </c:pt>
                <c:pt idx="56">
                  <c:v>956.3488401373753</c:v>
                </c:pt>
                <c:pt idx="57">
                  <c:v>960.29594543530186</c:v>
                </c:pt>
                <c:pt idx="58">
                  <c:v>964.44019379499127</c:v>
                </c:pt>
                <c:pt idx="59">
                  <c:v>968.78158521644366</c:v>
                </c:pt>
                <c:pt idx="60">
                  <c:v>973.32011969965879</c:v>
                </c:pt>
                <c:pt idx="61">
                  <c:v>978.05579724463689</c:v>
                </c:pt>
                <c:pt idx="62">
                  <c:v>982.98861785137797</c:v>
                </c:pt>
                <c:pt idx="63">
                  <c:v>988.11858151988201</c:v>
                </c:pt>
                <c:pt idx="64">
                  <c:v>993.44568825014881</c:v>
                </c:pt>
                <c:pt idx="65">
                  <c:v>998.96993804217857</c:v>
                </c:pt>
                <c:pt idx="66">
                  <c:v>1004.6913308959712</c:v>
                </c:pt>
                <c:pt idx="67">
                  <c:v>1010.6098668115267</c:v>
                </c:pt>
                <c:pt idx="68">
                  <c:v>1016.725545788845</c:v>
                </c:pt>
                <c:pt idx="69">
                  <c:v>1023.0383678279264</c:v>
                </c:pt>
                <c:pt idx="70">
                  <c:v>1029.5483329287706</c:v>
                </c:pt>
                <c:pt idx="71">
                  <c:v>1036.2554410913779</c:v>
                </c:pt>
                <c:pt idx="72">
                  <c:v>1043.1596923157479</c:v>
                </c:pt>
                <c:pt idx="73">
                  <c:v>1050.2610866018808</c:v>
                </c:pt>
                <c:pt idx="74">
                  <c:v>1057.5596239497766</c:v>
                </c:pt>
                <c:pt idx="75">
                  <c:v>1065.0553043594352</c:v>
                </c:pt>
                <c:pt idx="76">
                  <c:v>1072.7481278308569</c:v>
                </c:pt>
                <c:pt idx="77">
                  <c:v>1080.6380943640415</c:v>
                </c:pt>
                <c:pt idx="78">
                  <c:v>1088.7252039589889</c:v>
                </c:pt>
                <c:pt idx="79">
                  <c:v>1097.0094566156993</c:v>
                </c:pt>
                <c:pt idx="80">
                  <c:v>1105.4908523341724</c:v>
                </c:pt>
                <c:pt idx="81">
                  <c:v>1114.1693911144087</c:v>
                </c:pt>
                <c:pt idx="82">
                  <c:v>1123.0450729564077</c:v>
                </c:pt>
                <c:pt idx="83">
                  <c:v>1132.1178978601697</c:v>
                </c:pt>
                <c:pt idx="84">
                  <c:v>1141.3878658256945</c:v>
                </c:pt>
                <c:pt idx="85">
                  <c:v>1150.8549768529824</c:v>
                </c:pt>
                <c:pt idx="86">
                  <c:v>1160.5192309420329</c:v>
                </c:pt>
                <c:pt idx="87">
                  <c:v>1170.3806280928466</c:v>
                </c:pt>
                <c:pt idx="88">
                  <c:v>1180.439168305423</c:v>
                </c:pt>
                <c:pt idx="89">
                  <c:v>1190.6948515797624</c:v>
                </c:pt>
                <c:pt idx="90">
                  <c:v>1201.1476779158647</c:v>
                </c:pt>
                <c:pt idx="91">
                  <c:v>1211.7976473137298</c:v>
                </c:pt>
                <c:pt idx="92">
                  <c:v>1222.6447597733577</c:v>
                </c:pt>
                <c:pt idx="93">
                  <c:v>1233.6890152947485</c:v>
                </c:pt>
                <c:pt idx="94">
                  <c:v>1244.9304138779025</c:v>
                </c:pt>
                <c:pt idx="95">
                  <c:v>1256.3689555228191</c:v>
                </c:pt>
                <c:pt idx="96">
                  <c:v>1268.004640229499</c:v>
                </c:pt>
                <c:pt idx="97">
                  <c:v>1279.8374679979418</c:v>
                </c:pt>
                <c:pt idx="98">
                  <c:v>1291.867438828147</c:v>
                </c:pt>
                <c:pt idx="99">
                  <c:v>1304.0945527201152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-1241.8195245350553</c:v>
                </c:pt>
                <c:pt idx="1">
                  <c:v>-1215.969305658286</c:v>
                </c:pt>
                <c:pt idx="2">
                  <c:v>-1190.1190867815169</c:v>
                </c:pt>
                <c:pt idx="3">
                  <c:v>-1164.2688679047476</c:v>
                </c:pt>
                <c:pt idx="4">
                  <c:v>-1138.4186490279783</c:v>
                </c:pt>
                <c:pt idx="5">
                  <c:v>-1112.5684301512092</c:v>
                </c:pt>
                <c:pt idx="6">
                  <c:v>-1086.7182112744399</c:v>
                </c:pt>
                <c:pt idx="7">
                  <c:v>-1060.8679923976706</c:v>
                </c:pt>
                <c:pt idx="8">
                  <c:v>-1035.0177735209015</c:v>
                </c:pt>
                <c:pt idx="9">
                  <c:v>-1009.1675546441321</c:v>
                </c:pt>
                <c:pt idx="10">
                  <c:v>-983.31733576736292</c:v>
                </c:pt>
                <c:pt idx="11">
                  <c:v>-957.46711689059362</c:v>
                </c:pt>
                <c:pt idx="12">
                  <c:v>-931.61689801382443</c:v>
                </c:pt>
                <c:pt idx="13">
                  <c:v>-905.76667913705535</c:v>
                </c:pt>
                <c:pt idx="14">
                  <c:v>-879.91646026028604</c:v>
                </c:pt>
                <c:pt idx="15">
                  <c:v>-854.06624138351685</c:v>
                </c:pt>
                <c:pt idx="16">
                  <c:v>-828.21602250674766</c:v>
                </c:pt>
                <c:pt idx="17">
                  <c:v>-802.36580362997836</c:v>
                </c:pt>
                <c:pt idx="18">
                  <c:v>-776.51558475320905</c:v>
                </c:pt>
                <c:pt idx="19">
                  <c:v>-750.66536587643998</c:v>
                </c:pt>
                <c:pt idx="20">
                  <c:v>-724.81514699967067</c:v>
                </c:pt>
                <c:pt idx="21">
                  <c:v>-698.96492812290137</c:v>
                </c:pt>
                <c:pt idx="22">
                  <c:v>-673.11470924613218</c:v>
                </c:pt>
                <c:pt idx="23">
                  <c:v>-647.26449036936299</c:v>
                </c:pt>
                <c:pt idx="24">
                  <c:v>-621.41427149259368</c:v>
                </c:pt>
                <c:pt idx="25">
                  <c:v>-595.56405261582449</c:v>
                </c:pt>
                <c:pt idx="26">
                  <c:v>-569.71383373905519</c:v>
                </c:pt>
                <c:pt idx="27">
                  <c:v>-543.863614862286</c:v>
                </c:pt>
                <c:pt idx="28">
                  <c:v>-518.01339598551681</c:v>
                </c:pt>
                <c:pt idx="29">
                  <c:v>-492.16317710874756</c:v>
                </c:pt>
                <c:pt idx="30">
                  <c:v>-466.31295823197837</c:v>
                </c:pt>
                <c:pt idx="31">
                  <c:v>-440.46273935520907</c:v>
                </c:pt>
                <c:pt idx="32">
                  <c:v>-414.61252047843988</c:v>
                </c:pt>
                <c:pt idx="33">
                  <c:v>-388.76230160167069</c:v>
                </c:pt>
                <c:pt idx="34">
                  <c:v>-362.91208272490138</c:v>
                </c:pt>
                <c:pt idx="35">
                  <c:v>-337.06186384813219</c:v>
                </c:pt>
                <c:pt idx="36">
                  <c:v>-311.21164497136289</c:v>
                </c:pt>
                <c:pt idx="37">
                  <c:v>-285.3614260945937</c:v>
                </c:pt>
                <c:pt idx="38">
                  <c:v>-259.51120721782451</c:v>
                </c:pt>
                <c:pt idx="39">
                  <c:v>-233.66098834105523</c:v>
                </c:pt>
                <c:pt idx="40">
                  <c:v>-207.81076946428604</c:v>
                </c:pt>
                <c:pt idx="41">
                  <c:v>-181.96055058751674</c:v>
                </c:pt>
                <c:pt idx="42">
                  <c:v>-156.11033171074743</c:v>
                </c:pt>
                <c:pt idx="43">
                  <c:v>-130.26011283397838</c:v>
                </c:pt>
                <c:pt idx="44">
                  <c:v>-104.40989395720908</c:v>
                </c:pt>
                <c:pt idx="45">
                  <c:v>-78.559675080439774</c:v>
                </c:pt>
                <c:pt idx="46">
                  <c:v>-52.709456203670705</c:v>
                </c:pt>
                <c:pt idx="47">
                  <c:v>-26.859237326901408</c:v>
                </c:pt>
                <c:pt idx="48">
                  <c:v>-1.0090184501321056</c:v>
                </c:pt>
                <c:pt idx="49">
                  <c:v>24.841200426636963</c:v>
                </c:pt>
                <c:pt idx="50">
                  <c:v>50.691419303406263</c:v>
                </c:pt>
                <c:pt idx="51">
                  <c:v>76.541638180175568</c:v>
                </c:pt>
                <c:pt idx="52">
                  <c:v>102.39185705694486</c:v>
                </c:pt>
                <c:pt idx="53">
                  <c:v>128.24207593371392</c:v>
                </c:pt>
                <c:pt idx="54">
                  <c:v>154.09229481048322</c:v>
                </c:pt>
                <c:pt idx="55">
                  <c:v>179.94251368725253</c:v>
                </c:pt>
                <c:pt idx="56">
                  <c:v>205.79273256402161</c:v>
                </c:pt>
                <c:pt idx="57">
                  <c:v>231.64295144079091</c:v>
                </c:pt>
                <c:pt idx="58">
                  <c:v>257.49317031756021</c:v>
                </c:pt>
                <c:pt idx="59">
                  <c:v>283.34338919432929</c:v>
                </c:pt>
                <c:pt idx="60">
                  <c:v>309.19360807109859</c:v>
                </c:pt>
                <c:pt idx="61">
                  <c:v>335.04382694786784</c:v>
                </c:pt>
                <c:pt idx="62">
                  <c:v>360.89404582463715</c:v>
                </c:pt>
                <c:pt idx="63">
                  <c:v>386.74426470140622</c:v>
                </c:pt>
                <c:pt idx="64">
                  <c:v>412.59448357817553</c:v>
                </c:pt>
                <c:pt idx="65">
                  <c:v>438.44470245494483</c:v>
                </c:pt>
                <c:pt idx="66">
                  <c:v>464.29492133171391</c:v>
                </c:pt>
                <c:pt idx="67">
                  <c:v>490.14514020848321</c:v>
                </c:pt>
                <c:pt idx="68">
                  <c:v>515.99535908525252</c:v>
                </c:pt>
                <c:pt idx="69">
                  <c:v>541.84557796202182</c:v>
                </c:pt>
                <c:pt idx="70">
                  <c:v>567.6957968387909</c:v>
                </c:pt>
                <c:pt idx="71">
                  <c:v>593.5460157155602</c:v>
                </c:pt>
                <c:pt idx="72">
                  <c:v>619.39623459232951</c:v>
                </c:pt>
                <c:pt idx="73">
                  <c:v>645.24645346909858</c:v>
                </c:pt>
                <c:pt idx="74">
                  <c:v>671.09667234586789</c:v>
                </c:pt>
                <c:pt idx="75">
                  <c:v>696.94689122263719</c:v>
                </c:pt>
                <c:pt idx="76">
                  <c:v>722.79711009940627</c:v>
                </c:pt>
                <c:pt idx="77">
                  <c:v>748.64732897617546</c:v>
                </c:pt>
                <c:pt idx="78">
                  <c:v>774.49754785294476</c:v>
                </c:pt>
                <c:pt idx="79">
                  <c:v>800.34776672971407</c:v>
                </c:pt>
                <c:pt idx="80">
                  <c:v>826.19798560648314</c:v>
                </c:pt>
                <c:pt idx="81">
                  <c:v>852.04820448325245</c:v>
                </c:pt>
                <c:pt idx="82">
                  <c:v>877.89842336002175</c:v>
                </c:pt>
                <c:pt idx="83">
                  <c:v>903.74864223679106</c:v>
                </c:pt>
                <c:pt idx="84">
                  <c:v>929.59886111356036</c:v>
                </c:pt>
                <c:pt idx="85">
                  <c:v>955.44907999032921</c:v>
                </c:pt>
                <c:pt idx="86">
                  <c:v>981.29929886709851</c:v>
                </c:pt>
                <c:pt idx="87">
                  <c:v>1007.1495177438678</c:v>
                </c:pt>
                <c:pt idx="88">
                  <c:v>1032.9997366206371</c:v>
                </c:pt>
                <c:pt idx="89">
                  <c:v>1058.8499554974064</c:v>
                </c:pt>
                <c:pt idx="90">
                  <c:v>1084.7001743741757</c:v>
                </c:pt>
                <c:pt idx="91">
                  <c:v>1110.5503932509446</c:v>
                </c:pt>
                <c:pt idx="92">
                  <c:v>1136.4006121277139</c:v>
                </c:pt>
                <c:pt idx="93">
                  <c:v>1162.2508310044832</c:v>
                </c:pt>
                <c:pt idx="94">
                  <c:v>1188.1010498812525</c:v>
                </c:pt>
                <c:pt idx="95">
                  <c:v>1213.9512687580218</c:v>
                </c:pt>
                <c:pt idx="96">
                  <c:v>1239.8014876347911</c:v>
                </c:pt>
                <c:pt idx="97">
                  <c:v>1265.6517065115604</c:v>
                </c:pt>
                <c:pt idx="98">
                  <c:v>1291.5019253883293</c:v>
                </c:pt>
                <c:pt idx="99">
                  <c:v>1317.3521442650988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-100.92520943580223</c:v>
                </c:pt>
                <c:pt idx="1">
                  <c:v>-100.92520943580223</c:v>
                </c:pt>
                <c:pt idx="2">
                  <c:v>-100.92520943580223</c:v>
                </c:pt>
                <c:pt idx="3">
                  <c:v>-100.89987533992874</c:v>
                </c:pt>
                <c:pt idx="4">
                  <c:v>-100.77884053487297</c:v>
                </c:pt>
                <c:pt idx="5">
                  <c:v>-100.55797719884853</c:v>
                </c:pt>
                <c:pt idx="6">
                  <c:v>-100.23728533185549</c:v>
                </c:pt>
                <c:pt idx="7">
                  <c:v>-99.816764933893808</c:v>
                </c:pt>
                <c:pt idx="8">
                  <c:v>-99.296416004963504</c:v>
                </c:pt>
                <c:pt idx="9">
                  <c:v>-98.676238545064564</c:v>
                </c:pt>
                <c:pt idx="10">
                  <c:v>-97.956232554196987</c:v>
                </c:pt>
                <c:pt idx="11">
                  <c:v>-97.136398032360773</c:v>
                </c:pt>
                <c:pt idx="12">
                  <c:v>-96.216734979555937</c:v>
                </c:pt>
                <c:pt idx="13">
                  <c:v>-95.197243395782465</c:v>
                </c:pt>
                <c:pt idx="14">
                  <c:v>-94.07792328104037</c:v>
                </c:pt>
                <c:pt idx="15">
                  <c:v>-92.858774635329624</c:v>
                </c:pt>
                <c:pt idx="16">
                  <c:v>-91.53979745865027</c:v>
                </c:pt>
                <c:pt idx="17">
                  <c:v>-90.120991751002279</c:v>
                </c:pt>
                <c:pt idx="18">
                  <c:v>-88.602357512385638</c:v>
                </c:pt>
                <c:pt idx="19">
                  <c:v>-86.983894742800402</c:v>
                </c:pt>
                <c:pt idx="20">
                  <c:v>-85.265603442246501</c:v>
                </c:pt>
                <c:pt idx="21">
                  <c:v>-83.447483610723978</c:v>
                </c:pt>
                <c:pt idx="22">
                  <c:v>-81.529535248232833</c:v>
                </c:pt>
                <c:pt idx="23">
                  <c:v>-79.511758354773036</c:v>
                </c:pt>
                <c:pt idx="24">
                  <c:v>-77.394152930344603</c:v>
                </c:pt>
                <c:pt idx="25">
                  <c:v>-75.176718974947576</c:v>
                </c:pt>
                <c:pt idx="26">
                  <c:v>-72.859456488581884</c:v>
                </c:pt>
                <c:pt idx="27">
                  <c:v>-70.442365471247584</c:v>
                </c:pt>
                <c:pt idx="28">
                  <c:v>-67.925445922944633</c:v>
                </c:pt>
                <c:pt idx="29">
                  <c:v>-65.308697843673059</c:v>
                </c:pt>
                <c:pt idx="30">
                  <c:v>-62.592121233432849</c:v>
                </c:pt>
                <c:pt idx="31">
                  <c:v>-59.775716092224009</c:v>
                </c:pt>
                <c:pt idx="32">
                  <c:v>-56.859482420046547</c:v>
                </c:pt>
                <c:pt idx="33">
                  <c:v>-53.843420216900441</c:v>
                </c:pt>
                <c:pt idx="34">
                  <c:v>-50.727529482785712</c:v>
                </c:pt>
                <c:pt idx="35">
                  <c:v>-47.511810217702347</c:v>
                </c:pt>
                <c:pt idx="36">
                  <c:v>-44.196262421650339</c:v>
                </c:pt>
                <c:pt idx="37">
                  <c:v>-40.780886094629722</c:v>
                </c:pt>
                <c:pt idx="38">
                  <c:v>-37.265681236640468</c:v>
                </c:pt>
                <c:pt idx="39">
                  <c:v>-33.650647847682571</c:v>
                </c:pt>
                <c:pt idx="40">
                  <c:v>-29.935785927756051</c:v>
                </c:pt>
                <c:pt idx="41">
                  <c:v>-26.121095476860887</c:v>
                </c:pt>
                <c:pt idx="42">
                  <c:v>-22.206576494997091</c:v>
                </c:pt>
                <c:pt idx="43">
                  <c:v>-18.1922289821647</c:v>
                </c:pt>
                <c:pt idx="44">
                  <c:v>-14.077935696311197</c:v>
                </c:pt>
                <c:pt idx="45">
                  <c:v>-9.8202314360836702</c:v>
                </c:pt>
                <c:pt idx="46">
                  <c:v>-5.3838964507095559</c:v>
                </c:pt>
                <c:pt idx="47">
                  <c:v>-0.76893074018877705</c:v>
                </c:pt>
                <c:pt idx="48">
                  <c:v>4.0246656954786291</c:v>
                </c:pt>
                <c:pt idx="49">
                  <c:v>8.996892856292618</c:v>
                </c:pt>
                <c:pt idx="50">
                  <c:v>14.147750742253276</c:v>
                </c:pt>
                <c:pt idx="51">
                  <c:v>19.477239353360563</c:v>
                </c:pt>
                <c:pt idx="52">
                  <c:v>24.985358689614475</c:v>
                </c:pt>
                <c:pt idx="53">
                  <c:v>30.672108751014967</c:v>
                </c:pt>
                <c:pt idx="54">
                  <c:v>36.537489537562131</c:v>
                </c:pt>
                <c:pt idx="55">
                  <c:v>42.58150104925592</c:v>
                </c:pt>
                <c:pt idx="56">
                  <c:v>48.804143286096284</c:v>
                </c:pt>
                <c:pt idx="57">
                  <c:v>55.205416248083331</c:v>
                </c:pt>
                <c:pt idx="58">
                  <c:v>61.785319935217004</c:v>
                </c:pt>
                <c:pt idx="59">
                  <c:v>68.543854347497245</c:v>
                </c:pt>
                <c:pt idx="60">
                  <c:v>75.481019484924175</c:v>
                </c:pt>
                <c:pt idx="61">
                  <c:v>82.59681534749771</c:v>
                </c:pt>
                <c:pt idx="62">
                  <c:v>89.891241935217906</c:v>
                </c:pt>
                <c:pt idx="63">
                  <c:v>97.364299248084649</c:v>
                </c:pt>
                <c:pt idx="64">
                  <c:v>105.01598728609807</c:v>
                </c:pt>
                <c:pt idx="65">
                  <c:v>112.84630604925813</c:v>
                </c:pt>
                <c:pt idx="66">
                  <c:v>120.85525553756476</c:v>
                </c:pt>
                <c:pt idx="67">
                  <c:v>129.04283575101806</c:v>
                </c:pt>
                <c:pt idx="68">
                  <c:v>137.40904668961798</c:v>
                </c:pt>
                <c:pt idx="69">
                  <c:v>145.95388835336456</c:v>
                </c:pt>
                <c:pt idx="70">
                  <c:v>154.67736074225766</c:v>
                </c:pt>
                <c:pt idx="71">
                  <c:v>163.57946385629748</c:v>
                </c:pt>
                <c:pt idx="72">
                  <c:v>172.66019769548393</c:v>
                </c:pt>
                <c:pt idx="73">
                  <c:v>181.91956225981696</c:v>
                </c:pt>
                <c:pt idx="74">
                  <c:v>191.35755754929662</c:v>
                </c:pt>
                <c:pt idx="75">
                  <c:v>200.97418356392296</c:v>
                </c:pt>
                <c:pt idx="76">
                  <c:v>210.7694403036958</c:v>
                </c:pt>
                <c:pt idx="77">
                  <c:v>220.74332776861539</c:v>
                </c:pt>
                <c:pt idx="78">
                  <c:v>230.8958459586816</c:v>
                </c:pt>
                <c:pt idx="79">
                  <c:v>241.22699487389445</c:v>
                </c:pt>
                <c:pt idx="80">
                  <c:v>251.7367745142538</c:v>
                </c:pt>
                <c:pt idx="81">
                  <c:v>262.42518487975991</c:v>
                </c:pt>
                <c:pt idx="82">
                  <c:v>273.29222597041263</c:v>
                </c:pt>
                <c:pt idx="83">
                  <c:v>284.33789778621195</c:v>
                </c:pt>
                <c:pt idx="84">
                  <c:v>295.56220032715794</c:v>
                </c:pt>
                <c:pt idx="85">
                  <c:v>306.9651335932503</c:v>
                </c:pt>
                <c:pt idx="86">
                  <c:v>318.54669758448955</c:v>
                </c:pt>
                <c:pt idx="87">
                  <c:v>330.30689230087535</c:v>
                </c:pt>
                <c:pt idx="88">
                  <c:v>342.24571774240781</c:v>
                </c:pt>
                <c:pt idx="89">
                  <c:v>354.36317390908692</c:v>
                </c:pt>
                <c:pt idx="90">
                  <c:v>366.65926080091265</c:v>
                </c:pt>
                <c:pt idx="91">
                  <c:v>379.1339784178848</c:v>
                </c:pt>
                <c:pt idx="92">
                  <c:v>391.78732676000379</c:v>
                </c:pt>
                <c:pt idx="93">
                  <c:v>404.61930582726944</c:v>
                </c:pt>
                <c:pt idx="94">
                  <c:v>417.62991561968158</c:v>
                </c:pt>
                <c:pt idx="95">
                  <c:v>430.81915613724044</c:v>
                </c:pt>
                <c:pt idx="96">
                  <c:v>444.18702737994596</c:v>
                </c:pt>
                <c:pt idx="97">
                  <c:v>457.73352934779803</c:v>
                </c:pt>
                <c:pt idx="98">
                  <c:v>471.45866204079658</c:v>
                </c:pt>
                <c:pt idx="99">
                  <c:v>485.36242545894203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-1241.8195245350553</c:v>
                </c:pt>
                <c:pt idx="1">
                  <c:v>-1215.969305658286</c:v>
                </c:pt>
                <c:pt idx="2">
                  <c:v>-1190.1190867815169</c:v>
                </c:pt>
                <c:pt idx="3">
                  <c:v>-1164.2688679047476</c:v>
                </c:pt>
                <c:pt idx="4">
                  <c:v>-1138.4186490279783</c:v>
                </c:pt>
                <c:pt idx="5">
                  <c:v>-1112.5684301512092</c:v>
                </c:pt>
                <c:pt idx="6">
                  <c:v>-1086.7182112744399</c:v>
                </c:pt>
                <c:pt idx="7">
                  <c:v>-1060.8679923976706</c:v>
                </c:pt>
                <c:pt idx="8">
                  <c:v>-1035.0177735209015</c:v>
                </c:pt>
                <c:pt idx="9">
                  <c:v>-1009.1675546441321</c:v>
                </c:pt>
                <c:pt idx="10">
                  <c:v>-983.31733576736292</c:v>
                </c:pt>
                <c:pt idx="11">
                  <c:v>-957.46711689059362</c:v>
                </c:pt>
                <c:pt idx="12">
                  <c:v>-931.61689801382443</c:v>
                </c:pt>
                <c:pt idx="13">
                  <c:v>-905.76667913705535</c:v>
                </c:pt>
                <c:pt idx="14">
                  <c:v>-879.91646026028604</c:v>
                </c:pt>
                <c:pt idx="15">
                  <c:v>-854.06624138351685</c:v>
                </c:pt>
                <c:pt idx="16">
                  <c:v>-828.21602250674766</c:v>
                </c:pt>
                <c:pt idx="17">
                  <c:v>-802.36580362997836</c:v>
                </c:pt>
                <c:pt idx="18">
                  <c:v>-776.51558475320905</c:v>
                </c:pt>
                <c:pt idx="19">
                  <c:v>-750.66536587643998</c:v>
                </c:pt>
                <c:pt idx="20">
                  <c:v>-724.81514699967067</c:v>
                </c:pt>
                <c:pt idx="21">
                  <c:v>-698.96492812290137</c:v>
                </c:pt>
                <c:pt idx="22">
                  <c:v>-673.11470924613218</c:v>
                </c:pt>
                <c:pt idx="23">
                  <c:v>-647.26449036936299</c:v>
                </c:pt>
                <c:pt idx="24">
                  <c:v>-621.41427149259368</c:v>
                </c:pt>
                <c:pt idx="25">
                  <c:v>-595.56405261582449</c:v>
                </c:pt>
                <c:pt idx="26">
                  <c:v>-569.71383373905519</c:v>
                </c:pt>
                <c:pt idx="27">
                  <c:v>-543.863614862286</c:v>
                </c:pt>
                <c:pt idx="28">
                  <c:v>-518.01339598551681</c:v>
                </c:pt>
                <c:pt idx="29">
                  <c:v>-492.16317710874756</c:v>
                </c:pt>
                <c:pt idx="30">
                  <c:v>-466.31295823197837</c:v>
                </c:pt>
                <c:pt idx="31">
                  <c:v>-440.46273935520907</c:v>
                </c:pt>
                <c:pt idx="32">
                  <c:v>-414.61252047843988</c:v>
                </c:pt>
                <c:pt idx="33">
                  <c:v>-388.76230160167069</c:v>
                </c:pt>
                <c:pt idx="34">
                  <c:v>-362.91208272490138</c:v>
                </c:pt>
                <c:pt idx="35">
                  <c:v>-337.06186384813219</c:v>
                </c:pt>
                <c:pt idx="36">
                  <c:v>-311.21164497136289</c:v>
                </c:pt>
                <c:pt idx="37">
                  <c:v>-285.3614260945937</c:v>
                </c:pt>
                <c:pt idx="38">
                  <c:v>-259.51120721782451</c:v>
                </c:pt>
                <c:pt idx="39">
                  <c:v>-233.66098834105523</c:v>
                </c:pt>
                <c:pt idx="40">
                  <c:v>-207.81076946428604</c:v>
                </c:pt>
                <c:pt idx="41">
                  <c:v>-181.96055058751674</c:v>
                </c:pt>
                <c:pt idx="42">
                  <c:v>-156.11033171074743</c:v>
                </c:pt>
                <c:pt idx="43">
                  <c:v>-130.26011283397838</c:v>
                </c:pt>
                <c:pt idx="44">
                  <c:v>-104.40989395720908</c:v>
                </c:pt>
                <c:pt idx="45">
                  <c:v>-78.559675080439774</c:v>
                </c:pt>
                <c:pt idx="46">
                  <c:v>-52.709456203670705</c:v>
                </c:pt>
                <c:pt idx="47">
                  <c:v>-26.859237326901408</c:v>
                </c:pt>
                <c:pt idx="48">
                  <c:v>-1.0090184501321056</c:v>
                </c:pt>
                <c:pt idx="49">
                  <c:v>24.841200426636963</c:v>
                </c:pt>
                <c:pt idx="50">
                  <c:v>50.691419303406263</c:v>
                </c:pt>
                <c:pt idx="51">
                  <c:v>76.541638180175568</c:v>
                </c:pt>
                <c:pt idx="52">
                  <c:v>102.39185705694486</c:v>
                </c:pt>
                <c:pt idx="53">
                  <c:v>128.24207593371392</c:v>
                </c:pt>
                <c:pt idx="54">
                  <c:v>154.09229481048322</c:v>
                </c:pt>
                <c:pt idx="55">
                  <c:v>179.94251368725253</c:v>
                </c:pt>
                <c:pt idx="56">
                  <c:v>205.79273256402161</c:v>
                </c:pt>
                <c:pt idx="57">
                  <c:v>231.64295144079091</c:v>
                </c:pt>
                <c:pt idx="58">
                  <c:v>257.49317031756021</c:v>
                </c:pt>
                <c:pt idx="59">
                  <c:v>283.34338919432929</c:v>
                </c:pt>
                <c:pt idx="60">
                  <c:v>309.19360807109859</c:v>
                </c:pt>
                <c:pt idx="61">
                  <c:v>335.04382694786784</c:v>
                </c:pt>
                <c:pt idx="62">
                  <c:v>360.89404582463715</c:v>
                </c:pt>
                <c:pt idx="63">
                  <c:v>386.74426470140622</c:v>
                </c:pt>
                <c:pt idx="64">
                  <c:v>412.59448357817553</c:v>
                </c:pt>
                <c:pt idx="65">
                  <c:v>438.44470245494483</c:v>
                </c:pt>
                <c:pt idx="66">
                  <c:v>464.29492133171391</c:v>
                </c:pt>
                <c:pt idx="67">
                  <c:v>490.14514020848321</c:v>
                </c:pt>
                <c:pt idx="68">
                  <c:v>515.99535908525252</c:v>
                </c:pt>
                <c:pt idx="69">
                  <c:v>541.84557796202182</c:v>
                </c:pt>
                <c:pt idx="70">
                  <c:v>567.6957968387909</c:v>
                </c:pt>
                <c:pt idx="71">
                  <c:v>593.5460157155602</c:v>
                </c:pt>
                <c:pt idx="72">
                  <c:v>619.39623459232951</c:v>
                </c:pt>
                <c:pt idx="73">
                  <c:v>645.24645346909858</c:v>
                </c:pt>
                <c:pt idx="74">
                  <c:v>671.09667234586789</c:v>
                </c:pt>
                <c:pt idx="75">
                  <c:v>696.94689122263719</c:v>
                </c:pt>
                <c:pt idx="76">
                  <c:v>722.79711009940627</c:v>
                </c:pt>
                <c:pt idx="77">
                  <c:v>748.64732897617546</c:v>
                </c:pt>
                <c:pt idx="78">
                  <c:v>774.49754785294476</c:v>
                </c:pt>
                <c:pt idx="79">
                  <c:v>800.34776672971407</c:v>
                </c:pt>
                <c:pt idx="80">
                  <c:v>826.19798560648314</c:v>
                </c:pt>
                <c:pt idx="81">
                  <c:v>852.04820448325245</c:v>
                </c:pt>
                <c:pt idx="82">
                  <c:v>877.89842336002175</c:v>
                </c:pt>
                <c:pt idx="83">
                  <c:v>903.74864223679106</c:v>
                </c:pt>
                <c:pt idx="84">
                  <c:v>929.59886111356036</c:v>
                </c:pt>
                <c:pt idx="85">
                  <c:v>955.44907999032921</c:v>
                </c:pt>
                <c:pt idx="86">
                  <c:v>981.29929886709851</c:v>
                </c:pt>
                <c:pt idx="87">
                  <c:v>1007.1495177438678</c:v>
                </c:pt>
                <c:pt idx="88">
                  <c:v>1032.9997366206371</c:v>
                </c:pt>
                <c:pt idx="89">
                  <c:v>1058.8499554974064</c:v>
                </c:pt>
                <c:pt idx="90">
                  <c:v>1084.7001743741757</c:v>
                </c:pt>
                <c:pt idx="91">
                  <c:v>1110.5503932509446</c:v>
                </c:pt>
                <c:pt idx="92">
                  <c:v>1136.4006121277139</c:v>
                </c:pt>
                <c:pt idx="93">
                  <c:v>1162.2508310044832</c:v>
                </c:pt>
                <c:pt idx="94">
                  <c:v>1188.1010498812525</c:v>
                </c:pt>
                <c:pt idx="95">
                  <c:v>1213.9512687580218</c:v>
                </c:pt>
                <c:pt idx="96">
                  <c:v>1239.8014876347911</c:v>
                </c:pt>
                <c:pt idx="97">
                  <c:v>1265.6517065115604</c:v>
                </c:pt>
                <c:pt idx="98">
                  <c:v>1291.5019253883293</c:v>
                </c:pt>
                <c:pt idx="99">
                  <c:v>1317.3521442650988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890.0433114841868</c:v>
                </c:pt>
                <c:pt idx="1">
                  <c:v>890.0433114841868</c:v>
                </c:pt>
                <c:pt idx="2">
                  <c:v>890.0433114841868</c:v>
                </c:pt>
                <c:pt idx="3">
                  <c:v>890.05441280761795</c:v>
                </c:pt>
                <c:pt idx="4">
                  <c:v>890.1074498895041</c:v>
                </c:pt>
                <c:pt idx="5">
                  <c:v>890.204231528744</c:v>
                </c:pt>
                <c:pt idx="6">
                  <c:v>890.34475772533767</c:v>
                </c:pt>
                <c:pt idx="7">
                  <c:v>890.5290284792851</c:v>
                </c:pt>
                <c:pt idx="8">
                  <c:v>890.75704379058607</c:v>
                </c:pt>
                <c:pt idx="9">
                  <c:v>891.02880365924091</c:v>
                </c:pt>
                <c:pt idx="10">
                  <c:v>891.34430808524951</c:v>
                </c:pt>
                <c:pt idx="11">
                  <c:v>891.70355706861176</c:v>
                </c:pt>
                <c:pt idx="12">
                  <c:v>892.10655060932777</c:v>
                </c:pt>
                <c:pt idx="13">
                  <c:v>892.55328870739754</c:v>
                </c:pt>
                <c:pt idx="14">
                  <c:v>893.04377136282085</c:v>
                </c:pt>
                <c:pt idx="15">
                  <c:v>893.57799857559814</c:v>
                </c:pt>
                <c:pt idx="16">
                  <c:v>894.15597034572897</c:v>
                </c:pt>
                <c:pt idx="17">
                  <c:v>894.77768667321368</c:v>
                </c:pt>
                <c:pt idx="18">
                  <c:v>895.44314755805215</c:v>
                </c:pt>
                <c:pt idx="19">
                  <c:v>896.15235300024415</c:v>
                </c:pt>
                <c:pt idx="20">
                  <c:v>896.90530299978991</c:v>
                </c:pt>
                <c:pt idx="21">
                  <c:v>897.70199755668955</c:v>
                </c:pt>
                <c:pt idx="22">
                  <c:v>898.54243667094283</c:v>
                </c:pt>
                <c:pt idx="23">
                  <c:v>899.42662034254988</c:v>
                </c:pt>
                <c:pt idx="24">
                  <c:v>900.35454857151058</c:v>
                </c:pt>
                <c:pt idx="25">
                  <c:v>901.32622135782515</c:v>
                </c:pt>
                <c:pt idx="26">
                  <c:v>902.34163870149325</c:v>
                </c:pt>
                <c:pt idx="27">
                  <c:v>903.40080060251523</c:v>
                </c:pt>
                <c:pt idx="28">
                  <c:v>904.50370706089086</c:v>
                </c:pt>
                <c:pt idx="29">
                  <c:v>905.65035807662025</c:v>
                </c:pt>
                <c:pt idx="30">
                  <c:v>906.84075364970329</c:v>
                </c:pt>
                <c:pt idx="31">
                  <c:v>908.0748937801402</c:v>
                </c:pt>
                <c:pt idx="32">
                  <c:v>909.35277846793076</c:v>
                </c:pt>
                <c:pt idx="33">
                  <c:v>910.67440771307508</c:v>
                </c:pt>
                <c:pt idx="34">
                  <c:v>912.03978151557305</c:v>
                </c:pt>
                <c:pt idx="35">
                  <c:v>913.44889987542479</c:v>
                </c:pt>
                <c:pt idx="36">
                  <c:v>914.90176279263028</c:v>
                </c:pt>
                <c:pt idx="37">
                  <c:v>916.39837026718942</c:v>
                </c:pt>
                <c:pt idx="38">
                  <c:v>917.93872229910244</c:v>
                </c:pt>
                <c:pt idx="39">
                  <c:v>919.5228188883691</c:v>
                </c:pt>
                <c:pt idx="40">
                  <c:v>921.15066003498953</c:v>
                </c:pt>
                <c:pt idx="41">
                  <c:v>922.8222457389636</c:v>
                </c:pt>
                <c:pt idx="42">
                  <c:v>924.53757600029155</c:v>
                </c:pt>
                <c:pt idx="43">
                  <c:v>926.29665081897292</c:v>
                </c:pt>
                <c:pt idx="44">
                  <c:v>928.09967595004628</c:v>
                </c:pt>
                <c:pt idx="45">
                  <c:v>930.02293105565229</c:v>
                </c:pt>
                <c:pt idx="46">
                  <c:v>932.12822536722251</c:v>
                </c:pt>
                <c:pt idx="47">
                  <c:v>934.41555888475727</c:v>
                </c:pt>
                <c:pt idx="48">
                  <c:v>936.88493160825624</c:v>
                </c:pt>
                <c:pt idx="49">
                  <c:v>939.53634353771929</c:v>
                </c:pt>
                <c:pt idx="50">
                  <c:v>942.36979467314688</c:v>
                </c:pt>
                <c:pt idx="51">
                  <c:v>945.38528501453868</c:v>
                </c:pt>
                <c:pt idx="52">
                  <c:v>948.58281456189479</c:v>
                </c:pt>
                <c:pt idx="53">
                  <c:v>951.96238331521511</c:v>
                </c:pt>
                <c:pt idx="54">
                  <c:v>955.52399127449985</c:v>
                </c:pt>
                <c:pt idx="55">
                  <c:v>959.26763843974879</c:v>
                </c:pt>
                <c:pt idx="56">
                  <c:v>963.19332481096205</c:v>
                </c:pt>
                <c:pt idx="57">
                  <c:v>967.30105038813952</c:v>
                </c:pt>
                <c:pt idx="58">
                  <c:v>971.59081517128141</c:v>
                </c:pt>
                <c:pt idx="59">
                  <c:v>976.0626191603875</c:v>
                </c:pt>
                <c:pt idx="60">
                  <c:v>980.71646235545791</c:v>
                </c:pt>
                <c:pt idx="61">
                  <c:v>985.55234475649263</c:v>
                </c:pt>
                <c:pt idx="62">
                  <c:v>990.57026636349167</c:v>
                </c:pt>
                <c:pt idx="63">
                  <c:v>995.77022717645491</c:v>
                </c:pt>
                <c:pt idx="64">
                  <c:v>1001.1522271953826</c:v>
                </c:pt>
                <c:pt idx="65">
                  <c:v>1006.7162664202745</c:v>
                </c:pt>
                <c:pt idx="66">
                  <c:v>1012.4623448511306</c:v>
                </c:pt>
                <c:pt idx="67">
                  <c:v>1018.390462487951</c:v>
                </c:pt>
                <c:pt idx="68">
                  <c:v>1024.5006193307358</c:v>
                </c:pt>
                <c:pt idx="69">
                  <c:v>1030.7928153794849</c:v>
                </c:pt>
                <c:pt idx="70">
                  <c:v>1037.2670506341981</c:v>
                </c:pt>
                <c:pt idx="71">
                  <c:v>1043.9233250948757</c:v>
                </c:pt>
                <c:pt idx="72">
                  <c:v>1050.7616387615178</c:v>
                </c:pt>
                <c:pt idx="73">
                  <c:v>1057.7819916341239</c:v>
                </c:pt>
                <c:pt idx="74">
                  <c:v>1064.9843837126946</c:v>
                </c:pt>
                <c:pt idx="75">
                  <c:v>1072.3688149972293</c:v>
                </c:pt>
                <c:pt idx="76">
                  <c:v>1079.9352854877282</c:v>
                </c:pt>
                <c:pt idx="77">
                  <c:v>1087.6837951841915</c:v>
                </c:pt>
                <c:pt idx="78">
                  <c:v>1095.6143440866194</c:v>
                </c:pt>
                <c:pt idx="79">
                  <c:v>1103.7269321950114</c:v>
                </c:pt>
                <c:pt idx="80">
                  <c:v>1112.0215595093675</c:v>
                </c:pt>
                <c:pt idx="81">
                  <c:v>1120.4982260296881</c:v>
                </c:pt>
                <c:pt idx="82">
                  <c:v>1129.1569317559731</c:v>
                </c:pt>
                <c:pt idx="83">
                  <c:v>1137.9976766882219</c:v>
                </c:pt>
                <c:pt idx="84">
                  <c:v>1147.0204608264355</c:v>
                </c:pt>
                <c:pt idx="85">
                  <c:v>1156.2252841706131</c:v>
                </c:pt>
                <c:pt idx="86">
                  <c:v>1165.6121467207552</c:v>
                </c:pt>
                <c:pt idx="87">
                  <c:v>1175.1810484768614</c:v>
                </c:pt>
                <c:pt idx="88">
                  <c:v>1184.9319894389319</c:v>
                </c:pt>
                <c:pt idx="89">
                  <c:v>1194.864969606967</c:v>
                </c:pt>
                <c:pt idx="90">
                  <c:v>1204.9799889809663</c:v>
                </c:pt>
                <c:pt idx="91">
                  <c:v>1215.2770475609293</c:v>
                </c:pt>
                <c:pt idx="92">
                  <c:v>1225.7561453468572</c:v>
                </c:pt>
                <c:pt idx="93">
                  <c:v>1236.4172823387491</c:v>
                </c:pt>
                <c:pt idx="94">
                  <c:v>1247.2604585366053</c:v>
                </c:pt>
                <c:pt idx="95">
                  <c:v>1258.2856739404262</c:v>
                </c:pt>
                <c:pt idx="96">
                  <c:v>1269.492928550211</c:v>
                </c:pt>
                <c:pt idx="97">
                  <c:v>1280.8822223659602</c:v>
                </c:pt>
                <c:pt idx="98">
                  <c:v>1292.4535553876738</c:v>
                </c:pt>
                <c:pt idx="99">
                  <c:v>1304.2069276153516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23</xdr:row>
      <xdr:rowOff>72469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">
        <v>102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">
        <v>104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">
        <v>103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80" t="s">
        <v>325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-1242.2406694984879</v>
      </c>
      <c r="P66" s="71">
        <v>-1215.903823929779</v>
      </c>
      <c r="Q66" s="71">
        <v>-1189.5669783610704</v>
      </c>
      <c r="R66" s="71">
        <v>-1163.2301327923615</v>
      </c>
      <c r="S66" s="71">
        <v>-1136.8932872236528</v>
      </c>
      <c r="T66" s="71">
        <v>-1110.5564416549439</v>
      </c>
      <c r="U66" s="71">
        <v>-1084.2195960862352</v>
      </c>
      <c r="V66" s="71">
        <v>-1057.8827505175263</v>
      </c>
      <c r="W66" s="71">
        <v>-1031.5459049488177</v>
      </c>
      <c r="X66" s="71">
        <v>-1005.2090593801088</v>
      </c>
      <c r="Y66" s="71">
        <v>-978.87221381140012</v>
      </c>
      <c r="Z66" s="71">
        <v>-952.53536824269122</v>
      </c>
      <c r="AA66" s="71">
        <v>-926.19852267398244</v>
      </c>
      <c r="AB66" s="71">
        <v>-899.86167710527366</v>
      </c>
      <c r="AC66" s="71">
        <v>-873.52483153656499</v>
      </c>
      <c r="AD66" s="71">
        <v>-847.18798596785609</v>
      </c>
      <c r="AE66" s="71">
        <v>-820.85114039914731</v>
      </c>
      <c r="AF66" s="71">
        <v>-794.51429483043853</v>
      </c>
      <c r="AG66" s="71">
        <v>-768.17744926172986</v>
      </c>
      <c r="AH66" s="71">
        <v>-741.84060369302097</v>
      </c>
      <c r="AI66" s="71">
        <v>-715.5037581243123</v>
      </c>
      <c r="AJ66" s="71">
        <v>-689.1669125556034</v>
      </c>
      <c r="AK66" s="71">
        <v>-662.83006698689474</v>
      </c>
      <c r="AL66" s="71">
        <v>-636.49322141818584</v>
      </c>
      <c r="AM66" s="71">
        <v>-610.15637584947717</v>
      </c>
      <c r="AN66" s="71">
        <v>-583.81953028076828</v>
      </c>
      <c r="AO66" s="71">
        <v>-557.48268471205961</v>
      </c>
      <c r="AP66" s="71">
        <v>-531.14583914335071</v>
      </c>
      <c r="AQ66" s="71">
        <v>-504.80899357464199</v>
      </c>
      <c r="AR66" s="71">
        <v>-478.47214800593315</v>
      </c>
      <c r="AS66" s="71">
        <v>-452.13530243722442</v>
      </c>
      <c r="AT66" s="71">
        <v>-425.79845686851559</v>
      </c>
      <c r="AU66" s="71">
        <v>-399.46161129980686</v>
      </c>
      <c r="AV66" s="71">
        <v>-373.12476573109814</v>
      </c>
      <c r="AW66" s="71">
        <v>-346.7879201623893</v>
      </c>
      <c r="AX66" s="71">
        <v>-320.45107459368057</v>
      </c>
      <c r="AY66" s="71">
        <v>-294.11422902497173</v>
      </c>
      <c r="AZ66" s="71">
        <v>-267.77738345626301</v>
      </c>
      <c r="BA66" s="71">
        <v>-241.44053788755414</v>
      </c>
      <c r="BB66" s="71">
        <v>-215.10369231884542</v>
      </c>
      <c r="BC66" s="71">
        <v>-188.76684675013669</v>
      </c>
      <c r="BD66" s="71">
        <v>-162.43000118142785</v>
      </c>
      <c r="BE66" s="71">
        <v>-136.09315561271902</v>
      </c>
      <c r="BF66" s="71">
        <v>-109.75631004401016</v>
      </c>
      <c r="BG66" s="71">
        <v>-83.419464475301567</v>
      </c>
      <c r="BH66" s="71">
        <v>-57.082618906592714</v>
      </c>
      <c r="BI66" s="71">
        <v>-30.745773337883875</v>
      </c>
      <c r="BJ66" s="71">
        <v>-4.4089277691750324</v>
      </c>
      <c r="BK66" s="71">
        <v>21.927917799533578</v>
      </c>
      <c r="BL66" s="71">
        <v>48.26476336824242</v>
      </c>
      <c r="BM66" s="71">
        <v>74.601608936951266</v>
      </c>
      <c r="BN66" s="71">
        <v>100.93845450565988</v>
      </c>
      <c r="BO66" s="71">
        <v>127.27530007436872</v>
      </c>
      <c r="BP66" s="71">
        <v>153.61214564307755</v>
      </c>
      <c r="BQ66" s="71">
        <v>179.94899121178639</v>
      </c>
      <c r="BR66" s="71">
        <v>206.285836780495</v>
      </c>
      <c r="BS66" s="71">
        <v>232.62268234920384</v>
      </c>
      <c r="BT66" s="71">
        <v>258.95952791791268</v>
      </c>
      <c r="BU66" s="71">
        <v>285.29637348662152</v>
      </c>
      <c r="BV66" s="71">
        <v>311.63321905533013</v>
      </c>
      <c r="BW66" s="71">
        <v>337.97006462403897</v>
      </c>
      <c r="BX66" s="71">
        <v>364.30691019274781</v>
      </c>
      <c r="BY66" s="71">
        <v>390.6437557614567</v>
      </c>
      <c r="BZ66" s="71">
        <v>416.98060133016531</v>
      </c>
      <c r="CA66" s="71">
        <v>443.31744689887415</v>
      </c>
      <c r="CB66" s="71">
        <v>469.65429246758299</v>
      </c>
      <c r="CC66" s="71">
        <v>495.9911380362916</v>
      </c>
      <c r="CD66" s="71">
        <v>522.32798360500044</v>
      </c>
      <c r="CE66" s="71">
        <v>548.66482917370922</v>
      </c>
      <c r="CF66" s="71">
        <v>575.00167474241812</v>
      </c>
      <c r="CG66" s="71">
        <v>601.33852031112667</v>
      </c>
      <c r="CH66" s="71">
        <v>627.67536587983557</v>
      </c>
      <c r="CI66" s="71">
        <v>654.01221144854435</v>
      </c>
      <c r="CJ66" s="71">
        <v>680.34905701725324</v>
      </c>
      <c r="CK66" s="71">
        <v>706.68590258596191</v>
      </c>
      <c r="CL66" s="71">
        <v>733.02274815467069</v>
      </c>
      <c r="CM66" s="71">
        <v>759.35959372337959</v>
      </c>
      <c r="CN66" s="71">
        <v>785.69643929208837</v>
      </c>
      <c r="CO66" s="71">
        <v>812.03328486079704</v>
      </c>
      <c r="CP66" s="71">
        <v>838.37013042950582</v>
      </c>
      <c r="CQ66" s="71">
        <v>864.70697599821449</v>
      </c>
      <c r="CR66" s="71">
        <v>891.0438215669235</v>
      </c>
      <c r="CS66" s="71">
        <v>917.38066713563217</v>
      </c>
      <c r="CT66" s="71">
        <v>943.71751270434072</v>
      </c>
      <c r="CU66" s="71">
        <v>970.05435827304984</v>
      </c>
      <c r="CV66" s="71">
        <v>996.3912038417584</v>
      </c>
      <c r="CW66" s="71">
        <v>1022.7280494104675</v>
      </c>
      <c r="CX66" s="71">
        <v>1049.0648949791762</v>
      </c>
      <c r="CY66" s="71">
        <v>1075.4017405478846</v>
      </c>
      <c r="CZ66" s="71">
        <v>1101.7385861165938</v>
      </c>
      <c r="DA66" s="71">
        <v>1128.0754316853024</v>
      </c>
      <c r="DB66" s="71">
        <v>1154.4122772540111</v>
      </c>
      <c r="DC66" s="71">
        <v>1180.74912282272</v>
      </c>
      <c r="DD66" s="71">
        <v>1207.0859683914287</v>
      </c>
      <c r="DE66" s="71">
        <v>1233.4228139601378</v>
      </c>
      <c r="DF66" s="71">
        <v>1259.7596595288464</v>
      </c>
      <c r="DG66" s="71">
        <v>1286.0965050975551</v>
      </c>
      <c r="DH66" s="71">
        <v>1312.433350666264</v>
      </c>
      <c r="DI66" s="71">
        <v>1338.7701962349727</v>
      </c>
      <c r="DJ66" s="71">
        <v>1365.1070418036813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888.87774150892506</v>
      </c>
      <c r="P67" s="71">
        <v>888.87774150892506</v>
      </c>
      <c r="Q67" s="71">
        <v>888.87774150892506</v>
      </c>
      <c r="R67" s="71">
        <v>888.8910329123911</v>
      </c>
      <c r="S67" s="71">
        <v>888.94967502372276</v>
      </c>
      <c r="T67" s="71">
        <v>889.05508367486641</v>
      </c>
      <c r="U67" s="71">
        <v>889.20725886582147</v>
      </c>
      <c r="V67" s="71">
        <v>889.40620059658852</v>
      </c>
      <c r="W67" s="71">
        <v>889.65190886716732</v>
      </c>
      <c r="X67" s="71">
        <v>889.94438367755788</v>
      </c>
      <c r="Y67" s="71">
        <v>890.28362502776019</v>
      </c>
      <c r="Z67" s="71">
        <v>890.66963291777427</v>
      </c>
      <c r="AA67" s="71">
        <v>891.10240734760009</v>
      </c>
      <c r="AB67" s="71">
        <v>891.58194831723779</v>
      </c>
      <c r="AC67" s="71">
        <v>892.10825582668713</v>
      </c>
      <c r="AD67" s="71">
        <v>892.68132987594822</v>
      </c>
      <c r="AE67" s="71">
        <v>893.30117046502119</v>
      </c>
      <c r="AF67" s="71">
        <v>893.96777759390579</v>
      </c>
      <c r="AG67" s="71">
        <v>894.68115126260227</v>
      </c>
      <c r="AH67" s="71">
        <v>895.44129147111039</v>
      </c>
      <c r="AI67" s="71">
        <v>896.24819821943038</v>
      </c>
      <c r="AJ67" s="71">
        <v>897.10187150756212</v>
      </c>
      <c r="AK67" s="71">
        <v>898.00231133550574</v>
      </c>
      <c r="AL67" s="71">
        <v>898.94951770326088</v>
      </c>
      <c r="AM67" s="71">
        <v>899.94349061082789</v>
      </c>
      <c r="AN67" s="71">
        <v>900.98423005820666</v>
      </c>
      <c r="AO67" s="71">
        <v>902.07173604539719</v>
      </c>
      <c r="AP67" s="71">
        <v>903.20600857239958</v>
      </c>
      <c r="AQ67" s="71">
        <v>904.38704763921362</v>
      </c>
      <c r="AR67" s="71">
        <v>905.61485324583953</v>
      </c>
      <c r="AS67" s="71">
        <v>906.88942539227719</v>
      </c>
      <c r="AT67" s="71">
        <v>908.21076407852649</v>
      </c>
      <c r="AU67" s="71">
        <v>909.57886930458767</v>
      </c>
      <c r="AV67" s="71">
        <v>910.99374107046049</v>
      </c>
      <c r="AW67" s="71">
        <v>912.45537937614529</v>
      </c>
      <c r="AX67" s="71">
        <v>913.96378422164173</v>
      </c>
      <c r="AY67" s="71">
        <v>915.51895560694982</v>
      </c>
      <c r="AZ67" s="71">
        <v>917.12089353206989</v>
      </c>
      <c r="BA67" s="71">
        <v>918.7695979970016</v>
      </c>
      <c r="BB67" s="71">
        <v>920.46506900174506</v>
      </c>
      <c r="BC67" s="71">
        <v>922.2073065463004</v>
      </c>
      <c r="BD67" s="71">
        <v>923.99631063066749</v>
      </c>
      <c r="BE67" s="71">
        <v>925.83208125484623</v>
      </c>
      <c r="BF67" s="71">
        <v>927.71461841883684</v>
      </c>
      <c r="BG67" s="71">
        <v>929.68942647819654</v>
      </c>
      <c r="BH67" s="71">
        <v>931.83539972885364</v>
      </c>
      <c r="BI67" s="71">
        <v>934.15394329516744</v>
      </c>
      <c r="BJ67" s="71">
        <v>936.64505717713791</v>
      </c>
      <c r="BK67" s="71">
        <v>939.30874137476508</v>
      </c>
      <c r="BL67" s="71">
        <v>942.14499588804904</v>
      </c>
      <c r="BM67" s="71">
        <v>945.15382071698969</v>
      </c>
      <c r="BN67" s="71">
        <v>948.33521586158713</v>
      </c>
      <c r="BO67" s="71">
        <v>951.68918132184115</v>
      </c>
      <c r="BP67" s="71">
        <v>955.21571709775208</v>
      </c>
      <c r="BQ67" s="71">
        <v>958.91482318931958</v>
      </c>
      <c r="BR67" s="71">
        <v>962.78649959654376</v>
      </c>
      <c r="BS67" s="71">
        <v>966.83074631942475</v>
      </c>
      <c r="BT67" s="71">
        <v>971.04756335796242</v>
      </c>
      <c r="BU67" s="71">
        <v>975.43695071215689</v>
      </c>
      <c r="BV67" s="71">
        <v>979.99890838200781</v>
      </c>
      <c r="BW67" s="71">
        <v>984.73343636751565</v>
      </c>
      <c r="BX67" s="71">
        <v>989.64053466868029</v>
      </c>
      <c r="BY67" s="71">
        <v>994.72020328550161</v>
      </c>
      <c r="BZ67" s="71">
        <v>999.97244221797951</v>
      </c>
      <c r="CA67" s="71">
        <v>1005.3972514661141</v>
      </c>
      <c r="CB67" s="71">
        <v>1010.9946310299055</v>
      </c>
      <c r="CC67" s="71">
        <v>1016.7645809093536</v>
      </c>
      <c r="CD67" s="71">
        <v>1022.7071011044584</v>
      </c>
      <c r="CE67" s="71">
        <v>1028.8221916152199</v>
      </c>
      <c r="CF67" s="71">
        <v>1035.1098524416382</v>
      </c>
      <c r="CG67" s="71">
        <v>1041.5700835837133</v>
      </c>
      <c r="CH67" s="71">
        <v>1048.2028850414449</v>
      </c>
      <c r="CI67" s="71">
        <v>1055.0082568148332</v>
      </c>
      <c r="CJ67" s="71">
        <v>1061.9861989038784</v>
      </c>
      <c r="CK67" s="71">
        <v>1069.1367113085803</v>
      </c>
      <c r="CL67" s="71">
        <v>1076.4597940289389</v>
      </c>
      <c r="CM67" s="71">
        <v>1083.9554470649541</v>
      </c>
      <c r="CN67" s="71">
        <v>1091.6236704166261</v>
      </c>
      <c r="CO67" s="71">
        <v>1099.4644640839547</v>
      </c>
      <c r="CP67" s="71">
        <v>1107.4778280669402</v>
      </c>
      <c r="CQ67" s="71">
        <v>1115.6637623655822</v>
      </c>
      <c r="CR67" s="71">
        <v>1124.0222669798811</v>
      </c>
      <c r="CS67" s="71">
        <v>1132.5533419098367</v>
      </c>
      <c r="CT67" s="71">
        <v>1141.2569871554488</v>
      </c>
      <c r="CU67" s="71">
        <v>1150.133202716718</v>
      </c>
      <c r="CV67" s="71">
        <v>1159.1819885936436</v>
      </c>
      <c r="CW67" s="71">
        <v>1168.4033447862259</v>
      </c>
      <c r="CX67" s="71">
        <v>1177.7972712944652</v>
      </c>
      <c r="CY67" s="71">
        <v>1187.3637681183611</v>
      </c>
      <c r="CZ67" s="71">
        <v>1197.1028352579137</v>
      </c>
      <c r="DA67" s="71">
        <v>1207.0144727131228</v>
      </c>
      <c r="DB67" s="71">
        <v>1217.098680483989</v>
      </c>
      <c r="DC67" s="71">
        <v>1227.3554585705117</v>
      </c>
      <c r="DD67" s="71">
        <v>1237.7848069726911</v>
      </c>
      <c r="DE67" s="71">
        <v>1248.3867256905273</v>
      </c>
      <c r="DF67" s="71">
        <v>1259.1612147240201</v>
      </c>
      <c r="DG67" s="71">
        <v>1270.1082740731695</v>
      </c>
      <c r="DH67" s="71">
        <v>1281.227903737976</v>
      </c>
      <c r="DI67" s="71">
        <v>1292.5201037184388</v>
      </c>
      <c r="DJ67" s="71">
        <v>1303.9848740145585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-100.05399636202048</v>
      </c>
      <c r="P68" s="71">
        <v>-100.05399636202048</v>
      </c>
      <c r="Q68" s="71">
        <v>-100.05399636202048</v>
      </c>
      <c r="R68" s="71">
        <v>-100.02478735930539</v>
      </c>
      <c r="S68" s="71">
        <v>-99.895916274059175</v>
      </c>
      <c r="T68" s="71">
        <v>-99.664271693761563</v>
      </c>
      <c r="U68" s="71">
        <v>-99.329853618412571</v>
      </c>
      <c r="V68" s="71">
        <v>-98.892662048012212</v>
      </c>
      <c r="W68" s="71">
        <v>-98.35269698256046</v>
      </c>
      <c r="X68" s="71">
        <v>-97.709958422057326</v>
      </c>
      <c r="Y68" s="71">
        <v>-96.964446366502813</v>
      </c>
      <c r="Z68" s="71">
        <v>-96.116160815896919</v>
      </c>
      <c r="AA68" s="71">
        <v>-95.16510177023963</v>
      </c>
      <c r="AB68" s="71">
        <v>-94.11126922953099</v>
      </c>
      <c r="AC68" s="71">
        <v>-92.954663193770955</v>
      </c>
      <c r="AD68" s="71">
        <v>-91.69528366295954</v>
      </c>
      <c r="AE68" s="71">
        <v>-90.33313063709673</v>
      </c>
      <c r="AF68" s="71">
        <v>-88.86820411618254</v>
      </c>
      <c r="AG68" s="71">
        <v>-87.300504100216983</v>
      </c>
      <c r="AH68" s="71">
        <v>-85.630030589200047</v>
      </c>
      <c r="AI68" s="71">
        <v>-83.856783583131715</v>
      </c>
      <c r="AJ68" s="71">
        <v>-81.980763082012004</v>
      </c>
      <c r="AK68" s="71">
        <v>-80.001969085840912</v>
      </c>
      <c r="AL68" s="71">
        <v>-77.92040159461844</v>
      </c>
      <c r="AM68" s="71">
        <v>-75.736060608344587</v>
      </c>
      <c r="AN68" s="71">
        <v>-73.448946127019354</v>
      </c>
      <c r="AO68" s="71">
        <v>-71.059058150642755</v>
      </c>
      <c r="AP68" s="71">
        <v>-68.566396679214748</v>
      </c>
      <c r="AQ68" s="71">
        <v>-65.970961712735388</v>
      </c>
      <c r="AR68" s="71">
        <v>-63.27275325120462</v>
      </c>
      <c r="AS68" s="71">
        <v>-60.471771294622485</v>
      </c>
      <c r="AT68" s="71">
        <v>-57.568015842988963</v>
      </c>
      <c r="AU68" s="71">
        <v>-54.561486896304061</v>
      </c>
      <c r="AV68" s="71">
        <v>-51.452184454567792</v>
      </c>
      <c r="AW68" s="71">
        <v>-48.240108517780115</v>
      </c>
      <c r="AX68" s="71">
        <v>-44.925259085941079</v>
      </c>
      <c r="AY68" s="71">
        <v>-41.507636159050648</v>
      </c>
      <c r="AZ68" s="71">
        <v>-37.987239737108844</v>
      </c>
      <c r="BA68" s="71">
        <v>-34.364069820115652</v>
      </c>
      <c r="BB68" s="71">
        <v>-30.638126408071091</v>
      </c>
      <c r="BC68" s="71">
        <v>-26.809409500975153</v>
      </c>
      <c r="BD68" s="71">
        <v>-22.87791909882781</v>
      </c>
      <c r="BE68" s="71">
        <v>-18.843655201629087</v>
      </c>
      <c r="BF68" s="71">
        <v>-14.706617809378983</v>
      </c>
      <c r="BG68" s="71">
        <v>-10.439613751726995</v>
      </c>
      <c r="BH68" s="71">
        <v>-5.9954962005821164</v>
      </c>
      <c r="BI68" s="71">
        <v>-1.3734254608074732</v>
      </c>
      <c r="BJ68" s="71">
        <v>3.4265984675969352</v>
      </c>
      <c r="BK68" s="71">
        <v>8.404575584631063</v>
      </c>
      <c r="BL68" s="71">
        <v>13.560505890294998</v>
      </c>
      <c r="BM68" s="71">
        <v>18.894389384588699</v>
      </c>
      <c r="BN68" s="71">
        <v>24.406226067512115</v>
      </c>
      <c r="BO68" s="71">
        <v>30.096015939065342</v>
      </c>
      <c r="BP68" s="71">
        <v>35.963758999248334</v>
      </c>
      <c r="BQ68" s="71">
        <v>42.009455248061087</v>
      </c>
      <c r="BR68" s="71">
        <v>48.233104685503555</v>
      </c>
      <c r="BS68" s="71">
        <v>54.634707311575838</v>
      </c>
      <c r="BT68" s="71">
        <v>61.214263126277885</v>
      </c>
      <c r="BU68" s="71">
        <v>67.971772129609704</v>
      </c>
      <c r="BV68" s="71">
        <v>74.907234321571224</v>
      </c>
      <c r="BW68" s="71">
        <v>82.020649702162572</v>
      </c>
      <c r="BX68" s="71">
        <v>89.312018271383678</v>
      </c>
      <c r="BY68" s="71">
        <v>96.781340029234542</v>
      </c>
      <c r="BZ68" s="71">
        <v>104.42861497571511</v>
      </c>
      <c r="CA68" s="71">
        <v>112.2538431108255</v>
      </c>
      <c r="CB68" s="71">
        <v>120.25702443456566</v>
      </c>
      <c r="CC68" s="71">
        <v>128.43815894693552</v>
      </c>
      <c r="CD68" s="71">
        <v>136.79724664793522</v>
      </c>
      <c r="CE68" s="71">
        <v>145.33428753756465</v>
      </c>
      <c r="CF68" s="71">
        <v>154.0492816158239</v>
      </c>
      <c r="CG68" s="71">
        <v>162.94222888271278</v>
      </c>
      <c r="CH68" s="71">
        <v>172.01312933823155</v>
      </c>
      <c r="CI68" s="71">
        <v>181.26198298238003</v>
      </c>
      <c r="CJ68" s="71">
        <v>190.68878981515832</v>
      </c>
      <c r="CK68" s="71">
        <v>200.29354983656629</v>
      </c>
      <c r="CL68" s="71">
        <v>210.07626304660408</v>
      </c>
      <c r="CM68" s="71">
        <v>220.03692944527165</v>
      </c>
      <c r="CN68" s="71">
        <v>230.17554903256899</v>
      </c>
      <c r="CO68" s="71">
        <v>240.49212180849599</v>
      </c>
      <c r="CP68" s="71">
        <v>250.98664777305285</v>
      </c>
      <c r="CQ68" s="71">
        <v>261.65912692623937</v>
      </c>
      <c r="CR68" s="71">
        <v>272.50955926805585</v>
      </c>
      <c r="CS68" s="71">
        <v>283.53794479850188</v>
      </c>
      <c r="CT68" s="71">
        <v>294.74428351757768</v>
      </c>
      <c r="CU68" s="71">
        <v>306.12857542528349</v>
      </c>
      <c r="CV68" s="71">
        <v>317.69082052161883</v>
      </c>
      <c r="CW68" s="71">
        <v>329.43101880658418</v>
      </c>
      <c r="CX68" s="71">
        <v>341.34917028017901</v>
      </c>
      <c r="CY68" s="71">
        <v>353.44527494240367</v>
      </c>
      <c r="CZ68" s="71">
        <v>365.71933279325822</v>
      </c>
      <c r="DA68" s="71">
        <v>378.17134383274237</v>
      </c>
      <c r="DB68" s="71">
        <v>390.80130806085634</v>
      </c>
      <c r="DC68" s="71">
        <v>403.60922547760021</v>
      </c>
      <c r="DD68" s="71">
        <v>416.59509608297367</v>
      </c>
      <c r="DE68" s="71">
        <v>429.75891987697707</v>
      </c>
      <c r="DF68" s="71">
        <v>443.10069685961014</v>
      </c>
      <c r="DG68" s="71">
        <v>456.62042703087286</v>
      </c>
      <c r="DH68" s="71">
        <v>470.31811039076547</v>
      </c>
      <c r="DI68" s="71">
        <v>484.19374693928773</v>
      </c>
      <c r="DJ68" s="71">
        <v>498.24733667643977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1300.1019445749344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121.35490642075222</v>
      </c>
      <c r="K85" s="79">
        <v>950.92019009714591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-1183.0863519033217</v>
      </c>
      <c r="K86" s="79">
        <v>888.87774150892506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937078.94556131877</v>
      </c>
      <c r="J89" s="80">
        <v>9.8959771777050162E-2</v>
      </c>
      <c r="K89" s="80">
        <v>1.2439662092672027E-7</v>
      </c>
      <c r="L89" s="3"/>
      <c r="N89" s="1" t="s">
        <v>321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936063.46484549181</v>
      </c>
      <c r="J90" s="80">
        <v>7.9767167055313254E-2</v>
      </c>
      <c r="K90" s="80">
        <v>3.3711472931365369E-8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888877.7415089251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301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302</v>
      </c>
      <c r="R112" s="137">
        <f>R111/2/(J113-J116)</f>
        <v>2.0886199555241694E-4</v>
      </c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-14.079467230407646</v>
      </c>
      <c r="L113" s="3"/>
      <c r="Q113" s="70" t="s">
        <v>303</v>
      </c>
      <c r="R113" s="1">
        <f>R111-2*R112*J113</f>
        <v>0.49420355273871353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1300.1019445749344</v>
      </c>
      <c r="K114" s="79">
        <v>463.88244331806663</v>
      </c>
      <c r="L114" s="3"/>
      <c r="Q114" s="70" t="s">
        <v>304</v>
      </c>
      <c r="R114" s="1">
        <f>point1.Ms-R113*J113-R112*J113^2</f>
        <v>35.878342744997681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121.35490642075222</v>
      </c>
      <c r="K115" s="79">
        <v>28.801473832383131</v>
      </c>
      <c r="L115" s="3"/>
      <c r="Q115" s="1" t="s">
        <v>305</v>
      </c>
      <c r="R115" s="1">
        <f>R114+R113*J116+R112*J116^2</f>
        <v>-256.46439640865503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-1183.0863519033217</v>
      </c>
      <c r="K116" s="79">
        <v>-100.05399636202048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4.2475366384560074</v>
      </c>
      <c r="J119" s="80">
        <v>1.867646153146153E-4</v>
      </c>
      <c r="K119" s="80">
        <v>1.2827684335186199E-10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3.6406905518589783</v>
      </c>
      <c r="J120" s="80">
        <v>1.7529521280852894E-4</v>
      </c>
      <c r="K120" s="80">
        <v>7.4083862317622929E-11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-100.05399636202048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9">
        <v>4860.5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7682.1885113260305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1.0461629863857949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328</v>
      </c>
      <c r="C148" s="8"/>
      <c r="D148" s="8"/>
      <c r="E148" s="8"/>
      <c r="F148" s="8"/>
      <c r="G148" s="8"/>
      <c r="H148" s="8"/>
      <c r="I148" s="81" t="s">
        <v>83</v>
      </c>
      <c r="J148" s="62">
        <v>-391.65737121985046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-344.25765971661474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-1077.2663519033217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0.10089226164220425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29.999999999999996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7.2632470924119091E-2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0.15961610418762723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215.29110109813826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-45.78402491618656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-14.079467230407646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4.6712080575673715E-3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-45.740758969374816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-14.064233259493108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6.9168291239360293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1.5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-1263.7156627698012</v>
      </c>
      <c r="P66" s="71">
        <v>-1237.6626961585778</v>
      </c>
      <c r="Q66" s="71">
        <v>-1211.6097295473542</v>
      </c>
      <c r="R66" s="71">
        <v>-1185.5567629361308</v>
      </c>
      <c r="S66" s="71">
        <v>-1159.5037963249074</v>
      </c>
      <c r="T66" s="71">
        <v>-1133.4508297136838</v>
      </c>
      <c r="U66" s="71">
        <v>-1107.3978631024602</v>
      </c>
      <c r="V66" s="71">
        <v>-1081.344896491237</v>
      </c>
      <c r="W66" s="71">
        <v>-1055.2919298800134</v>
      </c>
      <c r="X66" s="71">
        <v>-1029.23896326879</v>
      </c>
      <c r="Y66" s="71">
        <v>-1003.1859966575664</v>
      </c>
      <c r="Z66" s="71">
        <v>-977.13303004634304</v>
      </c>
      <c r="AA66" s="71">
        <v>-951.08006343511943</v>
      </c>
      <c r="AB66" s="71">
        <v>-925.02709682389604</v>
      </c>
      <c r="AC66" s="71">
        <v>-898.97413021267255</v>
      </c>
      <c r="AD66" s="71">
        <v>-872.92116360144894</v>
      </c>
      <c r="AE66" s="71">
        <v>-846.86819699022556</v>
      </c>
      <c r="AF66" s="71">
        <v>-820.81523037900217</v>
      </c>
      <c r="AG66" s="71">
        <v>-794.76226376777868</v>
      </c>
      <c r="AH66" s="71">
        <v>-768.70929715655507</v>
      </c>
      <c r="AI66" s="71">
        <v>-742.65633054533168</v>
      </c>
      <c r="AJ66" s="71">
        <v>-716.60336393410819</v>
      </c>
      <c r="AK66" s="71">
        <v>-690.55039732288481</v>
      </c>
      <c r="AL66" s="71">
        <v>-664.4974307116612</v>
      </c>
      <c r="AM66" s="71">
        <v>-638.4444641004377</v>
      </c>
      <c r="AN66" s="71">
        <v>-612.39149748921432</v>
      </c>
      <c r="AO66" s="71">
        <v>-586.33853087799082</v>
      </c>
      <c r="AP66" s="71">
        <v>-560.28556426676732</v>
      </c>
      <c r="AQ66" s="71">
        <v>-534.23259765554383</v>
      </c>
      <c r="AR66" s="71">
        <v>-508.17963104432039</v>
      </c>
      <c r="AS66" s="71">
        <v>-482.12666443309689</v>
      </c>
      <c r="AT66" s="71">
        <v>-456.07369782187345</v>
      </c>
      <c r="AU66" s="71">
        <v>-430.02073121064996</v>
      </c>
      <c r="AV66" s="71">
        <v>-403.9677645994264</v>
      </c>
      <c r="AW66" s="71">
        <v>-377.91479798820302</v>
      </c>
      <c r="AX66" s="71">
        <v>-351.86183137697947</v>
      </c>
      <c r="AY66" s="71">
        <v>-325.80886476575608</v>
      </c>
      <c r="AZ66" s="71">
        <v>-299.75589815453253</v>
      </c>
      <c r="BA66" s="71">
        <v>-273.70293154330915</v>
      </c>
      <c r="BB66" s="71">
        <v>-247.6499649320856</v>
      </c>
      <c r="BC66" s="71">
        <v>-221.59699832086218</v>
      </c>
      <c r="BD66" s="71">
        <v>-195.54403170963866</v>
      </c>
      <c r="BE66" s="71">
        <v>-169.49106509841513</v>
      </c>
      <c r="BF66" s="71">
        <v>-143.43809848719161</v>
      </c>
      <c r="BG66" s="71">
        <v>-117.38513187596831</v>
      </c>
      <c r="BH66" s="71">
        <v>-91.332165264744773</v>
      </c>
      <c r="BI66" s="71">
        <v>-65.279198653521249</v>
      </c>
      <c r="BJ66" s="71">
        <v>-39.226232042297724</v>
      </c>
      <c r="BK66" s="71">
        <v>-13.173265431074192</v>
      </c>
      <c r="BL66" s="71">
        <v>12.879701180149102</v>
      </c>
      <c r="BM66" s="71">
        <v>38.93266779137263</v>
      </c>
      <c r="BN66" s="71">
        <v>64.985634402596162</v>
      </c>
      <c r="BO66" s="71">
        <v>91.038601013819687</v>
      </c>
      <c r="BP66" s="71">
        <v>117.09156762504298</v>
      </c>
      <c r="BQ66" s="71">
        <v>143.14453423626651</v>
      </c>
      <c r="BR66" s="71">
        <v>169.19750084749003</v>
      </c>
      <c r="BS66" s="71">
        <v>195.25046745871356</v>
      </c>
      <c r="BT66" s="71">
        <v>221.30343406993708</v>
      </c>
      <c r="BU66" s="71">
        <v>247.35640068116038</v>
      </c>
      <c r="BV66" s="71">
        <v>273.40936729238393</v>
      </c>
      <c r="BW66" s="71">
        <v>299.46233390360743</v>
      </c>
      <c r="BX66" s="71">
        <v>325.51530051483098</v>
      </c>
      <c r="BY66" s="71">
        <v>351.56826712605425</v>
      </c>
      <c r="BZ66" s="71">
        <v>377.62123373727781</v>
      </c>
      <c r="CA66" s="71">
        <v>403.6742003485013</v>
      </c>
      <c r="CB66" s="71">
        <v>429.72716695972485</v>
      </c>
      <c r="CC66" s="71">
        <v>455.78013357094841</v>
      </c>
      <c r="CD66" s="71">
        <v>481.83310018217168</v>
      </c>
      <c r="CE66" s="71">
        <v>507.88606679339523</v>
      </c>
      <c r="CF66" s="71">
        <v>533.93903340461873</v>
      </c>
      <c r="CG66" s="71">
        <v>559.99200001584222</v>
      </c>
      <c r="CH66" s="71">
        <v>586.04496662706561</v>
      </c>
      <c r="CI66" s="71">
        <v>612.0979332382891</v>
      </c>
      <c r="CJ66" s="71">
        <v>638.1508998495126</v>
      </c>
      <c r="CK66" s="71">
        <v>664.20386646073609</v>
      </c>
      <c r="CL66" s="71">
        <v>690.2568330719597</v>
      </c>
      <c r="CM66" s="71">
        <v>716.30979968318297</v>
      </c>
      <c r="CN66" s="71">
        <v>742.36276629440647</v>
      </c>
      <c r="CO66" s="71">
        <v>768.41573290562997</v>
      </c>
      <c r="CP66" s="71">
        <v>794.46869951685358</v>
      </c>
      <c r="CQ66" s="71">
        <v>820.52166612807684</v>
      </c>
      <c r="CR66" s="71">
        <v>846.57463273930057</v>
      </c>
      <c r="CS66" s="71">
        <v>872.62759935052395</v>
      </c>
      <c r="CT66" s="71">
        <v>898.68056596174722</v>
      </c>
      <c r="CU66" s="71">
        <v>924.73353257297094</v>
      </c>
      <c r="CV66" s="71">
        <v>950.78649918419421</v>
      </c>
      <c r="CW66" s="71">
        <v>976.83946579541805</v>
      </c>
      <c r="CX66" s="71">
        <v>1002.8924324066413</v>
      </c>
      <c r="CY66" s="71">
        <v>1028.9453990178647</v>
      </c>
      <c r="CZ66" s="71">
        <v>1054.9983656290883</v>
      </c>
      <c r="DA66" s="71">
        <v>1081.0513322403117</v>
      </c>
      <c r="DB66" s="71">
        <v>1107.1042988515355</v>
      </c>
      <c r="DC66" s="71">
        <v>1133.1572654627587</v>
      </c>
      <c r="DD66" s="71">
        <v>1159.2102320739821</v>
      </c>
      <c r="DE66" s="71">
        <v>1185.2631986852057</v>
      </c>
      <c r="DF66" s="71">
        <v>1211.3161652964291</v>
      </c>
      <c r="DG66" s="71">
        <v>1237.3691319076529</v>
      </c>
      <c r="DH66" s="71">
        <v>1263.4220985188761</v>
      </c>
      <c r="DI66" s="71">
        <v>1289.4750651300994</v>
      </c>
      <c r="DJ66" s="71">
        <v>1315.5280317413233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888.24936020415862</v>
      </c>
      <c r="P67" s="71">
        <v>888.24936020415862</v>
      </c>
      <c r="Q67" s="71">
        <v>888.24936020415862</v>
      </c>
      <c r="R67" s="71">
        <v>888.2600270544807</v>
      </c>
      <c r="S67" s="71">
        <v>888.31332729501298</v>
      </c>
      <c r="T67" s="71">
        <v>888.41140982971035</v>
      </c>
      <c r="U67" s="71">
        <v>888.55427465857281</v>
      </c>
      <c r="V67" s="71">
        <v>888.74192178160047</v>
      </c>
      <c r="W67" s="71">
        <v>888.97435119879299</v>
      </c>
      <c r="X67" s="71">
        <v>889.25156291015082</v>
      </c>
      <c r="Y67" s="71">
        <v>889.57355691567363</v>
      </c>
      <c r="Z67" s="71">
        <v>889.94033321536153</v>
      </c>
      <c r="AA67" s="71">
        <v>890.35189180921464</v>
      </c>
      <c r="AB67" s="71">
        <v>890.80823269723271</v>
      </c>
      <c r="AC67" s="71">
        <v>891.30935587941599</v>
      </c>
      <c r="AD67" s="71">
        <v>891.85526135576436</v>
      </c>
      <c r="AE67" s="71">
        <v>892.44594912627781</v>
      </c>
      <c r="AF67" s="71">
        <v>893.08141919095624</v>
      </c>
      <c r="AG67" s="71">
        <v>893.76167154979987</v>
      </c>
      <c r="AH67" s="71">
        <v>894.4867062028087</v>
      </c>
      <c r="AI67" s="71">
        <v>895.2565231499824</v>
      </c>
      <c r="AJ67" s="71">
        <v>896.0711223913213</v>
      </c>
      <c r="AK67" s="71">
        <v>896.93050392682528</v>
      </c>
      <c r="AL67" s="71">
        <v>897.83466775649435</v>
      </c>
      <c r="AM67" s="71">
        <v>898.78361388032863</v>
      </c>
      <c r="AN67" s="71">
        <v>899.77734229832788</v>
      </c>
      <c r="AO67" s="71">
        <v>900.81585301049222</v>
      </c>
      <c r="AP67" s="71">
        <v>901.89914601682176</v>
      </c>
      <c r="AQ67" s="71">
        <v>903.02722131731628</v>
      </c>
      <c r="AR67" s="71">
        <v>904.20007891197599</v>
      </c>
      <c r="AS67" s="71">
        <v>905.41771880080069</v>
      </c>
      <c r="AT67" s="71">
        <v>906.68014098379047</v>
      </c>
      <c r="AU67" s="71">
        <v>907.98734546094556</v>
      </c>
      <c r="AV67" s="71">
        <v>909.33933223226552</v>
      </c>
      <c r="AW67" s="71">
        <v>910.73610129775068</v>
      </c>
      <c r="AX67" s="71">
        <v>912.17765265740093</v>
      </c>
      <c r="AY67" s="71">
        <v>913.66398631121626</v>
      </c>
      <c r="AZ67" s="71">
        <v>915.19510225919669</v>
      </c>
      <c r="BA67" s="71">
        <v>916.77100050134209</v>
      </c>
      <c r="BB67" s="71">
        <v>918.3916810376528</v>
      </c>
      <c r="BC67" s="71">
        <v>920.05714386812849</v>
      </c>
      <c r="BD67" s="71">
        <v>921.76738899276927</v>
      </c>
      <c r="BE67" s="71">
        <v>923.52241641157514</v>
      </c>
      <c r="BF67" s="71">
        <v>925.32222612454621</v>
      </c>
      <c r="BG67" s="71">
        <v>927.16681813168236</v>
      </c>
      <c r="BH67" s="71">
        <v>929.07764723223772</v>
      </c>
      <c r="BI67" s="71">
        <v>931.15834626834339</v>
      </c>
      <c r="BJ67" s="71">
        <v>933.42258681872033</v>
      </c>
      <c r="BK67" s="71">
        <v>935.87036888336866</v>
      </c>
      <c r="BL67" s="71">
        <v>938.50169246228836</v>
      </c>
      <c r="BM67" s="71">
        <v>941.31655755547922</v>
      </c>
      <c r="BN67" s="71">
        <v>944.31496416294146</v>
      </c>
      <c r="BO67" s="71">
        <v>947.49691228467509</v>
      </c>
      <c r="BP67" s="71">
        <v>950.86240192067999</v>
      </c>
      <c r="BQ67" s="71">
        <v>954.41143307095615</v>
      </c>
      <c r="BR67" s="71">
        <v>958.14400573550358</v>
      </c>
      <c r="BS67" s="71">
        <v>962.06011991432251</v>
      </c>
      <c r="BT67" s="71">
        <v>966.1597756074126</v>
      </c>
      <c r="BU67" s="71">
        <v>970.44297281477407</v>
      </c>
      <c r="BV67" s="71">
        <v>974.9097115364068</v>
      </c>
      <c r="BW67" s="71">
        <v>979.55999177231092</v>
      </c>
      <c r="BX67" s="71">
        <v>984.39381352248631</v>
      </c>
      <c r="BY67" s="71">
        <v>989.41117678693297</v>
      </c>
      <c r="BZ67" s="71">
        <v>994.61208156565101</v>
      </c>
      <c r="CA67" s="71">
        <v>999.99652785864043</v>
      </c>
      <c r="CB67" s="71">
        <v>1005.564515665901</v>
      </c>
      <c r="CC67" s="71">
        <v>1011.316044987433</v>
      </c>
      <c r="CD67" s="71">
        <v>1017.2511158232363</v>
      </c>
      <c r="CE67" s="71">
        <v>1023.3697281733108</v>
      </c>
      <c r="CF67" s="71">
        <v>1029.6718820376568</v>
      </c>
      <c r="CG67" s="71">
        <v>1036.1575774162741</v>
      </c>
      <c r="CH67" s="71">
        <v>1042.8268143091625</v>
      </c>
      <c r="CI67" s="71">
        <v>1049.6795927163225</v>
      </c>
      <c r="CJ67" s="71">
        <v>1056.7159126377537</v>
      </c>
      <c r="CK67" s="71">
        <v>1063.9357740734563</v>
      </c>
      <c r="CL67" s="71">
        <v>1071.3391770234298</v>
      </c>
      <c r="CM67" s="71">
        <v>1078.9261214876749</v>
      </c>
      <c r="CN67" s="71">
        <v>1086.6966074661916</v>
      </c>
      <c r="CO67" s="71">
        <v>1094.6506349589793</v>
      </c>
      <c r="CP67" s="71">
        <v>1102.7882039660383</v>
      </c>
      <c r="CQ67" s="71">
        <v>1111.1093144873687</v>
      </c>
      <c r="CR67" s="71">
        <v>1119.6139665229705</v>
      </c>
      <c r="CS67" s="71">
        <v>1128.3021600728434</v>
      </c>
      <c r="CT67" s="71">
        <v>1137.1738951369878</v>
      </c>
      <c r="CU67" s="71">
        <v>1146.2291717154035</v>
      </c>
      <c r="CV67" s="71">
        <v>1155.4679898080906</v>
      </c>
      <c r="CW67" s="71">
        <v>1164.8903494150488</v>
      </c>
      <c r="CX67" s="71">
        <v>1174.4962505362785</v>
      </c>
      <c r="CY67" s="71">
        <v>1184.2856931717793</v>
      </c>
      <c r="CZ67" s="71">
        <v>1194.2586773215514</v>
      </c>
      <c r="DA67" s="71">
        <v>1204.415202985595</v>
      </c>
      <c r="DB67" s="71">
        <v>1214.7552701639099</v>
      </c>
      <c r="DC67" s="71">
        <v>1225.278878856496</v>
      </c>
      <c r="DD67" s="71">
        <v>1235.9860290633533</v>
      </c>
      <c r="DE67" s="71">
        <v>1246.8767207844824</v>
      </c>
      <c r="DF67" s="71">
        <v>1257.9509540198821</v>
      </c>
      <c r="DG67" s="71">
        <v>1269.2087287695538</v>
      </c>
      <c r="DH67" s="71">
        <v>1280.6500450334966</v>
      </c>
      <c r="DI67" s="71">
        <v>1292.2749028117107</v>
      </c>
      <c r="DJ67" s="71">
        <v>1304.083302104196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-103.58900817901038</v>
      </c>
      <c r="P68" s="71">
        <v>-103.58900817901038</v>
      </c>
      <c r="Q68" s="71">
        <v>-103.58900817901038</v>
      </c>
      <c r="R68" s="71">
        <v>-103.56507331534604</v>
      </c>
      <c r="S68" s="71">
        <v>-103.44547531294735</v>
      </c>
      <c r="T68" s="71">
        <v>-103.22539234328605</v>
      </c>
      <c r="U68" s="71">
        <v>-102.90482440636212</v>
      </c>
      <c r="V68" s="71">
        <v>-102.48377150217559</v>
      </c>
      <c r="W68" s="71">
        <v>-101.96223363072642</v>
      </c>
      <c r="X68" s="71">
        <v>-101.34021079201462</v>
      </c>
      <c r="Y68" s="71">
        <v>-100.61770298604021</v>
      </c>
      <c r="Z68" s="71">
        <v>-99.794710212803182</v>
      </c>
      <c r="AA68" s="71">
        <v>-98.871232472303532</v>
      </c>
      <c r="AB68" s="71">
        <v>-97.847269764541267</v>
      </c>
      <c r="AC68" s="71">
        <v>-96.72282208951637</v>
      </c>
      <c r="AD68" s="71">
        <v>-95.497889447228843</v>
      </c>
      <c r="AE68" s="71">
        <v>-94.172471837678728</v>
      </c>
      <c r="AF68" s="71">
        <v>-92.746569260865968</v>
      </c>
      <c r="AG68" s="71">
        <v>-91.220181716790592</v>
      </c>
      <c r="AH68" s="71">
        <v>-89.593309205452599</v>
      </c>
      <c r="AI68" s="71">
        <v>-87.865951726851989</v>
      </c>
      <c r="AJ68" s="71">
        <v>-86.038109280988735</v>
      </c>
      <c r="AK68" s="71">
        <v>-84.109781867862893</v>
      </c>
      <c r="AL68" s="71">
        <v>-82.080969487474405</v>
      </c>
      <c r="AM68" s="71">
        <v>-79.951672139823287</v>
      </c>
      <c r="AN68" s="71">
        <v>-77.721889824909596</v>
      </c>
      <c r="AO68" s="71">
        <v>-75.391622542733245</v>
      </c>
      <c r="AP68" s="71">
        <v>-72.960870293294292</v>
      </c>
      <c r="AQ68" s="71">
        <v>-70.429633076592708</v>
      </c>
      <c r="AR68" s="71">
        <v>-67.797910892628508</v>
      </c>
      <c r="AS68" s="71">
        <v>-65.065703741401677</v>
      </c>
      <c r="AT68" s="71">
        <v>-62.233011622912251</v>
      </c>
      <c r="AU68" s="71">
        <v>-59.299834537160187</v>
      </c>
      <c r="AV68" s="71">
        <v>-56.266172484145486</v>
      </c>
      <c r="AW68" s="71">
        <v>-53.132025463868189</v>
      </c>
      <c r="AX68" s="71">
        <v>-49.897393476328261</v>
      </c>
      <c r="AY68" s="71">
        <v>-46.562276521525717</v>
      </c>
      <c r="AZ68" s="71">
        <v>-43.126674599460536</v>
      </c>
      <c r="BA68" s="71">
        <v>-39.590587710132766</v>
      </c>
      <c r="BB68" s="71">
        <v>-35.954015853542344</v>
      </c>
      <c r="BC68" s="71">
        <v>-32.216959029689328</v>
      </c>
      <c r="BD68" s="71">
        <v>-28.379417238573673</v>
      </c>
      <c r="BE68" s="71">
        <v>-24.441390480195388</v>
      </c>
      <c r="BF68" s="71">
        <v>-20.402878754554489</v>
      </c>
      <c r="BG68" s="71">
        <v>-16.263882061651007</v>
      </c>
      <c r="BH68" s="71">
        <v>-12.012338775099243</v>
      </c>
      <c r="BI68" s="71">
        <v>-7.5899877754052998</v>
      </c>
      <c r="BJ68" s="71">
        <v>-2.9891430678096444</v>
      </c>
      <c r="BK68" s="71">
        <v>1.7901953476877193</v>
      </c>
      <c r="BL68" s="71">
        <v>6.7480274710867487</v>
      </c>
      <c r="BM68" s="71">
        <v>11.884353302387531</v>
      </c>
      <c r="BN68" s="71">
        <v>17.199172841590023</v>
      </c>
      <c r="BO68" s="71">
        <v>22.692486088694224</v>
      </c>
      <c r="BP68" s="71">
        <v>28.364293043700087</v>
      </c>
      <c r="BQ68" s="71">
        <v>34.214593706607708</v>
      </c>
      <c r="BR68" s="71">
        <v>40.243388077417038</v>
      </c>
      <c r="BS68" s="71">
        <v>46.450676156128083</v>
      </c>
      <c r="BT68" s="71">
        <v>52.836457942740829</v>
      </c>
      <c r="BU68" s="71">
        <v>59.400733437255226</v>
      </c>
      <c r="BV68" s="71">
        <v>66.143502639671397</v>
      </c>
      <c r="BW68" s="71">
        <v>73.064765549989275</v>
      </c>
      <c r="BX68" s="71">
        <v>80.164522168208862</v>
      </c>
      <c r="BY68" s="71">
        <v>87.4427724943301</v>
      </c>
      <c r="BZ68" s="71">
        <v>94.899516528353104</v>
      </c>
      <c r="CA68" s="71">
        <v>102.53475427027782</v>
      </c>
      <c r="CB68" s="71">
        <v>110.34848572010425</v>
      </c>
      <c r="CC68" s="71">
        <v>118.34071087783238</v>
      </c>
      <c r="CD68" s="71">
        <v>126.51142974346217</v>
      </c>
      <c r="CE68" s="71">
        <v>134.8606423169937</v>
      </c>
      <c r="CF68" s="71">
        <v>143.388348598427</v>
      </c>
      <c r="CG68" s="71">
        <v>152.09454858776198</v>
      </c>
      <c r="CH68" s="71">
        <v>160.97924228499855</v>
      </c>
      <c r="CI68" s="71">
        <v>170.04242969013694</v>
      </c>
      <c r="CJ68" s="71">
        <v>179.28411080317707</v>
      </c>
      <c r="CK68" s="71">
        <v>188.70428562411885</v>
      </c>
      <c r="CL68" s="71">
        <v>198.3029541529624</v>
      </c>
      <c r="CM68" s="71">
        <v>208.08011638970754</v>
      </c>
      <c r="CN68" s="71">
        <v>218.0357723343545</v>
      </c>
      <c r="CO68" s="71">
        <v>228.16992198690312</v>
      </c>
      <c r="CP68" s="71">
        <v>238.48256534735353</v>
      </c>
      <c r="CQ68" s="71">
        <v>248.97370241570547</v>
      </c>
      <c r="CR68" s="71">
        <v>259.64333319195936</v>
      </c>
      <c r="CS68" s="71">
        <v>270.49145767611475</v>
      </c>
      <c r="CT68" s="71">
        <v>281.51807586817188</v>
      </c>
      <c r="CU68" s="71">
        <v>292.72318776813086</v>
      </c>
      <c r="CV68" s="71">
        <v>304.10679337599134</v>
      </c>
      <c r="CW68" s="71">
        <v>315.6688926917538</v>
      </c>
      <c r="CX68" s="71">
        <v>327.40948571541776</v>
      </c>
      <c r="CY68" s="71">
        <v>339.3285724469834</v>
      </c>
      <c r="CZ68" s="71">
        <v>351.42615288645095</v>
      </c>
      <c r="DA68" s="71">
        <v>363.70222703382001</v>
      </c>
      <c r="DB68" s="71">
        <v>376.15679488909103</v>
      </c>
      <c r="DC68" s="71">
        <v>388.78985645226345</v>
      </c>
      <c r="DD68" s="71">
        <v>401.60141172333766</v>
      </c>
      <c r="DE68" s="71">
        <v>414.59146070231373</v>
      </c>
      <c r="DF68" s="71">
        <v>427.76000338919135</v>
      </c>
      <c r="DG68" s="71">
        <v>441.10703978397089</v>
      </c>
      <c r="DH68" s="71">
        <v>454.63256988665199</v>
      </c>
      <c r="DI68" s="71">
        <v>468.33659369723466</v>
      </c>
      <c r="DJ68" s="71">
        <v>482.21911121571935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1252.883839753641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118.90432141613886</v>
      </c>
      <c r="K85" s="79">
        <v>951.10340084716734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-1203.5387264474298</v>
      </c>
      <c r="K86" s="79">
        <v>888.24936020415862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937177.91574442945</v>
      </c>
      <c r="J89" s="80">
        <v>0.1010386912577196</v>
      </c>
      <c r="K89" s="80">
        <v>1.3520412721102951E-7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936033.3176905188</v>
      </c>
      <c r="J90" s="80">
        <v>7.9405766405884648E-2</v>
      </c>
      <c r="K90" s="80">
        <v>3.2988455070437268E-8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888249.36020415858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-14.394342898403602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1252.883839753641</v>
      </c>
      <c r="K114" s="79">
        <v>449.14008160764797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118.90432141613886</v>
      </c>
      <c r="K115" s="79">
        <v>28.765576669021105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-1203.5387264474298</v>
      </c>
      <c r="K116" s="79">
        <v>-103.58900817901038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4.2747349000545594</v>
      </c>
      <c r="J119" s="80">
        <v>1.903367792609494E-4</v>
      </c>
      <c r="K119" s="80">
        <v>1.3148570820788249E-10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3.6312558385899161</v>
      </c>
      <c r="J120" s="80">
        <v>1.7817501283750117E-4</v>
      </c>
      <c r="K120" s="80">
        <v>7.4021304392685782E-11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-103.58900817901038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2066.5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4166.5610681439366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1.0250372535874039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-396.17811219348425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-360.18929328708913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-1097.7187264474298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0.10280774551493706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59.999999999999993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7.2424089774777309E-2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0.16250914397583316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182.30819803341748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-46.204026060875975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-14.394342898403602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4.6578782416671479E-3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-46.160363212585601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-14.378843651043104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8.0646601607962687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-1302.6879397297187</v>
      </c>
      <c r="P66" s="71">
        <v>-1276.7523313415472</v>
      </c>
      <c r="Q66" s="71">
        <v>-1250.8167229533756</v>
      </c>
      <c r="R66" s="71">
        <v>-1224.8811145652041</v>
      </c>
      <c r="S66" s="71">
        <v>-1198.9455061770329</v>
      </c>
      <c r="T66" s="71">
        <v>-1173.0098977888613</v>
      </c>
      <c r="U66" s="71">
        <v>-1147.0742894006898</v>
      </c>
      <c r="V66" s="71">
        <v>-1121.1386810125182</v>
      </c>
      <c r="W66" s="71">
        <v>-1095.2030726243468</v>
      </c>
      <c r="X66" s="71">
        <v>-1069.2674642361751</v>
      </c>
      <c r="Y66" s="71">
        <v>-1043.3318558480037</v>
      </c>
      <c r="Z66" s="71">
        <v>-1017.3962474598322</v>
      </c>
      <c r="AA66" s="71">
        <v>-991.46063907166081</v>
      </c>
      <c r="AB66" s="71">
        <v>-965.52503068348926</v>
      </c>
      <c r="AC66" s="71">
        <v>-939.58942229531772</v>
      </c>
      <c r="AD66" s="71">
        <v>-913.65381390714617</v>
      </c>
      <c r="AE66" s="71">
        <v>-887.71820551897474</v>
      </c>
      <c r="AF66" s="71">
        <v>-861.78259713080331</v>
      </c>
      <c r="AG66" s="71">
        <v>-835.84698874263177</v>
      </c>
      <c r="AH66" s="71">
        <v>-809.91138035446033</v>
      </c>
      <c r="AI66" s="71">
        <v>-783.97577196628879</v>
      </c>
      <c r="AJ66" s="71">
        <v>-758.04016357811724</v>
      </c>
      <c r="AK66" s="71">
        <v>-732.1045551899457</v>
      </c>
      <c r="AL66" s="71">
        <v>-706.16894680177415</v>
      </c>
      <c r="AM66" s="71">
        <v>-680.23333841360284</v>
      </c>
      <c r="AN66" s="71">
        <v>-654.29773002543129</v>
      </c>
      <c r="AO66" s="71">
        <v>-628.36212163725975</v>
      </c>
      <c r="AP66" s="71">
        <v>-602.42651324908832</v>
      </c>
      <c r="AQ66" s="71">
        <v>-576.49090486091677</v>
      </c>
      <c r="AR66" s="71">
        <v>-550.55529647274523</v>
      </c>
      <c r="AS66" s="71">
        <v>-524.61968808457368</v>
      </c>
      <c r="AT66" s="71">
        <v>-498.68407969640231</v>
      </c>
      <c r="AU66" s="71">
        <v>-472.74847130823076</v>
      </c>
      <c r="AV66" s="71">
        <v>-446.81286292005922</v>
      </c>
      <c r="AW66" s="71">
        <v>-420.87725453188784</v>
      </c>
      <c r="AX66" s="71">
        <v>-394.9416461437163</v>
      </c>
      <c r="AY66" s="71">
        <v>-369.00603775554475</v>
      </c>
      <c r="AZ66" s="71">
        <v>-343.07042936737321</v>
      </c>
      <c r="BA66" s="71">
        <v>-317.13482097920183</v>
      </c>
      <c r="BB66" s="71">
        <v>-291.19921259103029</v>
      </c>
      <c r="BC66" s="71">
        <v>-265.26360420285874</v>
      </c>
      <c r="BD66" s="71">
        <v>-239.32799581468734</v>
      </c>
      <c r="BE66" s="71">
        <v>-213.3923874265158</v>
      </c>
      <c r="BF66" s="71">
        <v>-187.45677903834428</v>
      </c>
      <c r="BG66" s="71">
        <v>-161.52117065017273</v>
      </c>
      <c r="BH66" s="71">
        <v>-135.58556226200122</v>
      </c>
      <c r="BI66" s="71">
        <v>-109.64995387382969</v>
      </c>
      <c r="BJ66" s="71">
        <v>-83.714345485658384</v>
      </c>
      <c r="BK66" s="71">
        <v>-57.778737097486854</v>
      </c>
      <c r="BL66" s="71">
        <v>-31.843128709315323</v>
      </c>
      <c r="BM66" s="71">
        <v>-5.9075203211437914</v>
      </c>
      <c r="BN66" s="71">
        <v>20.028088067027742</v>
      </c>
      <c r="BO66" s="71">
        <v>45.963696455199269</v>
      </c>
      <c r="BP66" s="71">
        <v>71.8993048433708</v>
      </c>
      <c r="BQ66" s="71">
        <v>97.834913231542103</v>
      </c>
      <c r="BR66" s="71">
        <v>123.77052161971363</v>
      </c>
      <c r="BS66" s="71">
        <v>149.70613000788515</v>
      </c>
      <c r="BT66" s="71">
        <v>175.6417383960567</v>
      </c>
      <c r="BU66" s="71">
        <v>201.57734678422824</v>
      </c>
      <c r="BV66" s="71">
        <v>227.51295517239976</v>
      </c>
      <c r="BW66" s="71">
        <v>253.4485635605713</v>
      </c>
      <c r="BX66" s="71">
        <v>279.38417194874256</v>
      </c>
      <c r="BY66" s="71">
        <v>305.31978033691411</v>
      </c>
      <c r="BZ66" s="71">
        <v>331.25538872508565</v>
      </c>
      <c r="CA66" s="71">
        <v>357.1909971132572</v>
      </c>
      <c r="CB66" s="71">
        <v>383.12660550142868</v>
      </c>
      <c r="CC66" s="71">
        <v>409.06221388960023</v>
      </c>
      <c r="CD66" s="71">
        <v>434.99782227777177</v>
      </c>
      <c r="CE66" s="71">
        <v>460.93343066594309</v>
      </c>
      <c r="CF66" s="71">
        <v>486.86903905411458</v>
      </c>
      <c r="CG66" s="71">
        <v>512.80464744228618</v>
      </c>
      <c r="CH66" s="71">
        <v>538.74025583045761</v>
      </c>
      <c r="CI66" s="71">
        <v>564.67586421862916</v>
      </c>
      <c r="CJ66" s="71">
        <v>590.6114726068007</v>
      </c>
      <c r="CK66" s="71">
        <v>616.54708099497225</v>
      </c>
      <c r="CL66" s="71">
        <v>642.48268938314357</v>
      </c>
      <c r="CM66" s="71">
        <v>668.41829777131511</v>
      </c>
      <c r="CN66" s="71">
        <v>694.35390615948666</v>
      </c>
      <c r="CO66" s="71">
        <v>720.2895145476582</v>
      </c>
      <c r="CP66" s="71">
        <v>746.22512293582963</v>
      </c>
      <c r="CQ66" s="71">
        <v>772.16073132400118</v>
      </c>
      <c r="CR66" s="71">
        <v>798.09633971217249</v>
      </c>
      <c r="CS66" s="71">
        <v>824.03194810034404</v>
      </c>
      <c r="CT66" s="71">
        <v>849.96755648851558</v>
      </c>
      <c r="CU66" s="71">
        <v>875.90316487668713</v>
      </c>
      <c r="CV66" s="71">
        <v>901.83877326485867</v>
      </c>
      <c r="CW66" s="71">
        <v>927.77438165303022</v>
      </c>
      <c r="CX66" s="71">
        <v>953.70999004120165</v>
      </c>
      <c r="CY66" s="71">
        <v>979.64559842937319</v>
      </c>
      <c r="CZ66" s="71">
        <v>1005.5812068175447</v>
      </c>
      <c r="DA66" s="71">
        <v>1031.5168152057163</v>
      </c>
      <c r="DB66" s="71">
        <v>1057.4524235938877</v>
      </c>
      <c r="DC66" s="71">
        <v>1083.3880319820594</v>
      </c>
      <c r="DD66" s="71">
        <v>1109.3236403702304</v>
      </c>
      <c r="DE66" s="71">
        <v>1135.259248758402</v>
      </c>
      <c r="DF66" s="71">
        <v>1161.1948571465734</v>
      </c>
      <c r="DG66" s="71">
        <v>1187.1304655347451</v>
      </c>
      <c r="DH66" s="71">
        <v>1213.0660739229165</v>
      </c>
      <c r="DI66" s="71">
        <v>1239.0016823110882</v>
      </c>
      <c r="DJ66" s="71">
        <v>1264.9372906992596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886.29593661259469</v>
      </c>
      <c r="P67" s="71">
        <v>886.29593661259469</v>
      </c>
      <c r="Q67" s="71">
        <v>886.29593661259469</v>
      </c>
      <c r="R67" s="71">
        <v>886.30399410871098</v>
      </c>
      <c r="S67" s="71">
        <v>886.35227266246159</v>
      </c>
      <c r="T67" s="71">
        <v>886.44411601034415</v>
      </c>
      <c r="U67" s="71">
        <v>886.57952415235843</v>
      </c>
      <c r="V67" s="71">
        <v>886.75849708850444</v>
      </c>
      <c r="W67" s="71">
        <v>886.98103481878252</v>
      </c>
      <c r="X67" s="71">
        <v>887.24713734319232</v>
      </c>
      <c r="Y67" s="71">
        <v>887.55680466173408</v>
      </c>
      <c r="Z67" s="71">
        <v>887.91003677440756</v>
      </c>
      <c r="AA67" s="71">
        <v>888.30683368121299</v>
      </c>
      <c r="AB67" s="71">
        <v>888.74719538215027</v>
      </c>
      <c r="AC67" s="71">
        <v>889.23112187721927</v>
      </c>
      <c r="AD67" s="71">
        <v>889.75861316642022</v>
      </c>
      <c r="AE67" s="71">
        <v>890.32966924975301</v>
      </c>
      <c r="AF67" s="71">
        <v>890.94429012721764</v>
      </c>
      <c r="AG67" s="71">
        <v>891.60247579881423</v>
      </c>
      <c r="AH67" s="71">
        <v>892.30422626454254</v>
      </c>
      <c r="AI67" s="71">
        <v>893.04954152440268</v>
      </c>
      <c r="AJ67" s="71">
        <v>893.83842157839467</v>
      </c>
      <c r="AK67" s="71">
        <v>894.67086642651861</v>
      </c>
      <c r="AL67" s="71">
        <v>895.5468760687744</v>
      </c>
      <c r="AM67" s="71">
        <v>896.4664505051619</v>
      </c>
      <c r="AN67" s="71">
        <v>897.42958973568136</v>
      </c>
      <c r="AO67" s="71">
        <v>898.43629376033266</v>
      </c>
      <c r="AP67" s="71">
        <v>899.48656257911568</v>
      </c>
      <c r="AQ67" s="71">
        <v>900.58039619203078</v>
      </c>
      <c r="AR67" s="71">
        <v>901.71779459907759</v>
      </c>
      <c r="AS67" s="71">
        <v>902.89875780025625</v>
      </c>
      <c r="AT67" s="71">
        <v>904.12328579556674</v>
      </c>
      <c r="AU67" s="71">
        <v>905.39137858500919</v>
      </c>
      <c r="AV67" s="71">
        <v>906.70303616858337</v>
      </c>
      <c r="AW67" s="71">
        <v>908.05825854628938</v>
      </c>
      <c r="AX67" s="71">
        <v>909.45704571812735</v>
      </c>
      <c r="AY67" s="71">
        <v>910.89939768409704</v>
      </c>
      <c r="AZ67" s="71">
        <v>912.38531444419868</v>
      </c>
      <c r="BA67" s="71">
        <v>913.91479599843217</v>
      </c>
      <c r="BB67" s="71">
        <v>915.48784234679749</v>
      </c>
      <c r="BC67" s="71">
        <v>917.10445348929466</v>
      </c>
      <c r="BD67" s="71">
        <v>918.76462942592366</v>
      </c>
      <c r="BE67" s="71">
        <v>920.4683701566845</v>
      </c>
      <c r="BF67" s="71">
        <v>922.2156756815773</v>
      </c>
      <c r="BG67" s="71">
        <v>924.00654600060182</v>
      </c>
      <c r="BH67" s="71">
        <v>925.84098111375818</v>
      </c>
      <c r="BI67" s="71">
        <v>927.71898102104649</v>
      </c>
      <c r="BJ67" s="71">
        <v>929.69633023536721</v>
      </c>
      <c r="BK67" s="71">
        <v>931.86914797742759</v>
      </c>
      <c r="BL67" s="71">
        <v>934.23910878125093</v>
      </c>
      <c r="BM67" s="71">
        <v>936.80621264683714</v>
      </c>
      <c r="BN67" s="71">
        <v>939.5704595741862</v>
      </c>
      <c r="BO67" s="71">
        <v>942.53184956329824</v>
      </c>
      <c r="BP67" s="71">
        <v>945.69038261417325</v>
      </c>
      <c r="BQ67" s="71">
        <v>949.046058726811</v>
      </c>
      <c r="BR67" s="71">
        <v>952.59887790121172</v>
      </c>
      <c r="BS67" s="71">
        <v>956.3488401373753</v>
      </c>
      <c r="BT67" s="71">
        <v>960.29594543530186</v>
      </c>
      <c r="BU67" s="71">
        <v>964.44019379499127</v>
      </c>
      <c r="BV67" s="71">
        <v>968.78158521644366</v>
      </c>
      <c r="BW67" s="71">
        <v>973.32011969965879</v>
      </c>
      <c r="BX67" s="71">
        <v>978.05579724463689</v>
      </c>
      <c r="BY67" s="71">
        <v>982.98861785137797</v>
      </c>
      <c r="BZ67" s="71">
        <v>988.11858151988201</v>
      </c>
      <c r="CA67" s="71">
        <v>993.44568825014881</v>
      </c>
      <c r="CB67" s="71">
        <v>998.96993804217857</v>
      </c>
      <c r="CC67" s="71">
        <v>1004.6913308959712</v>
      </c>
      <c r="CD67" s="71">
        <v>1010.6098668115267</v>
      </c>
      <c r="CE67" s="71">
        <v>1016.725545788845</v>
      </c>
      <c r="CF67" s="71">
        <v>1023.0383678279264</v>
      </c>
      <c r="CG67" s="71">
        <v>1029.5483329287706</v>
      </c>
      <c r="CH67" s="71">
        <v>1036.2554410913779</v>
      </c>
      <c r="CI67" s="71">
        <v>1043.1596923157479</v>
      </c>
      <c r="CJ67" s="71">
        <v>1050.2610866018808</v>
      </c>
      <c r="CK67" s="71">
        <v>1057.5596239497766</v>
      </c>
      <c r="CL67" s="71">
        <v>1065.0553043594352</v>
      </c>
      <c r="CM67" s="71">
        <v>1072.7481278308569</v>
      </c>
      <c r="CN67" s="71">
        <v>1080.6380943640415</v>
      </c>
      <c r="CO67" s="71">
        <v>1088.7252039589889</v>
      </c>
      <c r="CP67" s="71">
        <v>1097.0094566156993</v>
      </c>
      <c r="CQ67" s="71">
        <v>1105.4908523341724</v>
      </c>
      <c r="CR67" s="71">
        <v>1114.1693911144087</v>
      </c>
      <c r="CS67" s="71">
        <v>1123.0450729564077</v>
      </c>
      <c r="CT67" s="71">
        <v>1132.1178978601697</v>
      </c>
      <c r="CU67" s="71">
        <v>1141.3878658256945</v>
      </c>
      <c r="CV67" s="71">
        <v>1150.8549768529824</v>
      </c>
      <c r="CW67" s="71">
        <v>1160.5192309420329</v>
      </c>
      <c r="CX67" s="71">
        <v>1170.3806280928466</v>
      </c>
      <c r="CY67" s="71">
        <v>1180.439168305423</v>
      </c>
      <c r="CZ67" s="71">
        <v>1190.6948515797624</v>
      </c>
      <c r="DA67" s="71">
        <v>1201.1476779158647</v>
      </c>
      <c r="DB67" s="71">
        <v>1211.7976473137298</v>
      </c>
      <c r="DC67" s="71">
        <v>1222.6447597733577</v>
      </c>
      <c r="DD67" s="71">
        <v>1233.6890152947485</v>
      </c>
      <c r="DE67" s="71">
        <v>1244.9304138779025</v>
      </c>
      <c r="DF67" s="71">
        <v>1256.3689555228191</v>
      </c>
      <c r="DG67" s="71">
        <v>1268.004640229499</v>
      </c>
      <c r="DH67" s="71">
        <v>1279.8374679979418</v>
      </c>
      <c r="DI67" s="71">
        <v>1291.867438828147</v>
      </c>
      <c r="DJ67" s="71">
        <v>1304.0945527201152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-109.32431651407572</v>
      </c>
      <c r="P68" s="71">
        <v>-109.32431651407572</v>
      </c>
      <c r="Q68" s="71">
        <v>-109.32431651407572</v>
      </c>
      <c r="R68" s="71">
        <v>-109.30605026637718</v>
      </c>
      <c r="S68" s="71">
        <v>-109.1966033602173</v>
      </c>
      <c r="T68" s="71">
        <v>-108.98839558479334</v>
      </c>
      <c r="U68" s="71">
        <v>-108.68142694010528</v>
      </c>
      <c r="V68" s="71">
        <v>-108.27569742615314</v>
      </c>
      <c r="W68" s="71">
        <v>-107.77120704293689</v>
      </c>
      <c r="X68" s="71">
        <v>-107.16795579045657</v>
      </c>
      <c r="Y68" s="71">
        <v>-106.46594366871214</v>
      </c>
      <c r="Z68" s="71">
        <v>-105.66517067770363</v>
      </c>
      <c r="AA68" s="71">
        <v>-104.76563681743104</v>
      </c>
      <c r="AB68" s="71">
        <v>-103.76734208789433</v>
      </c>
      <c r="AC68" s="71">
        <v>-102.67028648909354</v>
      </c>
      <c r="AD68" s="71">
        <v>-101.47447002102867</v>
      </c>
      <c r="AE68" s="71">
        <v>-100.17989268369969</v>
      </c>
      <c r="AF68" s="71">
        <v>-98.786554477106648</v>
      </c>
      <c r="AG68" s="71">
        <v>-97.294455401249493</v>
      </c>
      <c r="AH68" s="71">
        <v>-95.703595456128241</v>
      </c>
      <c r="AI68" s="71">
        <v>-94.013974641742905</v>
      </c>
      <c r="AJ68" s="71">
        <v>-92.225592958093486</v>
      </c>
      <c r="AK68" s="71">
        <v>-90.338450405179941</v>
      </c>
      <c r="AL68" s="71">
        <v>-88.352546983002341</v>
      </c>
      <c r="AM68" s="71">
        <v>-86.267882691560644</v>
      </c>
      <c r="AN68" s="71">
        <v>-84.084457530854863</v>
      </c>
      <c r="AO68" s="71">
        <v>-81.802271500884956</v>
      </c>
      <c r="AP68" s="71">
        <v>-79.42132460165098</v>
      </c>
      <c r="AQ68" s="71">
        <v>-76.941616833152921</v>
      </c>
      <c r="AR68" s="71">
        <v>-74.36314819539075</v>
      </c>
      <c r="AS68" s="71">
        <v>-71.685918688364481</v>
      </c>
      <c r="AT68" s="71">
        <v>-68.909928312074172</v>
      </c>
      <c r="AU68" s="71">
        <v>-66.035177066519722</v>
      </c>
      <c r="AV68" s="71">
        <v>-63.061664951701189</v>
      </c>
      <c r="AW68" s="71">
        <v>-59.98939196761858</v>
      </c>
      <c r="AX68" s="71">
        <v>-56.818358114271867</v>
      </c>
      <c r="AY68" s="71">
        <v>-53.548563391661062</v>
      </c>
      <c r="AZ68" s="71">
        <v>-50.180007799786161</v>
      </c>
      <c r="BA68" s="71">
        <v>-46.71269133864719</v>
      </c>
      <c r="BB68" s="71">
        <v>-43.146614008244107</v>
      </c>
      <c r="BC68" s="71">
        <v>-39.481775808576934</v>
      </c>
      <c r="BD68" s="71">
        <v>-35.718176739645685</v>
      </c>
      <c r="BE68" s="71">
        <v>-31.855816801450334</v>
      </c>
      <c r="BF68" s="71">
        <v>-27.894695993990887</v>
      </c>
      <c r="BG68" s="71">
        <v>-23.834814317267348</v>
      </c>
      <c r="BH68" s="71">
        <v>-19.676171771279716</v>
      </c>
      <c r="BI68" s="71">
        <v>-15.418768356027993</v>
      </c>
      <c r="BJ68" s="71">
        <v>-11.033284283965612</v>
      </c>
      <c r="BK68" s="71">
        <v>-6.4692002445570456</v>
      </c>
      <c r="BL68" s="71">
        <v>-1.7256361193027114</v>
      </c>
      <c r="BM68" s="71">
        <v>3.1974080917973935</v>
      </c>
      <c r="BN68" s="71">
        <v>8.2999323887432688</v>
      </c>
      <c r="BO68" s="71">
        <v>13.581936771534913</v>
      </c>
      <c r="BP68" s="71">
        <v>19.043421240172329</v>
      </c>
      <c r="BQ68" s="71">
        <v>24.684385794655462</v>
      </c>
      <c r="BR68" s="71">
        <v>30.504830434984413</v>
      </c>
      <c r="BS68" s="71">
        <v>36.504755161159139</v>
      </c>
      <c r="BT68" s="71">
        <v>42.684159973179632</v>
      </c>
      <c r="BU68" s="71">
        <v>49.043044871045893</v>
      </c>
      <c r="BV68" s="71">
        <v>55.581409854757922</v>
      </c>
      <c r="BW68" s="71">
        <v>62.299254924315733</v>
      </c>
      <c r="BX68" s="71">
        <v>69.19658007971924</v>
      </c>
      <c r="BY68" s="71">
        <v>76.273385320968586</v>
      </c>
      <c r="BZ68" s="71">
        <v>83.529670648063686</v>
      </c>
      <c r="CA68" s="71">
        <v>90.965436061004567</v>
      </c>
      <c r="CB68" s="71">
        <v>98.58068155979123</v>
      </c>
      <c r="CC68" s="71">
        <v>106.37540714442365</v>
      </c>
      <c r="CD68" s="71">
        <v>114.34961281490183</v>
      </c>
      <c r="CE68" s="71">
        <v>122.50329857122573</v>
      </c>
      <c r="CF68" s="71">
        <v>130.83646441339548</v>
      </c>
      <c r="CG68" s="71">
        <v>139.34911034141095</v>
      </c>
      <c r="CH68" s="71">
        <v>148.04123635527222</v>
      </c>
      <c r="CI68" s="71">
        <v>156.91284245497926</v>
      </c>
      <c r="CJ68" s="71">
        <v>165.96392864053206</v>
      </c>
      <c r="CK68" s="71">
        <v>175.19449491193063</v>
      </c>
      <c r="CL68" s="71">
        <v>184.60454126917492</v>
      </c>
      <c r="CM68" s="71">
        <v>194.19406771226502</v>
      </c>
      <c r="CN68" s="71">
        <v>203.9630742412009</v>
      </c>
      <c r="CO68" s="71">
        <v>213.91156085598257</v>
      </c>
      <c r="CP68" s="71">
        <v>224.03952755660998</v>
      </c>
      <c r="CQ68" s="71">
        <v>234.34697434308322</v>
      </c>
      <c r="CR68" s="71">
        <v>244.83390121540205</v>
      </c>
      <c r="CS68" s="71">
        <v>255.50030817356679</v>
      </c>
      <c r="CT68" s="71">
        <v>266.3461952175773</v>
      </c>
      <c r="CU68" s="71">
        <v>277.37156234743361</v>
      </c>
      <c r="CV68" s="71">
        <v>288.57640956313566</v>
      </c>
      <c r="CW68" s="71">
        <v>299.9607368646835</v>
      </c>
      <c r="CX68" s="71">
        <v>311.52454425207708</v>
      </c>
      <c r="CY68" s="71">
        <v>323.2678317253164</v>
      </c>
      <c r="CZ68" s="71">
        <v>335.19059928440157</v>
      </c>
      <c r="DA68" s="71">
        <v>347.29284692933248</v>
      </c>
      <c r="DB68" s="71">
        <v>359.57457466010914</v>
      </c>
      <c r="DC68" s="71">
        <v>372.03578247673158</v>
      </c>
      <c r="DD68" s="71">
        <v>384.67647037919954</v>
      </c>
      <c r="DE68" s="71">
        <v>397.49663836751353</v>
      </c>
      <c r="DF68" s="71">
        <v>410.49628644167325</v>
      </c>
      <c r="DG68" s="71">
        <v>423.67541460167877</v>
      </c>
      <c r="DH68" s="71">
        <v>437.03402284753008</v>
      </c>
      <c r="DI68" s="71">
        <v>450.57211117922714</v>
      </c>
      <c r="DJ68" s="71">
        <v>464.28967959676993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1204.7021816183424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117.91225219600528</v>
      </c>
      <c r="K85" s="79">
        <v>951.77914021377001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-1240.6551806949701</v>
      </c>
      <c r="K86" s="79">
        <v>886.29593661259469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937418.50477381703</v>
      </c>
      <c r="J89" s="80">
        <v>0.10451190883801954</v>
      </c>
      <c r="K89" s="80">
        <v>1.4654082139944907E-7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936140.17647487298</v>
      </c>
      <c r="J90" s="80">
        <v>8.035147982754956E-2</v>
      </c>
      <c r="K90" s="80">
        <v>3.2382680166837158E-8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886295.93661259464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-14.781701678812576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1204.7021816183424</v>
      </c>
      <c r="K114" s="79">
        <v>432.70644031372376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117.91225219600528</v>
      </c>
      <c r="K115" s="79">
        <v>29.174431506327345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-1240.6551806949701</v>
      </c>
      <c r="K116" s="79">
        <v>-109.32431651407572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4.3438581019588902</v>
      </c>
      <c r="J119" s="80">
        <v>1.9485432968534164E-4</v>
      </c>
      <c r="K119" s="80">
        <v>1.3341153865366291E-10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3.6719814073159087</v>
      </c>
      <c r="J120" s="80">
        <v>1.8215584745810709E-4</v>
      </c>
      <c r="K120" s="80">
        <v>7.3411150129591194E-11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-109.32431651407572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1094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2743.3311988384316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1.0164849327241834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-423.48952858943227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-369.99433113868139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-1134.8351806949702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0.10628391740739193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90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7.349800939704014E-2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0.16661911164468041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162.00904844687852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-46.379019224553389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-14.781701678812626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4.7270062446249867E-3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-46.335191007557974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-14.76581396316204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9.608968487846429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-1241.8195245350553</v>
      </c>
      <c r="P66" s="71">
        <v>-1215.969305658286</v>
      </c>
      <c r="Q66" s="71">
        <v>-1190.1190867815169</v>
      </c>
      <c r="R66" s="71">
        <v>-1164.2688679047476</v>
      </c>
      <c r="S66" s="71">
        <v>-1138.4186490279783</v>
      </c>
      <c r="T66" s="71">
        <v>-1112.5684301512092</v>
      </c>
      <c r="U66" s="71">
        <v>-1086.7182112744399</v>
      </c>
      <c r="V66" s="71">
        <v>-1060.8679923976706</v>
      </c>
      <c r="W66" s="71">
        <v>-1035.0177735209015</v>
      </c>
      <c r="X66" s="71">
        <v>-1009.1675546441321</v>
      </c>
      <c r="Y66" s="71">
        <v>-983.31733576736292</v>
      </c>
      <c r="Z66" s="71">
        <v>-957.46711689059362</v>
      </c>
      <c r="AA66" s="71">
        <v>-931.61689801382443</v>
      </c>
      <c r="AB66" s="71">
        <v>-905.76667913705535</v>
      </c>
      <c r="AC66" s="71">
        <v>-879.91646026028604</v>
      </c>
      <c r="AD66" s="71">
        <v>-854.06624138351685</v>
      </c>
      <c r="AE66" s="71">
        <v>-828.21602250674766</v>
      </c>
      <c r="AF66" s="71">
        <v>-802.36580362997836</v>
      </c>
      <c r="AG66" s="71">
        <v>-776.51558475320905</v>
      </c>
      <c r="AH66" s="71">
        <v>-750.66536587643998</v>
      </c>
      <c r="AI66" s="71">
        <v>-724.81514699967067</v>
      </c>
      <c r="AJ66" s="71">
        <v>-698.96492812290137</v>
      </c>
      <c r="AK66" s="71">
        <v>-673.11470924613218</v>
      </c>
      <c r="AL66" s="71">
        <v>-647.26449036936299</v>
      </c>
      <c r="AM66" s="71">
        <v>-621.41427149259368</v>
      </c>
      <c r="AN66" s="71">
        <v>-595.56405261582449</v>
      </c>
      <c r="AO66" s="71">
        <v>-569.71383373905519</v>
      </c>
      <c r="AP66" s="71">
        <v>-543.863614862286</v>
      </c>
      <c r="AQ66" s="71">
        <v>-518.01339598551681</v>
      </c>
      <c r="AR66" s="71">
        <v>-492.16317710874756</v>
      </c>
      <c r="AS66" s="71">
        <v>-466.31295823197837</v>
      </c>
      <c r="AT66" s="71">
        <v>-440.46273935520907</v>
      </c>
      <c r="AU66" s="71">
        <v>-414.61252047843988</v>
      </c>
      <c r="AV66" s="71">
        <v>-388.76230160167069</v>
      </c>
      <c r="AW66" s="71">
        <v>-362.91208272490138</v>
      </c>
      <c r="AX66" s="71">
        <v>-337.06186384813219</v>
      </c>
      <c r="AY66" s="71">
        <v>-311.21164497136289</v>
      </c>
      <c r="AZ66" s="71">
        <v>-285.3614260945937</v>
      </c>
      <c r="BA66" s="71">
        <v>-259.51120721782451</v>
      </c>
      <c r="BB66" s="71">
        <v>-233.66098834105523</v>
      </c>
      <c r="BC66" s="71">
        <v>-207.81076946428604</v>
      </c>
      <c r="BD66" s="71">
        <v>-181.96055058751674</v>
      </c>
      <c r="BE66" s="71">
        <v>-156.11033171074743</v>
      </c>
      <c r="BF66" s="71">
        <v>-130.26011283397838</v>
      </c>
      <c r="BG66" s="71">
        <v>-104.40989395720908</v>
      </c>
      <c r="BH66" s="71">
        <v>-78.559675080439774</v>
      </c>
      <c r="BI66" s="71">
        <v>-52.709456203670705</v>
      </c>
      <c r="BJ66" s="71">
        <v>-26.859237326901408</v>
      </c>
      <c r="BK66" s="71">
        <v>-1.0090184501321056</v>
      </c>
      <c r="BL66" s="71">
        <v>24.841200426636963</v>
      </c>
      <c r="BM66" s="71">
        <v>50.691419303406263</v>
      </c>
      <c r="BN66" s="71">
        <v>76.541638180175568</v>
      </c>
      <c r="BO66" s="71">
        <v>102.39185705694486</v>
      </c>
      <c r="BP66" s="71">
        <v>128.24207593371392</v>
      </c>
      <c r="BQ66" s="71">
        <v>154.09229481048322</v>
      </c>
      <c r="BR66" s="71">
        <v>179.94251368725253</v>
      </c>
      <c r="BS66" s="71">
        <v>205.79273256402161</v>
      </c>
      <c r="BT66" s="71">
        <v>231.64295144079091</v>
      </c>
      <c r="BU66" s="71">
        <v>257.49317031756021</v>
      </c>
      <c r="BV66" s="71">
        <v>283.34338919432929</v>
      </c>
      <c r="BW66" s="71">
        <v>309.19360807109859</v>
      </c>
      <c r="BX66" s="71">
        <v>335.04382694786784</v>
      </c>
      <c r="BY66" s="71">
        <v>360.89404582463715</v>
      </c>
      <c r="BZ66" s="71">
        <v>386.74426470140622</v>
      </c>
      <c r="CA66" s="71">
        <v>412.59448357817553</v>
      </c>
      <c r="CB66" s="71">
        <v>438.44470245494483</v>
      </c>
      <c r="CC66" s="71">
        <v>464.29492133171391</v>
      </c>
      <c r="CD66" s="71">
        <v>490.14514020848321</v>
      </c>
      <c r="CE66" s="71">
        <v>515.99535908525252</v>
      </c>
      <c r="CF66" s="71">
        <v>541.84557796202182</v>
      </c>
      <c r="CG66" s="71">
        <v>567.6957968387909</v>
      </c>
      <c r="CH66" s="71">
        <v>593.5460157155602</v>
      </c>
      <c r="CI66" s="71">
        <v>619.39623459232951</v>
      </c>
      <c r="CJ66" s="71">
        <v>645.24645346909858</v>
      </c>
      <c r="CK66" s="71">
        <v>671.09667234586789</v>
      </c>
      <c r="CL66" s="71">
        <v>696.94689122263719</v>
      </c>
      <c r="CM66" s="71">
        <v>722.79711009940627</v>
      </c>
      <c r="CN66" s="71">
        <v>748.64732897617546</v>
      </c>
      <c r="CO66" s="71">
        <v>774.49754785294476</v>
      </c>
      <c r="CP66" s="71">
        <v>800.34776672971407</v>
      </c>
      <c r="CQ66" s="71">
        <v>826.19798560648314</v>
      </c>
      <c r="CR66" s="71">
        <v>852.04820448325245</v>
      </c>
      <c r="CS66" s="71">
        <v>877.89842336002175</v>
      </c>
      <c r="CT66" s="71">
        <v>903.74864223679106</v>
      </c>
      <c r="CU66" s="71">
        <v>929.59886111356036</v>
      </c>
      <c r="CV66" s="71">
        <v>955.44907999032921</v>
      </c>
      <c r="CW66" s="71">
        <v>981.29929886709851</v>
      </c>
      <c r="CX66" s="71">
        <v>1007.1495177438678</v>
      </c>
      <c r="CY66" s="71">
        <v>1032.9997366206371</v>
      </c>
      <c r="CZ66" s="71">
        <v>1058.8499554974064</v>
      </c>
      <c r="DA66" s="71">
        <v>1084.7001743741757</v>
      </c>
      <c r="DB66" s="71">
        <v>1110.5503932509446</v>
      </c>
      <c r="DC66" s="71">
        <v>1136.4006121277139</v>
      </c>
      <c r="DD66" s="71">
        <v>1162.2508310044832</v>
      </c>
      <c r="DE66" s="71">
        <v>1188.1010498812525</v>
      </c>
      <c r="DF66" s="71">
        <v>1213.9512687580218</v>
      </c>
      <c r="DG66" s="71">
        <v>1239.8014876347911</v>
      </c>
      <c r="DH66" s="71">
        <v>1265.6517065115604</v>
      </c>
      <c r="DI66" s="71">
        <v>1291.5019253883293</v>
      </c>
      <c r="DJ66" s="71">
        <v>1317.3521442650988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890.0433114841868</v>
      </c>
      <c r="P67" s="71">
        <v>890.0433114841868</v>
      </c>
      <c r="Q67" s="71">
        <v>890.0433114841868</v>
      </c>
      <c r="R67" s="71">
        <v>890.05441280761795</v>
      </c>
      <c r="S67" s="71">
        <v>890.1074498895041</v>
      </c>
      <c r="T67" s="71">
        <v>890.204231528744</v>
      </c>
      <c r="U67" s="71">
        <v>890.34475772533767</v>
      </c>
      <c r="V67" s="71">
        <v>890.5290284792851</v>
      </c>
      <c r="W67" s="71">
        <v>890.75704379058607</v>
      </c>
      <c r="X67" s="71">
        <v>891.02880365924091</v>
      </c>
      <c r="Y67" s="71">
        <v>891.34430808524951</v>
      </c>
      <c r="Z67" s="71">
        <v>891.70355706861176</v>
      </c>
      <c r="AA67" s="71">
        <v>892.10655060932777</v>
      </c>
      <c r="AB67" s="71">
        <v>892.55328870739754</v>
      </c>
      <c r="AC67" s="71">
        <v>893.04377136282085</v>
      </c>
      <c r="AD67" s="71">
        <v>893.57799857559814</v>
      </c>
      <c r="AE67" s="71">
        <v>894.15597034572897</v>
      </c>
      <c r="AF67" s="71">
        <v>894.77768667321368</v>
      </c>
      <c r="AG67" s="71">
        <v>895.44314755805215</v>
      </c>
      <c r="AH67" s="71">
        <v>896.15235300024415</v>
      </c>
      <c r="AI67" s="71">
        <v>896.90530299978991</v>
      </c>
      <c r="AJ67" s="71">
        <v>897.70199755668955</v>
      </c>
      <c r="AK67" s="71">
        <v>898.54243667094283</v>
      </c>
      <c r="AL67" s="71">
        <v>899.42662034254988</v>
      </c>
      <c r="AM67" s="71">
        <v>900.35454857151058</v>
      </c>
      <c r="AN67" s="71">
        <v>901.32622135782515</v>
      </c>
      <c r="AO67" s="71">
        <v>902.34163870149325</v>
      </c>
      <c r="AP67" s="71">
        <v>903.40080060251523</v>
      </c>
      <c r="AQ67" s="71">
        <v>904.50370706089086</v>
      </c>
      <c r="AR67" s="71">
        <v>905.65035807662025</v>
      </c>
      <c r="AS67" s="71">
        <v>906.84075364970329</v>
      </c>
      <c r="AT67" s="71">
        <v>908.0748937801402</v>
      </c>
      <c r="AU67" s="71">
        <v>909.35277846793076</v>
      </c>
      <c r="AV67" s="71">
        <v>910.67440771307508</v>
      </c>
      <c r="AW67" s="71">
        <v>912.03978151557305</v>
      </c>
      <c r="AX67" s="71">
        <v>913.44889987542479</v>
      </c>
      <c r="AY67" s="71">
        <v>914.90176279263028</v>
      </c>
      <c r="AZ67" s="71">
        <v>916.39837026718942</v>
      </c>
      <c r="BA67" s="71">
        <v>917.93872229910244</v>
      </c>
      <c r="BB67" s="71">
        <v>919.5228188883691</v>
      </c>
      <c r="BC67" s="71">
        <v>921.15066003498953</v>
      </c>
      <c r="BD67" s="71">
        <v>922.8222457389636</v>
      </c>
      <c r="BE67" s="71">
        <v>924.53757600029155</v>
      </c>
      <c r="BF67" s="71">
        <v>926.29665081897292</v>
      </c>
      <c r="BG67" s="71">
        <v>928.09967595004628</v>
      </c>
      <c r="BH67" s="71">
        <v>930.02293105565229</v>
      </c>
      <c r="BI67" s="71">
        <v>932.12822536722251</v>
      </c>
      <c r="BJ67" s="71">
        <v>934.41555888475727</v>
      </c>
      <c r="BK67" s="71">
        <v>936.88493160825624</v>
      </c>
      <c r="BL67" s="71">
        <v>939.53634353771929</v>
      </c>
      <c r="BM67" s="71">
        <v>942.36979467314688</v>
      </c>
      <c r="BN67" s="71">
        <v>945.38528501453868</v>
      </c>
      <c r="BO67" s="71">
        <v>948.58281456189479</v>
      </c>
      <c r="BP67" s="71">
        <v>951.96238331521511</v>
      </c>
      <c r="BQ67" s="71">
        <v>955.52399127449985</v>
      </c>
      <c r="BR67" s="71">
        <v>959.26763843974879</v>
      </c>
      <c r="BS67" s="71">
        <v>963.19332481096205</v>
      </c>
      <c r="BT67" s="71">
        <v>967.30105038813952</v>
      </c>
      <c r="BU67" s="71">
        <v>971.59081517128141</v>
      </c>
      <c r="BV67" s="71">
        <v>976.0626191603875</v>
      </c>
      <c r="BW67" s="71">
        <v>980.71646235545791</v>
      </c>
      <c r="BX67" s="71">
        <v>985.55234475649263</v>
      </c>
      <c r="BY67" s="71">
        <v>990.57026636349167</v>
      </c>
      <c r="BZ67" s="71">
        <v>995.77022717645491</v>
      </c>
      <c r="CA67" s="71">
        <v>1001.1522271953826</v>
      </c>
      <c r="CB67" s="71">
        <v>1006.7162664202745</v>
      </c>
      <c r="CC67" s="71">
        <v>1012.4623448511306</v>
      </c>
      <c r="CD67" s="71">
        <v>1018.390462487951</v>
      </c>
      <c r="CE67" s="71">
        <v>1024.5006193307358</v>
      </c>
      <c r="CF67" s="71">
        <v>1030.7928153794849</v>
      </c>
      <c r="CG67" s="71">
        <v>1037.2670506341981</v>
      </c>
      <c r="CH67" s="71">
        <v>1043.9233250948757</v>
      </c>
      <c r="CI67" s="71">
        <v>1050.7616387615178</v>
      </c>
      <c r="CJ67" s="71">
        <v>1057.7819916341239</v>
      </c>
      <c r="CK67" s="71">
        <v>1064.9843837126946</v>
      </c>
      <c r="CL67" s="71">
        <v>1072.3688149972293</v>
      </c>
      <c r="CM67" s="71">
        <v>1079.9352854877282</v>
      </c>
      <c r="CN67" s="71">
        <v>1087.6837951841915</v>
      </c>
      <c r="CO67" s="71">
        <v>1095.6143440866194</v>
      </c>
      <c r="CP67" s="71">
        <v>1103.7269321950114</v>
      </c>
      <c r="CQ67" s="71">
        <v>1112.0215595093675</v>
      </c>
      <c r="CR67" s="71">
        <v>1120.4982260296881</v>
      </c>
      <c r="CS67" s="71">
        <v>1129.1569317559731</v>
      </c>
      <c r="CT67" s="71">
        <v>1137.9976766882219</v>
      </c>
      <c r="CU67" s="71">
        <v>1147.0204608264355</v>
      </c>
      <c r="CV67" s="71">
        <v>1156.2252841706131</v>
      </c>
      <c r="CW67" s="71">
        <v>1165.6121467207552</v>
      </c>
      <c r="CX67" s="71">
        <v>1175.1810484768614</v>
      </c>
      <c r="CY67" s="71">
        <v>1184.9319894389319</v>
      </c>
      <c r="CZ67" s="71">
        <v>1194.864969606967</v>
      </c>
      <c r="DA67" s="71">
        <v>1204.9799889809663</v>
      </c>
      <c r="DB67" s="71">
        <v>1215.2770475609293</v>
      </c>
      <c r="DC67" s="71">
        <v>1225.7561453468572</v>
      </c>
      <c r="DD67" s="71">
        <v>1236.4172823387491</v>
      </c>
      <c r="DE67" s="71">
        <v>1247.2604585366053</v>
      </c>
      <c r="DF67" s="71">
        <v>1258.2856739404262</v>
      </c>
      <c r="DG67" s="71">
        <v>1269.492928550211</v>
      </c>
      <c r="DH67" s="71">
        <v>1280.8822223659602</v>
      </c>
      <c r="DI67" s="71">
        <v>1292.4535553876738</v>
      </c>
      <c r="DJ67" s="71">
        <v>1304.2069276153516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-100.92520943580223</v>
      </c>
      <c r="P68" s="71">
        <v>-100.92520943580223</v>
      </c>
      <c r="Q68" s="71">
        <v>-100.92520943580223</v>
      </c>
      <c r="R68" s="71">
        <v>-100.89987533992874</v>
      </c>
      <c r="S68" s="71">
        <v>-100.77884053487297</v>
      </c>
      <c r="T68" s="71">
        <v>-100.55797719884853</v>
      </c>
      <c r="U68" s="71">
        <v>-100.23728533185549</v>
      </c>
      <c r="V68" s="71">
        <v>-99.816764933893808</v>
      </c>
      <c r="W68" s="71">
        <v>-99.296416004963504</v>
      </c>
      <c r="X68" s="71">
        <v>-98.676238545064564</v>
      </c>
      <c r="Y68" s="71">
        <v>-97.956232554196987</v>
      </c>
      <c r="Z68" s="71">
        <v>-97.136398032360773</v>
      </c>
      <c r="AA68" s="71">
        <v>-96.216734979555937</v>
      </c>
      <c r="AB68" s="71">
        <v>-95.197243395782465</v>
      </c>
      <c r="AC68" s="71">
        <v>-94.07792328104037</v>
      </c>
      <c r="AD68" s="71">
        <v>-92.858774635329624</v>
      </c>
      <c r="AE68" s="71">
        <v>-91.53979745865027</v>
      </c>
      <c r="AF68" s="71">
        <v>-90.120991751002279</v>
      </c>
      <c r="AG68" s="71">
        <v>-88.602357512385638</v>
      </c>
      <c r="AH68" s="71">
        <v>-86.983894742800402</v>
      </c>
      <c r="AI68" s="71">
        <v>-85.265603442246501</v>
      </c>
      <c r="AJ68" s="71">
        <v>-83.447483610723978</v>
      </c>
      <c r="AK68" s="71">
        <v>-81.529535248232833</v>
      </c>
      <c r="AL68" s="71">
        <v>-79.511758354773036</v>
      </c>
      <c r="AM68" s="71">
        <v>-77.394152930344603</v>
      </c>
      <c r="AN68" s="71">
        <v>-75.176718974947576</v>
      </c>
      <c r="AO68" s="71">
        <v>-72.859456488581884</v>
      </c>
      <c r="AP68" s="71">
        <v>-70.442365471247584</v>
      </c>
      <c r="AQ68" s="71">
        <v>-67.925445922944633</v>
      </c>
      <c r="AR68" s="71">
        <v>-65.308697843673059</v>
      </c>
      <c r="AS68" s="71">
        <v>-62.592121233432849</v>
      </c>
      <c r="AT68" s="71">
        <v>-59.775716092224009</v>
      </c>
      <c r="AU68" s="71">
        <v>-56.859482420046547</v>
      </c>
      <c r="AV68" s="71">
        <v>-53.843420216900441</v>
      </c>
      <c r="AW68" s="71">
        <v>-50.727529482785712</v>
      </c>
      <c r="AX68" s="71">
        <v>-47.511810217702347</v>
      </c>
      <c r="AY68" s="71">
        <v>-44.196262421650339</v>
      </c>
      <c r="AZ68" s="71">
        <v>-40.780886094629722</v>
      </c>
      <c r="BA68" s="71">
        <v>-37.265681236640468</v>
      </c>
      <c r="BB68" s="71">
        <v>-33.650647847682571</v>
      </c>
      <c r="BC68" s="71">
        <v>-29.935785927756051</v>
      </c>
      <c r="BD68" s="71">
        <v>-26.121095476860887</v>
      </c>
      <c r="BE68" s="71">
        <v>-22.206576494997091</v>
      </c>
      <c r="BF68" s="71">
        <v>-18.1922289821647</v>
      </c>
      <c r="BG68" s="71">
        <v>-14.077935696311197</v>
      </c>
      <c r="BH68" s="71">
        <v>-9.8202314360836702</v>
      </c>
      <c r="BI68" s="71">
        <v>-5.3838964507095559</v>
      </c>
      <c r="BJ68" s="71">
        <v>-0.76893074018877705</v>
      </c>
      <c r="BK68" s="71">
        <v>4.0246656954786291</v>
      </c>
      <c r="BL68" s="71">
        <v>8.996892856292618</v>
      </c>
      <c r="BM68" s="71">
        <v>14.147750742253276</v>
      </c>
      <c r="BN68" s="71">
        <v>19.477239353360563</v>
      </c>
      <c r="BO68" s="71">
        <v>24.985358689614475</v>
      </c>
      <c r="BP68" s="71">
        <v>30.672108751014967</v>
      </c>
      <c r="BQ68" s="71">
        <v>36.537489537562131</v>
      </c>
      <c r="BR68" s="71">
        <v>42.58150104925592</v>
      </c>
      <c r="BS68" s="71">
        <v>48.804143286096284</v>
      </c>
      <c r="BT68" s="71">
        <v>55.205416248083331</v>
      </c>
      <c r="BU68" s="71">
        <v>61.785319935217004</v>
      </c>
      <c r="BV68" s="71">
        <v>68.543854347497245</v>
      </c>
      <c r="BW68" s="71">
        <v>75.481019484924175</v>
      </c>
      <c r="BX68" s="71">
        <v>82.59681534749771</v>
      </c>
      <c r="BY68" s="71">
        <v>89.891241935217906</v>
      </c>
      <c r="BZ68" s="71">
        <v>97.364299248084649</v>
      </c>
      <c r="CA68" s="71">
        <v>105.01598728609807</v>
      </c>
      <c r="CB68" s="71">
        <v>112.84630604925813</v>
      </c>
      <c r="CC68" s="71">
        <v>120.85525553756476</v>
      </c>
      <c r="CD68" s="71">
        <v>129.04283575101806</v>
      </c>
      <c r="CE68" s="71">
        <v>137.40904668961798</v>
      </c>
      <c r="CF68" s="71">
        <v>145.95388835336456</v>
      </c>
      <c r="CG68" s="71">
        <v>154.67736074225766</v>
      </c>
      <c r="CH68" s="71">
        <v>163.57946385629748</v>
      </c>
      <c r="CI68" s="71">
        <v>172.66019769548393</v>
      </c>
      <c r="CJ68" s="71">
        <v>181.91956225981696</v>
      </c>
      <c r="CK68" s="71">
        <v>191.35755754929662</v>
      </c>
      <c r="CL68" s="71">
        <v>200.97418356392296</v>
      </c>
      <c r="CM68" s="71">
        <v>210.7694403036958</v>
      </c>
      <c r="CN68" s="71">
        <v>220.74332776861539</v>
      </c>
      <c r="CO68" s="71">
        <v>230.8958459586816</v>
      </c>
      <c r="CP68" s="71">
        <v>241.22699487389445</v>
      </c>
      <c r="CQ68" s="71">
        <v>251.7367745142538</v>
      </c>
      <c r="CR68" s="71">
        <v>262.42518487975991</v>
      </c>
      <c r="CS68" s="71">
        <v>273.29222597041263</v>
      </c>
      <c r="CT68" s="71">
        <v>284.33789778621195</v>
      </c>
      <c r="CU68" s="71">
        <v>295.56220032715794</v>
      </c>
      <c r="CV68" s="71">
        <v>306.9651335932503</v>
      </c>
      <c r="CW68" s="71">
        <v>318.54669758448955</v>
      </c>
      <c r="CX68" s="71">
        <v>330.30689230087535</v>
      </c>
      <c r="CY68" s="71">
        <v>342.24571774240781</v>
      </c>
      <c r="CZ68" s="71">
        <v>354.36317390908692</v>
      </c>
      <c r="DA68" s="71">
        <v>366.65926080091265</v>
      </c>
      <c r="DB68" s="71">
        <v>379.1339784178848</v>
      </c>
      <c r="DC68" s="71">
        <v>391.78732676000379</v>
      </c>
      <c r="DD68" s="71">
        <v>404.61930582726944</v>
      </c>
      <c r="DE68" s="71">
        <v>417.62991561968158</v>
      </c>
      <c r="DF68" s="71">
        <v>430.81915613724044</v>
      </c>
      <c r="DG68" s="71">
        <v>444.18702737994596</v>
      </c>
      <c r="DH68" s="71">
        <v>457.73352934779803</v>
      </c>
      <c r="DI68" s="71">
        <v>471.45866204079658</v>
      </c>
      <c r="DJ68" s="71">
        <v>485.36242545894203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1254.6210897762846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117.07182005484218</v>
      </c>
      <c r="K85" s="79">
        <v>950.47968701747664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-1182.6852614619575</v>
      </c>
      <c r="K86" s="79">
        <v>890.0433114841868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936985.01075815875</v>
      </c>
      <c r="J89" s="80">
        <v>9.9322095620641399E-2</v>
      </c>
      <c r="K89" s="80">
        <v>1.3620921420908051E-7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935826.28024219396</v>
      </c>
      <c r="J90" s="80">
        <v>7.7422066968879488E-2</v>
      </c>
      <c r="K90" s="80">
        <v>3.2731475351766642E-8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890043.31148418679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-14.30505177075673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1254.6210897762846</v>
      </c>
      <c r="K114" s="79">
        <v>451.93121576980161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117.07182005484218</v>
      </c>
      <c r="K115" s="79">
        <v>28.192864030588623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-1182.6852614619575</v>
      </c>
      <c r="K116" s="79">
        <v>-100.92520943580223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4.2153977673921785</v>
      </c>
      <c r="J119" s="80">
        <v>1.8916220253404337E-4</v>
      </c>
      <c r="K119" s="146">
        <v>1.3365884880091697E-10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3.5551371713647062</v>
      </c>
      <c r="J120" s="80">
        <v>1.7668326479018643E-4</v>
      </c>
      <c r="K120" s="80">
        <v>7.4695808998153179E-11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-100.92520943580223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614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1537.64100892741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1.0092398280589843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-353.94714832947437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-381.56679216562668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-1076.8652614619573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0.1008546971887329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119.99999999999999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7.0494777525431596E-2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0.1608746437738173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138.05084236690843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-46.52958526478568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-14.30505177075673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4.533826200621564E-3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-46.485614762739957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-14.289720807912879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7.9008331030210392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zoomScale="77" zoomScaleNormal="100" workbookViewId="0">
      <selection activeCell="G21" sqref="G21"/>
    </sheetView>
  </sheetViews>
  <sheetFormatPr baseColWidth="10"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2:30">
      <c r="AB1" s="165">
        <v>1</v>
      </c>
      <c r="AC1" s="165">
        <v>2</v>
      </c>
      <c r="AD1" s="165">
        <v>3</v>
      </c>
    </row>
    <row r="2" spans="2:30">
      <c r="B2" s="117" t="s">
        <v>214</v>
      </c>
      <c r="N2" s="117" t="s">
        <v>281</v>
      </c>
    </row>
    <row r="3" spans="2:30">
      <c r="R3" s="117" t="s">
        <v>281</v>
      </c>
    </row>
    <row r="4" spans="2:30">
      <c r="B4" s="117" t="s">
        <v>280</v>
      </c>
      <c r="AB4" s="117" t="s">
        <v>384</v>
      </c>
    </row>
    <row r="6" spans="2:30" ht="13.8">
      <c r="R6" t="s">
        <v>360</v>
      </c>
      <c r="S6" s="156">
        <v>1</v>
      </c>
      <c r="T6" t="s">
        <v>361</v>
      </c>
      <c r="X6" s="117" t="s">
        <v>362</v>
      </c>
      <c r="AB6" s="166" t="s">
        <v>385</v>
      </c>
      <c r="AC6" s="108">
        <v>1</v>
      </c>
      <c r="AD6" t="s">
        <v>386</v>
      </c>
    </row>
    <row r="7" spans="2:30" ht="13.8">
      <c r="R7" t="s">
        <v>363</v>
      </c>
      <c r="S7" s="157">
        <v>1.5</v>
      </c>
      <c r="X7" s="158" t="s">
        <v>364</v>
      </c>
      <c r="Y7" s="110">
        <v>50</v>
      </c>
      <c r="AB7" s="166" t="s">
        <v>387</v>
      </c>
      <c r="AC7" s="108">
        <v>1.19</v>
      </c>
      <c r="AD7" t="s">
        <v>388</v>
      </c>
    </row>
    <row r="8" spans="2:30" ht="13.8">
      <c r="X8" s="158" t="s">
        <v>365</v>
      </c>
      <c r="Y8" s="110">
        <v>0.1</v>
      </c>
      <c r="AB8" s="166" t="s">
        <v>389</v>
      </c>
      <c r="AC8" s="108">
        <v>1.3</v>
      </c>
      <c r="AD8" t="s">
        <v>390</v>
      </c>
    </row>
    <row r="9" spans="2:30">
      <c r="X9" s="158" t="s">
        <v>366</v>
      </c>
      <c r="Y9" s="109">
        <v>0.95408705132867211</v>
      </c>
    </row>
    <row r="10" spans="2:30">
      <c r="R10" s="117" t="s">
        <v>367</v>
      </c>
      <c r="X10" s="158" t="s">
        <v>368</v>
      </c>
      <c r="Y10" s="109">
        <v>43.367593242212365</v>
      </c>
      <c r="Z10" t="s">
        <v>369</v>
      </c>
    </row>
    <row r="11" spans="2:30">
      <c r="R11" s="159" t="s">
        <v>370</v>
      </c>
      <c r="T11" s="160" t="s">
        <v>398</v>
      </c>
      <c r="U11" s="104">
        <v>150</v>
      </c>
      <c r="V11" s="160" t="s">
        <v>8</v>
      </c>
      <c r="X11" s="158" t="s">
        <v>371</v>
      </c>
      <c r="Y11" s="110">
        <v>3</v>
      </c>
    </row>
    <row r="12" spans="2:30">
      <c r="R12" s="161" t="s">
        <v>372</v>
      </c>
      <c r="T12" s="162" t="s">
        <v>399</v>
      </c>
      <c r="U12" s="104">
        <v>90</v>
      </c>
      <c r="V12" s="162" t="s">
        <v>8</v>
      </c>
      <c r="X12" s="158" t="s">
        <v>373</v>
      </c>
      <c r="Y12" s="110">
        <v>5</v>
      </c>
      <c r="AB12" s="117" t="s">
        <v>391</v>
      </c>
    </row>
    <row r="13" spans="2:30">
      <c r="X13" s="158" t="s">
        <v>374</v>
      </c>
      <c r="Y13" s="110">
        <v>2000000</v>
      </c>
    </row>
    <row r="14" spans="2:30" ht="13.8">
      <c r="R14" s="159" t="s">
        <v>375</v>
      </c>
      <c r="T14" s="160" t="s">
        <v>400</v>
      </c>
      <c r="U14" s="163">
        <v>44.752499999999998</v>
      </c>
      <c r="V14" s="160" t="s">
        <v>8</v>
      </c>
      <c r="X14" s="158" t="s">
        <v>376</v>
      </c>
      <c r="Y14" s="109">
        <v>43.367593242212365</v>
      </c>
      <c r="AB14" s="167" t="s">
        <v>392</v>
      </c>
      <c r="AC14" s="167" t="s">
        <v>393</v>
      </c>
      <c r="AD14" s="167" t="s">
        <v>394</v>
      </c>
    </row>
    <row r="15" spans="2:30" ht="13.8">
      <c r="R15" s="159" t="s">
        <v>377</v>
      </c>
      <c r="T15" s="160" t="s">
        <v>401</v>
      </c>
      <c r="U15" s="163">
        <v>44.752499999999998</v>
      </c>
      <c r="V15" s="160" t="s">
        <v>8</v>
      </c>
      <c r="X15" s="158" t="s">
        <v>378</v>
      </c>
      <c r="Y15" s="109">
        <v>1</v>
      </c>
      <c r="AB15" s="168" t="s">
        <v>395</v>
      </c>
      <c r="AC15" s="168" t="s">
        <v>395</v>
      </c>
      <c r="AD15" s="168" t="s">
        <v>123</v>
      </c>
    </row>
    <row r="16" spans="2:30">
      <c r="R16" s="159" t="s">
        <v>379</v>
      </c>
      <c r="T16" s="160" t="s">
        <v>402</v>
      </c>
      <c r="U16" s="163">
        <v>41.865812163333331</v>
      </c>
      <c r="V16" s="160" t="s">
        <v>8</v>
      </c>
      <c r="X16" s="158" t="s">
        <v>380</v>
      </c>
      <c r="Y16" s="109">
        <v>1.1000000000000001</v>
      </c>
      <c r="AB16" s="169">
        <v>0.1330700007</v>
      </c>
      <c r="AC16" s="169">
        <v>-451839.7</v>
      </c>
      <c r="AD16" s="170">
        <v>0.1</v>
      </c>
    </row>
    <row r="17" spans="2:30">
      <c r="X17" s="158" t="s">
        <v>381</v>
      </c>
      <c r="Y17" s="109">
        <v>0.60099999999999998</v>
      </c>
      <c r="AB17" s="169">
        <v>0.1330700007</v>
      </c>
      <c r="AC17" s="169">
        <v>-366581.8</v>
      </c>
      <c r="AD17" s="170">
        <v>3088.54</v>
      </c>
    </row>
    <row r="18" spans="2:30">
      <c r="R18" s="159" t="s">
        <v>382</v>
      </c>
      <c r="T18" s="160" t="s">
        <v>383</v>
      </c>
      <c r="U18" s="164">
        <v>1473.1579837133568</v>
      </c>
      <c r="V18" s="160" t="s">
        <v>217</v>
      </c>
      <c r="AB18" s="169">
        <v>55255.900699999998</v>
      </c>
      <c r="AC18" s="169">
        <v>-366581.8</v>
      </c>
      <c r="AD18" s="170">
        <v>0.01</v>
      </c>
    </row>
    <row r="19" spans="2:30">
      <c r="AB19" s="169">
        <v>0.1330700007</v>
      </c>
      <c r="AC19" s="169">
        <v>-345267</v>
      </c>
      <c r="AD19" s="170">
        <v>151494</v>
      </c>
    </row>
    <row r="20" spans="2:30" ht="13.8">
      <c r="G20" s="134" t="s">
        <v>288</v>
      </c>
      <c r="AB20" s="169">
        <v>27628.027699999999</v>
      </c>
      <c r="AC20" s="169">
        <v>-345267</v>
      </c>
      <c r="AD20" s="170">
        <v>465.63499999999999</v>
      </c>
    </row>
    <row r="21" spans="2:30" ht="18">
      <c r="G21" s="135">
        <v>30</v>
      </c>
      <c r="AB21" s="169">
        <v>82883.619000000006</v>
      </c>
      <c r="AC21" s="169">
        <v>-345267</v>
      </c>
      <c r="AD21" s="170">
        <v>0.15</v>
      </c>
    </row>
    <row r="22" spans="2:30">
      <c r="G22" s="136">
        <f>MATCH(gap_angle,N48:Q48,0)</f>
        <v>1</v>
      </c>
      <c r="AB22" s="169">
        <v>0.1330700007</v>
      </c>
      <c r="AC22" s="169">
        <v>-323952.2</v>
      </c>
      <c r="AD22" s="170">
        <v>1061100</v>
      </c>
    </row>
    <row r="23" spans="2:30">
      <c r="G23" s="136" t="str">
        <f>"Gap"&amp;gap_angle&amp;"deg"</f>
        <v>Gap30deg</v>
      </c>
      <c r="AB23" s="169">
        <v>27628.027699999999</v>
      </c>
      <c r="AC23" s="169">
        <v>-323952.2</v>
      </c>
      <c r="AD23" s="170">
        <v>18961.5</v>
      </c>
    </row>
    <row r="24" spans="2:30">
      <c r="AB24" s="169">
        <v>55255.900699999998</v>
      </c>
      <c r="AC24" s="169">
        <v>-323952.2</v>
      </c>
      <c r="AD24" s="170">
        <v>13854.8</v>
      </c>
    </row>
    <row r="25" spans="2:30">
      <c r="AB25" s="169">
        <v>82883.619000000006</v>
      </c>
      <c r="AC25" s="169">
        <v>-323952.2</v>
      </c>
      <c r="AD25" s="170">
        <v>5176.3900000000003</v>
      </c>
    </row>
    <row r="26" spans="2:30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347</v>
      </c>
      <c r="G26" s="116" t="s">
        <v>219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279</v>
      </c>
      <c r="O26" s="116" t="s">
        <v>278</v>
      </c>
      <c r="P26" s="116" t="s">
        <v>277</v>
      </c>
      <c r="Q26" s="116" t="s">
        <v>276</v>
      </c>
      <c r="AB26" s="169">
        <v>110511.492</v>
      </c>
      <c r="AC26" s="169">
        <v>-323952.2</v>
      </c>
      <c r="AD26" s="170">
        <v>730.55499999999995</v>
      </c>
    </row>
    <row r="27" spans="2:30" ht="15.6">
      <c r="B27" s="106">
        <v>1</v>
      </c>
      <c r="C27" s="103" t="s">
        <v>197</v>
      </c>
      <c r="E27" s="104"/>
      <c r="F27" s="107" t="s">
        <v>86</v>
      </c>
      <c r="G27" s="104"/>
      <c r="H27" t="s">
        <v>209</v>
      </c>
      <c r="I27" s="138"/>
      <c r="K27" s="106">
        <f>D27</f>
        <v>0</v>
      </c>
      <c r="L27" s="103" t="s">
        <v>197</v>
      </c>
      <c r="N27" s="104"/>
      <c r="O27" s="104"/>
      <c r="P27" s="104"/>
      <c r="Q27" s="104"/>
      <c r="R27" t="s">
        <v>209</v>
      </c>
      <c r="AB27" s="169">
        <v>138139.36499999999</v>
      </c>
      <c r="AC27" s="169">
        <v>-323952.2</v>
      </c>
      <c r="AD27" s="170">
        <v>580.76499999999999</v>
      </c>
    </row>
    <row r="28" spans="2:30" ht="15.6">
      <c r="B28" s="106">
        <f>B27+1</f>
        <v>2</v>
      </c>
      <c r="C28" s="105" t="s">
        <v>208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207</v>
      </c>
      <c r="I28" s="139"/>
      <c r="K28" s="106">
        <f>K27+1</f>
        <v>1</v>
      </c>
      <c r="L28" s="105" t="s">
        <v>208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207</v>
      </c>
      <c r="AB28" s="169">
        <v>0.1330700007</v>
      </c>
      <c r="AC28" s="169">
        <v>-302637.40000000002</v>
      </c>
      <c r="AD28" s="170">
        <v>3348000</v>
      </c>
    </row>
    <row r="29" spans="2:30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">
        <v>204</v>
      </c>
      <c r="AB29" s="169">
        <v>27628.027699999999</v>
      </c>
      <c r="AC29" s="169">
        <v>-302637.40000000002</v>
      </c>
      <c r="AD29" s="170">
        <v>232543</v>
      </c>
    </row>
    <row r="30" spans="2:30" ht="15.6">
      <c r="B30" s="106"/>
      <c r="C30" s="105" t="s">
        <v>203</v>
      </c>
      <c r="D30" s="103" t="s">
        <v>143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203</v>
      </c>
      <c r="M30" s="103" t="s">
        <v>143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403</v>
      </c>
      <c r="AB30" s="169">
        <v>55255.900699999998</v>
      </c>
      <c r="AC30" s="169">
        <v>-302637.40000000002</v>
      </c>
      <c r="AD30" s="170">
        <v>235453</v>
      </c>
    </row>
    <row r="31" spans="2:30" ht="15.6">
      <c r="B31" s="106">
        <f>B28+1</f>
        <v>3</v>
      </c>
      <c r="C31" s="103" t="s">
        <v>197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202</v>
      </c>
      <c r="I31" s="138"/>
      <c r="K31" s="106">
        <f>K28+1</f>
        <v>2</v>
      </c>
      <c r="L31" s="103" t="s">
        <v>197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202</v>
      </c>
      <c r="AB31" s="169">
        <v>82883.619000000006</v>
      </c>
      <c r="AC31" s="169">
        <v>-302637.40000000002</v>
      </c>
      <c r="AD31" s="170">
        <v>111586</v>
      </c>
    </row>
    <row r="32" spans="2:30" ht="15.6">
      <c r="B32" s="106"/>
      <c r="C32" s="103" t="s">
        <v>201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201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404</v>
      </c>
      <c r="AB32" s="169">
        <v>110511.492</v>
      </c>
      <c r="AC32" s="169">
        <v>-302637.40000000002</v>
      </c>
      <c r="AD32" s="170">
        <v>40517.300000000003</v>
      </c>
    </row>
    <row r="33" spans="2:30" ht="15.6">
      <c r="B33" s="106"/>
      <c r="C33" s="103" t="s">
        <v>200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200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405</v>
      </c>
      <c r="AB33" s="169">
        <v>138139.36499999999</v>
      </c>
      <c r="AC33" s="169">
        <v>-302637.40000000002</v>
      </c>
      <c r="AD33" s="170">
        <v>7179.93</v>
      </c>
    </row>
    <row r="34" spans="2:30" ht="15.6">
      <c r="B34" s="106"/>
      <c r="C34" s="103" t="s">
        <v>199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198</v>
      </c>
      <c r="I34" s="138"/>
      <c r="K34" s="106"/>
      <c r="L34" s="103" t="s">
        <v>199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406</v>
      </c>
      <c r="AB34" s="169">
        <v>165767.23800000001</v>
      </c>
      <c r="AC34" s="169">
        <v>-302637.40000000002</v>
      </c>
      <c r="AD34" s="170">
        <v>1227.22</v>
      </c>
    </row>
    <row r="35" spans="2:30" ht="15.6">
      <c r="B35" s="131">
        <f>B31+1</f>
        <v>4</v>
      </c>
      <c r="C35" s="130" t="s">
        <v>275</v>
      </c>
      <c r="D35" s="130" t="s">
        <v>128</v>
      </c>
      <c r="E35" s="129" cm="1">
        <f t="array" ref="E35">INDEX(N35:Q35,case_number)</f>
        <v>0</v>
      </c>
      <c r="F35" s="129" t="s">
        <v>86</v>
      </c>
      <c r="G35" s="129"/>
      <c r="H35" s="132" t="s">
        <v>196</v>
      </c>
      <c r="I35" s="140"/>
      <c r="J35" s="132"/>
      <c r="K35" s="131">
        <f>K31+1</f>
        <v>3</v>
      </c>
      <c r="L35" s="130" t="s">
        <v>275</v>
      </c>
      <c r="M35" s="130" t="s">
        <v>128</v>
      </c>
      <c r="N35" s="129">
        <v>0</v>
      </c>
      <c r="O35" s="129">
        <v>0</v>
      </c>
      <c r="P35" s="129">
        <v>0</v>
      </c>
      <c r="Q35" s="129">
        <v>0</v>
      </c>
      <c r="R35" t="s">
        <v>407</v>
      </c>
      <c r="AB35" s="169">
        <v>193395.111</v>
      </c>
      <c r="AC35" s="169">
        <v>-302637.40000000002</v>
      </c>
      <c r="AD35" s="170">
        <v>435.755</v>
      </c>
    </row>
    <row r="36" spans="2:30" ht="15.6">
      <c r="B36" s="106"/>
      <c r="C36" s="105" t="s">
        <v>195</v>
      </c>
      <c r="D36" s="103" t="s">
        <v>274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195</v>
      </c>
      <c r="M36" s="103" t="s">
        <v>274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408</v>
      </c>
      <c r="AB36" s="169">
        <v>221022.984</v>
      </c>
      <c r="AC36" s="169">
        <v>-302637.40000000002</v>
      </c>
      <c r="AD36" s="170">
        <v>10.865</v>
      </c>
    </row>
    <row r="37" spans="2:30" ht="15.6">
      <c r="B37" s="106"/>
      <c r="C37" s="105" t="s">
        <v>194</v>
      </c>
      <c r="D37" s="103" t="s">
        <v>274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194</v>
      </c>
      <c r="M37" s="103" t="s">
        <v>274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408</v>
      </c>
      <c r="AB37" s="169">
        <v>0.1330700007</v>
      </c>
      <c r="AC37" s="169">
        <v>-281322.59999999998</v>
      </c>
      <c r="AD37" s="170">
        <v>5872260</v>
      </c>
    </row>
    <row r="38" spans="2:30">
      <c r="B38" s="106"/>
      <c r="C38" s="105" t="s">
        <v>193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193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408</v>
      </c>
      <c r="AB38" s="169">
        <v>27628.027699999999</v>
      </c>
      <c r="AC38" s="169">
        <v>-281322.59999999998</v>
      </c>
      <c r="AD38" s="170">
        <v>316034</v>
      </c>
    </row>
    <row r="39" spans="2:30" ht="15.6">
      <c r="B39" s="106">
        <f>B35+1</f>
        <v>5</v>
      </c>
      <c r="C39" s="105" t="s">
        <v>192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4</v>
      </c>
      <c r="L39" s="105" t="s">
        <v>192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408</v>
      </c>
      <c r="AB39" s="169">
        <v>55255.900699999998</v>
      </c>
      <c r="AC39" s="169">
        <v>-281322.59999999998</v>
      </c>
      <c r="AD39" s="170">
        <v>234412</v>
      </c>
    </row>
    <row r="40" spans="2:30" ht="15.6">
      <c r="B40" s="106"/>
      <c r="C40" s="105" t="s">
        <v>191</v>
      </c>
      <c r="D40" s="103" t="s">
        <v>273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191</v>
      </c>
      <c r="M40" s="103" t="s">
        <v>126</v>
      </c>
      <c r="N40" s="107">
        <v>500</v>
      </c>
      <c r="O40" s="107">
        <v>500</v>
      </c>
      <c r="P40" s="107">
        <v>500</v>
      </c>
      <c r="Q40" s="107">
        <v>500</v>
      </c>
      <c r="R40" t="s">
        <v>408</v>
      </c>
      <c r="AB40" s="169">
        <v>82883.619000000006</v>
      </c>
      <c r="AC40" s="169">
        <v>-281322.59999999998</v>
      </c>
      <c r="AD40" s="170">
        <v>95883.4</v>
      </c>
    </row>
    <row r="41" spans="2:30" ht="15.6">
      <c r="B41" s="106">
        <f>B39+1</f>
        <v>6</v>
      </c>
      <c r="C41" s="103" t="s">
        <v>190</v>
      </c>
      <c r="D41" s="103" t="s">
        <v>273</v>
      </c>
      <c r="E41" s="107" cm="1">
        <f t="array" ref="E41">INDEX(N41:Q41,case_number)</f>
        <v>33.30212829607494</v>
      </c>
      <c r="F41" s="107" t="s">
        <v>86</v>
      </c>
      <c r="G41" s="107"/>
      <c r="H41" t="s">
        <v>189</v>
      </c>
      <c r="I41" s="143"/>
      <c r="J41" s="142"/>
      <c r="K41" s="106">
        <f>K39+1</f>
        <v>5</v>
      </c>
      <c r="L41" s="103" t="s">
        <v>190</v>
      </c>
      <c r="M41" s="103" t="s">
        <v>126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409</v>
      </c>
      <c r="AB41" s="169">
        <v>110511.492</v>
      </c>
      <c r="AC41" s="169">
        <v>-281322.59999999998</v>
      </c>
      <c r="AD41" s="170">
        <v>39802.5</v>
      </c>
    </row>
    <row r="42" spans="2:30" ht="15.6">
      <c r="B42" s="106">
        <f>B41+1</f>
        <v>7</v>
      </c>
      <c r="C42" s="103" t="s">
        <v>188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103" si="0">K41+1</f>
        <v>6</v>
      </c>
      <c r="L42" s="103" t="s">
        <v>188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408</v>
      </c>
      <c r="AB42" s="169">
        <v>138139.36499999999</v>
      </c>
      <c r="AC42" s="169">
        <v>-281322.59999999998</v>
      </c>
      <c r="AD42" s="170">
        <v>17664.900000000001</v>
      </c>
    </row>
    <row r="43" spans="2:30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694.92799349999996</v>
      </c>
      <c r="F43" s="107" t="s">
        <v>86</v>
      </c>
      <c r="G43" s="107"/>
      <c r="H43" t="s">
        <v>186</v>
      </c>
      <c r="I43" s="143"/>
      <c r="J43" s="142"/>
      <c r="K43" s="106">
        <f t="shared" si="0"/>
        <v>7</v>
      </c>
      <c r="L43" s="103" t="s">
        <v>187</v>
      </c>
      <c r="M43" s="103" t="s">
        <v>183</v>
      </c>
      <c r="N43" s="107">
        <v>694.92799349999996</v>
      </c>
      <c r="O43" s="107">
        <v>694.92799349999996</v>
      </c>
      <c r="P43" s="107">
        <v>694.92799349999996</v>
      </c>
      <c r="Q43" s="107">
        <v>694.92799349999996</v>
      </c>
      <c r="R43" t="s">
        <v>186</v>
      </c>
      <c r="AB43" s="169">
        <v>165767.23800000001</v>
      </c>
      <c r="AC43" s="169">
        <v>-281322.59999999998</v>
      </c>
      <c r="AD43" s="170">
        <v>7178.63</v>
      </c>
    </row>
    <row r="44" spans="2:30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f t="shared" si="0"/>
        <v>8</v>
      </c>
      <c r="L44" s="103" t="s">
        <v>185</v>
      </c>
      <c r="M44" s="103" t="s">
        <v>183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408</v>
      </c>
      <c r="AB44" s="169">
        <v>193395.111</v>
      </c>
      <c r="AC44" s="169">
        <v>-281322.59999999998</v>
      </c>
      <c r="AD44" s="170">
        <v>3570.11</v>
      </c>
    </row>
    <row r="45" spans="2:30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-694.92799349999996</v>
      </c>
      <c r="F45" s="107" t="s">
        <v>86</v>
      </c>
      <c r="G45" s="107"/>
      <c r="I45" s="143"/>
      <c r="J45" s="142"/>
      <c r="K45" s="106">
        <f t="shared" si="0"/>
        <v>9</v>
      </c>
      <c r="L45" s="103" t="s">
        <v>184</v>
      </c>
      <c r="M45" s="103" t="s">
        <v>183</v>
      </c>
      <c r="N45" s="107">
        <v>-694.92799349999996</v>
      </c>
      <c r="O45" s="107">
        <v>-694.92799349999996</v>
      </c>
      <c r="P45" s="107">
        <v>-694.92799349999996</v>
      </c>
      <c r="Q45" s="107">
        <v>-694.92799349999996</v>
      </c>
      <c r="R45" t="s">
        <v>408</v>
      </c>
      <c r="AB45" s="169">
        <v>221022.984</v>
      </c>
      <c r="AC45" s="169">
        <v>-281322.59999999998</v>
      </c>
      <c r="AD45" s="170">
        <v>317.21499999999997</v>
      </c>
    </row>
    <row r="46" spans="2:30" ht="15.6">
      <c r="B46" s="106"/>
      <c r="C46" s="103" t="s">
        <v>182</v>
      </c>
      <c r="D46" s="103" t="s">
        <v>128</v>
      </c>
      <c r="E46" s="111" cm="1">
        <f t="array" ref="E46">INDEX(N46:Q46,case_number)</f>
        <v>1746.7113300610752</v>
      </c>
      <c r="F46" s="111" t="s">
        <v>86</v>
      </c>
      <c r="G46" s="111"/>
      <c r="I46" s="143"/>
      <c r="J46" s="142"/>
      <c r="K46" s="106"/>
      <c r="L46" s="103" t="s">
        <v>182</v>
      </c>
      <c r="M46" s="103" t="s">
        <v>128</v>
      </c>
      <c r="N46" s="111">
        <v>1746.7113300610752</v>
      </c>
      <c r="O46" s="111">
        <v>1746.7113300610752</v>
      </c>
      <c r="P46" s="111">
        <v>1746.7113300610752</v>
      </c>
      <c r="Q46" s="111">
        <v>1746.7113300610752</v>
      </c>
      <c r="R46" t="s">
        <v>408</v>
      </c>
      <c r="AB46" s="169">
        <v>248650.85699999999</v>
      </c>
      <c r="AC46" s="169">
        <v>-281322.59999999998</v>
      </c>
      <c r="AD46" s="170">
        <v>56.325000000000003</v>
      </c>
    </row>
    <row r="47" spans="2:30" ht="15.6">
      <c r="B47" s="106">
        <f>B45+1</f>
        <v>11</v>
      </c>
      <c r="C47" s="103" t="s">
        <v>181</v>
      </c>
      <c r="D47" s="103" t="s">
        <v>123</v>
      </c>
      <c r="E47" s="104"/>
      <c r="F47" s="110" t="s">
        <v>86</v>
      </c>
      <c r="G47" s="104"/>
      <c r="H47" t="s">
        <v>307</v>
      </c>
      <c r="I47" s="143"/>
      <c r="J47" s="142"/>
      <c r="K47" s="106">
        <f>K45+1</f>
        <v>10</v>
      </c>
      <c r="L47" s="103" t="s">
        <v>181</v>
      </c>
      <c r="M47" s="103" t="s">
        <v>123</v>
      </c>
      <c r="N47" s="104"/>
      <c r="O47" s="104"/>
      <c r="P47" s="104"/>
      <c r="Q47" s="104"/>
      <c r="R47" t="s">
        <v>307</v>
      </c>
      <c r="AB47" s="169">
        <v>0.1330700007</v>
      </c>
      <c r="AC47" s="169">
        <v>-260007.8</v>
      </c>
      <c r="AD47" s="170">
        <v>9471380</v>
      </c>
    </row>
    <row r="48" spans="2:30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06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">
        <v>408</v>
      </c>
      <c r="AB48" s="169">
        <v>27628.027699999999</v>
      </c>
      <c r="AC48" s="169">
        <v>-260007.8</v>
      </c>
      <c r="AD48" s="170">
        <v>675005</v>
      </c>
    </row>
    <row r="49" spans="2:30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320</v>
      </c>
      <c r="I49" s="143"/>
      <c r="J49" s="142"/>
      <c r="K49" s="106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320</v>
      </c>
      <c r="AB49" s="169">
        <v>55255.900699999998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3"/>
      <c r="J50" s="142"/>
      <c r="K50" s="106"/>
      <c r="L50" s="103" t="s">
        <v>93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">
        <v>408</v>
      </c>
      <c r="AB50" s="169">
        <v>82883.619000000006</v>
      </c>
      <c r="AC50" s="169">
        <v>-260007.8</v>
      </c>
      <c r="AD50" s="170">
        <v>198094</v>
      </c>
    </row>
    <row r="51" spans="2:30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3"/>
      <c r="J51" s="142"/>
      <c r="K51" s="106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">
        <v>408</v>
      </c>
      <c r="AB51" s="169">
        <v>110511.492</v>
      </c>
      <c r="AC51" s="169">
        <v>-260007.8</v>
      </c>
      <c r="AD51" s="170">
        <v>50147</v>
      </c>
    </row>
    <row r="52" spans="2:30" ht="15.6">
      <c r="B52" s="106">
        <f>B47+1</f>
        <v>12</v>
      </c>
      <c r="C52" s="103" t="s">
        <v>175</v>
      </c>
      <c r="D52" s="103" t="s">
        <v>126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3"/>
      <c r="J52" s="142"/>
      <c r="K52" s="106">
        <f>K47+1</f>
        <v>11</v>
      </c>
      <c r="L52" s="103" t="s">
        <v>175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408</v>
      </c>
      <c r="AB52" s="169">
        <v>138139.36499999999</v>
      </c>
      <c r="AC52" s="169">
        <v>-260007.8</v>
      </c>
      <c r="AD52" s="170">
        <v>19212.400000000001</v>
      </c>
    </row>
    <row r="53" spans="2:30" ht="15.6">
      <c r="B53" s="106">
        <f>B52+1</f>
        <v>13</v>
      </c>
      <c r="C53" s="103" t="s">
        <v>174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3"/>
      <c r="J53" s="142"/>
      <c r="K53" s="106">
        <f t="shared" si="0"/>
        <v>12</v>
      </c>
      <c r="L53" s="103" t="s">
        <v>174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408</v>
      </c>
      <c r="AB53" s="169">
        <v>165767.23800000001</v>
      </c>
      <c r="AC53" s="169">
        <v>-260007.8</v>
      </c>
      <c r="AD53" s="170">
        <v>11170.4</v>
      </c>
    </row>
    <row r="54" spans="2:30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408</v>
      </c>
      <c r="AB54" s="169">
        <v>193395.111</v>
      </c>
      <c r="AC54" s="169">
        <v>-260007.8</v>
      </c>
      <c r="AD54" s="170">
        <v>6492.5</v>
      </c>
    </row>
    <row r="55" spans="2:30" ht="15.6">
      <c r="B55" s="106">
        <f>B53+1</f>
        <v>14</v>
      </c>
      <c r="C55" s="103" t="s">
        <v>171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13</v>
      </c>
      <c r="L55" s="103" t="s">
        <v>171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408</v>
      </c>
      <c r="AB55" s="169">
        <v>221022.984</v>
      </c>
      <c r="AC55" s="169">
        <v>-260007.8</v>
      </c>
      <c r="AD55" s="170">
        <v>2061.4299999999998</v>
      </c>
    </row>
    <row r="56" spans="2:30" ht="15.6">
      <c r="B56" s="106">
        <f>B55+1</f>
        <v>15</v>
      </c>
      <c r="C56" s="103" t="s">
        <v>170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0"/>
        <v>14</v>
      </c>
      <c r="L56" s="103" t="s">
        <v>170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408</v>
      </c>
      <c r="AB56" s="169">
        <v>248650.85699999999</v>
      </c>
      <c r="AC56" s="169">
        <v>-260007.8</v>
      </c>
      <c r="AD56" s="170">
        <v>1137.06</v>
      </c>
    </row>
    <row r="57" spans="2:30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1"/>
      <c r="J57" s="142"/>
      <c r="K57" s="106">
        <f t="shared" si="0"/>
        <v>15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408</v>
      </c>
      <c r="AB57" s="169">
        <v>276278.73</v>
      </c>
      <c r="AC57" s="169">
        <v>-260007.8</v>
      </c>
      <c r="AD57" s="170">
        <v>22.55</v>
      </c>
    </row>
    <row r="58" spans="2:30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86</v>
      </c>
      <c r="G58" s="109"/>
      <c r="I58" s="141"/>
      <c r="J58" s="142"/>
      <c r="K58" s="106">
        <f t="shared" si="0"/>
        <v>16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408</v>
      </c>
      <c r="AB58" s="169">
        <v>0.1330700007</v>
      </c>
      <c r="AC58" s="169">
        <v>-238693</v>
      </c>
      <c r="AD58" s="170">
        <v>11580800</v>
      </c>
    </row>
    <row r="59" spans="2:30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86</v>
      </c>
      <c r="G59" s="109"/>
      <c r="I59" s="143"/>
      <c r="J59" s="142"/>
      <c r="K59" s="106">
        <f t="shared" si="0"/>
        <v>17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408</v>
      </c>
      <c r="AB59" s="169">
        <v>27628.027699999999</v>
      </c>
      <c r="AC59" s="169">
        <v>-238693</v>
      </c>
      <c r="AD59" s="170">
        <v>846889</v>
      </c>
    </row>
    <row r="60" spans="2:30" ht="15.6">
      <c r="B60" s="106">
        <f>B59+1</f>
        <v>19</v>
      </c>
      <c r="C60" s="103" t="s">
        <v>166</v>
      </c>
      <c r="D60" s="103" t="s">
        <v>126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3"/>
      <c r="J60" s="142"/>
      <c r="K60" s="106">
        <f t="shared" si="0"/>
        <v>18</v>
      </c>
      <c r="L60" s="103" t="s">
        <v>166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408</v>
      </c>
      <c r="AB60" s="169">
        <v>55255.900699999998</v>
      </c>
      <c r="AC60" s="169">
        <v>-238693</v>
      </c>
      <c r="AD60" s="170">
        <v>627169</v>
      </c>
    </row>
    <row r="61" spans="2:30" ht="15.6">
      <c r="B61" s="106"/>
      <c r="C61" s="103" t="s">
        <v>165</v>
      </c>
      <c r="D61" s="103" t="s">
        <v>126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3"/>
      <c r="J61" s="142"/>
      <c r="K61" s="106"/>
      <c r="L61" s="103" t="s">
        <v>165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164</v>
      </c>
      <c r="AB61" s="169">
        <v>82883.619000000006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3"/>
      <c r="J62" s="142"/>
      <c r="K62" s="106">
        <f>K60+1</f>
        <v>19</v>
      </c>
      <c r="L62" s="103" t="s">
        <v>163</v>
      </c>
      <c r="M62" s="103"/>
      <c r="N62" s="128"/>
      <c r="O62" s="128"/>
      <c r="P62" s="128"/>
      <c r="Q62" s="128"/>
      <c r="R62" t="s">
        <v>162</v>
      </c>
      <c r="AB62" s="169">
        <v>110511.492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4"/>
      <c r="J63" s="142"/>
      <c r="K63" s="106">
        <f t="shared" si="0"/>
        <v>20</v>
      </c>
      <c r="L63" s="112" t="s">
        <v>161</v>
      </c>
      <c r="M63" s="103"/>
      <c r="N63" s="128"/>
      <c r="O63" s="128"/>
      <c r="P63" s="128"/>
      <c r="Q63" s="128"/>
      <c r="R63" t="s">
        <v>160</v>
      </c>
      <c r="AB63" s="169">
        <v>138139.36499999999</v>
      </c>
      <c r="AC63" s="169">
        <v>-238693</v>
      </c>
      <c r="AD63" s="170">
        <v>29240.7</v>
      </c>
    </row>
    <row r="64" spans="2:30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3"/>
      <c r="J64" s="142"/>
      <c r="K64" s="106">
        <f t="shared" si="0"/>
        <v>21</v>
      </c>
      <c r="L64" s="103" t="s">
        <v>159</v>
      </c>
      <c r="M64" s="103"/>
      <c r="N64" s="104"/>
      <c r="O64" s="104"/>
      <c r="P64" s="104"/>
      <c r="Q64" s="104"/>
      <c r="R64" t="s">
        <v>408</v>
      </c>
      <c r="AB64" s="169">
        <v>165767.23800000001</v>
      </c>
      <c r="AC64" s="169">
        <v>-238693</v>
      </c>
      <c r="AD64" s="170">
        <v>11043.4</v>
      </c>
    </row>
    <row r="65" spans="2:30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3"/>
      <c r="J65" s="142"/>
      <c r="K65" s="106">
        <f t="shared" si="0"/>
        <v>22</v>
      </c>
      <c r="L65" s="103" t="s">
        <v>158</v>
      </c>
      <c r="M65" s="103"/>
      <c r="N65" s="104"/>
      <c r="O65" s="104"/>
      <c r="P65" s="104"/>
      <c r="Q65" s="104"/>
      <c r="R65" t="s">
        <v>408</v>
      </c>
      <c r="AB65" s="169">
        <v>193395.111</v>
      </c>
      <c r="AC65" s="169">
        <v>-238693</v>
      </c>
      <c r="AD65" s="170">
        <v>6030.38</v>
      </c>
    </row>
    <row r="66" spans="2:30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3"/>
      <c r="J66" s="142"/>
      <c r="K66" s="106">
        <f t="shared" si="0"/>
        <v>23</v>
      </c>
      <c r="L66" s="103" t="s">
        <v>157</v>
      </c>
      <c r="M66" s="103"/>
      <c r="N66" s="128"/>
      <c r="O66" s="128"/>
      <c r="P66" s="128"/>
      <c r="Q66" s="128"/>
      <c r="R66" t="s">
        <v>156</v>
      </c>
      <c r="AB66" s="169">
        <v>221022.984</v>
      </c>
      <c r="AC66" s="169">
        <v>-238693</v>
      </c>
      <c r="AD66" s="170">
        <v>1930.07</v>
      </c>
    </row>
    <row r="67" spans="2:30" ht="15.6">
      <c r="B67" s="106"/>
      <c r="C67" s="103" t="s">
        <v>319</v>
      </c>
      <c r="D67" s="103" t="s">
        <v>128</v>
      </c>
      <c r="E67" s="109" cm="1">
        <f t="array" ref="E67">INDEX(N67:Q67,case_number)</f>
        <v>-105.82</v>
      </c>
      <c r="F67" s="109" cm="1">
        <f t="array" aca="1" ref="F67" ca="1">INDIRECT(sheet_name&amp;"!Point1.Z")</f>
        <v>-105.82</v>
      </c>
      <c r="G67" s="118">
        <f t="shared" ref="G67" ca="1" si="3">(F67-E67)/E67</f>
        <v>0</v>
      </c>
      <c r="K67" s="106"/>
      <c r="L67" s="103" t="s">
        <v>319</v>
      </c>
      <c r="M67" s="103" t="s">
        <v>128</v>
      </c>
      <c r="N67" s="109">
        <v>-105.82</v>
      </c>
      <c r="O67" s="109">
        <v>-105.82</v>
      </c>
      <c r="P67" s="109">
        <v>-105.82</v>
      </c>
      <c r="Q67" s="109">
        <v>-105.82</v>
      </c>
      <c r="AB67" s="169">
        <v>248650.85699999999</v>
      </c>
      <c r="AC67" s="169">
        <v>-238693</v>
      </c>
      <c r="AD67" s="170">
        <v>362.6</v>
      </c>
    </row>
    <row r="68" spans="2:30" ht="15.6">
      <c r="B68" s="106"/>
      <c r="C68" s="103" t="s">
        <v>318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4">(F68-E68)/E68</f>
        <v>0</v>
      </c>
      <c r="K68" s="106"/>
      <c r="L68" s="103" t="s">
        <v>318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276278.73</v>
      </c>
      <c r="AC68" s="169">
        <v>-238693</v>
      </c>
      <c r="AD68" s="170">
        <v>56.27</v>
      </c>
    </row>
    <row r="69" spans="2:30" ht="15.6">
      <c r="B69" s="106"/>
      <c r="C69" s="103" t="s">
        <v>317</v>
      </c>
      <c r="D69" s="103" t="s">
        <v>128</v>
      </c>
      <c r="E69" s="108" cm="1">
        <f t="array" ref="E69">INDEX(N69:Q69,case_number)</f>
        <v>1294.4119258947026</v>
      </c>
      <c r="F69" s="108" cm="1">
        <f t="array" aca="1" ref="F69" ca="1">INDIRECT(sheet_name&amp;"!Point2.Z")</f>
        <v>1300.1019445749344</v>
      </c>
      <c r="G69" s="118">
        <f t="shared" ca="1" si="4"/>
        <v>4.3958330160615792E-3</v>
      </c>
      <c r="K69" s="106"/>
      <c r="L69" s="103" t="s">
        <v>317</v>
      </c>
      <c r="M69" s="103" t="s">
        <v>128</v>
      </c>
      <c r="N69" s="109">
        <v>1294.4119258947026</v>
      </c>
      <c r="O69" s="109">
        <v>1249.8478654419655</v>
      </c>
      <c r="P69" s="109">
        <v>1202.668876608893</v>
      </c>
      <c r="Q69" s="109">
        <v>1252.6958224266209</v>
      </c>
      <c r="AB69" s="169">
        <v>359162.34899999999</v>
      </c>
      <c r="AC69" s="169">
        <v>-238693</v>
      </c>
      <c r="AD69" s="170">
        <v>10.865</v>
      </c>
    </row>
    <row r="70" spans="2:30" ht="15.6">
      <c r="B70" s="106"/>
      <c r="C70" s="103" t="s">
        <v>316</v>
      </c>
      <c r="D70" s="103" t="s">
        <v>128</v>
      </c>
      <c r="E70" s="107" cm="1">
        <f t="array" ref="E70">INDEX(N70:Q70,case_number)</f>
        <v>1276</v>
      </c>
      <c r="F70" s="107" cm="1">
        <f t="array" aca="1" ref="F70" ca="1">INDIRECT(sheet_name&amp;"!Point2.Fs")</f>
        <v>1276</v>
      </c>
      <c r="G70" s="118">
        <f t="shared" ca="1" si="4"/>
        <v>0</v>
      </c>
      <c r="K70" s="106"/>
      <c r="L70" s="103" t="s">
        <v>316</v>
      </c>
      <c r="M70" s="103" t="s">
        <v>128</v>
      </c>
      <c r="N70" s="109">
        <v>1276</v>
      </c>
      <c r="O70" s="109">
        <v>1276</v>
      </c>
      <c r="P70" s="109">
        <v>1276</v>
      </c>
      <c r="Q70" s="109">
        <v>1276</v>
      </c>
      <c r="AB70" s="169">
        <v>0.1330700007</v>
      </c>
      <c r="AC70" s="169">
        <v>-217378.2</v>
      </c>
      <c r="AD70" s="170">
        <v>11103500</v>
      </c>
    </row>
    <row r="71" spans="2:30" ht="15.6">
      <c r="B71" s="106"/>
      <c r="C71" s="103" t="s">
        <v>315</v>
      </c>
      <c r="D71" s="103" t="s">
        <v>128</v>
      </c>
      <c r="E71" s="107" cm="1">
        <f t="array" ref="E71">INDEX(N71:Q71,case_number)</f>
        <v>121.46906052949241</v>
      </c>
      <c r="F71" s="107" cm="1">
        <f t="array" aca="1" ref="F71" ca="1">INDIRECT(sheet_name&amp;"!Point3.Z")</f>
        <v>121.35490642075222</v>
      </c>
      <c r="G71" s="118">
        <f t="shared" ca="1" si="4"/>
        <v>-9.3977930052795925E-4</v>
      </c>
      <c r="K71" s="106"/>
      <c r="L71" s="103" t="s">
        <v>315</v>
      </c>
      <c r="M71" s="103" t="s">
        <v>128</v>
      </c>
      <c r="N71" s="109">
        <v>121.46906052949241</v>
      </c>
      <c r="O71" s="109">
        <v>118.93371033230062</v>
      </c>
      <c r="P71" s="109">
        <v>117.92343216229634</v>
      </c>
      <c r="Q71" s="109">
        <v>117.07890344148042</v>
      </c>
      <c r="AB71" s="169">
        <v>27628.027699999999</v>
      </c>
      <c r="AC71" s="169">
        <v>-217378.2</v>
      </c>
      <c r="AD71" s="170">
        <v>710137</v>
      </c>
    </row>
    <row r="72" spans="2:30" ht="15.6">
      <c r="B72" s="106"/>
      <c r="C72" s="103" t="s">
        <v>314</v>
      </c>
      <c r="D72" s="103" t="s">
        <v>128</v>
      </c>
      <c r="E72" s="107" cm="1">
        <f t="array" ref="E72">INDEX(N72:Q72,case_number)</f>
        <v>951.07250990306613</v>
      </c>
      <c r="F72" s="107" cm="1">
        <f t="array" aca="1" ref="F72" ca="1">INDIRECT(sheet_name&amp;"!Point3.Fs")</f>
        <v>950.92019009714591</v>
      </c>
      <c r="G72" s="118">
        <f t="shared" ca="1" si="4"/>
        <v>-1.6015582863997737E-4</v>
      </c>
      <c r="K72" s="106"/>
      <c r="L72" s="103" t="s">
        <v>314</v>
      </c>
      <c r="M72" s="103" t="s">
        <v>128</v>
      </c>
      <c r="N72" s="109">
        <v>951.07250990306613</v>
      </c>
      <c r="O72" s="109">
        <v>951.17538241193677</v>
      </c>
      <c r="P72" s="109">
        <v>951.82487654610441</v>
      </c>
      <c r="Q72" s="109">
        <v>950.52205808959332</v>
      </c>
      <c r="AB72" s="169">
        <v>55255.900699999998</v>
      </c>
      <c r="AC72" s="169">
        <v>-217378.2</v>
      </c>
      <c r="AD72" s="170">
        <v>487653</v>
      </c>
    </row>
    <row r="73" spans="2:30" ht="15.6">
      <c r="B73" s="106"/>
      <c r="C73" s="103" t="s">
        <v>313</v>
      </c>
      <c r="D73" s="103"/>
      <c r="E73" s="107" cm="1">
        <f t="array" ref="E73">INDEX(N73:Q73,case_number)</f>
        <v>373297745.4598316</v>
      </c>
      <c r="F73" s="110" t="s">
        <v>86</v>
      </c>
      <c r="G73" s="110"/>
      <c r="K73" s="106"/>
      <c r="L73" s="103" t="s">
        <v>313</v>
      </c>
      <c r="M73" s="103"/>
      <c r="N73" s="110">
        <v>373297745.4598316</v>
      </c>
      <c r="O73" s="110">
        <v>344579797.67647684</v>
      </c>
      <c r="P73" s="110">
        <v>317576359.37729675</v>
      </c>
      <c r="Q73" s="110">
        <v>343878075.16762292</v>
      </c>
      <c r="AB73" s="169">
        <v>82883.619000000006</v>
      </c>
      <c r="AC73" s="169">
        <v>-217378.2</v>
      </c>
      <c r="AD73" s="170">
        <v>200482</v>
      </c>
    </row>
    <row r="74" spans="2:30" ht="15.6">
      <c r="B74" s="106"/>
      <c r="C74" s="103" t="s">
        <v>312</v>
      </c>
      <c r="D74" s="103"/>
      <c r="E74" s="107" cm="1">
        <f t="array" ref="E74">INDEX(N74:Q74,case_number)</f>
        <v>46789.728087468473</v>
      </c>
      <c r="F74" s="111" t="s">
        <v>86</v>
      </c>
      <c r="G74" s="111"/>
      <c r="K74" s="106"/>
      <c r="L74" s="103" t="s">
        <v>312</v>
      </c>
      <c r="M74" s="103"/>
      <c r="N74" s="111">
        <v>46789.728087468473</v>
      </c>
      <c r="O74" s="111">
        <v>46796.169990449031</v>
      </c>
      <c r="P74" s="111">
        <v>46688.128445321403</v>
      </c>
      <c r="Q74" s="111">
        <v>46972.246129311185</v>
      </c>
      <c r="AB74" s="169">
        <v>110511.492</v>
      </c>
      <c r="AC74" s="169">
        <v>-217378.2</v>
      </c>
      <c r="AD74" s="170">
        <v>85421.6</v>
      </c>
    </row>
    <row r="75" spans="2:30" ht="15.6">
      <c r="B75" s="106"/>
      <c r="C75" s="103" t="s">
        <v>311</v>
      </c>
      <c r="D75" s="103"/>
      <c r="E75" s="107" cm="1">
        <f t="array" ref="E75">INDEX(N75:Q75,case_number)</f>
        <v>37161891.489849463</v>
      </c>
      <c r="F75" s="111" t="s">
        <v>86</v>
      </c>
      <c r="G75" s="111"/>
      <c r="K75" s="106"/>
      <c r="L75" s="103" t="s">
        <v>311</v>
      </c>
      <c r="M75" s="103"/>
      <c r="N75" s="111">
        <v>37161891.489849463</v>
      </c>
      <c r="O75" s="111">
        <v>34917526.579986438</v>
      </c>
      <c r="P75" s="111">
        <v>33251403.4932657</v>
      </c>
      <c r="Q75" s="111">
        <v>34217129.147260919</v>
      </c>
      <c r="AB75" s="169">
        <v>138139.36499999999</v>
      </c>
      <c r="AC75" s="169">
        <v>-217378.2</v>
      </c>
      <c r="AD75" s="170">
        <v>33285.699999999997</v>
      </c>
    </row>
    <row r="76" spans="2:30" ht="15.6">
      <c r="B76" s="106"/>
      <c r="C76" s="105" t="s">
        <v>310</v>
      </c>
      <c r="D76" s="103"/>
      <c r="E76" s="145" cm="1">
        <f t="array" ref="E76">INDEX(N76:Q76,case_number)</f>
        <v>1.2534157694907172E-4</v>
      </c>
      <c r="F76" s="145" cm="1">
        <f t="array" aca="1" ref="F76" ca="1">INDIRECT(sheet_name&amp;"!Fs_coeff.tens.2")*1000</f>
        <v>1.2439662092672026E-4</v>
      </c>
      <c r="G76" s="118">
        <f t="shared" ref="G76:G78" ca="1" si="5">(F76-E76)/E76</f>
        <v>-7.5390468618039934E-3</v>
      </c>
      <c r="K76" s="106"/>
      <c r="L76" s="105" t="s">
        <v>310</v>
      </c>
      <c r="M76" s="103"/>
      <c r="N76" s="155">
        <v>1.2534157694907172E-4</v>
      </c>
      <c r="O76" s="155">
        <v>1.3580648170902223E-4</v>
      </c>
      <c r="P76" s="155">
        <v>1.4701386632451929E-4</v>
      </c>
      <c r="Q76" s="155">
        <v>1.3659564107544402E-4</v>
      </c>
      <c r="AB76" s="169">
        <v>165767.23800000001</v>
      </c>
      <c r="AC76" s="169">
        <v>-217378.2</v>
      </c>
      <c r="AD76" s="170">
        <v>23038.9</v>
      </c>
    </row>
    <row r="77" spans="2:30" ht="15.6">
      <c r="B77" s="106"/>
      <c r="C77" s="105" t="s">
        <v>309</v>
      </c>
      <c r="D77" s="103"/>
      <c r="E77" s="145" cm="1">
        <f t="array" ref="E77">INDEX(N77:Q77,case_number)</f>
        <v>9.9550270372174635E-2</v>
      </c>
      <c r="F77" s="145" cm="1">
        <f t="array" aca="1" ref="F77" ca="1">INDIRECT(sheet_name&amp;"!Fs_coeff.tens.1")</f>
        <v>9.8959771777050162E-2</v>
      </c>
      <c r="G77" s="118">
        <f t="shared" ca="1" si="5"/>
        <v>-5.9316623944551637E-3</v>
      </c>
      <c r="K77" s="106"/>
      <c r="L77" s="105" t="s">
        <v>309</v>
      </c>
      <c r="M77" s="103"/>
      <c r="N77" s="155">
        <v>9.9550270372174635E-2</v>
      </c>
      <c r="O77" s="155">
        <v>0.10133364409474237</v>
      </c>
      <c r="P77" s="155">
        <v>0.10470364846572648</v>
      </c>
      <c r="Q77" s="155">
        <v>9.9503666032159294E-2</v>
      </c>
      <c r="AB77" s="169">
        <v>193395.111</v>
      </c>
      <c r="AC77" s="169">
        <v>-217378.2</v>
      </c>
      <c r="AD77" s="170">
        <v>9696.7199999999993</v>
      </c>
    </row>
    <row r="78" spans="2:30" ht="14.4">
      <c r="B78" s="106"/>
      <c r="C78" s="112" t="s">
        <v>308</v>
      </c>
      <c r="D78" s="103"/>
      <c r="E78" s="108" cm="1">
        <f t="array" ref="E78">INDEX(N78:Q78,case_number)</f>
        <v>937.13085062569303</v>
      </c>
      <c r="F78" s="107" cm="1">
        <f t="array" aca="1" ref="F78" ca="1">INDIRECT(sheet_name&amp;"!Fs_coeff.tens.0")/1000</f>
        <v>937.07894556131873</v>
      </c>
      <c r="G78" s="118">
        <f t="shared" ca="1" si="5"/>
        <v>-5.5387211230577216E-5</v>
      </c>
      <c r="K78" s="106"/>
      <c r="L78" s="112" t="s">
        <v>308</v>
      </c>
      <c r="M78" s="103"/>
      <c r="N78" s="108">
        <v>937.13085062569303</v>
      </c>
      <c r="O78" s="108">
        <v>937.20238256483515</v>
      </c>
      <c r="P78" s="108">
        <v>937.43349756451062</v>
      </c>
      <c r="Q78" s="108">
        <v>936.99989738036402</v>
      </c>
      <c r="AB78" s="169">
        <v>221022.984</v>
      </c>
      <c r="AC78" s="169">
        <v>-217378.2</v>
      </c>
      <c r="AD78" s="170">
        <v>2869.39</v>
      </c>
    </row>
    <row r="79" spans="2:30" ht="15.6">
      <c r="B79" s="106">
        <f>B66+1</f>
        <v>25</v>
      </c>
      <c r="C79" s="105" t="s">
        <v>155</v>
      </c>
      <c r="D79" s="103" t="s">
        <v>128</v>
      </c>
      <c r="E79" s="107" cm="1">
        <f t="array" ref="E79">INDEX(N79:Q79,case_number)</f>
        <v>400.01192619509914</v>
      </c>
      <c r="F79" s="107" cm="1">
        <f t="array" aca="1" ref="F79" ca="1">-INDIRECT(sheet_name&amp;"!DZ_gap")</f>
        <v>391.65737121985046</v>
      </c>
      <c r="G79" s="118">
        <f ca="1">(F79-E79)/E79</f>
        <v>-2.0885764718859608E-2</v>
      </c>
      <c r="I79" s="139"/>
      <c r="K79" s="106">
        <f>K66+1</f>
        <v>24</v>
      </c>
      <c r="L79" s="105" t="s">
        <v>155</v>
      </c>
      <c r="M79" s="103" t="s">
        <v>128</v>
      </c>
      <c r="N79" s="107">
        <v>400.01192619509914</v>
      </c>
      <c r="O79" s="107">
        <v>400.1923866753985</v>
      </c>
      <c r="P79" s="107">
        <v>425.9711364668064</v>
      </c>
      <c r="Q79" s="107">
        <v>356.29104598655556</v>
      </c>
      <c r="R79" t="s">
        <v>408</v>
      </c>
      <c r="AB79" s="169">
        <v>248650.85699999999</v>
      </c>
      <c r="AC79" s="169">
        <v>-217378.2</v>
      </c>
      <c r="AD79" s="170">
        <v>2108.6799999999998</v>
      </c>
    </row>
    <row r="80" spans="2:30" ht="15.6">
      <c r="B80" s="106"/>
      <c r="C80" s="103" t="s">
        <v>144</v>
      </c>
      <c r="D80" s="103" t="s">
        <v>143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144</v>
      </c>
      <c r="M80" s="103" t="s">
        <v>143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">
        <v>408</v>
      </c>
      <c r="AB80" s="169">
        <v>276278.73</v>
      </c>
      <c r="AC80" s="169">
        <v>-217378.2</v>
      </c>
      <c r="AD80" s="170">
        <v>66.819999999999993</v>
      </c>
    </row>
    <row r="81" spans="2:30" ht="16.8">
      <c r="B81" s="106"/>
      <c r="C81" s="103" t="s">
        <v>142</v>
      </c>
      <c r="D81" s="103" t="s">
        <v>272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6">(F81-E81)/E81</f>
        <v>-1.111295481804798E-16</v>
      </c>
      <c r="I81" s="138"/>
      <c r="K81" s="106"/>
      <c r="L81" s="103" t="s">
        <v>142</v>
      </c>
      <c r="M81" s="103" t="s">
        <v>417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">
        <v>408</v>
      </c>
      <c r="AB81" s="169">
        <v>303906.603</v>
      </c>
      <c r="AC81" s="169">
        <v>-217378.2</v>
      </c>
      <c r="AD81" s="170">
        <v>21.73</v>
      </c>
    </row>
    <row r="82" spans="2:30" ht="15.6">
      <c r="B82" s="106"/>
      <c r="C82" s="103" t="s">
        <v>148</v>
      </c>
      <c r="D82" s="103" t="s">
        <v>143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6"/>
        <v>0</v>
      </c>
      <c r="I82" s="138"/>
      <c r="K82" s="106"/>
      <c r="L82" s="103" t="s">
        <v>148</v>
      </c>
      <c r="M82" s="103" t="s">
        <v>143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408</v>
      </c>
      <c r="AB82" s="169">
        <v>359162.34899999999</v>
      </c>
      <c r="AC82" s="169">
        <v>-217378.2</v>
      </c>
      <c r="AD82" s="170">
        <v>6.2649999999999997</v>
      </c>
    </row>
    <row r="83" spans="2:30" ht="16.8">
      <c r="B83" s="106"/>
      <c r="C83" s="103" t="s">
        <v>147</v>
      </c>
      <c r="D83" s="103" t="s">
        <v>272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6"/>
        <v>-4.4732112133308286E-16</v>
      </c>
      <c r="I83" s="138"/>
      <c r="K83" s="106"/>
      <c r="L83" s="103" t="s">
        <v>147</v>
      </c>
      <c r="M83" s="103" t="s">
        <v>417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">
        <v>408</v>
      </c>
      <c r="AB83" s="169">
        <v>386790.22200000001</v>
      </c>
      <c r="AC83" s="169">
        <v>-217378.2</v>
      </c>
      <c r="AD83" s="170">
        <v>3.12</v>
      </c>
    </row>
    <row r="84" spans="2:30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7846.0594632455668</v>
      </c>
      <c r="F84" s="111" cm="1">
        <f t="array" aca="1" ref="F84" ca="1">INDIRECT(sheet_name&amp;"!gap.stiffness")</f>
        <v>7682.1885113260305</v>
      </c>
      <c r="G84" s="118">
        <f ca="1">(F84-E84)/E84</f>
        <v>-2.0885764718860562E-2</v>
      </c>
      <c r="I84" s="138"/>
      <c r="K84" s="106">
        <f>K79+1</f>
        <v>25</v>
      </c>
      <c r="L84" s="103" t="s">
        <v>154</v>
      </c>
      <c r="M84" s="103" t="s">
        <v>134</v>
      </c>
      <c r="N84" s="111">
        <v>7846.0594632455668</v>
      </c>
      <c r="O84" s="111">
        <v>4208.7787456440519</v>
      </c>
      <c r="P84" s="111">
        <v>2759.4068556225784</v>
      </c>
      <c r="Q84" s="111">
        <v>1547.8235267842906</v>
      </c>
      <c r="R84" t="s">
        <v>408</v>
      </c>
      <c r="AB84" s="169">
        <v>0.1330700007</v>
      </c>
      <c r="AC84" s="169">
        <v>-196063.4</v>
      </c>
      <c r="AD84" s="170">
        <v>11335500</v>
      </c>
    </row>
    <row r="85" spans="2:30" ht="15.6">
      <c r="B85" s="106"/>
      <c r="C85" s="103" t="s">
        <v>415</v>
      </c>
      <c r="D85" s="103" t="s">
        <v>123</v>
      </c>
      <c r="E85" s="108" cm="1">
        <f t="array" ref="E85">INDEX(N85:Q85,case_number)</f>
        <v>1.5</v>
      </c>
      <c r="F85" s="108" cm="1">
        <f t="array" aca="1" ref="F85" ca="1">INDIRECT(sheet_name&amp;"!ftot")</f>
        <v>1.5</v>
      </c>
      <c r="G85" s="118">
        <f ca="1">(F85-E85)/E85</f>
        <v>0</v>
      </c>
      <c r="I85" s="138"/>
      <c r="K85" s="106"/>
      <c r="L85" s="103" t="s">
        <v>415</v>
      </c>
      <c r="M85" s="103" t="s">
        <v>123</v>
      </c>
      <c r="N85" s="108">
        <v>1.5</v>
      </c>
      <c r="O85" s="108">
        <v>2</v>
      </c>
      <c r="P85" s="108">
        <v>2.5</v>
      </c>
      <c r="Q85" s="108">
        <v>2.5</v>
      </c>
      <c r="AB85" s="169">
        <v>27628.027699999999</v>
      </c>
      <c r="AC85" s="169">
        <v>-196063.4</v>
      </c>
      <c r="AD85" s="170">
        <v>794046</v>
      </c>
    </row>
    <row r="86" spans="2:30" ht="15.6">
      <c r="B86" s="106">
        <f>B84+1</f>
        <v>27</v>
      </c>
      <c r="C86" s="103" t="s">
        <v>151</v>
      </c>
      <c r="D86" s="103" t="s">
        <v>134</v>
      </c>
      <c r="E86" s="111" cm="1">
        <f t="array" ref="E86">INDEX(N86:Q86,case_number)</f>
        <v>4969.7474220912991</v>
      </c>
      <c r="F86" s="111" t="s">
        <v>86</v>
      </c>
      <c r="G86" s="111"/>
      <c r="H86" t="s">
        <v>153</v>
      </c>
      <c r="I86" s="138"/>
      <c r="K86" s="106">
        <f>K84+1</f>
        <v>26</v>
      </c>
      <c r="L86" s="103" t="s">
        <v>151</v>
      </c>
      <c r="M86" s="103" t="s">
        <v>134</v>
      </c>
      <c r="N86" s="111">
        <v>4969.7474220912991</v>
      </c>
      <c r="O86" s="111">
        <v>2087.6088407482434</v>
      </c>
      <c r="P86" s="111">
        <v>1100.430262890972</v>
      </c>
      <c r="Q86" s="111">
        <v>618.07300717442922</v>
      </c>
      <c r="R86" t="s">
        <v>153</v>
      </c>
      <c r="AB86" s="169">
        <v>55255.900699999998</v>
      </c>
      <c r="AC86" s="169">
        <v>-196063.4</v>
      </c>
      <c r="AD86" s="170">
        <v>535406</v>
      </c>
    </row>
    <row r="87" spans="2:30" ht="15.6">
      <c r="B87" s="106"/>
      <c r="C87" s="103" t="s">
        <v>151</v>
      </c>
      <c r="D87" s="103" t="s">
        <v>134</v>
      </c>
      <c r="E87" s="111" cm="1">
        <f t="array" ref="E87">INDEX(N87:Q87,case_number)</f>
        <v>5347.6060878876842</v>
      </c>
      <c r="F87" s="111" cm="1">
        <f t="array" aca="1" ref="F87" ca="1">INDIRECT(sheet_name&amp;"!gap.k_shell")</f>
        <v>4860.5</v>
      </c>
      <c r="G87" s="118">
        <f ca="1">(F87-E87)/E87</f>
        <v>-9.1088625430167422E-2</v>
      </c>
      <c r="H87" t="s">
        <v>152</v>
      </c>
      <c r="I87" s="138"/>
      <c r="K87" s="106"/>
      <c r="L87" s="103" t="s">
        <v>151</v>
      </c>
      <c r="M87" s="103" t="s">
        <v>134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">
        <v>152</v>
      </c>
      <c r="AB87" s="169">
        <v>82883.619000000006</v>
      </c>
      <c r="AC87" s="169">
        <v>-196063.4</v>
      </c>
      <c r="AD87" s="170">
        <v>248475</v>
      </c>
    </row>
    <row r="88" spans="2:30" ht="15.6">
      <c r="B88" s="106"/>
      <c r="C88" s="103" t="s">
        <v>151</v>
      </c>
      <c r="D88" s="103" t="s">
        <v>134</v>
      </c>
      <c r="E88" s="111" cm="1">
        <f t="array" ref="E88">INDEX(N88:Q88,case_number)</f>
        <v>4969.7474220912991</v>
      </c>
      <c r="F88" s="111" cm="1">
        <f t="array" aca="1" ref="F88" ca="1">INDIRECT(sheet_name&amp;"!gap.k_shell")</f>
        <v>4860.5</v>
      </c>
      <c r="G88" s="118">
        <f ca="1">(F88-E88)/E88</f>
        <v>-2.1982489815413422E-2</v>
      </c>
      <c r="H88" t="s">
        <v>150</v>
      </c>
      <c r="I88" s="138"/>
      <c r="K88" s="106"/>
      <c r="L88" s="103" t="s">
        <v>151</v>
      </c>
      <c r="M88" s="103" t="s">
        <v>134</v>
      </c>
      <c r="N88" s="111">
        <v>4969.7474220912991</v>
      </c>
      <c r="O88" s="111">
        <v>2087.6088407482434</v>
      </c>
      <c r="P88" s="111">
        <v>1100.430262890972</v>
      </c>
      <c r="Q88" s="111">
        <v>618.07300717442922</v>
      </c>
      <c r="R88" t="s">
        <v>150</v>
      </c>
      <c r="AB88" s="169">
        <v>110511.492</v>
      </c>
      <c r="AC88" s="169">
        <v>-196063.4</v>
      </c>
      <c r="AD88" s="170">
        <v>104468</v>
      </c>
    </row>
    <row r="89" spans="2:30" ht="15.6">
      <c r="B89" s="106">
        <f>B86+1</f>
        <v>28</v>
      </c>
      <c r="C89" s="103" t="s">
        <v>149</v>
      </c>
      <c r="D89" s="103" t="s">
        <v>123</v>
      </c>
      <c r="E89" s="109" cm="1">
        <f t="array" ref="E89">INDEX(N89:Q89,case_number)</f>
        <v>1.8</v>
      </c>
      <c r="F89" s="109" cm="1">
        <f t="array" aca="1" ref="F89" ca="1">INDIRECT(sheet_name&amp;"!gap.k_fac")</f>
        <v>1.8</v>
      </c>
      <c r="G89" s="118">
        <f ca="1">(F89-E89)/E89</f>
        <v>0</v>
      </c>
      <c r="I89" s="138"/>
      <c r="K89" s="106">
        <f>K86+1</f>
        <v>27</v>
      </c>
      <c r="L89" s="103" t="s">
        <v>149</v>
      </c>
      <c r="M89" s="103" t="s">
        <v>123</v>
      </c>
      <c r="N89" s="109">
        <v>1.8</v>
      </c>
      <c r="O89" s="109">
        <v>2.0853981633974481</v>
      </c>
      <c r="P89" s="109">
        <v>2.4780972450961727</v>
      </c>
      <c r="Q89" s="109">
        <v>2.8707963267948964</v>
      </c>
      <c r="R89" t="s">
        <v>408</v>
      </c>
      <c r="AB89" s="169">
        <v>138139.36499999999</v>
      </c>
      <c r="AC89" s="169">
        <v>-196063.4</v>
      </c>
      <c r="AD89" s="170">
        <v>48131.1</v>
      </c>
    </row>
    <row r="90" spans="2:30" ht="15.6">
      <c r="B90" s="106">
        <f>B89+1</f>
        <v>29</v>
      </c>
      <c r="C90" s="103" t="s">
        <v>146</v>
      </c>
      <c r="D90" s="103" t="s">
        <v>134</v>
      </c>
      <c r="E90" s="107" cm="1">
        <f t="array" ref="E90">INDEX(N90:Q90,case_number)</f>
        <v>260.95888673907825</v>
      </c>
      <c r="F90" s="107" cm="1">
        <f t="array" aca="1" ref="F90" ca="1">INDIRECT(sheet_name&amp;"!gap.k_fl")</f>
        <v>260.95900755068658</v>
      </c>
      <c r="G90" s="118">
        <f ca="1">(F90-E90)/E90</f>
        <v>4.6295265064881885E-7</v>
      </c>
      <c r="I90" s="139"/>
      <c r="K90" s="106">
        <f>K89+1</f>
        <v>28</v>
      </c>
      <c r="L90" s="103" t="s">
        <v>146</v>
      </c>
      <c r="M90" s="103" t="s">
        <v>134</v>
      </c>
      <c r="N90" s="107">
        <v>260.95888673907825</v>
      </c>
      <c r="O90" s="107">
        <v>16.780532073782691</v>
      </c>
      <c r="P90" s="107">
        <v>3.3324793580593299</v>
      </c>
      <c r="Q90" s="107">
        <v>1.0564035392869544</v>
      </c>
      <c r="R90" t="s">
        <v>408</v>
      </c>
      <c r="AB90" s="169">
        <v>165767.23800000001</v>
      </c>
      <c r="AC90" s="169">
        <v>-196063.4</v>
      </c>
      <c r="AD90" s="170">
        <v>23220.9</v>
      </c>
    </row>
    <row r="91" spans="2:30" ht="15.6">
      <c r="B91" s="106">
        <f>B90+1</f>
        <v>30</v>
      </c>
      <c r="C91" s="105" t="s">
        <v>145</v>
      </c>
      <c r="D91" s="103" t="s">
        <v>128</v>
      </c>
      <c r="E91" s="108" cm="1">
        <f t="array" ref="E91">INDEX(N91:Q91,case_number)</f>
        <v>342.43548957081452</v>
      </c>
      <c r="F91" s="108" cm="1">
        <f t="array" aca="1" ref="F91" ca="1">-INDIRECT(sheet_name&amp;"!DZ_gap_c")</f>
        <v>344.25765971661474</v>
      </c>
      <c r="G91" s="118">
        <f ca="1">(F91-E91)/E91</f>
        <v>5.3212070632164881E-3</v>
      </c>
      <c r="H91" t="s">
        <v>306</v>
      </c>
      <c r="I91" s="138"/>
      <c r="K91" s="106">
        <f t="shared" si="0"/>
        <v>29</v>
      </c>
      <c r="L91" s="105" t="s">
        <v>145</v>
      </c>
      <c r="M91" s="103" t="s">
        <v>128</v>
      </c>
      <c r="N91" s="107">
        <v>342.43548957081452</v>
      </c>
      <c r="O91" s="107">
        <v>359.36879516697212</v>
      </c>
      <c r="P91" s="107">
        <v>369.55588519101781</v>
      </c>
      <c r="Q91" s="107">
        <v>381.13629097046345</v>
      </c>
      <c r="R91" t="s">
        <v>306</v>
      </c>
      <c r="AB91" s="169">
        <v>193395.111</v>
      </c>
      <c r="AC91" s="169">
        <v>-196063.4</v>
      </c>
      <c r="AD91" s="170">
        <v>12974.6</v>
      </c>
    </row>
    <row r="92" spans="2:30" ht="15.6">
      <c r="B92" s="106">
        <f>B91+1</f>
        <v>31</v>
      </c>
      <c r="C92" s="103" t="s">
        <v>141</v>
      </c>
      <c r="D92" s="103" t="s">
        <v>128</v>
      </c>
      <c r="E92" s="108" cm="1">
        <f t="array" ref="E92">INDEX(N92:Q92,case_number)</f>
        <v>219.06349901455374</v>
      </c>
      <c r="F92" s="108" cm="1">
        <f t="array" aca="1" ref="F92" ca="1">INDIRECT(sheet_name&amp;"!F_V_c")</f>
        <v>215.29110109813826</v>
      </c>
      <c r="G92" s="118">
        <f t="shared" ref="G92" ca="1" si="7">(F92-E92)/E92</f>
        <v>-1.7220568161220057E-2</v>
      </c>
      <c r="H92" t="s">
        <v>306</v>
      </c>
      <c r="I92" s="139"/>
      <c r="K92" s="106">
        <f>K91+1</f>
        <v>30</v>
      </c>
      <c r="L92" s="103" t="s">
        <v>141</v>
      </c>
      <c r="M92" s="103" t="s">
        <v>128</v>
      </c>
      <c r="N92" s="107">
        <v>219.06349901455374</v>
      </c>
      <c r="O92" s="107">
        <v>184.00685685838295</v>
      </c>
      <c r="P92" s="107">
        <v>162.91675324230533</v>
      </c>
      <c r="Q92" s="107">
        <v>138.94209931971872</v>
      </c>
      <c r="R92" t="s">
        <v>306</v>
      </c>
      <c r="AB92" s="169">
        <v>221022.984</v>
      </c>
      <c r="AC92" s="169">
        <v>-196063.4</v>
      </c>
      <c r="AD92" s="170">
        <v>4267.88</v>
      </c>
    </row>
    <row r="93" spans="2:30" ht="15.6">
      <c r="B93" s="106"/>
      <c r="C93" s="105" t="s">
        <v>140</v>
      </c>
      <c r="D93" s="103" t="s">
        <v>128</v>
      </c>
      <c r="E93" s="110" cm="1">
        <f t="array" ref="E93">INDEX(N93:Q93,case_number)</f>
        <v>341.42066101624766</v>
      </c>
      <c r="F93" s="110" cm="1">
        <f t="array" aca="1" ref="F93" ca="1">-INDIRECT(sheet_name&amp;"!DZ_gap_inclination")</f>
        <v>341.35132096685641</v>
      </c>
      <c r="G93" s="118">
        <f ca="1">IF(AND(E93=0,F93=0), 0, (F93-E93)/E93)</f>
        <v>-2.0309271613752139E-4</v>
      </c>
      <c r="H93" t="str">
        <f>"Inclination used: "&amp;E93&amp;"deg"</f>
        <v>Inclination used: 341.420661016248deg</v>
      </c>
      <c r="I93" s="139"/>
      <c r="K93" s="106"/>
      <c r="L93" s="105" t="s">
        <v>140</v>
      </c>
      <c r="M93" s="103" t="s">
        <v>128</v>
      </c>
      <c r="N93" s="108">
        <v>341.42066101624766</v>
      </c>
      <c r="O93" s="108">
        <v>341.42066101624766</v>
      </c>
      <c r="P93" s="108">
        <v>341.42066101624766</v>
      </c>
      <c r="Q93" s="108">
        <v>341.42066101624766</v>
      </c>
      <c r="R93" t="s">
        <v>410</v>
      </c>
      <c r="AB93" s="169">
        <v>248650.85699999999</v>
      </c>
      <c r="AC93" s="169">
        <v>-196063.4</v>
      </c>
      <c r="AD93" s="170">
        <v>1304.25</v>
      </c>
    </row>
    <row r="94" spans="2:30" ht="15.6">
      <c r="B94" s="106">
        <f>B92+1</f>
        <v>32</v>
      </c>
      <c r="C94" s="105" t="s">
        <v>139</v>
      </c>
      <c r="D94" s="103" t="s">
        <v>128</v>
      </c>
      <c r="E94" s="107" cm="1">
        <f t="array" ref="E94">INDEX(N94:Q94,case_number)</f>
        <v>1083.8680767821613</v>
      </c>
      <c r="F94" s="107" cm="1">
        <f t="array" aca="1" ref="F94" ca="1">-INDIRECT(sheet_name&amp;"!DZ_gap_tot")</f>
        <v>1077.2663519033217</v>
      </c>
      <c r="G94" s="107"/>
      <c r="I94" s="138"/>
      <c r="K94" s="106">
        <f>K92+1</f>
        <v>31</v>
      </c>
      <c r="L94" s="105" t="s">
        <v>139</v>
      </c>
      <c r="M94" s="103" t="s">
        <v>128</v>
      </c>
      <c r="N94" s="107">
        <v>1083.8680767821613</v>
      </c>
      <c r="O94" s="107">
        <v>1100.9818428586184</v>
      </c>
      <c r="P94" s="107">
        <v>1136.9476826740718</v>
      </c>
      <c r="Q94" s="107">
        <v>1078.8479979732667</v>
      </c>
      <c r="R94" t="s">
        <v>408</v>
      </c>
      <c r="AB94" s="169">
        <v>276278.73</v>
      </c>
      <c r="AC94" s="169">
        <v>-196063.4</v>
      </c>
      <c r="AD94" s="170">
        <v>259.005</v>
      </c>
    </row>
    <row r="95" spans="2:30" ht="15.6">
      <c r="B95" s="106">
        <f>B94+1</f>
        <v>33</v>
      </c>
      <c r="C95" s="103" t="s">
        <v>138</v>
      </c>
      <c r="D95" s="103" t="s">
        <v>128</v>
      </c>
      <c r="E95" s="107" cm="1">
        <f t="array" ref="E95">INDEX(N95:Q95,case_number)</f>
        <v>1160</v>
      </c>
      <c r="F95" s="107" t="s">
        <v>86</v>
      </c>
      <c r="G95" s="118"/>
      <c r="I95" s="138"/>
      <c r="K95" s="106">
        <f t="shared" si="0"/>
        <v>32</v>
      </c>
      <c r="L95" s="103" t="s">
        <v>138</v>
      </c>
      <c r="M95" s="103" t="s">
        <v>128</v>
      </c>
      <c r="N95" s="107">
        <v>1160</v>
      </c>
      <c r="O95" s="107">
        <v>1160</v>
      </c>
      <c r="P95" s="107">
        <v>1160</v>
      </c>
      <c r="Q95" s="107">
        <v>1160</v>
      </c>
      <c r="R95" t="s">
        <v>408</v>
      </c>
      <c r="AB95" s="169">
        <v>303906.603</v>
      </c>
      <c r="AC95" s="169">
        <v>-196063.4</v>
      </c>
      <c r="AD95" s="170">
        <v>39.174999999999997</v>
      </c>
    </row>
    <row r="96" spans="2:30" ht="15.6">
      <c r="B96" s="106">
        <f>B95+1</f>
        <v>34</v>
      </c>
      <c r="C96" s="103" t="s">
        <v>137</v>
      </c>
      <c r="D96" s="103" t="s">
        <v>128</v>
      </c>
      <c r="E96" s="108" cm="1">
        <f t="array" ref="E96">INDEX(N96:Q96,case_number)</f>
        <v>2320</v>
      </c>
      <c r="F96" s="108" cm="1">
        <f t="array" aca="1" ref="F96" ca="1">INDIRECT(sheet_name&amp;"!Z0")</f>
        <v>2320</v>
      </c>
      <c r="G96" s="118">
        <f ca="1">(F96-E96)/E96</f>
        <v>0</v>
      </c>
      <c r="H96" t="s">
        <v>307</v>
      </c>
      <c r="I96" s="138"/>
      <c r="K96" s="106">
        <f t="shared" si="0"/>
        <v>33</v>
      </c>
      <c r="L96" s="103" t="s">
        <v>137</v>
      </c>
      <c r="M96" s="103" t="s">
        <v>128</v>
      </c>
      <c r="N96" s="107">
        <v>2320</v>
      </c>
      <c r="O96" s="107">
        <v>2320</v>
      </c>
      <c r="P96" s="107">
        <v>2320</v>
      </c>
      <c r="Q96" s="107">
        <v>2320</v>
      </c>
      <c r="R96" t="s">
        <v>307</v>
      </c>
      <c r="AB96" s="169">
        <v>331534.47600000002</v>
      </c>
      <c r="AC96" s="169">
        <v>-196063.4</v>
      </c>
      <c r="AD96" s="170">
        <v>13.98</v>
      </c>
    </row>
    <row r="97" spans="2:30" ht="15.6">
      <c r="B97" s="106">
        <f>B96+1</f>
        <v>35</v>
      </c>
      <c r="C97" s="103" t="s">
        <v>137</v>
      </c>
      <c r="D97" s="103" t="s">
        <v>128</v>
      </c>
      <c r="E97" s="110" cm="1">
        <f t="array" ref="E97">INDEX(N97:Q97,case_number)</f>
        <v>2320</v>
      </c>
      <c r="F97" s="110" t="s">
        <v>86</v>
      </c>
      <c r="G97" s="104"/>
      <c r="H97" t="s">
        <v>306</v>
      </c>
      <c r="I97" s="139"/>
      <c r="K97" s="106">
        <f t="shared" si="0"/>
        <v>34</v>
      </c>
      <c r="L97" s="103" t="s">
        <v>137</v>
      </c>
      <c r="M97" s="103" t="s">
        <v>128</v>
      </c>
      <c r="N97" s="108">
        <v>2320</v>
      </c>
      <c r="O97" s="108">
        <v>2320</v>
      </c>
      <c r="P97" s="108">
        <v>2320</v>
      </c>
      <c r="Q97" s="108">
        <v>2320</v>
      </c>
      <c r="R97" t="s">
        <v>306</v>
      </c>
      <c r="AB97" s="169">
        <v>359162.34899999999</v>
      </c>
      <c r="AC97" s="169">
        <v>-196063.4</v>
      </c>
      <c r="AD97" s="170">
        <v>15.55</v>
      </c>
    </row>
    <row r="98" spans="2:30" ht="15.6">
      <c r="B98" s="106">
        <f>B97+1</f>
        <v>36</v>
      </c>
      <c r="C98" s="105" t="s">
        <v>136</v>
      </c>
      <c r="D98" s="103" t="s">
        <v>123</v>
      </c>
      <c r="E98" s="109" cm="1">
        <f t="array" ref="E98">INDEX(N98:Q98,case_number)</f>
        <v>1.0471470735301069</v>
      </c>
      <c r="F98" s="109" cm="1">
        <f t="array" aca="1" ref="F98" ca="1">INDIRECT(sheet_name&amp;"!stiffness_correction_factor")</f>
        <v>1.0461629863857949</v>
      </c>
      <c r="G98" s="118">
        <f ca="1">(F98-E98)/E98</f>
        <v>-9.3977930052801769E-4</v>
      </c>
      <c r="I98" s="139"/>
      <c r="K98" s="106">
        <f t="shared" si="0"/>
        <v>35</v>
      </c>
      <c r="L98" s="105" t="s">
        <v>136</v>
      </c>
      <c r="M98" s="103" t="s">
        <v>123</v>
      </c>
      <c r="N98" s="109">
        <v>1.0471470735301069</v>
      </c>
      <c r="O98" s="109">
        <v>1.0252906063129363</v>
      </c>
      <c r="P98" s="109">
        <v>1.016581311743934</v>
      </c>
      <c r="Q98" s="109">
        <v>1.0093008917369002</v>
      </c>
      <c r="R98" t="s">
        <v>408</v>
      </c>
      <c r="AB98" s="169">
        <v>386790.22200000001</v>
      </c>
      <c r="AC98" s="169">
        <v>-196063.4</v>
      </c>
      <c r="AD98" s="170">
        <v>21.77</v>
      </c>
    </row>
    <row r="99" spans="2:30">
      <c r="B99" s="106"/>
      <c r="C99" s="105" t="s">
        <v>271</v>
      </c>
      <c r="D99" s="103" t="s">
        <v>126</v>
      </c>
      <c r="E99" s="107" cm="1">
        <f t="array" ref="E99">INDEX(N99:Q99,case_number)</f>
        <v>116.39600781550183</v>
      </c>
      <c r="F99" s="107" t="s">
        <v>86</v>
      </c>
      <c r="G99" s="118"/>
      <c r="I99" s="138"/>
      <c r="K99" s="106"/>
      <c r="L99" s="105" t="s">
        <v>271</v>
      </c>
      <c r="M99" s="103" t="s">
        <v>126</v>
      </c>
      <c r="N99" s="107">
        <v>116.39600781550183</v>
      </c>
      <c r="O99" s="107">
        <v>116.39600781550183</v>
      </c>
      <c r="P99" s="107">
        <v>116.39600781550183</v>
      </c>
      <c r="Q99" s="107">
        <v>116.39600781550183</v>
      </c>
      <c r="R99" t="s">
        <v>408</v>
      </c>
      <c r="AB99" s="169">
        <v>414418.09499999997</v>
      </c>
      <c r="AC99" s="169">
        <v>-196063.4</v>
      </c>
      <c r="AD99" s="170">
        <v>6.2249999999999996</v>
      </c>
    </row>
    <row r="100" spans="2:30" ht="15.6">
      <c r="B100" s="106">
        <f>B98+1</f>
        <v>37</v>
      </c>
      <c r="C100" s="103" t="s">
        <v>135</v>
      </c>
      <c r="D100" s="103" t="s">
        <v>134</v>
      </c>
      <c r="E100" s="107" cm="1">
        <f t="array" ref="E100">INDEX(N100:Q100,case_number)</f>
        <v>166416.68031071479</v>
      </c>
      <c r="F100" s="107" cm="1">
        <f t="array" aca="1" ref="F100" ca="1">INDIRECT(sheet_name&amp;"!k_seg")</f>
        <v>166414.46129858619</v>
      </c>
      <c r="G100" s="118">
        <f ca="1">(F100-E100)/E100</f>
        <v>-1.3334072789179343E-5</v>
      </c>
      <c r="I100" s="138"/>
      <c r="K100" s="106">
        <f>K98+1</f>
        <v>36</v>
      </c>
      <c r="L100" s="103" t="s">
        <v>135</v>
      </c>
      <c r="M100" s="103" t="s">
        <v>134</v>
      </c>
      <c r="N100" s="107">
        <v>166416.68031071479</v>
      </c>
      <c r="O100" s="107">
        <v>166416.68031071479</v>
      </c>
      <c r="P100" s="107">
        <v>166416.68031071479</v>
      </c>
      <c r="Q100" s="107">
        <v>166416.68031071479</v>
      </c>
      <c r="R100" t="s">
        <v>408</v>
      </c>
      <c r="AB100" s="169">
        <v>469673.84100000001</v>
      </c>
      <c r="AC100" s="169">
        <v>-196063.4</v>
      </c>
      <c r="AD100" s="170">
        <v>3.11</v>
      </c>
    </row>
    <row r="101" spans="2:30">
      <c r="B101" s="106"/>
      <c r="C101" s="103"/>
      <c r="D101" s="103"/>
      <c r="E101" s="111"/>
      <c r="F101" s="111"/>
      <c r="G101" s="118"/>
      <c r="I101" s="138"/>
      <c r="K101" s="106"/>
      <c r="L101" s="103"/>
      <c r="M101" s="103"/>
      <c r="N101" s="111"/>
      <c r="O101" s="111"/>
      <c r="P101" s="111"/>
      <c r="Q101" s="111"/>
      <c r="R101" t="s">
        <v>408</v>
      </c>
      <c r="AB101" s="169">
        <v>497301.71399999998</v>
      </c>
      <c r="AC101" s="169">
        <v>-196063.4</v>
      </c>
      <c r="AD101" s="170">
        <v>3.11</v>
      </c>
    </row>
    <row r="102" spans="2:30">
      <c r="B102" s="106">
        <f>B101+1</f>
        <v>1</v>
      </c>
      <c r="C102" s="103" t="s">
        <v>1</v>
      </c>
      <c r="D102" s="103" t="s">
        <v>126</v>
      </c>
      <c r="E102" s="109" cm="1">
        <f t="array" ref="E102">INDEX(N102:Q102,case_number)</f>
        <v>0.11977137777930504</v>
      </c>
      <c r="F102" s="109" cm="1">
        <f t="array" aca="1" ref="F102" ca="1">INDIRECT(sheet_name&amp;"!u")</f>
        <v>0.11977297484086973</v>
      </c>
      <c r="G102" s="118">
        <f ca="1">(F102-E102)/E102</f>
        <v>1.3334250588923367E-5</v>
      </c>
      <c r="H102" t="s">
        <v>307</v>
      </c>
      <c r="I102" s="138"/>
      <c r="K102" s="106">
        <f t="shared" si="0"/>
        <v>1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408</v>
      </c>
      <c r="AB102" s="169">
        <v>0.1330700007</v>
      </c>
      <c r="AC102" s="169">
        <v>-174749.9</v>
      </c>
      <c r="AD102" s="170">
        <v>13519300</v>
      </c>
    </row>
    <row r="103" spans="2:30">
      <c r="B103" s="106">
        <f>B102+1</f>
        <v>2</v>
      </c>
      <c r="C103" s="103" t="s">
        <v>1</v>
      </c>
      <c r="D103" s="103" t="s">
        <v>126</v>
      </c>
      <c r="E103" s="110" cm="1">
        <f t="array" ref="E103">INDEX(N103:Q103,case_number)</f>
        <v>0.11977137777930504</v>
      </c>
      <c r="F103" s="104"/>
      <c r="G103" s="104"/>
      <c r="H103" t="s">
        <v>306</v>
      </c>
      <c r="I103" s="138"/>
      <c r="K103" s="106">
        <f t="shared" si="0"/>
        <v>2</v>
      </c>
      <c r="L103" s="103" t="s">
        <v>1</v>
      </c>
      <c r="M103" s="103" t="s">
        <v>126</v>
      </c>
      <c r="N103" s="109">
        <v>0.11977137777930504</v>
      </c>
      <c r="O103" s="109">
        <v>0.11977137777930504</v>
      </c>
      <c r="P103" s="109">
        <v>0.11977137777930504</v>
      </c>
      <c r="Q103" s="109">
        <v>0.11977137777930504</v>
      </c>
      <c r="R103" t="s">
        <v>306</v>
      </c>
      <c r="AB103" s="169">
        <v>27628.027699999999</v>
      </c>
      <c r="AC103" s="169">
        <v>-174749.9</v>
      </c>
      <c r="AD103" s="170">
        <v>904574</v>
      </c>
    </row>
    <row r="104" spans="2:30" ht="15.6">
      <c r="B104" s="106"/>
      <c r="C104" s="103" t="s">
        <v>133</v>
      </c>
      <c r="D104" s="103" t="s">
        <v>128</v>
      </c>
      <c r="E104" s="110" cm="1">
        <f t="array" ref="E104">INDEX(N104:Q104,case_number)</f>
        <v>21164</v>
      </c>
      <c r="F104" s="110" t="s">
        <v>86</v>
      </c>
      <c r="G104" s="110"/>
      <c r="I104" s="139"/>
      <c r="K104" s="106"/>
      <c r="L104" s="103" t="s">
        <v>133</v>
      </c>
      <c r="M104" s="103" t="s">
        <v>128</v>
      </c>
      <c r="N104" s="110">
        <v>21164</v>
      </c>
      <c r="O104" s="110">
        <v>21164</v>
      </c>
      <c r="P104" s="110">
        <v>21164</v>
      </c>
      <c r="Q104" s="110">
        <v>21164</v>
      </c>
      <c r="R104" t="s">
        <v>411</v>
      </c>
      <c r="AB104" s="169">
        <v>55255.900699999998</v>
      </c>
      <c r="AC104" s="169">
        <v>-174749.9</v>
      </c>
      <c r="AD104" s="170">
        <v>564052</v>
      </c>
    </row>
    <row r="105" spans="2:30" ht="15.6">
      <c r="B105" s="106">
        <f>B103+1</f>
        <v>3</v>
      </c>
      <c r="C105" s="105" t="s">
        <v>132</v>
      </c>
      <c r="D105" s="103" t="s">
        <v>128</v>
      </c>
      <c r="E105" s="107" cm="1">
        <f t="array" ref="E105">INDEX(N105:Q105,case_number)</f>
        <v>-105.82</v>
      </c>
      <c r="F105" s="107" cm="1">
        <f t="array" aca="1" ref="F105" ca="1">INDIRECT(sheet_name&amp;"!Z_dw")</f>
        <v>-105.82</v>
      </c>
      <c r="G105" s="118">
        <f ca="1">(F105-E105)/E105</f>
        <v>0</v>
      </c>
      <c r="K105" s="106">
        <f>K103+1</f>
        <v>3</v>
      </c>
      <c r="L105" s="105" t="s">
        <v>132</v>
      </c>
      <c r="M105" s="103" t="s">
        <v>128</v>
      </c>
      <c r="N105" s="107">
        <v>-105.82</v>
      </c>
      <c r="O105" s="107">
        <v>-105.82</v>
      </c>
      <c r="P105" s="107">
        <v>-105.82</v>
      </c>
      <c r="Q105" s="107">
        <v>-105.82</v>
      </c>
      <c r="R105" t="s">
        <v>411</v>
      </c>
      <c r="AB105" s="169">
        <v>82883.619000000006</v>
      </c>
      <c r="AC105" s="169">
        <v>-174749.9</v>
      </c>
      <c r="AD105" s="170">
        <v>279180</v>
      </c>
    </row>
    <row r="106" spans="2:30">
      <c r="B106" s="106">
        <f t="shared" ref="B106:B113" si="8">B105+1</f>
        <v>4</v>
      </c>
      <c r="D106" s="103"/>
      <c r="E106" s="110"/>
      <c r="F106" s="104"/>
      <c r="G106" s="104"/>
      <c r="I106" s="103"/>
      <c r="K106" s="106">
        <f t="shared" ref="K106:K118" si="9">K105+1</f>
        <v>4</v>
      </c>
      <c r="M106" s="103"/>
      <c r="N106" s="104"/>
      <c r="O106" s="104"/>
      <c r="P106" s="104"/>
      <c r="Q106" s="104"/>
      <c r="R106" t="s">
        <v>408</v>
      </c>
      <c r="AB106" s="169">
        <v>110511.492</v>
      </c>
      <c r="AC106" s="169">
        <v>-174749.9</v>
      </c>
      <c r="AD106" s="170">
        <v>145806</v>
      </c>
    </row>
    <row r="107" spans="2:30" ht="15.6">
      <c r="B107" s="106">
        <f t="shared" si="8"/>
        <v>5</v>
      </c>
      <c r="C107" s="103" t="s">
        <v>131</v>
      </c>
      <c r="D107" s="103" t="s">
        <v>128</v>
      </c>
      <c r="E107" s="107" cm="1">
        <f t="array" ref="E107">INDEX(N107:Q107,case_number)</f>
        <v>-1189.6880767821613</v>
      </c>
      <c r="F107" s="107" cm="1">
        <f t="array" aca="1" ref="F107" ca="1">INDIRECT(sheet_name&amp;"!point4.Z")</f>
        <v>-1183.0863519033217</v>
      </c>
      <c r="G107" s="118">
        <f ca="1">(F107-E107)/E107</f>
        <v>-5.5491225033504465E-3</v>
      </c>
      <c r="I107" s="105"/>
      <c r="K107" s="106">
        <f t="shared" si="9"/>
        <v>5</v>
      </c>
      <c r="L107" s="103" t="s">
        <v>131</v>
      </c>
      <c r="M107" s="103" t="s">
        <v>128</v>
      </c>
      <c r="N107" s="107">
        <v>-1189.6880767821613</v>
      </c>
      <c r="O107" s="107">
        <v>-1206.8018428586183</v>
      </c>
      <c r="P107" s="107">
        <v>-1242.7676826740717</v>
      </c>
      <c r="Q107" s="107">
        <v>-1184.6679979732667</v>
      </c>
      <c r="R107" t="s">
        <v>408</v>
      </c>
      <c r="AB107" s="169">
        <v>138139.36499999999</v>
      </c>
      <c r="AC107" s="169">
        <v>-174749.9</v>
      </c>
      <c r="AD107" s="170">
        <v>70057</v>
      </c>
    </row>
    <row r="108" spans="2:30" ht="15.6">
      <c r="B108" s="106">
        <f t="shared" si="8"/>
        <v>6</v>
      </c>
      <c r="C108" s="105" t="s">
        <v>130</v>
      </c>
      <c r="D108" s="103" t="s">
        <v>123</v>
      </c>
      <c r="E108" s="113" cm="1">
        <f t="array" ref="E108">INDEX(N108:Q108,case_number)</f>
        <v>7.3035513183871956E-2</v>
      </c>
      <c r="F108" s="113" cm="1">
        <f t="array" aca="1" ref="F108" ca="1">INDIRECT(sheet_name&amp;"!true_force_initial_slope")</f>
        <v>7.2632470924119091E-2</v>
      </c>
      <c r="G108" s="118">
        <f ca="1">(F108-E108)/E108</f>
        <v>-5.5184422232808523E-3</v>
      </c>
      <c r="H108" t="s">
        <v>359</v>
      </c>
      <c r="I108" s="103"/>
      <c r="K108" s="106">
        <f t="shared" si="9"/>
        <v>6</v>
      </c>
      <c r="L108" s="105" t="s">
        <v>130</v>
      </c>
      <c r="M108" s="103" t="s">
        <v>123</v>
      </c>
      <c r="N108" s="109">
        <v>7.3035513183871956E-2</v>
      </c>
      <c r="O108" s="109">
        <v>7.2605140954924111E-2</v>
      </c>
      <c r="P108" s="109">
        <v>7.3604335184431505E-2</v>
      </c>
      <c r="Q108" s="109">
        <v>7.0608224119727683E-2</v>
      </c>
      <c r="R108" t="s">
        <v>408</v>
      </c>
      <c r="AB108" s="169">
        <v>165767.23800000001</v>
      </c>
      <c r="AC108" s="169">
        <v>-174749.9</v>
      </c>
      <c r="AD108" s="170">
        <v>39169.800000000003</v>
      </c>
    </row>
    <row r="109" spans="2:30" ht="15.6">
      <c r="B109" s="106">
        <f t="shared" si="8"/>
        <v>7</v>
      </c>
      <c r="C109" s="103" t="s">
        <v>129</v>
      </c>
      <c r="D109" s="103" t="s">
        <v>128</v>
      </c>
      <c r="E109" s="108" cm="1">
        <f t="array" ref="E109">INDEX(N109:Q109,case_number)</f>
        <v>888.41956939429929</v>
      </c>
      <c r="F109" s="108" cm="1">
        <f t="array" aca="1" ref="F109" ca="1">INDIRECT(sheet_name&amp;"!point4.Fs")</f>
        <v>888.87774150892506</v>
      </c>
      <c r="G109" s="118">
        <f ca="1">(F109-E109)/E109</f>
        <v>5.1571591893021592E-4</v>
      </c>
      <c r="I109" s="105"/>
      <c r="K109" s="106">
        <f t="shared" si="9"/>
        <v>7</v>
      </c>
      <c r="L109" s="103" t="s">
        <v>129</v>
      </c>
      <c r="M109" s="103" t="s">
        <v>128</v>
      </c>
      <c r="N109" s="108">
        <v>888.41956939429929</v>
      </c>
      <c r="O109" s="108">
        <v>888.03152905521893</v>
      </c>
      <c r="P109" s="108">
        <v>886.15786083864748</v>
      </c>
      <c r="Q109" s="108">
        <v>889.9122293839921</v>
      </c>
      <c r="R109" t="s">
        <v>408</v>
      </c>
      <c r="AB109" s="169">
        <v>193395.111</v>
      </c>
      <c r="AC109" s="169">
        <v>-174749.9</v>
      </c>
      <c r="AD109" s="170">
        <v>16842.400000000001</v>
      </c>
    </row>
    <row r="110" spans="2:30" ht="15.6">
      <c r="B110" s="106">
        <f t="shared" si="8"/>
        <v>8</v>
      </c>
      <c r="C110" s="105" t="s">
        <v>127</v>
      </c>
      <c r="D110" s="103" t="s">
        <v>123</v>
      </c>
      <c r="E110" s="110" cm="1">
        <f t="array" ref="E110">INDEX(N110:Q110,case_number)</f>
        <v>0.10151174829671269</v>
      </c>
      <c r="F110" s="104"/>
      <c r="G110" s="104"/>
      <c r="H110" t="s">
        <v>307</v>
      </c>
      <c r="I110" s="105"/>
      <c r="K110" s="106">
        <f t="shared" si="9"/>
        <v>8</v>
      </c>
      <c r="L110" s="105" t="s">
        <v>127</v>
      </c>
      <c r="M110" s="103" t="s">
        <v>123</v>
      </c>
      <c r="N110" s="113">
        <v>0.10151174829671269</v>
      </c>
      <c r="O110" s="113">
        <v>0.10311457095712334</v>
      </c>
      <c r="P110" s="113">
        <v>0.1064830208237024</v>
      </c>
      <c r="Q110" s="113">
        <v>0.10104158316555477</v>
      </c>
      <c r="R110" t="s">
        <v>307</v>
      </c>
      <c r="AB110" s="169">
        <v>221022.984</v>
      </c>
      <c r="AC110" s="169">
        <v>-174749.9</v>
      </c>
      <c r="AD110" s="170">
        <v>6154.11</v>
      </c>
    </row>
    <row r="111" spans="2:30" ht="15.6">
      <c r="B111" s="106">
        <f t="shared" si="8"/>
        <v>9</v>
      </c>
      <c r="C111" s="105" t="s">
        <v>127</v>
      </c>
      <c r="D111" s="103" t="s">
        <v>123</v>
      </c>
      <c r="E111" s="110" cm="1">
        <f t="array" ref="E111">INDEX(N111:Q111,case_number)</f>
        <v>0.10151174829671269</v>
      </c>
      <c r="F111" s="104" cm="1">
        <f t="array" aca="1" ref="F111" ca="1">INDIRECT(sheet_name&amp;"!polynomial_initial_slope")</f>
        <v>0.10089226164220425</v>
      </c>
      <c r="G111" s="118">
        <f ca="1">(F111-E111)/E111</f>
        <v>-6.1026104357667834E-3</v>
      </c>
      <c r="H111" t="s">
        <v>306</v>
      </c>
      <c r="I111" s="105"/>
      <c r="K111" s="106">
        <f t="shared" si="9"/>
        <v>9</v>
      </c>
      <c r="L111" s="105" t="s">
        <v>127</v>
      </c>
      <c r="M111" s="103" t="s">
        <v>123</v>
      </c>
      <c r="N111" s="113">
        <v>0.10151174829671269</v>
      </c>
      <c r="O111" s="113">
        <v>0.10311457095712334</v>
      </c>
      <c r="P111" s="113">
        <v>0.1064830208237024</v>
      </c>
      <c r="Q111" s="113">
        <v>0.10104158316555477</v>
      </c>
      <c r="R111" t="s">
        <v>306</v>
      </c>
      <c r="AB111" s="169">
        <v>248650.85699999999</v>
      </c>
      <c r="AC111" s="169">
        <v>-174749.9</v>
      </c>
      <c r="AD111" s="170">
        <v>1571.42</v>
      </c>
    </row>
    <row r="112" spans="2:30" ht="15.6">
      <c r="B112" s="106">
        <f t="shared" si="8"/>
        <v>10</v>
      </c>
      <c r="C112" s="105" t="s">
        <v>125</v>
      </c>
      <c r="D112" s="103" t="s">
        <v>121</v>
      </c>
      <c r="E112" s="128"/>
      <c r="F112" s="128"/>
      <c r="G112" s="128"/>
      <c r="H112" t="s">
        <v>270</v>
      </c>
      <c r="I112" s="105"/>
      <c r="K112" s="106">
        <f t="shared" si="9"/>
        <v>10</v>
      </c>
      <c r="L112" s="105" t="s">
        <v>125</v>
      </c>
      <c r="M112" s="103" t="s">
        <v>121</v>
      </c>
      <c r="N112" s="128"/>
      <c r="O112" s="128"/>
      <c r="P112" s="128"/>
      <c r="Q112" s="128"/>
      <c r="R112" t="s">
        <v>270</v>
      </c>
      <c r="AB112" s="169">
        <v>276278.73</v>
      </c>
      <c r="AC112" s="169">
        <v>-174749.9</v>
      </c>
      <c r="AD112" s="170">
        <v>869.21500000000003</v>
      </c>
    </row>
    <row r="113" spans="2:30">
      <c r="B113" s="106">
        <f t="shared" si="8"/>
        <v>11</v>
      </c>
      <c r="C113" s="105" t="s">
        <v>2</v>
      </c>
      <c r="D113" s="103" t="s">
        <v>126</v>
      </c>
      <c r="E113" s="107" cm="1">
        <f t="array" ref="E113">INDEX(N113:Q113,case_number)</f>
        <v>29.898097318306775</v>
      </c>
      <c r="F113" s="107" cm="1">
        <f t="array" aca="1" ref="F113" ca="1">INDIRECT(sheet_name&amp;"!a_star")</f>
        <v>29.898097318306771</v>
      </c>
      <c r="G113" s="118">
        <f ca="1">(F113-E113)/E113</f>
        <v>-1.1882741704185818E-16</v>
      </c>
      <c r="I113" s="105"/>
      <c r="K113" s="106">
        <f t="shared" si="9"/>
        <v>11</v>
      </c>
      <c r="L113" s="105" t="s">
        <v>2</v>
      </c>
      <c r="M113" s="103" t="s">
        <v>126</v>
      </c>
      <c r="N113" s="107">
        <v>29.898097318306775</v>
      </c>
      <c r="O113" s="107">
        <v>29.898097318306775</v>
      </c>
      <c r="P113" s="107">
        <v>29.898097318306775</v>
      </c>
      <c r="Q113" s="107">
        <v>29.898097318306775</v>
      </c>
      <c r="R113" t="s">
        <v>408</v>
      </c>
      <c r="AB113" s="169">
        <v>303906.603</v>
      </c>
      <c r="AC113" s="169">
        <v>-174749.9</v>
      </c>
      <c r="AD113" s="170">
        <v>109.21</v>
      </c>
    </row>
    <row r="114" spans="2:30" ht="15.6">
      <c r="B114" s="106"/>
      <c r="C114" s="105" t="s">
        <v>268</v>
      </c>
      <c r="D114" s="103" t="s">
        <v>267</v>
      </c>
      <c r="E114" s="114" cm="1">
        <f t="array" ref="E114">INDEX(N114:Q114,case_number)</f>
        <v>8.6870984986007647E-9</v>
      </c>
      <c r="F114" s="114" cm="1">
        <f t="array" aca="1" ref="F114" ca="1">1/(INDIRECT(sheet_name&amp;"!bolt.bending_stiffness")*1000000)</f>
        <v>8.6873267314791757E-9</v>
      </c>
      <c r="G114" s="118">
        <f ca="1">(F114-E114)/E114</f>
        <v>2.6272624679890713E-5</v>
      </c>
      <c r="H114" t="s">
        <v>269</v>
      </c>
      <c r="I114" s="105"/>
      <c r="K114" s="106"/>
      <c r="L114" s="105" t="s">
        <v>268</v>
      </c>
      <c r="M114" s="103" t="s">
        <v>267</v>
      </c>
      <c r="N114" s="114">
        <v>8.6870984986007647E-9</v>
      </c>
      <c r="O114" s="114">
        <v>8.6870984986007647E-9</v>
      </c>
      <c r="P114" s="114">
        <v>8.6870984986007647E-9</v>
      </c>
      <c r="Q114" s="114">
        <v>8.6870984986007647E-9</v>
      </c>
      <c r="R114" t="s">
        <v>412</v>
      </c>
      <c r="AB114" s="169">
        <v>331534.47600000002</v>
      </c>
      <c r="AC114" s="169">
        <v>-174749.9</v>
      </c>
      <c r="AD114" s="170">
        <v>118.9</v>
      </c>
    </row>
    <row r="115" spans="2:30" ht="15.6">
      <c r="B115" s="106">
        <f>B113+1</f>
        <v>12</v>
      </c>
      <c r="C115" s="105" t="s">
        <v>125</v>
      </c>
      <c r="D115" s="103" t="s">
        <v>121</v>
      </c>
      <c r="E115" s="128"/>
      <c r="F115" s="128"/>
      <c r="G115" s="128"/>
      <c r="H115" t="s">
        <v>266</v>
      </c>
      <c r="I115" s="105"/>
      <c r="K115" s="106">
        <f>K113+1</f>
        <v>12</v>
      </c>
      <c r="L115" s="105" t="s">
        <v>125</v>
      </c>
      <c r="M115" s="103" t="s">
        <v>121</v>
      </c>
      <c r="N115" s="128"/>
      <c r="O115" s="128"/>
      <c r="P115" s="128"/>
      <c r="Q115" s="128"/>
      <c r="R115" t="s">
        <v>266</v>
      </c>
      <c r="AB115" s="169">
        <v>359162.34899999999</v>
      </c>
      <c r="AC115" s="169">
        <v>-174749.9</v>
      </c>
      <c r="AD115" s="170">
        <v>36.094999999999999</v>
      </c>
    </row>
    <row r="116" spans="2:30" ht="15.6">
      <c r="B116" s="106">
        <f>B115+1</f>
        <v>13</v>
      </c>
      <c r="C116" s="105" t="s">
        <v>265</v>
      </c>
      <c r="D116" s="103" t="s">
        <v>123</v>
      </c>
      <c r="E116" s="128"/>
      <c r="F116" s="128"/>
      <c r="G116" s="128"/>
      <c r="H116" t="s">
        <v>264</v>
      </c>
      <c r="I116" s="105"/>
      <c r="K116" s="106">
        <f t="shared" si="9"/>
        <v>13</v>
      </c>
      <c r="L116" s="105" t="s">
        <v>265</v>
      </c>
      <c r="M116" s="103" t="s">
        <v>123</v>
      </c>
      <c r="N116" s="128"/>
      <c r="O116" s="128"/>
      <c r="P116" s="128"/>
      <c r="Q116" s="128"/>
      <c r="R116" t="s">
        <v>264</v>
      </c>
      <c r="AB116" s="169">
        <v>386790.22200000001</v>
      </c>
      <c r="AC116" s="169">
        <v>-174749.9</v>
      </c>
      <c r="AD116" s="170">
        <v>23.25</v>
      </c>
    </row>
    <row r="117" spans="2:30" ht="15.6">
      <c r="B117" s="106">
        <f>B116+1</f>
        <v>14</v>
      </c>
      <c r="C117" s="105" t="s">
        <v>263</v>
      </c>
      <c r="D117" s="103" t="s">
        <v>123</v>
      </c>
      <c r="E117" s="128"/>
      <c r="F117" s="128"/>
      <c r="G117" s="128"/>
      <c r="H117" t="s">
        <v>264</v>
      </c>
      <c r="I117" s="105"/>
      <c r="K117" s="106">
        <f t="shared" si="9"/>
        <v>14</v>
      </c>
      <c r="L117" s="105" t="s">
        <v>263</v>
      </c>
      <c r="M117" s="103" t="s">
        <v>123</v>
      </c>
      <c r="N117" s="128"/>
      <c r="O117" s="128"/>
      <c r="P117" s="128"/>
      <c r="Q117" s="128"/>
      <c r="R117" t="s">
        <v>264</v>
      </c>
      <c r="AB117" s="169">
        <v>414418.09499999997</v>
      </c>
      <c r="AC117" s="169">
        <v>-174749.9</v>
      </c>
      <c r="AD117" s="170">
        <v>25.65</v>
      </c>
    </row>
    <row r="118" spans="2:30" ht="15.6">
      <c r="B118" s="106">
        <f>B117+1</f>
        <v>15</v>
      </c>
      <c r="C118" s="105" t="s">
        <v>124</v>
      </c>
      <c r="D118" s="103" t="s">
        <v>123</v>
      </c>
      <c r="E118" s="152" cm="1">
        <f t="array" ref="E118">INDEX(N118:Q118,case_number)</f>
        <v>0.42626856198711072</v>
      </c>
      <c r="F118" s="113" t="s">
        <v>86</v>
      </c>
      <c r="G118" s="118" t="s">
        <v>86</v>
      </c>
      <c r="H118" t="s">
        <v>307</v>
      </c>
      <c r="K118" s="106">
        <f t="shared" si="9"/>
        <v>15</v>
      </c>
      <c r="L118" s="105" t="s">
        <v>124</v>
      </c>
      <c r="M118" s="103" t="s">
        <v>123</v>
      </c>
      <c r="N118" s="109">
        <v>0.42626856198711072</v>
      </c>
      <c r="O118" s="109">
        <v>0.43535547334026237</v>
      </c>
      <c r="P118" s="109">
        <v>0.43908526751986809</v>
      </c>
      <c r="Q118" s="109">
        <v>0.44225253428097872</v>
      </c>
      <c r="R118" t="s">
        <v>307</v>
      </c>
      <c r="AB118" s="169">
        <v>469673.84100000001</v>
      </c>
      <c r="AC118" s="169">
        <v>-174749.9</v>
      </c>
      <c r="AD118" s="170">
        <v>3.11</v>
      </c>
    </row>
    <row r="119" spans="2:30" ht="15.6">
      <c r="C119" s="105" t="s">
        <v>124</v>
      </c>
      <c r="D119" s="103" t="s">
        <v>123</v>
      </c>
      <c r="E119" s="152" cm="1">
        <f t="array" ref="E119">INDEX(N119:Q119,case_number)</f>
        <v>0.15299514160395747</v>
      </c>
      <c r="F119" s="109" cm="1">
        <f t="array" aca="1" ref="F119" ca="1">INDIRECT(sheet_name&amp;"!true_moment_initial_slope")</f>
        <v>0.15961610418762723</v>
      </c>
      <c r="G119" s="118">
        <f ca="1">(F119-E119)/E119</f>
        <v>4.3275639437027051E-2</v>
      </c>
      <c r="H119" t="s">
        <v>306</v>
      </c>
      <c r="I119" s="105"/>
      <c r="L119" s="105" t="s">
        <v>124</v>
      </c>
      <c r="M119" s="103" t="s">
        <v>123</v>
      </c>
      <c r="N119" s="114">
        <v>0.15299514160395747</v>
      </c>
      <c r="O119" s="114">
        <v>0.15531850789076701</v>
      </c>
      <c r="P119" s="114">
        <v>0.15908271024568615</v>
      </c>
      <c r="Q119" s="114">
        <v>0.15351773285837017</v>
      </c>
      <c r="R119" t="s">
        <v>306</v>
      </c>
      <c r="AB119" s="169">
        <v>0.1330700007</v>
      </c>
      <c r="AC119" s="169">
        <v>-153435.1</v>
      </c>
      <c r="AD119" s="170">
        <v>18138600</v>
      </c>
    </row>
    <row r="120" spans="2:30" ht="15.6">
      <c r="B120" s="106">
        <f>B118+1</f>
        <v>16</v>
      </c>
      <c r="C120" s="105" t="s">
        <v>122</v>
      </c>
      <c r="D120" s="103" t="s">
        <v>121</v>
      </c>
      <c r="E120" s="153" cm="1">
        <f t="array" ref="E120">INDEX(N120:Q120,case_number)</f>
        <v>-276.11718246630954</v>
      </c>
      <c r="F120" s="108" t="s">
        <v>86</v>
      </c>
      <c r="G120" s="118" t="s">
        <v>86</v>
      </c>
      <c r="H120" t="s">
        <v>307</v>
      </c>
      <c r="K120" s="106">
        <f>K118+1</f>
        <v>16</v>
      </c>
      <c r="L120" s="105" t="s">
        <v>122</v>
      </c>
      <c r="M120" s="103" t="s">
        <v>121</v>
      </c>
      <c r="N120" s="108">
        <v>-276.11718246630954</v>
      </c>
      <c r="O120" s="108">
        <v>-285.72855185724018</v>
      </c>
      <c r="P120" s="108">
        <v>-296.07249171046192</v>
      </c>
      <c r="Q120" s="108">
        <v>-285.36079378143114</v>
      </c>
      <c r="R120" t="s">
        <v>307</v>
      </c>
      <c r="AB120" s="169">
        <v>27628.027699999999</v>
      </c>
      <c r="AC120" s="169">
        <v>-153435.1</v>
      </c>
      <c r="AD120" s="170">
        <v>1574830</v>
      </c>
    </row>
    <row r="121" spans="2:30" ht="15.6">
      <c r="C121" s="105" t="s">
        <v>122</v>
      </c>
      <c r="D121" s="103" t="s">
        <v>121</v>
      </c>
      <c r="E121" s="153" cm="1">
        <f t="array" ref="E121">INDEX(N121:Q121,case_number)</f>
        <v>-97.046932498049273</v>
      </c>
      <c r="F121" s="109" cm="1">
        <f t="array" aca="1" ref="F121" ca="1">INDIRECT(sheet_name&amp;"!point4.Ms")</f>
        <v>-100.05399636202048</v>
      </c>
      <c r="G121" s="118">
        <f ca="1">(F121-E121)/E121</f>
        <v>3.0985666280916774E-2</v>
      </c>
      <c r="H121" t="s">
        <v>306</v>
      </c>
      <c r="L121" s="105" t="s">
        <v>122</v>
      </c>
      <c r="M121" s="103" t="s">
        <v>121</v>
      </c>
      <c r="N121" s="108">
        <v>-97.046932498049273</v>
      </c>
      <c r="O121" s="108">
        <v>-99.92407550928607</v>
      </c>
      <c r="P121" s="108">
        <v>-105.23465097970438</v>
      </c>
      <c r="Q121" s="108">
        <v>-97.134511610105591</v>
      </c>
      <c r="R121" t="s">
        <v>306</v>
      </c>
      <c r="AB121" s="169">
        <v>55255.900699999998</v>
      </c>
      <c r="AC121" s="169">
        <v>-153435.1</v>
      </c>
      <c r="AD121" s="170">
        <v>915602</v>
      </c>
    </row>
    <row r="122" spans="2:30" ht="15.6">
      <c r="C122" s="105" t="s">
        <v>336</v>
      </c>
      <c r="D122" s="103" t="s">
        <v>128</v>
      </c>
      <c r="E122" s="153" cm="1">
        <f t="array" ref="E122">INDEX(N122:Q122,case_number)</f>
        <v>-105.72</v>
      </c>
      <c r="F122" s="109" cm="1">
        <f t="array" aca="1" ref="F122" ca="1">INDIRECT(sheet_name&amp;"!DZdwDZ")</f>
        <v>-105.72</v>
      </c>
      <c r="G122" s="118">
        <f t="shared" ref="G122:G128" ca="1" si="10">(F122-E122)/E122</f>
        <v>0</v>
      </c>
      <c r="H122" s="150" t="s">
        <v>331</v>
      </c>
      <c r="L122" s="105" t="s">
        <v>336</v>
      </c>
      <c r="M122" s="103" t="s">
        <v>128</v>
      </c>
      <c r="N122" s="109">
        <v>-105.72</v>
      </c>
      <c r="O122" s="109">
        <v>-105.72</v>
      </c>
      <c r="P122" s="109">
        <v>-105.72</v>
      </c>
      <c r="Q122" s="109">
        <v>-105.72</v>
      </c>
      <c r="AB122" s="169">
        <v>82883.619000000006</v>
      </c>
      <c r="AC122" s="169">
        <v>-153435.1</v>
      </c>
      <c r="AD122" s="170">
        <v>428559</v>
      </c>
    </row>
    <row r="123" spans="2:30" ht="16.2">
      <c r="C123" s="151" t="s">
        <v>337</v>
      </c>
      <c r="D123" s="103" t="s">
        <v>121</v>
      </c>
      <c r="E123" s="153" cm="1">
        <f t="array" ref="E123">INDEX(N123:Q123,case_number)</f>
        <v>0</v>
      </c>
      <c r="F123" s="109" cm="1">
        <f t="array" aca="1" ref="F123" ca="1">INDIRECT(sheet_name&amp;"!MZTlow1")</f>
        <v>0</v>
      </c>
      <c r="G123" s="118" t="e">
        <f t="shared" ca="1" si="10"/>
        <v>#DIV/0!</v>
      </c>
      <c r="H123" s="150" t="s">
        <v>331</v>
      </c>
      <c r="L123" s="151" t="s">
        <v>337</v>
      </c>
      <c r="M123" s="103" t="s">
        <v>121</v>
      </c>
      <c r="N123" s="113">
        <v>0</v>
      </c>
      <c r="O123" s="113">
        <v>0</v>
      </c>
      <c r="P123" s="113">
        <v>0</v>
      </c>
      <c r="Q123" s="113">
        <v>0</v>
      </c>
      <c r="R123" s="150" t="s">
        <v>413</v>
      </c>
      <c r="AB123" s="169">
        <v>110511.492</v>
      </c>
      <c r="AC123" s="169">
        <v>-153435.1</v>
      </c>
      <c r="AD123" s="170">
        <v>194489</v>
      </c>
    </row>
    <row r="124" spans="2:30" ht="16.2">
      <c r="C124" s="151" t="s">
        <v>338</v>
      </c>
      <c r="D124" s="103" t="s">
        <v>121</v>
      </c>
      <c r="E124" s="153" cm="1">
        <f t="array" ref="E124">INDEX(N124:Q124,case_number)</f>
        <v>-45.766390267045622</v>
      </c>
      <c r="F124" s="109" cm="1">
        <f t="array" aca="1" ref="F124" ca="1">INDIRECT(sheet_name&amp;"!MZThigh1")</f>
        <v>-45.78402491618656</v>
      </c>
      <c r="G124" s="118">
        <f t="shared" ca="1" si="10"/>
        <v>3.8531876859940027E-4</v>
      </c>
      <c r="H124" s="150" t="s">
        <v>331</v>
      </c>
      <c r="L124" s="151" t="s">
        <v>338</v>
      </c>
      <c r="M124" s="103" t="s">
        <v>121</v>
      </c>
      <c r="N124" s="109">
        <v>-45.766390267045622</v>
      </c>
      <c r="O124" s="109">
        <v>-46.200414927092453</v>
      </c>
      <c r="P124" s="109">
        <v>-46.378563759836183</v>
      </c>
      <c r="Q124" s="109">
        <v>-46.529844192304573</v>
      </c>
      <c r="R124" s="150" t="s">
        <v>413</v>
      </c>
      <c r="AB124" s="169">
        <v>138139.36499999999</v>
      </c>
      <c r="AC124" s="169">
        <v>-153435.1</v>
      </c>
      <c r="AD124" s="170">
        <v>84338.3</v>
      </c>
    </row>
    <row r="125" spans="2:30" ht="16.2">
      <c r="C125" s="151" t="s">
        <v>339</v>
      </c>
      <c r="D125" s="103" t="s">
        <v>121</v>
      </c>
      <c r="E125" s="153" cm="1">
        <f t="array" ref="E125">INDEX(N125:Q125,case_number)</f>
        <v>-14.133657554401358</v>
      </c>
      <c r="F125" s="109" cm="1">
        <f t="array" aca="1" ref="F125" ca="1">INDIRECT(sheet_name&amp;"!MZT1_")</f>
        <v>-14.079467230407646</v>
      </c>
      <c r="G125" s="118">
        <f t="shared" ca="1" si="10"/>
        <v>-3.8341330816266061E-3</v>
      </c>
      <c r="H125" s="150" t="s">
        <v>332</v>
      </c>
      <c r="L125" s="151" t="s">
        <v>339</v>
      </c>
      <c r="M125" s="103" t="s">
        <v>121</v>
      </c>
      <c r="N125" s="113">
        <v>-14.133657554401358</v>
      </c>
      <c r="O125" s="113">
        <v>-14.422646985472319</v>
      </c>
      <c r="P125" s="113">
        <v>-14.800291596032551</v>
      </c>
      <c r="Q125" s="113">
        <v>-14.323362236281854</v>
      </c>
      <c r="R125" s="150" t="s">
        <v>413</v>
      </c>
      <c r="AB125" s="169">
        <v>165767.23800000001</v>
      </c>
      <c r="AC125" s="169">
        <v>-153435.1</v>
      </c>
      <c r="AD125" s="170">
        <v>45762.9</v>
      </c>
    </row>
    <row r="126" spans="2:30" ht="16.2">
      <c r="C126" s="151" t="s">
        <v>337</v>
      </c>
      <c r="D126" s="103" t="s">
        <v>121</v>
      </c>
      <c r="E126" s="153" cm="1">
        <f t="array" ref="E126">INDEX(N126:Q126,case_number)</f>
        <v>4.6964696536595666E-3</v>
      </c>
      <c r="F126" s="109" cm="1">
        <f t="array" aca="1" ref="F126" ca="1">INDIRECT(sheet_name&amp;"!MZTlow2")</f>
        <v>4.6712080575673715E-3</v>
      </c>
      <c r="G126" s="118">
        <f t="shared" ca="1" si="10"/>
        <v>-5.3788479336837258E-3</v>
      </c>
      <c r="H126" s="150" t="s">
        <v>332</v>
      </c>
      <c r="L126" s="151" t="s">
        <v>337</v>
      </c>
      <c r="M126" s="103" t="s">
        <v>121</v>
      </c>
      <c r="N126" s="113">
        <v>4.6964696536595666E-3</v>
      </c>
      <c r="O126" s="113">
        <v>4.668795033123352E-3</v>
      </c>
      <c r="P126" s="113">
        <v>4.7330471369619207E-3</v>
      </c>
      <c r="Q126" s="113">
        <v>4.5403854566236149E-3</v>
      </c>
      <c r="R126" s="150" t="s">
        <v>414</v>
      </c>
      <c r="AB126" s="169">
        <v>193395.111</v>
      </c>
      <c r="AC126" s="169">
        <v>-153435.1</v>
      </c>
      <c r="AD126" s="170">
        <v>23205.599999999999</v>
      </c>
    </row>
    <row r="127" spans="2:30" ht="16.2">
      <c r="C127" s="151" t="s">
        <v>338</v>
      </c>
      <c r="D127" s="103" t="s">
        <v>121</v>
      </c>
      <c r="E127" s="153" cm="1">
        <f t="array" ref="E127">INDEX(N127:Q127,case_number)</f>
        <v>-45.723140984993982</v>
      </c>
      <c r="F127" s="109" cm="1">
        <f t="array" aca="1" ref="F127" ca="1">INDIRECT(sheet_name&amp;"!MZThigh2")</f>
        <v>-45.740758969374816</v>
      </c>
      <c r="G127" s="118">
        <f t="shared" ca="1" si="10"/>
        <v>3.8531876859938981E-4</v>
      </c>
      <c r="H127" s="150" t="s">
        <v>332</v>
      </c>
      <c r="L127" s="151" t="s">
        <v>338</v>
      </c>
      <c r="M127" s="103" t="s">
        <v>121</v>
      </c>
      <c r="N127" s="109">
        <v>-45.723140984993982</v>
      </c>
      <c r="O127" s="109">
        <v>-46.156755491326919</v>
      </c>
      <c r="P127" s="109">
        <v>-46.334735973255363</v>
      </c>
      <c r="Q127" s="109">
        <v>-46.485873445572096</v>
      </c>
      <c r="R127" s="150" t="s">
        <v>414</v>
      </c>
      <c r="AB127" s="169">
        <v>221022.984</v>
      </c>
      <c r="AC127" s="169">
        <v>-153435.1</v>
      </c>
      <c r="AD127" s="170">
        <v>10558.8</v>
      </c>
    </row>
    <row r="128" spans="2:30" ht="16.2">
      <c r="C128" s="151" t="s">
        <v>339</v>
      </c>
      <c r="D128" s="103" t="s">
        <v>121</v>
      </c>
      <c r="E128" s="153" cm="1">
        <f t="array" ref="E128">INDEX(N128:Q128,case_number)</f>
        <v>-14.118358040240963</v>
      </c>
      <c r="F128" s="109" cm="1">
        <f t="array" aca="1" ref="F128" ca="1">INDIRECT(sheet_name&amp;"!MZT2_")</f>
        <v>-14.064233259493108</v>
      </c>
      <c r="G128" s="118">
        <f t="shared" ca="1" si="10"/>
        <v>-3.83364556937754E-3</v>
      </c>
      <c r="L128" s="151" t="s">
        <v>339</v>
      </c>
      <c r="M128" s="103" t="s">
        <v>121</v>
      </c>
      <c r="N128" s="113">
        <v>-14.118358040240963</v>
      </c>
      <c r="O128" s="113">
        <v>-14.407115134683243</v>
      </c>
      <c r="P128" s="113">
        <v>-14.784383325007983</v>
      </c>
      <c r="Q128" s="113">
        <v>-14.308010462996018</v>
      </c>
      <c r="R128" s="150" t="s">
        <v>414</v>
      </c>
      <c r="AB128" s="169">
        <v>248650.85699999999</v>
      </c>
      <c r="AC128" s="169">
        <v>-153435.1</v>
      </c>
      <c r="AD128" s="170">
        <v>5582.2</v>
      </c>
    </row>
    <row r="129" spans="3:30" ht="16.2">
      <c r="C129" s="151" t="s">
        <v>340</v>
      </c>
      <c r="D129" s="103" t="s">
        <v>121</v>
      </c>
      <c r="E129" s="153" cm="1">
        <f t="array" ref="E129">INDEX(N129:Q129,case_number)</f>
        <v>-14.133657554401358</v>
      </c>
      <c r="F129" s="109" cm="1">
        <f t="array" aca="1" ref="F129" ca="1">INDIRECT(sheet_name&amp;"!point1.Ms")</f>
        <v>-14.079467230407646</v>
      </c>
      <c r="G129" s="118">
        <f ca="1">(F129-E129)/E129</f>
        <v>-3.8341330816266061E-3</v>
      </c>
      <c r="L129" s="151" t="s">
        <v>340</v>
      </c>
      <c r="M129" s="103" t="s">
        <v>121</v>
      </c>
      <c r="N129" s="108">
        <v>-14.133657554401358</v>
      </c>
      <c r="O129" s="108">
        <v>-14.422646985472319</v>
      </c>
      <c r="P129" s="108">
        <v>-14.800291596032551</v>
      </c>
      <c r="Q129" s="108">
        <v>-14.323362236281854</v>
      </c>
      <c r="AB129" s="169">
        <v>276278.73</v>
      </c>
      <c r="AC129" s="169">
        <v>-153435.1</v>
      </c>
      <c r="AD129" s="170">
        <v>2217.0500000000002</v>
      </c>
    </row>
    <row r="130" spans="3:30" ht="16.2">
      <c r="C130" s="151" t="s">
        <v>341</v>
      </c>
      <c r="D130" s="103" t="s">
        <v>121</v>
      </c>
      <c r="E130" s="108" cm="1">
        <f t="array" ref="E130">INDEX(N130:Q130,case_number)</f>
        <v>461.62567781813453</v>
      </c>
      <c r="F130" s="109" cm="1">
        <f t="array" aca="1" ref="F130" ca="1">INDIRECT(sheet_name&amp;"!point2.Ms")</f>
        <v>463.88244331806663</v>
      </c>
      <c r="G130" s="118">
        <f ca="1">(F130-E130)/E130</f>
        <v>4.8887347657926268E-3</v>
      </c>
      <c r="L130" s="151" t="s">
        <v>341</v>
      </c>
      <c r="M130" s="103" t="s">
        <v>121</v>
      </c>
      <c r="N130" s="108">
        <v>461.62567781813453</v>
      </c>
      <c r="O130" s="108">
        <v>448.00140815750558</v>
      </c>
      <c r="P130" s="108">
        <v>431.97625077414818</v>
      </c>
      <c r="Q130" s="108">
        <v>451.22300650268738</v>
      </c>
      <c r="AB130" s="169">
        <v>303906.603</v>
      </c>
      <c r="AC130" s="169">
        <v>-153435.1</v>
      </c>
      <c r="AD130" s="170">
        <v>1169.0899999999999</v>
      </c>
    </row>
    <row r="131" spans="3:30" ht="16.2">
      <c r="C131" s="151" t="s">
        <v>342</v>
      </c>
      <c r="D131" s="103" t="s">
        <v>121</v>
      </c>
      <c r="E131" s="108" cm="1">
        <f t="array" ref="E131">INDEX(N131:Q131,case_number)</f>
        <v>28.919819503191093</v>
      </c>
      <c r="F131" s="109" cm="1">
        <f t="array" aca="1" ref="F131" ca="1">INDIRECT(sheet_name&amp;"!point3.Ms")</f>
        <v>28.801473832383131</v>
      </c>
      <c r="G131" s="118">
        <f ca="1">(F131-E131)/E131</f>
        <v>-4.0921994964354183E-3</v>
      </c>
      <c r="H131" t="s">
        <v>333</v>
      </c>
      <c r="L131" s="151" t="s">
        <v>342</v>
      </c>
      <c r="M131" s="103" t="s">
        <v>121</v>
      </c>
      <c r="N131" s="108">
        <v>28.919819503191093</v>
      </c>
      <c r="O131" s="108">
        <v>28.819777940989546</v>
      </c>
      <c r="P131" s="108">
        <v>29.208036855076088</v>
      </c>
      <c r="Q131" s="108">
        <v>28.224781799269351</v>
      </c>
      <c r="AB131" s="169">
        <v>331534.47600000002</v>
      </c>
      <c r="AC131" s="169">
        <v>-153435.1</v>
      </c>
      <c r="AD131" s="170">
        <v>326.435</v>
      </c>
    </row>
    <row r="132" spans="3:30" ht="15.6">
      <c r="C132" s="112" t="s">
        <v>343</v>
      </c>
      <c r="E132" s="108" cm="1">
        <f t="array" ref="E132">INDEX(N132:Q132,case_number)</f>
        <v>1.2818196696902422E-4</v>
      </c>
      <c r="F132" s="109" cm="1">
        <f t="array" aca="1" ref="F132" ca="1">INDIRECT(sheet_name&amp;"!Ms_coeff.tens.2")*1000^2</f>
        <v>1.2827684335186198E-4</v>
      </c>
      <c r="G132" s="118">
        <f t="shared" ref="G132:G136" ca="1" si="11">(F132-E132)/E132</f>
        <v>7.401695034114288E-4</v>
      </c>
      <c r="H132" t="s">
        <v>334</v>
      </c>
      <c r="L132" s="112" t="s">
        <v>343</v>
      </c>
      <c r="N132" s="154">
        <v>1.2818196696902422E-4</v>
      </c>
      <c r="O132" s="154">
        <v>1.3149104082486605E-4</v>
      </c>
      <c r="P132" s="154">
        <v>1.3344478419671416E-4</v>
      </c>
      <c r="Q132" s="154">
        <v>1.3367368124149633E-4</v>
      </c>
      <c r="R132" t="s">
        <v>333</v>
      </c>
      <c r="AB132" s="169">
        <v>359162.34899999999</v>
      </c>
      <c r="AC132" s="169">
        <v>-153435.1</v>
      </c>
      <c r="AD132" s="170">
        <v>290.89999999999998</v>
      </c>
    </row>
    <row r="133" spans="3:30" ht="15.6">
      <c r="C133" s="112" t="s">
        <v>344</v>
      </c>
      <c r="E133" s="108" cm="1">
        <f t="array" ref="E133">INDEX(N133:Q133,case_number)</f>
        <v>0.1874157586521672</v>
      </c>
      <c r="F133" s="109" cm="1">
        <f t="array" aca="1" ref="F133" ca="1">INDIRECT(sheet_name&amp;"!Ms_coeff.tens.1")*1000</f>
        <v>0.1867646153146153</v>
      </c>
      <c r="G133" s="118">
        <f t="shared" ca="1" si="11"/>
        <v>-3.4743254368506992E-3</v>
      </c>
      <c r="H133" t="s">
        <v>335</v>
      </c>
      <c r="L133" s="112" t="s">
        <v>344</v>
      </c>
      <c r="N133" s="154">
        <v>0.1874157586521672</v>
      </c>
      <c r="O133" s="154">
        <v>0.19067482391924684</v>
      </c>
      <c r="P133" s="154">
        <v>0.19507590049115073</v>
      </c>
      <c r="Q133" s="154">
        <v>0.18938037057828991</v>
      </c>
      <c r="R133" t="s">
        <v>334</v>
      </c>
      <c r="AB133" s="169">
        <v>386790.22200000001</v>
      </c>
      <c r="AC133" s="169">
        <v>-153435.1</v>
      </c>
      <c r="AD133" s="170">
        <v>64.86</v>
      </c>
    </row>
    <row r="134" spans="3:30" ht="15.6">
      <c r="C134" s="112" t="s">
        <v>345</v>
      </c>
      <c r="E134" s="108" cm="1">
        <f t="array" ref="E134">INDEX(N134:Q134,case_number)</f>
        <v>4.2633127160708142</v>
      </c>
      <c r="F134" s="109" cm="1">
        <f t="array" aca="1" ref="F134" ca="1">INDIRECT(sheet_name&amp;"!Ms_coeff.tens.0")</f>
        <v>4.2475366384560074</v>
      </c>
      <c r="G134" s="118">
        <f t="shared" ca="1" si="11"/>
        <v>-3.7004270306838952E-3</v>
      </c>
      <c r="L134" s="112" t="s">
        <v>345</v>
      </c>
      <c r="N134" s="154">
        <v>4.2633127160708142</v>
      </c>
      <c r="O134" s="154">
        <v>4.2821429847623449</v>
      </c>
      <c r="P134" s="154">
        <v>4.3483425280606554</v>
      </c>
      <c r="Q134" s="154">
        <v>4.2200077525322399</v>
      </c>
      <c r="R134" t="s">
        <v>335</v>
      </c>
      <c r="AB134" s="169">
        <v>414418.09499999997</v>
      </c>
      <c r="AC134" s="169">
        <v>-153435.1</v>
      </c>
      <c r="AD134" s="170">
        <v>34.454999999999998</v>
      </c>
    </row>
    <row r="135" spans="3:30">
      <c r="L135" s="112"/>
      <c r="N135" s="112"/>
      <c r="O135" s="112"/>
      <c r="P135" s="112"/>
      <c r="Q135" s="112"/>
      <c r="AB135" s="169">
        <v>442045.96799999999</v>
      </c>
      <c r="AC135" s="169">
        <v>-153435.1</v>
      </c>
      <c r="AD135" s="170">
        <v>5.5650000000000004</v>
      </c>
    </row>
    <row r="136" spans="3:30">
      <c r="C136" s="103" t="s">
        <v>93</v>
      </c>
      <c r="E136" s="109" cm="1">
        <f t="array" ref="E136">INDEX(N136:Q136,case_number)</f>
        <v>7.1609229433159376</v>
      </c>
      <c r="F136" s="109" cm="1">
        <f t="array" aca="1" ref="F136" ca="1">INDIRECT(sheet_name&amp;"!Damage")</f>
        <v>6.9168291239360293</v>
      </c>
      <c r="G136" s="118">
        <f t="shared" ca="1" si="11"/>
        <v>-3.4086921659692952E-2</v>
      </c>
      <c r="L136" s="103" t="s">
        <v>93</v>
      </c>
      <c r="M136" s="158"/>
      <c r="N136" s="109">
        <v>7.1609229433159376</v>
      </c>
      <c r="O136" s="109">
        <v>8.2619085640949201</v>
      </c>
      <c r="P136" s="109">
        <v>9.7967219311393521</v>
      </c>
      <c r="Q136" s="109">
        <v>8.0636480824350532</v>
      </c>
      <c r="R136" t="s">
        <v>396</v>
      </c>
      <c r="AB136" s="169">
        <v>469673.84100000001</v>
      </c>
      <c r="AC136" s="169">
        <v>-153435.1</v>
      </c>
      <c r="AD136" s="170">
        <v>6.2249999999999996</v>
      </c>
    </row>
    <row r="137" spans="3:30">
      <c r="AB137" s="169">
        <v>497301.71399999998</v>
      </c>
      <c r="AC137" s="169">
        <v>-153435.1</v>
      </c>
      <c r="AD137" s="170">
        <v>1.86</v>
      </c>
    </row>
    <row r="138" spans="3:30">
      <c r="AB138" s="169">
        <v>524929.58700000006</v>
      </c>
      <c r="AC138" s="169">
        <v>-153435.1</v>
      </c>
      <c r="AD138" s="170">
        <v>10.1</v>
      </c>
    </row>
    <row r="139" spans="3:30">
      <c r="AB139" s="169">
        <v>552557.46</v>
      </c>
      <c r="AC139" s="169">
        <v>-153435.1</v>
      </c>
      <c r="AD139" s="170">
        <v>1.54</v>
      </c>
    </row>
    <row r="140" spans="3:30">
      <c r="AB140" s="169">
        <v>0.1330700007</v>
      </c>
      <c r="AC140" s="169">
        <v>-132120.29999999999</v>
      </c>
      <c r="AD140" s="170">
        <v>23818200</v>
      </c>
    </row>
    <row r="141" spans="3:30">
      <c r="AB141" s="169">
        <v>27628.027699999999</v>
      </c>
      <c r="AC141" s="169">
        <v>-132120.29999999999</v>
      </c>
      <c r="AD141" s="170">
        <v>1973110</v>
      </c>
    </row>
    <row r="142" spans="3:30">
      <c r="AB142" s="169">
        <v>55255.900699999998</v>
      </c>
      <c r="AC142" s="169">
        <v>-132120.29999999999</v>
      </c>
      <c r="AD142" s="170">
        <v>970059</v>
      </c>
    </row>
    <row r="143" spans="3:30">
      <c r="AB143" s="169">
        <v>82883.619000000006</v>
      </c>
      <c r="AC143" s="169">
        <v>-132120.29999999999</v>
      </c>
      <c r="AD143" s="170">
        <v>415075</v>
      </c>
    </row>
    <row r="144" spans="3:30">
      <c r="AB144" s="169">
        <v>110511.492</v>
      </c>
      <c r="AC144" s="169">
        <v>-132120.29999999999</v>
      </c>
      <c r="AD144" s="170">
        <v>188807</v>
      </c>
    </row>
    <row r="145" spans="28:30">
      <c r="AB145" s="169">
        <v>138139.36499999999</v>
      </c>
      <c r="AC145" s="169">
        <v>-132120.29999999999</v>
      </c>
      <c r="AD145" s="170">
        <v>87490</v>
      </c>
    </row>
    <row r="146" spans="28:30">
      <c r="AB146" s="169">
        <v>165767.23800000001</v>
      </c>
      <c r="AC146" s="169">
        <v>-132120.29999999999</v>
      </c>
      <c r="AD146" s="170">
        <v>55671.8</v>
      </c>
    </row>
    <row r="147" spans="28:30">
      <c r="AB147" s="169">
        <v>193395.111</v>
      </c>
      <c r="AC147" s="169">
        <v>-132120.29999999999</v>
      </c>
      <c r="AD147" s="170">
        <v>22593.4</v>
      </c>
    </row>
    <row r="148" spans="28:30">
      <c r="AB148" s="169">
        <v>221022.984</v>
      </c>
      <c r="AC148" s="169">
        <v>-132120.29999999999</v>
      </c>
      <c r="AD148" s="170">
        <v>12542.3</v>
      </c>
    </row>
    <row r="149" spans="28:30">
      <c r="AB149" s="169">
        <v>248650.85699999999</v>
      </c>
      <c r="AC149" s="169">
        <v>-132120.29999999999</v>
      </c>
      <c r="AD149" s="170">
        <v>6193.51</v>
      </c>
    </row>
    <row r="150" spans="28:30">
      <c r="AB150" s="169">
        <v>276278.73</v>
      </c>
      <c r="AC150" s="169">
        <v>-132120.29999999999</v>
      </c>
      <c r="AD150" s="170">
        <v>3626.11</v>
      </c>
    </row>
    <row r="151" spans="28:30">
      <c r="AB151" s="169">
        <v>303906.603</v>
      </c>
      <c r="AC151" s="169">
        <v>-132120.29999999999</v>
      </c>
      <c r="AD151" s="170">
        <v>1463.84</v>
      </c>
    </row>
    <row r="152" spans="28:30">
      <c r="AB152" s="169">
        <v>331534.47600000002</v>
      </c>
      <c r="AC152" s="169">
        <v>-132120.29999999999</v>
      </c>
      <c r="AD152" s="170">
        <v>749.44</v>
      </c>
    </row>
    <row r="153" spans="28:30">
      <c r="AB153" s="169">
        <v>359162.34899999999</v>
      </c>
      <c r="AC153" s="169">
        <v>-132120.29999999999</v>
      </c>
      <c r="AD153" s="170">
        <v>341.21</v>
      </c>
    </row>
    <row r="154" spans="28:30">
      <c r="AB154" s="169">
        <v>386790.22200000001</v>
      </c>
      <c r="AC154" s="169">
        <v>-132120.29999999999</v>
      </c>
      <c r="AD154" s="170">
        <v>150.36000000000001</v>
      </c>
    </row>
    <row r="155" spans="28:30">
      <c r="AB155" s="169">
        <v>414418.09499999997</v>
      </c>
      <c r="AC155" s="169">
        <v>-132120.29999999999</v>
      </c>
      <c r="AD155" s="170">
        <v>104.41500000000001</v>
      </c>
    </row>
    <row r="156" spans="28:30">
      <c r="AB156" s="169">
        <v>442045.96799999999</v>
      </c>
      <c r="AC156" s="169">
        <v>-132120.29999999999</v>
      </c>
      <c r="AD156" s="170">
        <v>47.805</v>
      </c>
    </row>
    <row r="157" spans="28:30">
      <c r="AB157" s="169">
        <v>469673.84100000001</v>
      </c>
      <c r="AC157" s="169">
        <v>-132120.29999999999</v>
      </c>
      <c r="AD157" s="170">
        <v>5.6849999999999996</v>
      </c>
    </row>
    <row r="158" spans="28:30">
      <c r="AB158" s="169">
        <v>497301.71399999998</v>
      </c>
      <c r="AC158" s="169">
        <v>-132120.29999999999</v>
      </c>
      <c r="AD158" s="170">
        <v>8.92</v>
      </c>
    </row>
    <row r="159" spans="28:30">
      <c r="AB159" s="169">
        <v>524929.58700000006</v>
      </c>
      <c r="AC159" s="169">
        <v>-132120.29999999999</v>
      </c>
      <c r="AD159" s="170">
        <v>3.74</v>
      </c>
    </row>
    <row r="160" spans="28:30">
      <c r="AB160" s="169">
        <v>552557.46</v>
      </c>
      <c r="AC160" s="169">
        <v>-132120.29999999999</v>
      </c>
      <c r="AD160" s="170">
        <v>1.54</v>
      </c>
    </row>
    <row r="161" spans="28:30">
      <c r="AB161" s="169">
        <v>0.1330700007</v>
      </c>
      <c r="AC161" s="169">
        <v>-110805.24</v>
      </c>
      <c r="AD161" s="170">
        <v>25878700</v>
      </c>
    </row>
    <row r="162" spans="28:30">
      <c r="AB162" s="169">
        <v>27628.027699999999</v>
      </c>
      <c r="AC162" s="169">
        <v>-110805.24</v>
      </c>
      <c r="AD162" s="170">
        <v>2084780</v>
      </c>
    </row>
    <row r="163" spans="28:30">
      <c r="AB163" s="169">
        <v>55255.900699999998</v>
      </c>
      <c r="AC163" s="169">
        <v>-110805.24</v>
      </c>
      <c r="AD163" s="170">
        <v>1058320</v>
      </c>
    </row>
    <row r="164" spans="28:30">
      <c r="AB164" s="169">
        <v>82883.619000000006</v>
      </c>
      <c r="AC164" s="169">
        <v>-110805.24</v>
      </c>
      <c r="AD164" s="170">
        <v>576799</v>
      </c>
    </row>
    <row r="165" spans="28:30">
      <c r="AB165" s="169">
        <v>110511.492</v>
      </c>
      <c r="AC165" s="169">
        <v>-110805.24</v>
      </c>
      <c r="AD165" s="170">
        <v>242564</v>
      </c>
    </row>
    <row r="166" spans="28:30">
      <c r="AB166" s="169">
        <v>138139.36499999999</v>
      </c>
      <c r="AC166" s="169">
        <v>-110805.24</v>
      </c>
      <c r="AD166" s="170">
        <v>97980.7</v>
      </c>
    </row>
    <row r="167" spans="28:30">
      <c r="AB167" s="169">
        <v>165767.23800000001</v>
      </c>
      <c r="AC167" s="169">
        <v>-110805.24</v>
      </c>
      <c r="AD167" s="170">
        <v>48124.4</v>
      </c>
    </row>
    <row r="168" spans="28:30">
      <c r="AB168" s="169">
        <v>193395.111</v>
      </c>
      <c r="AC168" s="169">
        <v>-110805.24</v>
      </c>
      <c r="AD168" s="170">
        <v>24630.7</v>
      </c>
    </row>
    <row r="169" spans="28:30">
      <c r="AB169" s="169">
        <v>221022.984</v>
      </c>
      <c r="AC169" s="169">
        <v>-110805.24</v>
      </c>
      <c r="AD169" s="170">
        <v>14495</v>
      </c>
    </row>
    <row r="170" spans="28:30">
      <c r="AB170" s="169">
        <v>248650.85699999999</v>
      </c>
      <c r="AC170" s="169">
        <v>-110805.24</v>
      </c>
      <c r="AD170" s="170">
        <v>7942.22</v>
      </c>
    </row>
    <row r="171" spans="28:30">
      <c r="AB171" s="169">
        <v>276278.73</v>
      </c>
      <c r="AC171" s="169">
        <v>-110805.24</v>
      </c>
      <c r="AD171" s="170">
        <v>3444.84</v>
      </c>
    </row>
    <row r="172" spans="28:30">
      <c r="AB172" s="169">
        <v>303906.603</v>
      </c>
      <c r="AC172" s="169">
        <v>-110805.24</v>
      </c>
      <c r="AD172" s="170">
        <v>1611.7</v>
      </c>
    </row>
    <row r="173" spans="28:30">
      <c r="AB173" s="169">
        <v>331534.47600000002</v>
      </c>
      <c r="AC173" s="169">
        <v>-110805.24</v>
      </c>
      <c r="AD173" s="170">
        <v>1086.8599999999999</v>
      </c>
    </row>
    <row r="174" spans="28:30">
      <c r="AB174" s="169">
        <v>359162.34899999999</v>
      </c>
      <c r="AC174" s="169">
        <v>-110805.24</v>
      </c>
      <c r="AD174" s="170">
        <v>640.98500000000001</v>
      </c>
    </row>
    <row r="175" spans="28:30">
      <c r="AB175" s="169">
        <v>386790.22200000001</v>
      </c>
      <c r="AC175" s="169">
        <v>-110805.24</v>
      </c>
      <c r="AD175" s="170">
        <v>457.59</v>
      </c>
    </row>
    <row r="176" spans="28:30">
      <c r="AB176" s="169">
        <v>414418.09499999997</v>
      </c>
      <c r="AC176" s="169">
        <v>-110805.24</v>
      </c>
      <c r="AD176" s="170">
        <v>137.03</v>
      </c>
    </row>
    <row r="177" spans="28:30">
      <c r="AB177" s="169">
        <v>442045.96799999999</v>
      </c>
      <c r="AC177" s="169">
        <v>-110805.24</v>
      </c>
      <c r="AD177" s="170">
        <v>54.814999999999998</v>
      </c>
    </row>
    <row r="178" spans="28:30">
      <c r="AB178" s="169">
        <v>469673.84100000001</v>
      </c>
      <c r="AC178" s="169">
        <v>-110805.24</v>
      </c>
      <c r="AD178" s="170">
        <v>180.495</v>
      </c>
    </row>
    <row r="179" spans="28:30">
      <c r="AB179" s="169">
        <v>497301.71399999998</v>
      </c>
      <c r="AC179" s="169">
        <v>-110805.24</v>
      </c>
      <c r="AD179" s="170">
        <v>14.525</v>
      </c>
    </row>
    <row r="180" spans="28:30">
      <c r="AB180" s="169">
        <v>524929.58700000006</v>
      </c>
      <c r="AC180" s="169">
        <v>-110805.24</v>
      </c>
      <c r="AD180" s="170">
        <v>4.4999999999999998E-2</v>
      </c>
    </row>
    <row r="181" spans="28:30">
      <c r="AB181" s="169">
        <v>552557.46</v>
      </c>
      <c r="AC181" s="169">
        <v>-110805.24</v>
      </c>
      <c r="AD181" s="170">
        <v>1.355</v>
      </c>
    </row>
    <row r="182" spans="28:30">
      <c r="AB182" s="169">
        <v>580185.33299999998</v>
      </c>
      <c r="AC182" s="169">
        <v>-110805.24</v>
      </c>
      <c r="AD182" s="170">
        <v>86.165000000000006</v>
      </c>
    </row>
    <row r="183" spans="28:30">
      <c r="AB183" s="169">
        <v>663068.95200000005</v>
      </c>
      <c r="AC183" s="169">
        <v>-110805.24</v>
      </c>
      <c r="AD183" s="170">
        <v>0.1</v>
      </c>
    </row>
    <row r="184" spans="28:30">
      <c r="AB184" s="169">
        <v>0.1330700007</v>
      </c>
      <c r="AC184" s="169">
        <v>-89490.57</v>
      </c>
      <c r="AD184" s="170">
        <v>25238100</v>
      </c>
    </row>
    <row r="185" spans="28:30">
      <c r="AB185" s="169">
        <v>27628.027699999999</v>
      </c>
      <c r="AC185" s="169">
        <v>-89490.57</v>
      </c>
      <c r="AD185" s="170">
        <v>2058140</v>
      </c>
    </row>
    <row r="186" spans="28:30">
      <c r="AB186" s="169">
        <v>55255.900699999998</v>
      </c>
      <c r="AC186" s="169">
        <v>-89490.57</v>
      </c>
      <c r="AD186" s="170">
        <v>868550</v>
      </c>
    </row>
    <row r="187" spans="28:30">
      <c r="AB187" s="169">
        <v>82883.619000000006</v>
      </c>
      <c r="AC187" s="169">
        <v>-89490.57</v>
      </c>
      <c r="AD187" s="170">
        <v>579293</v>
      </c>
    </row>
    <row r="188" spans="28:30">
      <c r="AB188" s="169">
        <v>110511.492</v>
      </c>
      <c r="AC188" s="169">
        <v>-89490.57</v>
      </c>
      <c r="AD188" s="170">
        <v>333925</v>
      </c>
    </row>
    <row r="189" spans="28:30">
      <c r="AB189" s="169">
        <v>138139.36499999999</v>
      </c>
      <c r="AC189" s="169">
        <v>-89490.57</v>
      </c>
      <c r="AD189" s="170">
        <v>123931</v>
      </c>
    </row>
    <row r="190" spans="28:30">
      <c r="AB190" s="169">
        <v>165767.23800000001</v>
      </c>
      <c r="AC190" s="169">
        <v>-89490.57</v>
      </c>
      <c r="AD190" s="170">
        <v>74884.3</v>
      </c>
    </row>
    <row r="191" spans="28:30">
      <c r="AB191" s="169">
        <v>193395.111</v>
      </c>
      <c r="AC191" s="169">
        <v>-89490.57</v>
      </c>
      <c r="AD191" s="170">
        <v>34345.9</v>
      </c>
    </row>
    <row r="192" spans="28:30">
      <c r="AB192" s="169">
        <v>221022.984</v>
      </c>
      <c r="AC192" s="169">
        <v>-89490.57</v>
      </c>
      <c r="AD192" s="170">
        <v>14459.2</v>
      </c>
    </row>
    <row r="193" spans="28:30">
      <c r="AB193" s="169">
        <v>248650.85699999999</v>
      </c>
      <c r="AC193" s="169">
        <v>-89490.57</v>
      </c>
      <c r="AD193" s="170">
        <v>7350.07</v>
      </c>
    </row>
    <row r="194" spans="28:30">
      <c r="AB194" s="169">
        <v>276278.73</v>
      </c>
      <c r="AC194" s="169">
        <v>-89490.57</v>
      </c>
      <c r="AD194" s="170">
        <v>2459.4899999999998</v>
      </c>
    </row>
    <row r="195" spans="28:30">
      <c r="AB195" s="169">
        <v>303906.603</v>
      </c>
      <c r="AC195" s="169">
        <v>-89490.57</v>
      </c>
      <c r="AD195" s="170">
        <v>2334.96</v>
      </c>
    </row>
    <row r="196" spans="28:30">
      <c r="AB196" s="169">
        <v>331534.47600000002</v>
      </c>
      <c r="AC196" s="169">
        <v>-89490.57</v>
      </c>
      <c r="AD196" s="170">
        <v>743.58500000000004</v>
      </c>
    </row>
    <row r="197" spans="28:30">
      <c r="AB197" s="169">
        <v>359162.34899999999</v>
      </c>
      <c r="AC197" s="169">
        <v>-89490.57</v>
      </c>
      <c r="AD197" s="170">
        <v>548.52</v>
      </c>
    </row>
    <row r="198" spans="28:30">
      <c r="AB198" s="169">
        <v>386790.22200000001</v>
      </c>
      <c r="AC198" s="169">
        <v>-89490.57</v>
      </c>
      <c r="AD198" s="170">
        <v>545.93499999999995</v>
      </c>
    </row>
    <row r="199" spans="28:30">
      <c r="AB199" s="169">
        <v>414418.09499999997</v>
      </c>
      <c r="AC199" s="169">
        <v>-89490.57</v>
      </c>
      <c r="AD199" s="170">
        <v>324.10500000000002</v>
      </c>
    </row>
    <row r="200" spans="28:30">
      <c r="AB200" s="169">
        <v>442045.96799999999</v>
      </c>
      <c r="AC200" s="169">
        <v>-89490.57</v>
      </c>
      <c r="AD200" s="170">
        <v>232.51</v>
      </c>
    </row>
    <row r="201" spans="28:30">
      <c r="AB201" s="169">
        <v>469673.84100000001</v>
      </c>
      <c r="AC201" s="169">
        <v>-89490.57</v>
      </c>
      <c r="AD201" s="170">
        <v>270.73</v>
      </c>
    </row>
    <row r="202" spans="28:30">
      <c r="AB202" s="169">
        <v>497301.71399999998</v>
      </c>
      <c r="AC202" s="169">
        <v>-89490.57</v>
      </c>
      <c r="AD202" s="170">
        <v>3.4449999999999998</v>
      </c>
    </row>
    <row r="203" spans="28:30">
      <c r="AB203" s="169">
        <v>524929.58700000006</v>
      </c>
      <c r="AC203" s="169">
        <v>-89490.57</v>
      </c>
      <c r="AD203" s="170">
        <v>0.86</v>
      </c>
    </row>
    <row r="204" spans="28:30">
      <c r="AB204" s="169">
        <v>552557.46</v>
      </c>
      <c r="AC204" s="169">
        <v>-89490.57</v>
      </c>
      <c r="AD204" s="170">
        <v>0.81</v>
      </c>
    </row>
    <row r="205" spans="28:30">
      <c r="AB205" s="169">
        <v>580185.33299999998</v>
      </c>
      <c r="AC205" s="169">
        <v>-89490.57</v>
      </c>
      <c r="AD205" s="170">
        <v>1.96</v>
      </c>
    </row>
    <row r="206" spans="28:30">
      <c r="AB206" s="169">
        <v>607813.20600000001</v>
      </c>
      <c r="AC206" s="169">
        <v>-89490.57</v>
      </c>
      <c r="AD206" s="170">
        <v>7.0000000000000007E-2</v>
      </c>
    </row>
    <row r="207" spans="28:30">
      <c r="AB207" s="169">
        <v>635441.07900000003</v>
      </c>
      <c r="AC207" s="169">
        <v>-89490.57</v>
      </c>
      <c r="AD207" s="170">
        <v>0.25</v>
      </c>
    </row>
    <row r="208" spans="28:30">
      <c r="AB208" s="169">
        <v>663068.95200000005</v>
      </c>
      <c r="AC208" s="169">
        <v>-89490.57</v>
      </c>
      <c r="AD208" s="170">
        <v>48.95</v>
      </c>
    </row>
    <row r="209" spans="28:30">
      <c r="AB209" s="169">
        <v>690696.82499999995</v>
      </c>
      <c r="AC209" s="169">
        <v>-89490.57</v>
      </c>
      <c r="AD209" s="170">
        <v>0.1</v>
      </c>
    </row>
    <row r="210" spans="28:30">
      <c r="AB210" s="169">
        <v>0.1330700007</v>
      </c>
      <c r="AC210" s="169">
        <v>-68175.899999999994</v>
      </c>
      <c r="AD210" s="170">
        <v>23772400</v>
      </c>
    </row>
    <row r="211" spans="28:30">
      <c r="AB211" s="169">
        <v>27628.027699999999</v>
      </c>
      <c r="AC211" s="169">
        <v>-68175.899999999994</v>
      </c>
      <c r="AD211" s="170">
        <v>1970870</v>
      </c>
    </row>
    <row r="212" spans="28:30">
      <c r="AB212" s="169">
        <v>55255.900699999998</v>
      </c>
      <c r="AC212" s="169">
        <v>-68175.899999999994</v>
      </c>
      <c r="AD212" s="170">
        <v>708442</v>
      </c>
    </row>
    <row r="213" spans="28:30">
      <c r="AB213" s="169">
        <v>82883.619000000006</v>
      </c>
      <c r="AC213" s="169">
        <v>-68175.899999999994</v>
      </c>
      <c r="AD213" s="170">
        <v>467554</v>
      </c>
    </row>
    <row r="214" spans="28:30">
      <c r="AB214" s="169">
        <v>110511.492</v>
      </c>
      <c r="AC214" s="169">
        <v>-68175.899999999994</v>
      </c>
      <c r="AD214" s="170">
        <v>309338</v>
      </c>
    </row>
    <row r="215" spans="28:30">
      <c r="AB215" s="169">
        <v>138139.36499999999</v>
      </c>
      <c r="AC215" s="169">
        <v>-68175.899999999994</v>
      </c>
      <c r="AD215" s="170">
        <v>227809</v>
      </c>
    </row>
    <row r="216" spans="28:30">
      <c r="AB216" s="169">
        <v>165767.23800000001</v>
      </c>
      <c r="AC216" s="169">
        <v>-68175.899999999994</v>
      </c>
      <c r="AD216" s="170">
        <v>126551</v>
      </c>
    </row>
    <row r="217" spans="28:30">
      <c r="AB217" s="169">
        <v>193395.111</v>
      </c>
      <c r="AC217" s="169">
        <v>-68175.899999999994</v>
      </c>
      <c r="AD217" s="170">
        <v>54220.5</v>
      </c>
    </row>
    <row r="218" spans="28:30">
      <c r="AB218" s="169">
        <v>221022.984</v>
      </c>
      <c r="AC218" s="169">
        <v>-68175.899999999994</v>
      </c>
      <c r="AD218" s="170">
        <v>30950.5</v>
      </c>
    </row>
    <row r="219" spans="28:30">
      <c r="AB219" s="169">
        <v>248650.85699999999</v>
      </c>
      <c r="AC219" s="169">
        <v>-68175.899999999994</v>
      </c>
      <c r="AD219" s="170">
        <v>15552.7</v>
      </c>
    </row>
    <row r="220" spans="28:30">
      <c r="AB220" s="169">
        <v>276278.73</v>
      </c>
      <c r="AC220" s="169">
        <v>-68175.899999999994</v>
      </c>
      <c r="AD220" s="170">
        <v>6899.19</v>
      </c>
    </row>
    <row r="221" spans="28:30">
      <c r="AB221" s="169">
        <v>303906.603</v>
      </c>
      <c r="AC221" s="169">
        <v>-68175.899999999994</v>
      </c>
      <c r="AD221" s="170">
        <v>5076.54</v>
      </c>
    </row>
    <row r="222" spans="28:30">
      <c r="AB222" s="169">
        <v>331534.47600000002</v>
      </c>
      <c r="AC222" s="169">
        <v>-68175.899999999994</v>
      </c>
      <c r="AD222" s="170">
        <v>1194.72</v>
      </c>
    </row>
    <row r="223" spans="28:30">
      <c r="AB223" s="169">
        <v>359162.34899999999</v>
      </c>
      <c r="AC223" s="169">
        <v>-68175.899999999994</v>
      </c>
      <c r="AD223" s="170">
        <v>243.74</v>
      </c>
    </row>
    <row r="224" spans="28:30">
      <c r="AB224" s="169">
        <v>386790.22200000001</v>
      </c>
      <c r="AC224" s="169">
        <v>-68175.899999999994</v>
      </c>
      <c r="AD224" s="170">
        <v>185.71</v>
      </c>
    </row>
    <row r="225" spans="28:30">
      <c r="AB225" s="169">
        <v>414418.09499999997</v>
      </c>
      <c r="AC225" s="169">
        <v>-68175.899999999994</v>
      </c>
      <c r="AD225" s="170">
        <v>597.01499999999999</v>
      </c>
    </row>
    <row r="226" spans="28:30">
      <c r="AB226" s="169">
        <v>442045.96799999999</v>
      </c>
      <c r="AC226" s="169">
        <v>-68175.899999999994</v>
      </c>
      <c r="AD226" s="170">
        <v>177.56</v>
      </c>
    </row>
    <row r="227" spans="28:30">
      <c r="AB227" s="169">
        <v>469673.84100000001</v>
      </c>
      <c r="AC227" s="169">
        <v>-68175.899999999994</v>
      </c>
      <c r="AD227" s="170">
        <v>36.630000000000003</v>
      </c>
    </row>
    <row r="228" spans="28:30">
      <c r="AB228" s="169">
        <v>497301.71399999998</v>
      </c>
      <c r="AC228" s="169">
        <v>-68175.899999999994</v>
      </c>
      <c r="AD228" s="170">
        <v>334.35500000000002</v>
      </c>
    </row>
    <row r="229" spans="28:30">
      <c r="AB229" s="169">
        <v>552557.46</v>
      </c>
      <c r="AC229" s="169">
        <v>-68175.899999999994</v>
      </c>
      <c r="AD229" s="170">
        <v>3.7149999999999999</v>
      </c>
    </row>
    <row r="230" spans="28:30">
      <c r="AB230" s="169">
        <v>607813.20600000001</v>
      </c>
      <c r="AC230" s="169">
        <v>-68175.899999999994</v>
      </c>
      <c r="AD230" s="170">
        <v>0.05</v>
      </c>
    </row>
    <row r="231" spans="28:30">
      <c r="AB231" s="169">
        <v>663068.95200000005</v>
      </c>
      <c r="AC231" s="169">
        <v>-68175.899999999994</v>
      </c>
      <c r="AD231" s="170">
        <v>0.15</v>
      </c>
    </row>
    <row r="232" spans="28:30">
      <c r="AB232" s="169">
        <v>0.1330700007</v>
      </c>
      <c r="AC232" s="169">
        <v>-46861.23</v>
      </c>
      <c r="AD232" s="170">
        <v>25505900</v>
      </c>
    </row>
    <row r="233" spans="28:30">
      <c r="AB233" s="169">
        <v>27628.027699999999</v>
      </c>
      <c r="AC233" s="169">
        <v>-46861.23</v>
      </c>
      <c r="AD233" s="170">
        <v>3933560</v>
      </c>
    </row>
    <row r="234" spans="28:30">
      <c r="AB234" s="169">
        <v>55255.900699999998</v>
      </c>
      <c r="AC234" s="169">
        <v>-46861.23</v>
      </c>
      <c r="AD234" s="170">
        <v>1588210</v>
      </c>
    </row>
    <row r="235" spans="28:30">
      <c r="AB235" s="169">
        <v>82883.619000000006</v>
      </c>
      <c r="AC235" s="169">
        <v>-46861.23</v>
      </c>
      <c r="AD235" s="170">
        <v>871552</v>
      </c>
    </row>
    <row r="236" spans="28:30">
      <c r="AB236" s="169">
        <v>110511.492</v>
      </c>
      <c r="AC236" s="169">
        <v>-46861.23</v>
      </c>
      <c r="AD236" s="170">
        <v>454153</v>
      </c>
    </row>
    <row r="237" spans="28:30">
      <c r="AB237" s="169">
        <v>138139.36499999999</v>
      </c>
      <c r="AC237" s="169">
        <v>-46861.23</v>
      </c>
      <c r="AD237" s="170">
        <v>248695</v>
      </c>
    </row>
    <row r="238" spans="28:30">
      <c r="AB238" s="169">
        <v>165767.23800000001</v>
      </c>
      <c r="AC238" s="169">
        <v>-46861.23</v>
      </c>
      <c r="AD238" s="170">
        <v>142136</v>
      </c>
    </row>
    <row r="239" spans="28:30">
      <c r="AB239" s="169">
        <v>193395.111</v>
      </c>
      <c r="AC239" s="169">
        <v>-46861.23</v>
      </c>
      <c r="AD239" s="170">
        <v>99986</v>
      </c>
    </row>
    <row r="240" spans="28:30">
      <c r="AB240" s="169">
        <v>221022.984</v>
      </c>
      <c r="AC240" s="169">
        <v>-46861.23</v>
      </c>
      <c r="AD240" s="170">
        <v>65149.5</v>
      </c>
    </row>
    <row r="241" spans="28:30">
      <c r="AB241" s="169">
        <v>248650.85699999999</v>
      </c>
      <c r="AC241" s="169">
        <v>-46861.23</v>
      </c>
      <c r="AD241" s="170">
        <v>38998.5</v>
      </c>
    </row>
    <row r="242" spans="28:30">
      <c r="AB242" s="169">
        <v>276278.73</v>
      </c>
      <c r="AC242" s="169">
        <v>-46861.23</v>
      </c>
      <c r="AD242" s="170">
        <v>18332.7</v>
      </c>
    </row>
    <row r="243" spans="28:30">
      <c r="AB243" s="169">
        <v>303906.603</v>
      </c>
      <c r="AC243" s="169">
        <v>-46861.23</v>
      </c>
      <c r="AD243" s="170">
        <v>12639.3</v>
      </c>
    </row>
    <row r="244" spans="28:30">
      <c r="AB244" s="169">
        <v>331534.47600000002</v>
      </c>
      <c r="AC244" s="169">
        <v>-46861.23</v>
      </c>
      <c r="AD244" s="170">
        <v>3835.53</v>
      </c>
    </row>
    <row r="245" spans="28:30">
      <c r="AB245" s="169">
        <v>359162.34899999999</v>
      </c>
      <c r="AC245" s="169">
        <v>-46861.23</v>
      </c>
      <c r="AD245" s="170">
        <v>1250.8800000000001</v>
      </c>
    </row>
    <row r="246" spans="28:30">
      <c r="AB246" s="169">
        <v>386790.22200000001</v>
      </c>
      <c r="AC246" s="169">
        <v>-46861.23</v>
      </c>
      <c r="AD246" s="170">
        <v>268.82499999999999</v>
      </c>
    </row>
    <row r="247" spans="28:30">
      <c r="AB247" s="169">
        <v>414418.09499999997</v>
      </c>
      <c r="AC247" s="169">
        <v>-46861.23</v>
      </c>
      <c r="AD247" s="170">
        <v>168.63499999999999</v>
      </c>
    </row>
    <row r="248" spans="28:30">
      <c r="AB248" s="169">
        <v>442045.96799999999</v>
      </c>
      <c r="AC248" s="169">
        <v>-46861.23</v>
      </c>
      <c r="AD248" s="170">
        <v>688.16499999999996</v>
      </c>
    </row>
    <row r="249" spans="28:30">
      <c r="AB249" s="169">
        <v>469673.84100000001</v>
      </c>
      <c r="AC249" s="169">
        <v>-46861.23</v>
      </c>
      <c r="AD249" s="170">
        <v>389.38499999999999</v>
      </c>
    </row>
    <row r="250" spans="28:30">
      <c r="AB250" s="169">
        <v>497301.71399999998</v>
      </c>
      <c r="AC250" s="169">
        <v>-46861.23</v>
      </c>
      <c r="AD250" s="170">
        <v>337.46</v>
      </c>
    </row>
    <row r="251" spans="28:30">
      <c r="AB251" s="169">
        <v>524929.58700000006</v>
      </c>
      <c r="AC251" s="169">
        <v>-46861.23</v>
      </c>
      <c r="AD251" s="170">
        <v>17.864999999999998</v>
      </c>
    </row>
    <row r="252" spans="28:30">
      <c r="AB252" s="169">
        <v>552557.46</v>
      </c>
      <c r="AC252" s="169">
        <v>-46861.23</v>
      </c>
      <c r="AD252" s="170">
        <v>315.31</v>
      </c>
    </row>
    <row r="253" spans="28:30">
      <c r="AB253" s="169">
        <v>580185.33299999998</v>
      </c>
      <c r="AC253" s="169">
        <v>-46861.23</v>
      </c>
      <c r="AD253" s="170">
        <v>9.7449999999999992</v>
      </c>
    </row>
    <row r="254" spans="28:30">
      <c r="AB254" s="169">
        <v>607813.20600000001</v>
      </c>
      <c r="AC254" s="169">
        <v>-46861.23</v>
      </c>
      <c r="AD254" s="170">
        <v>11.475</v>
      </c>
    </row>
    <row r="255" spans="28:30">
      <c r="AB255" s="169">
        <v>635441.07900000003</v>
      </c>
      <c r="AC255" s="169">
        <v>-46861.23</v>
      </c>
      <c r="AD255" s="170">
        <v>0.33500000000000002</v>
      </c>
    </row>
    <row r="256" spans="28:30">
      <c r="AB256" s="169">
        <v>663068.95200000005</v>
      </c>
      <c r="AC256" s="169">
        <v>-46861.23</v>
      </c>
      <c r="AD256" s="170">
        <v>1.99</v>
      </c>
    </row>
    <row r="257" spans="28:30">
      <c r="AB257" s="169">
        <v>690696.82499999995</v>
      </c>
      <c r="AC257" s="169">
        <v>-46861.23</v>
      </c>
      <c r="AD257" s="170">
        <v>0.6</v>
      </c>
    </row>
    <row r="258" spans="28:30">
      <c r="AB258" s="169">
        <v>718324.69799999997</v>
      </c>
      <c r="AC258" s="169">
        <v>-46861.23</v>
      </c>
      <c r="AD258" s="170">
        <v>0.42</v>
      </c>
    </row>
    <row r="259" spans="28:30">
      <c r="AB259" s="169">
        <v>884091.93599999999</v>
      </c>
      <c r="AC259" s="169">
        <v>-46861.23</v>
      </c>
      <c r="AD259" s="170">
        <v>0.01</v>
      </c>
    </row>
    <row r="260" spans="28:30">
      <c r="AB260" s="169">
        <v>911718.26199999999</v>
      </c>
      <c r="AC260" s="169">
        <v>-46861.23</v>
      </c>
      <c r="AD260" s="170">
        <v>2.5000000000000001E-2</v>
      </c>
    </row>
    <row r="261" spans="28:30">
      <c r="AB261" s="169">
        <v>939346.13500000001</v>
      </c>
      <c r="AC261" s="169">
        <v>-46861.23</v>
      </c>
      <c r="AD261" s="170">
        <v>0.03</v>
      </c>
    </row>
    <row r="262" spans="28:30">
      <c r="AB262" s="169">
        <v>994601.88100000005</v>
      </c>
      <c r="AC262" s="169">
        <v>-46861.23</v>
      </c>
      <c r="AD262" s="170">
        <v>0.1</v>
      </c>
    </row>
    <row r="263" spans="28:30">
      <c r="AB263" s="169">
        <v>1077485.5</v>
      </c>
      <c r="AC263" s="169">
        <v>-46861.23</v>
      </c>
      <c r="AD263" s="170">
        <v>0.1</v>
      </c>
    </row>
    <row r="264" spans="28:30">
      <c r="AB264" s="169">
        <v>0.1330700007</v>
      </c>
      <c r="AC264" s="169">
        <v>-25546.560000000001</v>
      </c>
      <c r="AD264" s="170">
        <v>30648900</v>
      </c>
    </row>
    <row r="265" spans="28:30">
      <c r="AB265" s="169">
        <v>27628.027699999999</v>
      </c>
      <c r="AC265" s="169">
        <v>-25546.560000000001</v>
      </c>
      <c r="AD265" s="170">
        <v>6945430</v>
      </c>
    </row>
    <row r="266" spans="28:30">
      <c r="AB266" s="169">
        <v>55255.900699999998</v>
      </c>
      <c r="AC266" s="169">
        <v>-25546.560000000001</v>
      </c>
      <c r="AD266" s="170">
        <v>2473180</v>
      </c>
    </row>
    <row r="267" spans="28:30">
      <c r="AB267" s="169">
        <v>82883.619000000006</v>
      </c>
      <c r="AC267" s="169">
        <v>-25546.560000000001</v>
      </c>
      <c r="AD267" s="170">
        <v>995771</v>
      </c>
    </row>
    <row r="268" spans="28:30">
      <c r="AB268" s="169">
        <v>110511.492</v>
      </c>
      <c r="AC268" s="169">
        <v>-25546.560000000001</v>
      </c>
      <c r="AD268" s="170">
        <v>430868</v>
      </c>
    </row>
    <row r="269" spans="28:30">
      <c r="AB269" s="169">
        <v>138139.36499999999</v>
      </c>
      <c r="AC269" s="169">
        <v>-25546.560000000001</v>
      </c>
      <c r="AD269" s="170">
        <v>213087</v>
      </c>
    </row>
    <row r="270" spans="28:30">
      <c r="AB270" s="169">
        <v>165767.23800000001</v>
      </c>
      <c r="AC270" s="169">
        <v>-25546.560000000001</v>
      </c>
      <c r="AD270" s="170">
        <v>111008</v>
      </c>
    </row>
    <row r="271" spans="28:30">
      <c r="AB271" s="169">
        <v>193395.111</v>
      </c>
      <c r="AC271" s="169">
        <v>-25546.560000000001</v>
      </c>
      <c r="AD271" s="170">
        <v>51615.6</v>
      </c>
    </row>
    <row r="272" spans="28:30">
      <c r="AB272" s="169">
        <v>221022.984</v>
      </c>
      <c r="AC272" s="169">
        <v>-25546.560000000001</v>
      </c>
      <c r="AD272" s="170">
        <v>30136.1</v>
      </c>
    </row>
    <row r="273" spans="28:30">
      <c r="AB273" s="169">
        <v>248650.85699999999</v>
      </c>
      <c r="AC273" s="169">
        <v>-25546.560000000001</v>
      </c>
      <c r="AD273" s="170">
        <v>19177</v>
      </c>
    </row>
    <row r="274" spans="28:30">
      <c r="AB274" s="169">
        <v>276278.73</v>
      </c>
      <c r="AC274" s="169">
        <v>-25546.560000000001</v>
      </c>
      <c r="AD274" s="170">
        <v>12647</v>
      </c>
    </row>
    <row r="275" spans="28:30">
      <c r="AB275" s="169">
        <v>303906.603</v>
      </c>
      <c r="AC275" s="169">
        <v>-25546.560000000001</v>
      </c>
      <c r="AD275" s="170">
        <v>8525.43</v>
      </c>
    </row>
    <row r="276" spans="28:30">
      <c r="AB276" s="169">
        <v>331534.47600000002</v>
      </c>
      <c r="AC276" s="169">
        <v>-25546.560000000001</v>
      </c>
      <c r="AD276" s="170">
        <v>3554.82</v>
      </c>
    </row>
    <row r="277" spans="28:30">
      <c r="AB277" s="169">
        <v>359162.34899999999</v>
      </c>
      <c r="AC277" s="169">
        <v>-25546.560000000001</v>
      </c>
      <c r="AD277" s="170">
        <v>2881.24</v>
      </c>
    </row>
    <row r="278" spans="28:30">
      <c r="AB278" s="169">
        <v>386790.22200000001</v>
      </c>
      <c r="AC278" s="169">
        <v>-25546.560000000001</v>
      </c>
      <c r="AD278" s="170">
        <v>2234.9</v>
      </c>
    </row>
    <row r="279" spans="28:30">
      <c r="AB279" s="169">
        <v>414418.09499999997</v>
      </c>
      <c r="AC279" s="169">
        <v>-25546.560000000001</v>
      </c>
      <c r="AD279" s="170">
        <v>1079.32</v>
      </c>
    </row>
    <row r="280" spans="28:30">
      <c r="AB280" s="169">
        <v>442045.96799999999</v>
      </c>
      <c r="AC280" s="169">
        <v>-25546.560000000001</v>
      </c>
      <c r="AD280" s="170">
        <v>431.935</v>
      </c>
    </row>
    <row r="281" spans="28:30">
      <c r="AB281" s="169">
        <v>469673.84100000001</v>
      </c>
      <c r="AC281" s="169">
        <v>-25546.560000000001</v>
      </c>
      <c r="AD281" s="170">
        <v>381.38</v>
      </c>
    </row>
    <row r="282" spans="28:30">
      <c r="AB282" s="169">
        <v>497301.71399999998</v>
      </c>
      <c r="AC282" s="169">
        <v>-25546.560000000001</v>
      </c>
      <c r="AD282" s="170">
        <v>316.61500000000001</v>
      </c>
    </row>
    <row r="283" spans="28:30">
      <c r="AB283" s="169">
        <v>524929.58700000006</v>
      </c>
      <c r="AC283" s="169">
        <v>-25546.560000000001</v>
      </c>
      <c r="AD283" s="170">
        <v>506.88</v>
      </c>
    </row>
    <row r="284" spans="28:30">
      <c r="AB284" s="169">
        <v>552557.46</v>
      </c>
      <c r="AC284" s="169">
        <v>-25546.560000000001</v>
      </c>
      <c r="AD284" s="170">
        <v>135.97</v>
      </c>
    </row>
    <row r="285" spans="28:30">
      <c r="AB285" s="169">
        <v>580185.33299999998</v>
      </c>
      <c r="AC285" s="169">
        <v>-25546.560000000001</v>
      </c>
      <c r="AD285" s="170">
        <v>77.61</v>
      </c>
    </row>
    <row r="286" spans="28:30">
      <c r="AB286" s="169">
        <v>607813.20600000001</v>
      </c>
      <c r="AC286" s="169">
        <v>-25546.560000000001</v>
      </c>
      <c r="AD286" s="170">
        <v>78.974999999999994</v>
      </c>
    </row>
    <row r="287" spans="28:30">
      <c r="AB287" s="169">
        <v>635441.07900000003</v>
      </c>
      <c r="AC287" s="169">
        <v>-25546.560000000001</v>
      </c>
      <c r="AD287" s="170">
        <v>61.42</v>
      </c>
    </row>
    <row r="288" spans="28:30">
      <c r="AB288" s="169">
        <v>663068.95200000005</v>
      </c>
      <c r="AC288" s="169">
        <v>-25546.560000000001</v>
      </c>
      <c r="AD288" s="170">
        <v>22.3</v>
      </c>
    </row>
    <row r="289" spans="28:30">
      <c r="AB289" s="169">
        <v>690696.82499999995</v>
      </c>
      <c r="AC289" s="169">
        <v>-25546.560000000001</v>
      </c>
      <c r="AD289" s="170">
        <v>29.864999999999998</v>
      </c>
    </row>
    <row r="290" spans="28:30">
      <c r="AB290" s="169">
        <v>718324.69799999997</v>
      </c>
      <c r="AC290" s="169">
        <v>-25546.560000000001</v>
      </c>
      <c r="AD290" s="170">
        <v>18.62</v>
      </c>
    </row>
    <row r="291" spans="28:30">
      <c r="AB291" s="169">
        <v>745952.571</v>
      </c>
      <c r="AC291" s="169">
        <v>-25546.560000000001</v>
      </c>
      <c r="AD291" s="170">
        <v>12.55</v>
      </c>
    </row>
    <row r="292" spans="28:30">
      <c r="AB292" s="169">
        <v>773580.44400000002</v>
      </c>
      <c r="AC292" s="169">
        <v>-25546.560000000001</v>
      </c>
      <c r="AD292" s="170">
        <v>7.66</v>
      </c>
    </row>
    <row r="293" spans="28:30">
      <c r="AB293" s="169">
        <v>801208.31700000004</v>
      </c>
      <c r="AC293" s="169">
        <v>-25546.560000000001</v>
      </c>
      <c r="AD293" s="170">
        <v>9.3949999999999996</v>
      </c>
    </row>
    <row r="294" spans="28:30">
      <c r="AB294" s="169">
        <v>828836.19</v>
      </c>
      <c r="AC294" s="169">
        <v>-25546.560000000001</v>
      </c>
      <c r="AD294" s="170">
        <v>1.97</v>
      </c>
    </row>
    <row r="295" spans="28:30">
      <c r="AB295" s="169">
        <v>856464.06299999997</v>
      </c>
      <c r="AC295" s="169">
        <v>-25546.560000000001</v>
      </c>
      <c r="AD295" s="170">
        <v>1.9750000000000001</v>
      </c>
    </row>
    <row r="296" spans="28:30">
      <c r="AB296" s="169">
        <v>884091.93599999999</v>
      </c>
      <c r="AC296" s="169">
        <v>-25546.560000000001</v>
      </c>
      <c r="AD296" s="170">
        <v>1.64</v>
      </c>
    </row>
    <row r="297" spans="28:30">
      <c r="AB297" s="169">
        <v>911718.26199999999</v>
      </c>
      <c r="AC297" s="169">
        <v>-25546.560000000001</v>
      </c>
      <c r="AD297" s="170">
        <v>2.1549999999999998</v>
      </c>
    </row>
    <row r="298" spans="28:30">
      <c r="AB298" s="169">
        <v>939346.13500000001</v>
      </c>
      <c r="AC298" s="169">
        <v>-25546.560000000001</v>
      </c>
      <c r="AD298" s="170">
        <v>0.32500000000000001</v>
      </c>
    </row>
    <row r="299" spans="28:30">
      <c r="AB299" s="169">
        <v>966974.00800000003</v>
      </c>
      <c r="AC299" s="169">
        <v>-25546.560000000001</v>
      </c>
      <c r="AD299" s="170">
        <v>0.375</v>
      </c>
    </row>
    <row r="300" spans="28:30">
      <c r="AB300" s="169">
        <v>994601.88100000005</v>
      </c>
      <c r="AC300" s="169">
        <v>-25546.560000000001</v>
      </c>
      <c r="AD300" s="170">
        <v>0.1</v>
      </c>
    </row>
    <row r="301" spans="28:30">
      <c r="AB301" s="169">
        <v>1022229.754</v>
      </c>
      <c r="AC301" s="169">
        <v>-25546.560000000001</v>
      </c>
      <c r="AD301" s="170">
        <v>0.46500000000000002</v>
      </c>
    </row>
    <row r="302" spans="28:30">
      <c r="AB302" s="169">
        <v>1049857.6270000001</v>
      </c>
      <c r="AC302" s="169">
        <v>-25546.560000000001</v>
      </c>
      <c r="AD302" s="170">
        <v>0.13500000000000001</v>
      </c>
    </row>
    <row r="303" spans="28:30">
      <c r="AB303" s="169">
        <v>1077485.5</v>
      </c>
      <c r="AC303" s="169">
        <v>-25546.560000000001</v>
      </c>
      <c r="AD303" s="170">
        <v>0.27500000000000002</v>
      </c>
    </row>
    <row r="304" spans="28:30">
      <c r="AB304" s="169">
        <v>1105113.3729999999</v>
      </c>
      <c r="AC304" s="169">
        <v>-25546.560000000001</v>
      </c>
      <c r="AD304" s="170">
        <v>0.17499999999999999</v>
      </c>
    </row>
    <row r="305" spans="28:30">
      <c r="AB305" s="169">
        <v>1132741.246</v>
      </c>
      <c r="AC305" s="169">
        <v>-25546.560000000001</v>
      </c>
      <c r="AD305" s="170">
        <v>0.155</v>
      </c>
    </row>
    <row r="306" spans="28:30">
      <c r="AB306" s="169">
        <v>1160369.1189999999</v>
      </c>
      <c r="AC306" s="169">
        <v>-25546.560000000001</v>
      </c>
      <c r="AD306" s="170">
        <v>5.0000000000000001E-3</v>
      </c>
    </row>
    <row r="307" spans="28:30">
      <c r="AB307" s="169">
        <v>1187996.9920000001</v>
      </c>
      <c r="AC307" s="169">
        <v>-25546.560000000001</v>
      </c>
      <c r="AD307" s="170">
        <v>0.1</v>
      </c>
    </row>
    <row r="308" spans="28:30">
      <c r="AB308" s="169">
        <v>1215624.865</v>
      </c>
      <c r="AC308" s="169">
        <v>-25546.560000000001</v>
      </c>
      <c r="AD308" s="170">
        <v>7.0000000000000007E-2</v>
      </c>
    </row>
    <row r="309" spans="28:30">
      <c r="AB309" s="169">
        <v>1243252.7379999999</v>
      </c>
      <c r="AC309" s="169">
        <v>-25546.560000000001</v>
      </c>
      <c r="AD309" s="170">
        <v>0.2</v>
      </c>
    </row>
    <row r="310" spans="28:30">
      <c r="AB310" s="169">
        <v>1270880.611</v>
      </c>
      <c r="AC310" s="169">
        <v>-25546.560000000001</v>
      </c>
      <c r="AD310" s="170">
        <v>0.1</v>
      </c>
    </row>
    <row r="311" spans="28:30">
      <c r="AB311" s="169">
        <v>1298508.4839999999</v>
      </c>
      <c r="AC311" s="169">
        <v>-25546.560000000001</v>
      </c>
      <c r="AD311" s="170">
        <v>0.1</v>
      </c>
    </row>
    <row r="312" spans="28:30">
      <c r="AB312" s="169">
        <v>1326136.3570000001</v>
      </c>
      <c r="AC312" s="169">
        <v>-25546.560000000001</v>
      </c>
      <c r="AD312" s="170">
        <v>0.125</v>
      </c>
    </row>
    <row r="313" spans="28:30">
      <c r="AB313" s="169">
        <v>0.1330700007</v>
      </c>
      <c r="AC313" s="169">
        <v>-4231.942</v>
      </c>
      <c r="AD313" s="170">
        <v>46041800</v>
      </c>
    </row>
    <row r="314" spans="28:30">
      <c r="AB314" s="169">
        <v>27628.027699999999</v>
      </c>
      <c r="AC314" s="169">
        <v>-4231.942</v>
      </c>
      <c r="AD314" s="170">
        <v>6236440</v>
      </c>
    </row>
    <row r="315" spans="28:30">
      <c r="AB315" s="169">
        <v>55255.900699999998</v>
      </c>
      <c r="AC315" s="169">
        <v>-4231.942</v>
      </c>
      <c r="AD315" s="170">
        <v>2302250</v>
      </c>
    </row>
    <row r="316" spans="28:30">
      <c r="AB316" s="169">
        <v>82883.619000000006</v>
      </c>
      <c r="AC316" s="169">
        <v>-4231.942</v>
      </c>
      <c r="AD316" s="170">
        <v>923905</v>
      </c>
    </row>
    <row r="317" spans="28:30">
      <c r="AB317" s="169">
        <v>110511.492</v>
      </c>
      <c r="AC317" s="169">
        <v>-4231.942</v>
      </c>
      <c r="AD317" s="170">
        <v>366681</v>
      </c>
    </row>
    <row r="318" spans="28:30">
      <c r="AB318" s="169">
        <v>138139.36499999999</v>
      </c>
      <c r="AC318" s="169">
        <v>-4231.942</v>
      </c>
      <c r="AD318" s="170">
        <v>164273</v>
      </c>
    </row>
    <row r="319" spans="28:30">
      <c r="AB319" s="169">
        <v>165767.23800000001</v>
      </c>
      <c r="AC319" s="169">
        <v>-4231.942</v>
      </c>
      <c r="AD319" s="170">
        <v>71141.5</v>
      </c>
    </row>
    <row r="320" spans="28:30">
      <c r="AB320" s="169">
        <v>193395.111</v>
      </c>
      <c r="AC320" s="169">
        <v>-4231.942</v>
      </c>
      <c r="AD320" s="170">
        <v>31134.1</v>
      </c>
    </row>
    <row r="321" spans="28:30">
      <c r="AB321" s="169">
        <v>221022.984</v>
      </c>
      <c r="AC321" s="169">
        <v>-4231.942</v>
      </c>
      <c r="AD321" s="170">
        <v>19883.099999999999</v>
      </c>
    </row>
    <row r="322" spans="28:30">
      <c r="AB322" s="169">
        <v>248650.85699999999</v>
      </c>
      <c r="AC322" s="169">
        <v>-4231.942</v>
      </c>
      <c r="AD322" s="170">
        <v>14090.7</v>
      </c>
    </row>
    <row r="323" spans="28:30">
      <c r="AB323" s="169">
        <v>276278.73</v>
      </c>
      <c r="AC323" s="169">
        <v>-4231.942</v>
      </c>
      <c r="AD323" s="170">
        <v>9431.65</v>
      </c>
    </row>
    <row r="324" spans="28:30">
      <c r="AB324" s="169">
        <v>303906.603</v>
      </c>
      <c r="AC324" s="169">
        <v>-4231.942</v>
      </c>
      <c r="AD324" s="170">
        <v>5891.55</v>
      </c>
    </row>
    <row r="325" spans="28:30">
      <c r="AB325" s="169">
        <v>331534.47600000002</v>
      </c>
      <c r="AC325" s="169">
        <v>-4231.942</v>
      </c>
      <c r="AD325" s="170">
        <v>4118.96</v>
      </c>
    </row>
    <row r="326" spans="28:30">
      <c r="AB326" s="169">
        <v>359162.34899999999</v>
      </c>
      <c r="AC326" s="169">
        <v>-4231.942</v>
      </c>
      <c r="AD326" s="170">
        <v>2670.47</v>
      </c>
    </row>
    <row r="327" spans="28:30">
      <c r="AB327" s="169">
        <v>386790.22200000001</v>
      </c>
      <c r="AC327" s="169">
        <v>-4231.942</v>
      </c>
      <c r="AD327" s="170">
        <v>2812.91</v>
      </c>
    </row>
    <row r="328" spans="28:30">
      <c r="AB328" s="169">
        <v>414418.09499999997</v>
      </c>
      <c r="AC328" s="169">
        <v>-4231.942</v>
      </c>
      <c r="AD328" s="170">
        <v>2130.63</v>
      </c>
    </row>
    <row r="329" spans="28:30">
      <c r="AB329" s="169">
        <v>442045.96799999999</v>
      </c>
      <c r="AC329" s="169">
        <v>-4231.942</v>
      </c>
      <c r="AD329" s="170">
        <v>1035</v>
      </c>
    </row>
    <row r="330" spans="28:30">
      <c r="AB330" s="169">
        <v>469673.84100000001</v>
      </c>
      <c r="AC330" s="169">
        <v>-4231.942</v>
      </c>
      <c r="AD330" s="170">
        <v>854.52499999999998</v>
      </c>
    </row>
    <row r="331" spans="28:30">
      <c r="AB331" s="169">
        <v>497301.71399999998</v>
      </c>
      <c r="AC331" s="169">
        <v>-4231.942</v>
      </c>
      <c r="AD331" s="170">
        <v>617.42499999999995</v>
      </c>
    </row>
    <row r="332" spans="28:30">
      <c r="AB332" s="169">
        <v>524929.58700000006</v>
      </c>
      <c r="AC332" s="169">
        <v>-4231.942</v>
      </c>
      <c r="AD332" s="170">
        <v>551.81500000000005</v>
      </c>
    </row>
    <row r="333" spans="28:30">
      <c r="AB333" s="169">
        <v>552557.46</v>
      </c>
      <c r="AC333" s="169">
        <v>-4231.942</v>
      </c>
      <c r="AD333" s="170">
        <v>428.40499999999997</v>
      </c>
    </row>
    <row r="334" spans="28:30">
      <c r="AB334" s="169">
        <v>580185.33299999998</v>
      </c>
      <c r="AC334" s="169">
        <v>-4231.942</v>
      </c>
      <c r="AD334" s="170">
        <v>309.97000000000003</v>
      </c>
    </row>
    <row r="335" spans="28:30">
      <c r="AB335" s="169">
        <v>607813.20600000001</v>
      </c>
      <c r="AC335" s="169">
        <v>-4231.942</v>
      </c>
      <c r="AD335" s="170">
        <v>180.125</v>
      </c>
    </row>
    <row r="336" spans="28:30">
      <c r="AB336" s="169">
        <v>635441.07900000003</v>
      </c>
      <c r="AC336" s="169">
        <v>-4231.942</v>
      </c>
      <c r="AD336" s="170">
        <v>122.51</v>
      </c>
    </row>
    <row r="337" spans="28:30">
      <c r="AB337" s="169">
        <v>663068.95200000005</v>
      </c>
      <c r="AC337" s="169">
        <v>-4231.942</v>
      </c>
      <c r="AD337" s="170">
        <v>88.07</v>
      </c>
    </row>
    <row r="338" spans="28:30">
      <c r="AB338" s="169">
        <v>690696.82499999995</v>
      </c>
      <c r="AC338" s="169">
        <v>-4231.942</v>
      </c>
      <c r="AD338" s="170">
        <v>66.010000000000005</v>
      </c>
    </row>
    <row r="339" spans="28:30">
      <c r="AB339" s="169">
        <v>718324.69799999997</v>
      </c>
      <c r="AC339" s="169">
        <v>-4231.942</v>
      </c>
      <c r="AD339" s="170">
        <v>45.33</v>
      </c>
    </row>
    <row r="340" spans="28:30">
      <c r="AB340" s="169">
        <v>745952.571</v>
      </c>
      <c r="AC340" s="169">
        <v>-4231.942</v>
      </c>
      <c r="AD340" s="170">
        <v>34.340000000000003</v>
      </c>
    </row>
    <row r="341" spans="28:30">
      <c r="AB341" s="169">
        <v>773580.44400000002</v>
      </c>
      <c r="AC341" s="169">
        <v>-4231.942</v>
      </c>
      <c r="AD341" s="170">
        <v>22.945</v>
      </c>
    </row>
    <row r="342" spans="28:30">
      <c r="AB342" s="169">
        <v>801208.31700000004</v>
      </c>
      <c r="AC342" s="169">
        <v>-4231.942</v>
      </c>
      <c r="AD342" s="170">
        <v>20.51</v>
      </c>
    </row>
    <row r="343" spans="28:30">
      <c r="AB343" s="169">
        <v>828836.19</v>
      </c>
      <c r="AC343" s="169">
        <v>-4231.942</v>
      </c>
      <c r="AD343" s="170">
        <v>17.7</v>
      </c>
    </row>
    <row r="344" spans="28:30">
      <c r="AB344" s="169">
        <v>856464.06299999997</v>
      </c>
      <c r="AC344" s="169">
        <v>-4231.942</v>
      </c>
      <c r="AD344" s="170">
        <v>8.6199999999999992</v>
      </c>
    </row>
    <row r="345" spans="28:30">
      <c r="AB345" s="169">
        <v>884091.93599999999</v>
      </c>
      <c r="AC345" s="169">
        <v>-4231.942</v>
      </c>
      <c r="AD345" s="170">
        <v>6.46</v>
      </c>
    </row>
    <row r="346" spans="28:30">
      <c r="AB346" s="169">
        <v>911718.26199999999</v>
      </c>
      <c r="AC346" s="169">
        <v>-4231.942</v>
      </c>
      <c r="AD346" s="170">
        <v>2.2999999999999998</v>
      </c>
    </row>
    <row r="347" spans="28:30">
      <c r="AB347" s="169">
        <v>939346.13500000001</v>
      </c>
      <c r="AC347" s="169">
        <v>-4231.942</v>
      </c>
      <c r="AD347" s="170">
        <v>1.625</v>
      </c>
    </row>
    <row r="348" spans="28:30">
      <c r="AB348" s="169">
        <v>966974.00800000003</v>
      </c>
      <c r="AC348" s="169">
        <v>-4231.942</v>
      </c>
      <c r="AD348" s="170">
        <v>4.5199999999999996</v>
      </c>
    </row>
    <row r="349" spans="28:30">
      <c r="AB349" s="169">
        <v>994601.88100000005</v>
      </c>
      <c r="AC349" s="169">
        <v>-4231.942</v>
      </c>
      <c r="AD349" s="170">
        <v>1.9350000000000001</v>
      </c>
    </row>
    <row r="350" spans="28:30">
      <c r="AB350" s="169">
        <v>1022229.754</v>
      </c>
      <c r="AC350" s="169">
        <v>-4231.942</v>
      </c>
      <c r="AD350" s="170">
        <v>0.93</v>
      </c>
    </row>
    <row r="351" spans="28:30">
      <c r="AB351" s="169">
        <v>1049857.6270000001</v>
      </c>
      <c r="AC351" s="169">
        <v>-4231.942</v>
      </c>
      <c r="AD351" s="170">
        <v>0.85499999999999998</v>
      </c>
    </row>
    <row r="352" spans="28:30">
      <c r="AB352" s="169">
        <v>1077485.5</v>
      </c>
      <c r="AC352" s="169">
        <v>-4231.942</v>
      </c>
      <c r="AD352" s="170">
        <v>0.87</v>
      </c>
    </row>
    <row r="353" spans="28:30">
      <c r="AB353" s="169">
        <v>1105113.3729999999</v>
      </c>
      <c r="AC353" s="169">
        <v>-4231.942</v>
      </c>
      <c r="AD353" s="170">
        <v>0.38500000000000001</v>
      </c>
    </row>
    <row r="354" spans="28:30">
      <c r="AB354" s="169">
        <v>1132741.246</v>
      </c>
      <c r="AC354" s="169">
        <v>-4231.942</v>
      </c>
      <c r="AD354" s="170">
        <v>0.60499999999999998</v>
      </c>
    </row>
    <row r="355" spans="28:30">
      <c r="AB355" s="169">
        <v>1160369.1189999999</v>
      </c>
      <c r="AC355" s="169">
        <v>-4231.942</v>
      </c>
      <c r="AD355" s="170">
        <v>1.18</v>
      </c>
    </row>
    <row r="356" spans="28:30">
      <c r="AB356" s="169">
        <v>1187996.9920000001</v>
      </c>
      <c r="AC356" s="169">
        <v>-4231.942</v>
      </c>
      <c r="AD356" s="170">
        <v>0.41499999999999998</v>
      </c>
    </row>
    <row r="357" spans="28:30">
      <c r="AB357" s="169">
        <v>1215624.865</v>
      </c>
      <c r="AC357" s="169">
        <v>-4231.942</v>
      </c>
      <c r="AD357" s="170">
        <v>0.32</v>
      </c>
    </row>
    <row r="358" spans="28:30">
      <c r="AB358" s="169">
        <v>1243252.7379999999</v>
      </c>
      <c r="AC358" s="169">
        <v>-4231.942</v>
      </c>
      <c r="AD358" s="170">
        <v>0.11</v>
      </c>
    </row>
    <row r="359" spans="28:30">
      <c r="AB359" s="169">
        <v>1270880.611</v>
      </c>
      <c r="AC359" s="169">
        <v>-4231.942</v>
      </c>
      <c r="AD359" s="170">
        <v>0.11</v>
      </c>
    </row>
    <row r="360" spans="28:30">
      <c r="AB360" s="169">
        <v>1298508.4839999999</v>
      </c>
      <c r="AC360" s="169">
        <v>-4231.942</v>
      </c>
      <c r="AD360" s="170">
        <v>0.22500000000000001</v>
      </c>
    </row>
    <row r="361" spans="28:30">
      <c r="AB361" s="169">
        <v>1326136.3570000001</v>
      </c>
      <c r="AC361" s="169">
        <v>-4231.942</v>
      </c>
      <c r="AD361" s="170">
        <v>0.125</v>
      </c>
    </row>
    <row r="362" spans="28:30">
      <c r="AB362" s="169">
        <v>1353764.23</v>
      </c>
      <c r="AC362" s="169">
        <v>-4231.942</v>
      </c>
      <c r="AD362" s="170">
        <v>0.1</v>
      </c>
    </row>
    <row r="363" spans="28:30">
      <c r="AB363" s="169">
        <v>1381392.1029999999</v>
      </c>
      <c r="AC363" s="169">
        <v>-4231.942</v>
      </c>
      <c r="AD363" s="170">
        <v>0.05</v>
      </c>
    </row>
    <row r="364" spans="28:30">
      <c r="AB364" s="169">
        <v>0.1330700007</v>
      </c>
      <c r="AC364" s="169">
        <v>17082.78</v>
      </c>
      <c r="AD364" s="170">
        <v>44516900</v>
      </c>
    </row>
    <row r="365" spans="28:30">
      <c r="AB365" s="169">
        <v>27628.027699999999</v>
      </c>
      <c r="AC365" s="169">
        <v>17082.78</v>
      </c>
      <c r="AD365" s="170">
        <v>5726790</v>
      </c>
    </row>
    <row r="366" spans="28:30">
      <c r="AB366" s="169">
        <v>55255.900699999998</v>
      </c>
      <c r="AC366" s="169">
        <v>17082.78</v>
      </c>
      <c r="AD366" s="170">
        <v>2292780</v>
      </c>
    </row>
    <row r="367" spans="28:30">
      <c r="AB367" s="169">
        <v>82883.619000000006</v>
      </c>
      <c r="AC367" s="169">
        <v>17082.78</v>
      </c>
      <c r="AD367" s="170">
        <v>1018800</v>
      </c>
    </row>
    <row r="368" spans="28:30">
      <c r="AB368" s="169">
        <v>110511.492</v>
      </c>
      <c r="AC368" s="169">
        <v>17082.78</v>
      </c>
      <c r="AD368" s="170">
        <v>496361</v>
      </c>
    </row>
    <row r="369" spans="28:30">
      <c r="AB369" s="169">
        <v>138139.36499999999</v>
      </c>
      <c r="AC369" s="169">
        <v>17082.78</v>
      </c>
      <c r="AD369" s="170">
        <v>250378</v>
      </c>
    </row>
    <row r="370" spans="28:30">
      <c r="AB370" s="169">
        <v>165767.23800000001</v>
      </c>
      <c r="AC370" s="169">
        <v>17082.78</v>
      </c>
      <c r="AD370" s="170">
        <v>129445</v>
      </c>
    </row>
    <row r="371" spans="28:30">
      <c r="AB371" s="169">
        <v>193395.111</v>
      </c>
      <c r="AC371" s="169">
        <v>17082.78</v>
      </c>
      <c r="AD371" s="170">
        <v>91542.1</v>
      </c>
    </row>
    <row r="372" spans="28:30">
      <c r="AB372" s="169">
        <v>221022.984</v>
      </c>
      <c r="AC372" s="169">
        <v>17082.78</v>
      </c>
      <c r="AD372" s="170">
        <v>62129.5</v>
      </c>
    </row>
    <row r="373" spans="28:30">
      <c r="AB373" s="169">
        <v>248650.85699999999</v>
      </c>
      <c r="AC373" s="169">
        <v>17082.78</v>
      </c>
      <c r="AD373" s="170">
        <v>45865.4</v>
      </c>
    </row>
    <row r="374" spans="28:30">
      <c r="AB374" s="169">
        <v>276278.73</v>
      </c>
      <c r="AC374" s="169">
        <v>17082.78</v>
      </c>
      <c r="AD374" s="170">
        <v>32068.2</v>
      </c>
    </row>
    <row r="375" spans="28:30">
      <c r="AB375" s="169">
        <v>303906.603</v>
      </c>
      <c r="AC375" s="169">
        <v>17082.78</v>
      </c>
      <c r="AD375" s="170">
        <v>25712.9</v>
      </c>
    </row>
    <row r="376" spans="28:30">
      <c r="AB376" s="169">
        <v>331534.47600000002</v>
      </c>
      <c r="AC376" s="169">
        <v>17082.78</v>
      </c>
      <c r="AD376" s="170">
        <v>18668.099999999999</v>
      </c>
    </row>
    <row r="377" spans="28:30">
      <c r="AB377" s="169">
        <v>359162.34899999999</v>
      </c>
      <c r="AC377" s="169">
        <v>17082.78</v>
      </c>
      <c r="AD377" s="170">
        <v>12909.7</v>
      </c>
    </row>
    <row r="378" spans="28:30">
      <c r="AB378" s="169">
        <v>386790.22200000001</v>
      </c>
      <c r="AC378" s="169">
        <v>17082.78</v>
      </c>
      <c r="AD378" s="170">
        <v>9705.42</v>
      </c>
    </row>
    <row r="379" spans="28:30">
      <c r="AB379" s="169">
        <v>414418.09499999997</v>
      </c>
      <c r="AC379" s="169">
        <v>17082.78</v>
      </c>
      <c r="AD379" s="170">
        <v>6275.89</v>
      </c>
    </row>
    <row r="380" spans="28:30">
      <c r="AB380" s="169">
        <v>442045.96799999999</v>
      </c>
      <c r="AC380" s="169">
        <v>17082.78</v>
      </c>
      <c r="AD380" s="170">
        <v>4191.3100000000004</v>
      </c>
    </row>
    <row r="381" spans="28:30">
      <c r="AB381" s="169">
        <v>469673.84100000001</v>
      </c>
      <c r="AC381" s="169">
        <v>17082.78</v>
      </c>
      <c r="AD381" s="170">
        <v>2963.11</v>
      </c>
    </row>
    <row r="382" spans="28:30">
      <c r="AB382" s="169">
        <v>497301.71399999998</v>
      </c>
      <c r="AC382" s="169">
        <v>17082.78</v>
      </c>
      <c r="AD382" s="170">
        <v>2125.96</v>
      </c>
    </row>
    <row r="383" spans="28:30">
      <c r="AB383" s="169">
        <v>524929.58700000006</v>
      </c>
      <c r="AC383" s="169">
        <v>17082.78</v>
      </c>
      <c r="AD383" s="170">
        <v>1565.62</v>
      </c>
    </row>
    <row r="384" spans="28:30">
      <c r="AB384" s="169">
        <v>552557.46</v>
      </c>
      <c r="AC384" s="169">
        <v>17082.78</v>
      </c>
      <c r="AD384" s="170">
        <v>1014.58</v>
      </c>
    </row>
    <row r="385" spans="28:30">
      <c r="AB385" s="169">
        <v>580185.33299999998</v>
      </c>
      <c r="AC385" s="169">
        <v>17082.78</v>
      </c>
      <c r="AD385" s="170">
        <v>670.20500000000004</v>
      </c>
    </row>
    <row r="386" spans="28:30">
      <c r="AB386" s="169">
        <v>607813.20600000001</v>
      </c>
      <c r="AC386" s="169">
        <v>17082.78</v>
      </c>
      <c r="AD386" s="170">
        <v>495.33</v>
      </c>
    </row>
    <row r="387" spans="28:30">
      <c r="AB387" s="169">
        <v>635441.07900000003</v>
      </c>
      <c r="AC387" s="169">
        <v>17082.78</v>
      </c>
      <c r="AD387" s="170">
        <v>462.04</v>
      </c>
    </row>
    <row r="388" spans="28:30">
      <c r="AB388" s="169">
        <v>663068.95200000005</v>
      </c>
      <c r="AC388" s="169">
        <v>17082.78</v>
      </c>
      <c r="AD388" s="170">
        <v>238.94499999999999</v>
      </c>
    </row>
    <row r="389" spans="28:30">
      <c r="AB389" s="169">
        <v>690696.82499999995</v>
      </c>
      <c r="AC389" s="169">
        <v>17082.78</v>
      </c>
      <c r="AD389" s="170">
        <v>142.24</v>
      </c>
    </row>
    <row r="390" spans="28:30">
      <c r="AB390" s="169">
        <v>718324.69799999997</v>
      </c>
      <c r="AC390" s="169">
        <v>17082.78</v>
      </c>
      <c r="AD390" s="170">
        <v>119.8</v>
      </c>
    </row>
    <row r="391" spans="28:30">
      <c r="AB391" s="169">
        <v>745952.571</v>
      </c>
      <c r="AC391" s="169">
        <v>17082.78</v>
      </c>
      <c r="AD391" s="170">
        <v>57.55</v>
      </c>
    </row>
    <row r="392" spans="28:30">
      <c r="AB392" s="169">
        <v>773580.44400000002</v>
      </c>
      <c r="AC392" s="169">
        <v>17082.78</v>
      </c>
      <c r="AD392" s="170">
        <v>29.215</v>
      </c>
    </row>
    <row r="393" spans="28:30">
      <c r="AB393" s="169">
        <v>801208.31700000004</v>
      </c>
      <c r="AC393" s="169">
        <v>17082.78</v>
      </c>
      <c r="AD393" s="170">
        <v>14.765000000000001</v>
      </c>
    </row>
    <row r="394" spans="28:30">
      <c r="AB394" s="169">
        <v>828836.19</v>
      </c>
      <c r="AC394" s="169">
        <v>17082.78</v>
      </c>
      <c r="AD394" s="170">
        <v>14.875</v>
      </c>
    </row>
    <row r="395" spans="28:30">
      <c r="AB395" s="169">
        <v>856464.06299999997</v>
      </c>
      <c r="AC395" s="169">
        <v>17082.78</v>
      </c>
      <c r="AD395" s="170">
        <v>7.8949999999999996</v>
      </c>
    </row>
    <row r="396" spans="28:30">
      <c r="AB396" s="169">
        <v>884091.93599999999</v>
      </c>
      <c r="AC396" s="169">
        <v>17082.78</v>
      </c>
      <c r="AD396" s="170">
        <v>3.6749999999999998</v>
      </c>
    </row>
    <row r="397" spans="28:30">
      <c r="AB397" s="169">
        <v>911718.26199999999</v>
      </c>
      <c r="AC397" s="169">
        <v>17082.78</v>
      </c>
      <c r="AD397" s="170">
        <v>2.835</v>
      </c>
    </row>
    <row r="398" spans="28:30">
      <c r="AB398" s="169">
        <v>939346.13500000001</v>
      </c>
      <c r="AC398" s="169">
        <v>17082.78</v>
      </c>
      <c r="AD398" s="170">
        <v>2.3450000000000002</v>
      </c>
    </row>
    <row r="399" spans="28:30">
      <c r="AB399" s="169">
        <v>966974.00800000003</v>
      </c>
      <c r="AC399" s="169">
        <v>17082.78</v>
      </c>
      <c r="AD399" s="170">
        <v>1.655</v>
      </c>
    </row>
    <row r="400" spans="28:30">
      <c r="AB400" s="169">
        <v>994601.88100000005</v>
      </c>
      <c r="AC400" s="169">
        <v>17082.78</v>
      </c>
      <c r="AD400" s="170">
        <v>0.23</v>
      </c>
    </row>
    <row r="401" spans="28:30">
      <c r="AB401" s="169">
        <v>1022229.754</v>
      </c>
      <c r="AC401" s="169">
        <v>17082.78</v>
      </c>
      <c r="AD401" s="170">
        <v>1.4999999999999999E-2</v>
      </c>
    </row>
    <row r="402" spans="28:30">
      <c r="AB402" s="169">
        <v>1049857.6270000001</v>
      </c>
      <c r="AC402" s="169">
        <v>17082.78</v>
      </c>
      <c r="AD402" s="170">
        <v>0.24</v>
      </c>
    </row>
    <row r="403" spans="28:30">
      <c r="AB403" s="169">
        <v>1077485.5</v>
      </c>
      <c r="AC403" s="169">
        <v>17082.78</v>
      </c>
      <c r="AD403" s="170">
        <v>0.03</v>
      </c>
    </row>
    <row r="404" spans="28:30">
      <c r="AB404" s="169">
        <v>1105113.3729999999</v>
      </c>
      <c r="AC404" s="169">
        <v>17082.78</v>
      </c>
      <c r="AD404" s="170">
        <v>0.15</v>
      </c>
    </row>
    <row r="405" spans="28:30">
      <c r="AB405" s="169">
        <v>1132741.246</v>
      </c>
      <c r="AC405" s="169">
        <v>17082.78</v>
      </c>
      <c r="AD405" s="170">
        <v>1.4999999999999999E-2</v>
      </c>
    </row>
    <row r="406" spans="28:30">
      <c r="AB406" s="169">
        <v>1160369.1189999999</v>
      </c>
      <c r="AC406" s="169">
        <v>17082.78</v>
      </c>
      <c r="AD406" s="170">
        <v>0.02</v>
      </c>
    </row>
    <row r="407" spans="28:30">
      <c r="AB407" s="169">
        <v>1215624.865</v>
      </c>
      <c r="AC407" s="169">
        <v>17082.78</v>
      </c>
      <c r="AD407" s="170">
        <v>0.1</v>
      </c>
    </row>
    <row r="408" spans="28:30">
      <c r="AB408" s="169">
        <v>1243252.7379999999</v>
      </c>
      <c r="AC408" s="169">
        <v>17082.78</v>
      </c>
      <c r="AD408" s="170">
        <v>0.01</v>
      </c>
    </row>
    <row r="409" spans="28:30">
      <c r="AB409" s="169">
        <v>1270880.611</v>
      </c>
      <c r="AC409" s="169">
        <v>17082.78</v>
      </c>
      <c r="AD409" s="170">
        <v>4.4999999999999998E-2</v>
      </c>
    </row>
    <row r="410" spans="28:30">
      <c r="AB410" s="169">
        <v>0.1330700007</v>
      </c>
      <c r="AC410" s="169">
        <v>38397.449999999997</v>
      </c>
      <c r="AD410" s="170">
        <v>36636100</v>
      </c>
    </row>
    <row r="411" spans="28:30">
      <c r="AB411" s="169">
        <v>27628.027699999999</v>
      </c>
      <c r="AC411" s="169">
        <v>38397.449999999997</v>
      </c>
      <c r="AD411" s="170">
        <v>4508940</v>
      </c>
    </row>
    <row r="412" spans="28:30">
      <c r="AB412" s="169">
        <v>55255.900699999998</v>
      </c>
      <c r="AC412" s="169">
        <v>38397.449999999997</v>
      </c>
      <c r="AD412" s="170">
        <v>2094400</v>
      </c>
    </row>
    <row r="413" spans="28:30">
      <c r="AB413" s="169">
        <v>82883.619000000006</v>
      </c>
      <c r="AC413" s="169">
        <v>38397.449999999997</v>
      </c>
      <c r="AD413" s="170">
        <v>1003540</v>
      </c>
    </row>
    <row r="414" spans="28:30">
      <c r="AB414" s="169">
        <v>110511.492</v>
      </c>
      <c r="AC414" s="169">
        <v>38397.449999999997</v>
      </c>
      <c r="AD414" s="170">
        <v>486244</v>
      </c>
    </row>
    <row r="415" spans="28:30">
      <c r="AB415" s="169">
        <v>138139.36499999999</v>
      </c>
      <c r="AC415" s="169">
        <v>38397.449999999997</v>
      </c>
      <c r="AD415" s="170">
        <v>236461</v>
      </c>
    </row>
    <row r="416" spans="28:30">
      <c r="AB416" s="169">
        <v>165767.23800000001</v>
      </c>
      <c r="AC416" s="169">
        <v>38397.449999999997</v>
      </c>
      <c r="AD416" s="170">
        <v>142252</v>
      </c>
    </row>
    <row r="417" spans="28:30">
      <c r="AB417" s="169">
        <v>193395.111</v>
      </c>
      <c r="AC417" s="169">
        <v>38397.449999999997</v>
      </c>
      <c r="AD417" s="170">
        <v>84407.9</v>
      </c>
    </row>
    <row r="418" spans="28:30">
      <c r="AB418" s="169">
        <v>221022.984</v>
      </c>
      <c r="AC418" s="169">
        <v>38397.449999999997</v>
      </c>
      <c r="AD418" s="170">
        <v>56315.1</v>
      </c>
    </row>
    <row r="419" spans="28:30">
      <c r="AB419" s="169">
        <v>248650.85699999999</v>
      </c>
      <c r="AC419" s="169">
        <v>38397.449999999997</v>
      </c>
      <c r="AD419" s="170">
        <v>43162.7</v>
      </c>
    </row>
    <row r="420" spans="28:30">
      <c r="AB420" s="169">
        <v>276278.73</v>
      </c>
      <c r="AC420" s="169">
        <v>38397.449999999997</v>
      </c>
      <c r="AD420" s="170">
        <v>30297.5</v>
      </c>
    </row>
    <row r="421" spans="28:30">
      <c r="AB421" s="169">
        <v>303906.603</v>
      </c>
      <c r="AC421" s="169">
        <v>38397.449999999997</v>
      </c>
      <c r="AD421" s="170">
        <v>20940.3</v>
      </c>
    </row>
    <row r="422" spans="28:30">
      <c r="AB422" s="169">
        <v>331534.47600000002</v>
      </c>
      <c r="AC422" s="169">
        <v>38397.449999999997</v>
      </c>
      <c r="AD422" s="170">
        <v>13389.9</v>
      </c>
    </row>
    <row r="423" spans="28:30">
      <c r="AB423" s="169">
        <v>359162.34899999999</v>
      </c>
      <c r="AC423" s="169">
        <v>38397.449999999997</v>
      </c>
      <c r="AD423" s="170">
        <v>10734.9</v>
      </c>
    </row>
    <row r="424" spans="28:30">
      <c r="AB424" s="169">
        <v>386790.22200000001</v>
      </c>
      <c r="AC424" s="169">
        <v>38397.449999999997</v>
      </c>
      <c r="AD424" s="170">
        <v>7284.33</v>
      </c>
    </row>
    <row r="425" spans="28:30">
      <c r="AB425" s="169">
        <v>414418.09499999997</v>
      </c>
      <c r="AC425" s="169">
        <v>38397.449999999997</v>
      </c>
      <c r="AD425" s="170">
        <v>5054.97</v>
      </c>
    </row>
    <row r="426" spans="28:30">
      <c r="AB426" s="169">
        <v>442045.96799999999</v>
      </c>
      <c r="AC426" s="169">
        <v>38397.449999999997</v>
      </c>
      <c r="AD426" s="170">
        <v>3459.55</v>
      </c>
    </row>
    <row r="427" spans="28:30">
      <c r="AB427" s="169">
        <v>469673.84100000001</v>
      </c>
      <c r="AC427" s="169">
        <v>38397.449999999997</v>
      </c>
      <c r="AD427" s="170">
        <v>2019.3</v>
      </c>
    </row>
    <row r="428" spans="28:30">
      <c r="AB428" s="169">
        <v>497301.71399999998</v>
      </c>
      <c r="AC428" s="169">
        <v>38397.449999999997</v>
      </c>
      <c r="AD428" s="170">
        <v>1398.4</v>
      </c>
    </row>
    <row r="429" spans="28:30">
      <c r="AB429" s="169">
        <v>524929.58700000006</v>
      </c>
      <c r="AC429" s="169">
        <v>38397.449999999997</v>
      </c>
      <c r="AD429" s="170">
        <v>1015.01</v>
      </c>
    </row>
    <row r="430" spans="28:30">
      <c r="AB430" s="169">
        <v>552557.46</v>
      </c>
      <c r="AC430" s="169">
        <v>38397.449999999997</v>
      </c>
      <c r="AD430" s="170">
        <v>1109.6600000000001</v>
      </c>
    </row>
    <row r="431" spans="28:30">
      <c r="AB431" s="169">
        <v>580185.33299999998</v>
      </c>
      <c r="AC431" s="169">
        <v>38397.449999999997</v>
      </c>
      <c r="AD431" s="170">
        <v>598.67499999999995</v>
      </c>
    </row>
    <row r="432" spans="28:30">
      <c r="AB432" s="169">
        <v>607813.20600000001</v>
      </c>
      <c r="AC432" s="169">
        <v>38397.449999999997</v>
      </c>
      <c r="AD432" s="170">
        <v>449.60500000000002</v>
      </c>
    </row>
    <row r="433" spans="28:30">
      <c r="AB433" s="169">
        <v>635441.07900000003</v>
      </c>
      <c r="AC433" s="169">
        <v>38397.449999999997</v>
      </c>
      <c r="AD433" s="170">
        <v>229.94</v>
      </c>
    </row>
    <row r="434" spans="28:30">
      <c r="AB434" s="169">
        <v>663068.95200000005</v>
      </c>
      <c r="AC434" s="169">
        <v>38397.449999999997</v>
      </c>
      <c r="AD434" s="170">
        <v>112.68</v>
      </c>
    </row>
    <row r="435" spans="28:30">
      <c r="AB435" s="169">
        <v>690696.82499999995</v>
      </c>
      <c r="AC435" s="169">
        <v>38397.449999999997</v>
      </c>
      <c r="AD435" s="170">
        <v>139.25</v>
      </c>
    </row>
    <row r="436" spans="28:30">
      <c r="AB436" s="169">
        <v>718324.69799999997</v>
      </c>
      <c r="AC436" s="169">
        <v>38397.449999999997</v>
      </c>
      <c r="AD436" s="170">
        <v>63.204999999999998</v>
      </c>
    </row>
    <row r="437" spans="28:30">
      <c r="AB437" s="169">
        <v>745952.571</v>
      </c>
      <c r="AC437" s="169">
        <v>38397.449999999997</v>
      </c>
      <c r="AD437" s="170">
        <v>26.105</v>
      </c>
    </row>
    <row r="438" spans="28:30">
      <c r="AB438" s="169">
        <v>773580.44400000002</v>
      </c>
      <c r="AC438" s="169">
        <v>38397.449999999997</v>
      </c>
      <c r="AD438" s="170">
        <v>11.715</v>
      </c>
    </row>
    <row r="439" spans="28:30">
      <c r="AB439" s="169">
        <v>801208.31700000004</v>
      </c>
      <c r="AC439" s="169">
        <v>38397.449999999997</v>
      </c>
      <c r="AD439" s="170">
        <v>8.0050000000000008</v>
      </c>
    </row>
    <row r="440" spans="28:30">
      <c r="AB440" s="169">
        <v>828836.19</v>
      </c>
      <c r="AC440" s="169">
        <v>38397.449999999997</v>
      </c>
      <c r="AD440" s="170">
        <v>3.49</v>
      </c>
    </row>
    <row r="441" spans="28:30">
      <c r="AB441" s="169">
        <v>856464.06299999997</v>
      </c>
      <c r="AC441" s="169">
        <v>38397.449999999997</v>
      </c>
      <c r="AD441" s="170">
        <v>0.74</v>
      </c>
    </row>
    <row r="442" spans="28:30">
      <c r="AB442" s="169">
        <v>911718.26199999999</v>
      </c>
      <c r="AC442" s="169">
        <v>38397.449999999997</v>
      </c>
      <c r="AD442" s="170">
        <v>0.02</v>
      </c>
    </row>
    <row r="443" spans="28:30">
      <c r="AB443" s="169">
        <v>939346.13500000001</v>
      </c>
      <c r="AC443" s="169">
        <v>38397.449999999997</v>
      </c>
      <c r="AD443" s="170">
        <v>5.5E-2</v>
      </c>
    </row>
    <row r="444" spans="28:30">
      <c r="AB444" s="169">
        <v>966974.00800000003</v>
      </c>
      <c r="AC444" s="169">
        <v>38397.449999999997</v>
      </c>
      <c r="AD444" s="170">
        <v>1.03</v>
      </c>
    </row>
    <row r="445" spans="28:30">
      <c r="AB445" s="169">
        <v>1077485.5</v>
      </c>
      <c r="AC445" s="169">
        <v>38397.449999999997</v>
      </c>
      <c r="AD445" s="170">
        <v>5.0000000000000001E-3</v>
      </c>
    </row>
    <row r="446" spans="28:30">
      <c r="AB446" s="169">
        <v>0.1330700007</v>
      </c>
      <c r="AC446" s="169">
        <v>59712.12</v>
      </c>
      <c r="AD446" s="170">
        <v>32978500</v>
      </c>
    </row>
    <row r="447" spans="28:30">
      <c r="AB447" s="169">
        <v>27628.027699999999</v>
      </c>
      <c r="AC447" s="169">
        <v>59712.12</v>
      </c>
      <c r="AD447" s="170">
        <v>2604650</v>
      </c>
    </row>
    <row r="448" spans="28:30">
      <c r="AB448" s="169">
        <v>55255.900699999998</v>
      </c>
      <c r="AC448" s="169">
        <v>59712.12</v>
      </c>
      <c r="AD448" s="170">
        <v>901599</v>
      </c>
    </row>
    <row r="449" spans="28:30">
      <c r="AB449" s="169">
        <v>82883.619000000006</v>
      </c>
      <c r="AC449" s="169">
        <v>59712.12</v>
      </c>
      <c r="AD449" s="170">
        <v>427317</v>
      </c>
    </row>
    <row r="450" spans="28:30">
      <c r="AB450" s="169">
        <v>110511.492</v>
      </c>
      <c r="AC450" s="169">
        <v>59712.12</v>
      </c>
      <c r="AD450" s="170">
        <v>168079</v>
      </c>
    </row>
    <row r="451" spans="28:30">
      <c r="AB451" s="169">
        <v>138139.36499999999</v>
      </c>
      <c r="AC451" s="169">
        <v>59712.12</v>
      </c>
      <c r="AD451" s="170">
        <v>71253.399999999994</v>
      </c>
    </row>
    <row r="452" spans="28:30">
      <c r="AB452" s="169">
        <v>165767.23800000001</v>
      </c>
      <c r="AC452" s="169">
        <v>59712.12</v>
      </c>
      <c r="AD452" s="170">
        <v>30715</v>
      </c>
    </row>
    <row r="453" spans="28:30">
      <c r="AB453" s="169">
        <v>193395.111</v>
      </c>
      <c r="AC453" s="169">
        <v>59712.12</v>
      </c>
      <c r="AD453" s="170">
        <v>14567.1</v>
      </c>
    </row>
    <row r="454" spans="28:30">
      <c r="AB454" s="169">
        <v>221022.984</v>
      </c>
      <c r="AC454" s="169">
        <v>59712.12</v>
      </c>
      <c r="AD454" s="170">
        <v>8533.7999999999993</v>
      </c>
    </row>
    <row r="455" spans="28:30">
      <c r="AB455" s="169">
        <v>248650.85699999999</v>
      </c>
      <c r="AC455" s="169">
        <v>59712.12</v>
      </c>
      <c r="AD455" s="170">
        <v>5169.97</v>
      </c>
    </row>
    <row r="456" spans="28:30">
      <c r="AB456" s="169">
        <v>276278.73</v>
      </c>
      <c r="AC456" s="169">
        <v>59712.12</v>
      </c>
      <c r="AD456" s="170">
        <v>2294.2399999999998</v>
      </c>
    </row>
    <row r="457" spans="28:30">
      <c r="AB457" s="169">
        <v>303906.603</v>
      </c>
      <c r="AC457" s="169">
        <v>59712.12</v>
      </c>
      <c r="AD457" s="170">
        <v>1667.95</v>
      </c>
    </row>
    <row r="458" spans="28:30">
      <c r="AB458" s="169">
        <v>331534.47600000002</v>
      </c>
      <c r="AC458" s="169">
        <v>59712.12</v>
      </c>
      <c r="AD458" s="170">
        <v>1821.88</v>
      </c>
    </row>
    <row r="459" spans="28:30">
      <c r="AB459" s="169">
        <v>359162.34899999999</v>
      </c>
      <c r="AC459" s="169">
        <v>59712.12</v>
      </c>
      <c r="AD459" s="170">
        <v>614.56500000000005</v>
      </c>
    </row>
    <row r="460" spans="28:30">
      <c r="AB460" s="169">
        <v>386790.22200000001</v>
      </c>
      <c r="AC460" s="169">
        <v>59712.12</v>
      </c>
      <c r="AD460" s="170">
        <v>1588.56</v>
      </c>
    </row>
    <row r="461" spans="28:30">
      <c r="AB461" s="169">
        <v>414418.09499999997</v>
      </c>
      <c r="AC461" s="169">
        <v>59712.12</v>
      </c>
      <c r="AD461" s="170">
        <v>1561.29</v>
      </c>
    </row>
    <row r="462" spans="28:30">
      <c r="AB462" s="169">
        <v>442045.96799999999</v>
      </c>
      <c r="AC462" s="169">
        <v>59712.12</v>
      </c>
      <c r="AD462" s="170">
        <v>391.30500000000001</v>
      </c>
    </row>
    <row r="463" spans="28:30">
      <c r="AB463" s="169">
        <v>469673.84100000001</v>
      </c>
      <c r="AC463" s="169">
        <v>59712.12</v>
      </c>
      <c r="AD463" s="170">
        <v>1503.52</v>
      </c>
    </row>
    <row r="464" spans="28:30">
      <c r="AB464" s="169">
        <v>497301.71399999998</v>
      </c>
      <c r="AC464" s="169">
        <v>59712.12</v>
      </c>
      <c r="AD464" s="170">
        <v>1333.66</v>
      </c>
    </row>
    <row r="465" spans="28:30">
      <c r="AB465" s="169">
        <v>524929.58700000006</v>
      </c>
      <c r="AC465" s="169">
        <v>59712.12</v>
      </c>
      <c r="AD465" s="170">
        <v>33.36</v>
      </c>
    </row>
    <row r="466" spans="28:30">
      <c r="AB466" s="169">
        <v>552557.46</v>
      </c>
      <c r="AC466" s="169">
        <v>59712.12</v>
      </c>
      <c r="AD466" s="170">
        <v>10.225</v>
      </c>
    </row>
    <row r="467" spans="28:30">
      <c r="AB467" s="169">
        <v>580185.33299999998</v>
      </c>
      <c r="AC467" s="169">
        <v>59712.12</v>
      </c>
      <c r="AD467" s="170">
        <v>7.92</v>
      </c>
    </row>
    <row r="468" spans="28:30">
      <c r="AB468" s="169">
        <v>607813.20600000001</v>
      </c>
      <c r="AC468" s="169">
        <v>59712.12</v>
      </c>
      <c r="AD468" s="170">
        <v>28.79</v>
      </c>
    </row>
    <row r="469" spans="28:30">
      <c r="AB469" s="169">
        <v>635441.07900000003</v>
      </c>
      <c r="AC469" s="169">
        <v>59712.12</v>
      </c>
      <c r="AD469" s="170">
        <v>5.9550000000000001</v>
      </c>
    </row>
    <row r="470" spans="28:30">
      <c r="AB470" s="169">
        <v>663068.95200000005</v>
      </c>
      <c r="AC470" s="169">
        <v>59712.12</v>
      </c>
      <c r="AD470" s="170">
        <v>5.125</v>
      </c>
    </row>
    <row r="471" spans="28:30">
      <c r="AB471" s="169">
        <v>690696.82499999995</v>
      </c>
      <c r="AC471" s="169">
        <v>59712.12</v>
      </c>
      <c r="AD471" s="170">
        <v>8.7550000000000008</v>
      </c>
    </row>
    <row r="472" spans="28:30">
      <c r="AB472" s="169">
        <v>718324.69799999997</v>
      </c>
      <c r="AC472" s="169">
        <v>59712.12</v>
      </c>
      <c r="AD472" s="170">
        <v>0.27</v>
      </c>
    </row>
    <row r="473" spans="28:30">
      <c r="AB473" s="169">
        <v>745952.571</v>
      </c>
      <c r="AC473" s="169">
        <v>59712.12</v>
      </c>
      <c r="AD473" s="170">
        <v>5.6550000000000002</v>
      </c>
    </row>
    <row r="474" spans="28:30">
      <c r="AB474" s="169">
        <v>773580.44400000002</v>
      </c>
      <c r="AC474" s="169">
        <v>59712.12</v>
      </c>
      <c r="AD474" s="170">
        <v>12.824999999999999</v>
      </c>
    </row>
    <row r="475" spans="28:30">
      <c r="AB475" s="169">
        <v>828836.19</v>
      </c>
      <c r="AC475" s="169">
        <v>59712.12</v>
      </c>
      <c r="AD475" s="170">
        <v>2.5000000000000001E-2</v>
      </c>
    </row>
    <row r="476" spans="28:30">
      <c r="AB476" s="169">
        <v>0.1330700007</v>
      </c>
      <c r="AC476" s="169">
        <v>81026.789999999994</v>
      </c>
      <c r="AD476" s="170">
        <v>35226900</v>
      </c>
    </row>
    <row r="477" spans="28:30">
      <c r="AB477" s="169">
        <v>27628.027699999999</v>
      </c>
      <c r="AC477" s="169">
        <v>81026.789999999994</v>
      </c>
      <c r="AD477" s="170">
        <v>2404700</v>
      </c>
    </row>
    <row r="478" spans="28:30">
      <c r="AB478" s="169">
        <v>55255.900699999998</v>
      </c>
      <c r="AC478" s="169">
        <v>81026.789999999994</v>
      </c>
      <c r="AD478" s="170">
        <v>576632</v>
      </c>
    </row>
    <row r="479" spans="28:30">
      <c r="AB479" s="169">
        <v>82883.619000000006</v>
      </c>
      <c r="AC479" s="169">
        <v>81026.789999999994</v>
      </c>
      <c r="AD479" s="170">
        <v>258917</v>
      </c>
    </row>
    <row r="480" spans="28:30">
      <c r="AB480" s="169">
        <v>110511.492</v>
      </c>
      <c r="AC480" s="169">
        <v>81026.789999999994</v>
      </c>
      <c r="AD480" s="170">
        <v>99099.3</v>
      </c>
    </row>
    <row r="481" spans="28:30">
      <c r="AB481" s="169">
        <v>138139.36499999999</v>
      </c>
      <c r="AC481" s="169">
        <v>81026.789999999994</v>
      </c>
      <c r="AD481" s="170">
        <v>32145.4</v>
      </c>
    </row>
    <row r="482" spans="28:30">
      <c r="AB482" s="169">
        <v>165767.23800000001</v>
      </c>
      <c r="AC482" s="169">
        <v>81026.789999999994</v>
      </c>
      <c r="AD482" s="170">
        <v>10338.700000000001</v>
      </c>
    </row>
    <row r="483" spans="28:30">
      <c r="AB483" s="169">
        <v>193395.111</v>
      </c>
      <c r="AC483" s="169">
        <v>81026.789999999994</v>
      </c>
      <c r="AD483" s="170">
        <v>5890.96</v>
      </c>
    </row>
    <row r="484" spans="28:30">
      <c r="AB484" s="169">
        <v>221022.984</v>
      </c>
      <c r="AC484" s="169">
        <v>81026.789999999994</v>
      </c>
      <c r="AD484" s="170">
        <v>3662.42</v>
      </c>
    </row>
    <row r="485" spans="28:30">
      <c r="AB485" s="169">
        <v>248650.85699999999</v>
      </c>
      <c r="AC485" s="169">
        <v>81026.789999999994</v>
      </c>
      <c r="AD485" s="170">
        <v>3510.58</v>
      </c>
    </row>
    <row r="486" spans="28:30">
      <c r="AB486" s="169">
        <v>276278.73</v>
      </c>
      <c r="AC486" s="169">
        <v>81026.789999999994</v>
      </c>
      <c r="AD486" s="170">
        <v>1379.39</v>
      </c>
    </row>
    <row r="487" spans="28:30">
      <c r="AB487" s="169">
        <v>303906.603</v>
      </c>
      <c r="AC487" s="169">
        <v>81026.789999999994</v>
      </c>
      <c r="AD487" s="170">
        <v>1096.47</v>
      </c>
    </row>
    <row r="488" spans="28:30">
      <c r="AB488" s="169">
        <v>331534.47600000002</v>
      </c>
      <c r="AC488" s="169">
        <v>81026.789999999994</v>
      </c>
      <c r="AD488" s="170">
        <v>1349.72</v>
      </c>
    </row>
    <row r="489" spans="28:30">
      <c r="AB489" s="169">
        <v>359162.34899999999</v>
      </c>
      <c r="AC489" s="169">
        <v>81026.789999999994</v>
      </c>
      <c r="AD489" s="170">
        <v>507.64499999999998</v>
      </c>
    </row>
    <row r="490" spans="28:30">
      <c r="AB490" s="169">
        <v>386790.22200000001</v>
      </c>
      <c r="AC490" s="169">
        <v>81026.789999999994</v>
      </c>
      <c r="AD490" s="170">
        <v>1004.15</v>
      </c>
    </row>
    <row r="491" spans="28:30">
      <c r="AB491" s="169">
        <v>414418.09499999997</v>
      </c>
      <c r="AC491" s="169">
        <v>81026.789999999994</v>
      </c>
      <c r="AD491" s="170">
        <v>132.82</v>
      </c>
    </row>
    <row r="492" spans="28:30">
      <c r="AB492" s="169">
        <v>442045.96799999999</v>
      </c>
      <c r="AC492" s="169">
        <v>81026.789999999994</v>
      </c>
      <c r="AD492" s="170">
        <v>80.635000000000005</v>
      </c>
    </row>
    <row r="493" spans="28:30">
      <c r="AB493" s="169">
        <v>469673.84100000001</v>
      </c>
      <c r="AC493" s="169">
        <v>81026.789999999994</v>
      </c>
      <c r="AD493" s="170">
        <v>115.42</v>
      </c>
    </row>
    <row r="494" spans="28:30">
      <c r="AB494" s="169">
        <v>497301.71399999998</v>
      </c>
      <c r="AC494" s="169">
        <v>81026.789999999994</v>
      </c>
      <c r="AD494" s="170">
        <v>21.414999999999999</v>
      </c>
    </row>
    <row r="495" spans="28:30">
      <c r="AB495" s="169">
        <v>524929.58700000006</v>
      </c>
      <c r="AC495" s="169">
        <v>81026.789999999994</v>
      </c>
      <c r="AD495" s="170">
        <v>28.225000000000001</v>
      </c>
    </row>
    <row r="496" spans="28:30">
      <c r="AB496" s="169">
        <v>552557.46</v>
      </c>
      <c r="AC496" s="169">
        <v>81026.789999999994</v>
      </c>
      <c r="AD496" s="170">
        <v>86.254999999999995</v>
      </c>
    </row>
    <row r="497" spans="28:30">
      <c r="AB497" s="169">
        <v>580185.33299999998</v>
      </c>
      <c r="AC497" s="169">
        <v>81026.789999999994</v>
      </c>
      <c r="AD497" s="170">
        <v>2.9249999999999998</v>
      </c>
    </row>
    <row r="498" spans="28:30">
      <c r="AB498" s="169">
        <v>607813.20600000001</v>
      </c>
      <c r="AC498" s="169">
        <v>81026.789999999994</v>
      </c>
      <c r="AD498" s="170">
        <v>11.775</v>
      </c>
    </row>
    <row r="499" spans="28:30">
      <c r="AB499" s="169">
        <v>635441.07900000003</v>
      </c>
      <c r="AC499" s="169">
        <v>81026.789999999994</v>
      </c>
      <c r="AD499" s="170">
        <v>0.755</v>
      </c>
    </row>
    <row r="500" spans="28:30">
      <c r="AB500" s="169">
        <v>663068.95200000005</v>
      </c>
      <c r="AC500" s="169">
        <v>81026.789999999994</v>
      </c>
      <c r="AD500" s="170">
        <v>1.44</v>
      </c>
    </row>
    <row r="501" spans="28:30">
      <c r="AB501" s="169">
        <v>690696.82499999995</v>
      </c>
      <c r="AC501" s="169">
        <v>81026.789999999994</v>
      </c>
      <c r="AD501" s="170">
        <v>1.86</v>
      </c>
    </row>
    <row r="502" spans="28:30">
      <c r="AB502" s="169">
        <v>718324.69799999997</v>
      </c>
      <c r="AC502" s="169">
        <v>81026.789999999994</v>
      </c>
      <c r="AD502" s="170">
        <v>0.44</v>
      </c>
    </row>
    <row r="503" spans="28:30">
      <c r="AB503" s="169">
        <v>745952.571</v>
      </c>
      <c r="AC503" s="169">
        <v>81026.789999999994</v>
      </c>
      <c r="AD503" s="170">
        <v>3.41</v>
      </c>
    </row>
    <row r="504" spans="28:30">
      <c r="AB504" s="169">
        <v>773580.44400000002</v>
      </c>
      <c r="AC504" s="169">
        <v>81026.789999999994</v>
      </c>
      <c r="AD504" s="170">
        <v>1.38</v>
      </c>
    </row>
    <row r="505" spans="28:30">
      <c r="AB505" s="169">
        <v>801208.31700000004</v>
      </c>
      <c r="AC505" s="169">
        <v>81026.789999999994</v>
      </c>
      <c r="AD505" s="170">
        <v>2.14</v>
      </c>
    </row>
    <row r="506" spans="28:30">
      <c r="AB506" s="169">
        <v>828836.19</v>
      </c>
      <c r="AC506" s="169">
        <v>81026.789999999994</v>
      </c>
      <c r="AD506" s="170">
        <v>1.07</v>
      </c>
    </row>
    <row r="507" spans="28:30">
      <c r="AB507" s="169">
        <v>856464.06299999997</v>
      </c>
      <c r="AC507" s="169">
        <v>81026.789999999994</v>
      </c>
      <c r="AD507" s="170">
        <v>3.21</v>
      </c>
    </row>
    <row r="508" spans="28:30">
      <c r="AB508" s="169">
        <v>884091.93599999999</v>
      </c>
      <c r="AC508" s="169">
        <v>81026.789999999994</v>
      </c>
      <c r="AD508" s="170">
        <v>1.07</v>
      </c>
    </row>
    <row r="509" spans="28:30">
      <c r="AB509" s="169">
        <v>0.1330700007</v>
      </c>
      <c r="AC509" s="169">
        <v>102341.46</v>
      </c>
      <c r="AD509" s="170">
        <v>39606300</v>
      </c>
    </row>
    <row r="510" spans="28:30">
      <c r="AB510" s="169">
        <v>27628.027699999999</v>
      </c>
      <c r="AC510" s="169">
        <v>102341.46</v>
      </c>
      <c r="AD510" s="170">
        <v>3110140</v>
      </c>
    </row>
    <row r="511" spans="28:30">
      <c r="AB511" s="169">
        <v>55255.900699999998</v>
      </c>
      <c r="AC511" s="169">
        <v>102341.46</v>
      </c>
      <c r="AD511" s="170">
        <v>1138610</v>
      </c>
    </row>
    <row r="512" spans="28:30">
      <c r="AB512" s="169">
        <v>82883.619000000006</v>
      </c>
      <c r="AC512" s="169">
        <v>102341.46</v>
      </c>
      <c r="AD512" s="170">
        <v>587218</v>
      </c>
    </row>
    <row r="513" spans="28:30">
      <c r="AB513" s="169">
        <v>110511.492</v>
      </c>
      <c r="AC513" s="169">
        <v>102341.46</v>
      </c>
      <c r="AD513" s="170">
        <v>259036</v>
      </c>
    </row>
    <row r="514" spans="28:30">
      <c r="AB514" s="169">
        <v>138139.36499999999</v>
      </c>
      <c r="AC514" s="169">
        <v>102341.46</v>
      </c>
      <c r="AD514" s="170">
        <v>105367</v>
      </c>
    </row>
    <row r="515" spans="28:30">
      <c r="AB515" s="169">
        <v>165767.23800000001</v>
      </c>
      <c r="AC515" s="169">
        <v>102341.46</v>
      </c>
      <c r="AD515" s="170">
        <v>49278.9</v>
      </c>
    </row>
    <row r="516" spans="28:30">
      <c r="AB516" s="169">
        <v>193395.111</v>
      </c>
      <c r="AC516" s="169">
        <v>102341.46</v>
      </c>
      <c r="AD516" s="170">
        <v>24956.400000000001</v>
      </c>
    </row>
    <row r="517" spans="28:30">
      <c r="AB517" s="169">
        <v>221022.984</v>
      </c>
      <c r="AC517" s="169">
        <v>102341.46</v>
      </c>
      <c r="AD517" s="170">
        <v>12360.3</v>
      </c>
    </row>
    <row r="518" spans="28:30">
      <c r="AB518" s="169">
        <v>248650.85699999999</v>
      </c>
      <c r="AC518" s="169">
        <v>102341.46</v>
      </c>
      <c r="AD518" s="170">
        <v>9518.44</v>
      </c>
    </row>
    <row r="519" spans="28:30">
      <c r="AB519" s="169">
        <v>276278.73</v>
      </c>
      <c r="AC519" s="169">
        <v>102341.46</v>
      </c>
      <c r="AD519" s="170">
        <v>6109.4</v>
      </c>
    </row>
    <row r="520" spans="28:30">
      <c r="AB520" s="169">
        <v>303906.603</v>
      </c>
      <c r="AC520" s="169">
        <v>102341.46</v>
      </c>
      <c r="AD520" s="170">
        <v>4066.89</v>
      </c>
    </row>
    <row r="521" spans="28:30">
      <c r="AB521" s="169">
        <v>331534.47600000002</v>
      </c>
      <c r="AC521" s="169">
        <v>102341.46</v>
      </c>
      <c r="AD521" s="170">
        <v>2951.38</v>
      </c>
    </row>
    <row r="522" spans="28:30">
      <c r="AB522" s="169">
        <v>359162.34899999999</v>
      </c>
      <c r="AC522" s="169">
        <v>102341.46</v>
      </c>
      <c r="AD522" s="170">
        <v>2261.42</v>
      </c>
    </row>
    <row r="523" spans="28:30">
      <c r="AB523" s="169">
        <v>386790.22200000001</v>
      </c>
      <c r="AC523" s="169">
        <v>102341.46</v>
      </c>
      <c r="AD523" s="170">
        <v>956.52</v>
      </c>
    </row>
    <row r="524" spans="28:30">
      <c r="AB524" s="169">
        <v>414418.09499999997</v>
      </c>
      <c r="AC524" s="169">
        <v>102341.46</v>
      </c>
      <c r="AD524" s="170">
        <v>756.04</v>
      </c>
    </row>
    <row r="525" spans="28:30">
      <c r="AB525" s="169">
        <v>442045.96799999999</v>
      </c>
      <c r="AC525" s="169">
        <v>102341.46</v>
      </c>
      <c r="AD525" s="170">
        <v>664.51</v>
      </c>
    </row>
    <row r="526" spans="28:30">
      <c r="AB526" s="169">
        <v>469673.84100000001</v>
      </c>
      <c r="AC526" s="169">
        <v>102341.46</v>
      </c>
      <c r="AD526" s="170">
        <v>308.22500000000002</v>
      </c>
    </row>
    <row r="527" spans="28:30">
      <c r="AB527" s="169">
        <v>497301.71399999998</v>
      </c>
      <c r="AC527" s="169">
        <v>102341.46</v>
      </c>
      <c r="AD527" s="170">
        <v>51.195</v>
      </c>
    </row>
    <row r="528" spans="28:30">
      <c r="AB528" s="169">
        <v>524929.58700000006</v>
      </c>
      <c r="AC528" s="169">
        <v>102341.46</v>
      </c>
      <c r="AD528" s="170">
        <v>257.255</v>
      </c>
    </row>
    <row r="529" spans="28:30">
      <c r="AB529" s="169">
        <v>552557.46</v>
      </c>
      <c r="AC529" s="169">
        <v>102341.46</v>
      </c>
      <c r="AD529" s="170">
        <v>25.465</v>
      </c>
    </row>
    <row r="530" spans="28:30">
      <c r="AB530" s="169">
        <v>580185.33299999998</v>
      </c>
      <c r="AC530" s="169">
        <v>102341.46</v>
      </c>
      <c r="AD530" s="170">
        <v>30.285</v>
      </c>
    </row>
    <row r="531" spans="28:30">
      <c r="AB531" s="169">
        <v>607813.20600000001</v>
      </c>
      <c r="AC531" s="169">
        <v>102341.46</v>
      </c>
      <c r="AD531" s="170">
        <v>34.82</v>
      </c>
    </row>
    <row r="532" spans="28:30">
      <c r="AB532" s="169">
        <v>635441.07900000003</v>
      </c>
      <c r="AC532" s="169">
        <v>102341.46</v>
      </c>
      <c r="AD532" s="170">
        <v>7.22</v>
      </c>
    </row>
    <row r="533" spans="28:30">
      <c r="AB533" s="169">
        <v>663068.95200000005</v>
      </c>
      <c r="AC533" s="169">
        <v>102341.46</v>
      </c>
      <c r="AD533" s="170">
        <v>2.8</v>
      </c>
    </row>
    <row r="534" spans="28:30">
      <c r="AB534" s="169">
        <v>718324.69799999997</v>
      </c>
      <c r="AC534" s="169">
        <v>102341.46</v>
      </c>
      <c r="AD534" s="170">
        <v>0.17</v>
      </c>
    </row>
    <row r="535" spans="28:30">
      <c r="AB535" s="169">
        <v>801208.31700000004</v>
      </c>
      <c r="AC535" s="169">
        <v>102341.46</v>
      </c>
      <c r="AD535" s="170">
        <v>1.07</v>
      </c>
    </row>
    <row r="536" spans="28:30">
      <c r="AB536" s="169">
        <v>856464.06299999997</v>
      </c>
      <c r="AC536" s="169">
        <v>102341.46</v>
      </c>
      <c r="AD536" s="170">
        <v>1.07</v>
      </c>
    </row>
    <row r="537" spans="28:30">
      <c r="AB537" s="169">
        <v>0.1330700007</v>
      </c>
      <c r="AC537" s="169">
        <v>123656.13</v>
      </c>
      <c r="AD537" s="170">
        <v>43920200</v>
      </c>
    </row>
    <row r="538" spans="28:30">
      <c r="AB538" s="169">
        <v>27628.027699999999</v>
      </c>
      <c r="AC538" s="169">
        <v>123656.13</v>
      </c>
      <c r="AD538" s="170">
        <v>3540340</v>
      </c>
    </row>
    <row r="539" spans="28:30">
      <c r="AB539" s="169">
        <v>55255.900699999998</v>
      </c>
      <c r="AC539" s="169">
        <v>123656.13</v>
      </c>
      <c r="AD539" s="170">
        <v>1435530</v>
      </c>
    </row>
    <row r="540" spans="28:30">
      <c r="AB540" s="169">
        <v>82883.619000000006</v>
      </c>
      <c r="AC540" s="169">
        <v>123656.13</v>
      </c>
      <c r="AD540" s="170">
        <v>718693</v>
      </c>
    </row>
    <row r="541" spans="28:30">
      <c r="AB541" s="169">
        <v>110511.492</v>
      </c>
      <c r="AC541" s="169">
        <v>123656.13</v>
      </c>
      <c r="AD541" s="170">
        <v>287127</v>
      </c>
    </row>
    <row r="542" spans="28:30">
      <c r="AB542" s="169">
        <v>138139.36499999999</v>
      </c>
      <c r="AC542" s="169">
        <v>123656.13</v>
      </c>
      <c r="AD542" s="170">
        <v>100975</v>
      </c>
    </row>
    <row r="543" spans="28:30">
      <c r="AB543" s="169">
        <v>165767.23800000001</v>
      </c>
      <c r="AC543" s="169">
        <v>123656.13</v>
      </c>
      <c r="AD543" s="170">
        <v>42129.8</v>
      </c>
    </row>
    <row r="544" spans="28:30">
      <c r="AB544" s="169">
        <v>193395.111</v>
      </c>
      <c r="AC544" s="169">
        <v>123656.13</v>
      </c>
      <c r="AD544" s="170">
        <v>22705.7</v>
      </c>
    </row>
    <row r="545" spans="28:30">
      <c r="AB545" s="169">
        <v>221022.984</v>
      </c>
      <c r="AC545" s="169">
        <v>123656.13</v>
      </c>
      <c r="AD545" s="170">
        <v>10997.1</v>
      </c>
    </row>
    <row r="546" spans="28:30">
      <c r="AB546" s="169">
        <v>248650.85699999999</v>
      </c>
      <c r="AC546" s="169">
        <v>123656.13</v>
      </c>
      <c r="AD546" s="170">
        <v>6777.24</v>
      </c>
    </row>
    <row r="547" spans="28:30">
      <c r="AB547" s="169">
        <v>276278.73</v>
      </c>
      <c r="AC547" s="169">
        <v>123656.13</v>
      </c>
      <c r="AD547" s="170">
        <v>2936.41</v>
      </c>
    </row>
    <row r="548" spans="28:30">
      <c r="AB548" s="169">
        <v>303906.603</v>
      </c>
      <c r="AC548" s="169">
        <v>123656.13</v>
      </c>
      <c r="AD548" s="170">
        <v>1445.37</v>
      </c>
    </row>
    <row r="549" spans="28:30">
      <c r="AB549" s="169">
        <v>331534.47600000002</v>
      </c>
      <c r="AC549" s="169">
        <v>123656.13</v>
      </c>
      <c r="AD549" s="170">
        <v>1531.58</v>
      </c>
    </row>
    <row r="550" spans="28:30">
      <c r="AB550" s="169">
        <v>359162.34899999999</v>
      </c>
      <c r="AC550" s="169">
        <v>123656.13</v>
      </c>
      <c r="AD550" s="170">
        <v>350.52</v>
      </c>
    </row>
    <row r="551" spans="28:30">
      <c r="AB551" s="169">
        <v>386790.22200000001</v>
      </c>
      <c r="AC551" s="169">
        <v>123656.13</v>
      </c>
      <c r="AD551" s="170">
        <v>271.63499999999999</v>
      </c>
    </row>
    <row r="552" spans="28:30">
      <c r="AB552" s="169">
        <v>414418.09499999997</v>
      </c>
      <c r="AC552" s="169">
        <v>123656.13</v>
      </c>
      <c r="AD552" s="170">
        <v>110.2</v>
      </c>
    </row>
    <row r="553" spans="28:30">
      <c r="AB553" s="169">
        <v>442045.96799999999</v>
      </c>
      <c r="AC553" s="169">
        <v>123656.13</v>
      </c>
      <c r="AD553" s="170">
        <v>300.065</v>
      </c>
    </row>
    <row r="554" spans="28:30">
      <c r="AB554" s="169">
        <v>469673.84100000001</v>
      </c>
      <c r="AC554" s="169">
        <v>123656.13</v>
      </c>
      <c r="AD554" s="170">
        <v>350.505</v>
      </c>
    </row>
    <row r="555" spans="28:30">
      <c r="AB555" s="169">
        <v>497301.71399999998</v>
      </c>
      <c r="AC555" s="169">
        <v>123656.13</v>
      </c>
      <c r="AD555" s="170">
        <v>13.965</v>
      </c>
    </row>
    <row r="556" spans="28:30">
      <c r="AB556" s="169">
        <v>524929.58700000006</v>
      </c>
      <c r="AC556" s="169">
        <v>123656.13</v>
      </c>
      <c r="AD556" s="170">
        <v>8.6549999999999994</v>
      </c>
    </row>
    <row r="557" spans="28:30">
      <c r="AB557" s="169">
        <v>552557.46</v>
      </c>
      <c r="AC557" s="169">
        <v>123656.13</v>
      </c>
      <c r="AD557" s="170">
        <v>2.71</v>
      </c>
    </row>
    <row r="558" spans="28:30">
      <c r="AB558" s="169">
        <v>580185.33299999998</v>
      </c>
      <c r="AC558" s="169">
        <v>123656.13</v>
      </c>
      <c r="AD558" s="170">
        <v>6.02</v>
      </c>
    </row>
    <row r="559" spans="28:30">
      <c r="AB559" s="169">
        <v>607813.20600000001</v>
      </c>
      <c r="AC559" s="169">
        <v>123656.13</v>
      </c>
      <c r="AD559" s="170">
        <v>2.0750000000000002</v>
      </c>
    </row>
    <row r="560" spans="28:30">
      <c r="AB560" s="169">
        <v>635441.07900000003</v>
      </c>
      <c r="AC560" s="169">
        <v>123656.13</v>
      </c>
      <c r="AD560" s="170">
        <v>8.3000000000000007</v>
      </c>
    </row>
    <row r="561" spans="28:30">
      <c r="AB561" s="169">
        <v>690696.82499999995</v>
      </c>
      <c r="AC561" s="169">
        <v>123656.13</v>
      </c>
      <c r="AD561" s="170">
        <v>1.07</v>
      </c>
    </row>
    <row r="562" spans="28:30">
      <c r="AB562" s="169">
        <v>0.1330700007</v>
      </c>
      <c r="AC562" s="169">
        <v>144970.79999999999</v>
      </c>
      <c r="AD562" s="170">
        <v>48280800</v>
      </c>
    </row>
    <row r="563" spans="28:30">
      <c r="AB563" s="169">
        <v>27628.027699999999</v>
      </c>
      <c r="AC563" s="169">
        <v>144970.79999999999</v>
      </c>
      <c r="AD563" s="170">
        <v>4397940</v>
      </c>
    </row>
    <row r="564" spans="28:30">
      <c r="AB564" s="169">
        <v>55255.900699999998</v>
      </c>
      <c r="AC564" s="169">
        <v>144970.79999999999</v>
      </c>
      <c r="AD564" s="170">
        <v>1895800</v>
      </c>
    </row>
    <row r="565" spans="28:30">
      <c r="AB565" s="169">
        <v>82883.619000000006</v>
      </c>
      <c r="AC565" s="169">
        <v>144970.79999999999</v>
      </c>
      <c r="AD565" s="170">
        <v>948993</v>
      </c>
    </row>
    <row r="566" spans="28:30">
      <c r="AB566" s="169">
        <v>110511.492</v>
      </c>
      <c r="AC566" s="169">
        <v>144970.79999999999</v>
      </c>
      <c r="AD566" s="170">
        <v>373422</v>
      </c>
    </row>
    <row r="567" spans="28:30">
      <c r="AB567" s="169">
        <v>138139.36499999999</v>
      </c>
      <c r="AC567" s="169">
        <v>144970.79999999999</v>
      </c>
      <c r="AD567" s="170">
        <v>147580</v>
      </c>
    </row>
    <row r="568" spans="28:30">
      <c r="AB568" s="169">
        <v>165767.23800000001</v>
      </c>
      <c r="AC568" s="169">
        <v>144970.79999999999</v>
      </c>
      <c r="AD568" s="170">
        <v>63014.400000000001</v>
      </c>
    </row>
    <row r="569" spans="28:30">
      <c r="AB569" s="169">
        <v>193395.111</v>
      </c>
      <c r="AC569" s="169">
        <v>144970.79999999999</v>
      </c>
      <c r="AD569" s="170">
        <v>26026.799999999999</v>
      </c>
    </row>
    <row r="570" spans="28:30">
      <c r="AB570" s="169">
        <v>221022.984</v>
      </c>
      <c r="AC570" s="169">
        <v>144970.79999999999</v>
      </c>
      <c r="AD570" s="170">
        <v>6263.17</v>
      </c>
    </row>
    <row r="571" spans="28:30">
      <c r="AB571" s="169">
        <v>248650.85699999999</v>
      </c>
      <c r="AC571" s="169">
        <v>144970.79999999999</v>
      </c>
      <c r="AD571" s="170">
        <v>2844.09</v>
      </c>
    </row>
    <row r="572" spans="28:30">
      <c r="AB572" s="169">
        <v>276278.73</v>
      </c>
      <c r="AC572" s="169">
        <v>144970.79999999999</v>
      </c>
      <c r="AD572" s="170">
        <v>1656.4</v>
      </c>
    </row>
    <row r="573" spans="28:30">
      <c r="AB573" s="169">
        <v>303906.603</v>
      </c>
      <c r="AC573" s="169">
        <v>144970.79999999999</v>
      </c>
      <c r="AD573" s="170">
        <v>605.30999999999995</v>
      </c>
    </row>
    <row r="574" spans="28:30">
      <c r="AB574" s="169">
        <v>331534.47600000002</v>
      </c>
      <c r="AC574" s="169">
        <v>144970.79999999999</v>
      </c>
      <c r="AD574" s="170">
        <v>200.08500000000001</v>
      </c>
    </row>
    <row r="575" spans="28:30">
      <c r="AB575" s="169">
        <v>359162.34899999999</v>
      </c>
      <c r="AC575" s="169">
        <v>144970.79999999999</v>
      </c>
      <c r="AD575" s="170">
        <v>97.14</v>
      </c>
    </row>
    <row r="576" spans="28:30">
      <c r="AB576" s="169">
        <v>386790.22200000001</v>
      </c>
      <c r="AC576" s="169">
        <v>144970.79999999999</v>
      </c>
      <c r="AD576" s="170">
        <v>44.82</v>
      </c>
    </row>
    <row r="577" spans="28:30">
      <c r="AB577" s="169">
        <v>414418.09499999997</v>
      </c>
      <c r="AC577" s="169">
        <v>144970.79999999999</v>
      </c>
      <c r="AD577" s="170">
        <v>32.700000000000003</v>
      </c>
    </row>
    <row r="578" spans="28:30">
      <c r="AB578" s="169">
        <v>442045.96799999999</v>
      </c>
      <c r="AC578" s="169">
        <v>144970.79999999999</v>
      </c>
      <c r="AD578" s="170">
        <v>9.7200000000000006</v>
      </c>
    </row>
    <row r="579" spans="28:30">
      <c r="AB579" s="169">
        <v>469673.84100000001</v>
      </c>
      <c r="AC579" s="169">
        <v>144970.79999999999</v>
      </c>
      <c r="AD579" s="170">
        <v>1.655</v>
      </c>
    </row>
    <row r="580" spans="28:30">
      <c r="AB580" s="169">
        <v>524929.58700000006</v>
      </c>
      <c r="AC580" s="169">
        <v>144970.79999999999</v>
      </c>
      <c r="AD580" s="170">
        <v>77.765000000000001</v>
      </c>
    </row>
    <row r="581" spans="28:30">
      <c r="AB581" s="169">
        <v>0.1330700007</v>
      </c>
      <c r="AC581" s="169">
        <v>166285.6</v>
      </c>
      <c r="AD581" s="170">
        <v>46684300</v>
      </c>
    </row>
    <row r="582" spans="28:30">
      <c r="AB582" s="169">
        <v>27628.027699999999</v>
      </c>
      <c r="AC582" s="169">
        <v>166285.6</v>
      </c>
      <c r="AD582" s="170">
        <v>3618830</v>
      </c>
    </row>
    <row r="583" spans="28:30">
      <c r="AB583" s="169">
        <v>55255.900699999998</v>
      </c>
      <c r="AC583" s="169">
        <v>166285.6</v>
      </c>
      <c r="AD583" s="170">
        <v>1981210</v>
      </c>
    </row>
    <row r="584" spans="28:30">
      <c r="AB584" s="169">
        <v>82883.619000000006</v>
      </c>
      <c r="AC584" s="169">
        <v>166285.6</v>
      </c>
      <c r="AD584" s="170">
        <v>983771</v>
      </c>
    </row>
    <row r="585" spans="28:30">
      <c r="AB585" s="169">
        <v>110511.492</v>
      </c>
      <c r="AC585" s="169">
        <v>166285.6</v>
      </c>
      <c r="AD585" s="170">
        <v>356303</v>
      </c>
    </row>
    <row r="586" spans="28:30">
      <c r="AB586" s="169">
        <v>138139.36499999999</v>
      </c>
      <c r="AC586" s="169">
        <v>166285.6</v>
      </c>
      <c r="AD586" s="170">
        <v>131990</v>
      </c>
    </row>
    <row r="587" spans="28:30">
      <c r="AB587" s="169">
        <v>165767.23800000001</v>
      </c>
      <c r="AC587" s="169">
        <v>166285.6</v>
      </c>
      <c r="AD587" s="170">
        <v>45092.5</v>
      </c>
    </row>
    <row r="588" spans="28:30">
      <c r="AB588" s="169">
        <v>193395.111</v>
      </c>
      <c r="AC588" s="169">
        <v>166285.6</v>
      </c>
      <c r="AD588" s="170">
        <v>12867.3</v>
      </c>
    </row>
    <row r="589" spans="28:30">
      <c r="AB589" s="169">
        <v>221022.984</v>
      </c>
      <c r="AC589" s="169">
        <v>166285.6</v>
      </c>
      <c r="AD589" s="170">
        <v>3075.67</v>
      </c>
    </row>
    <row r="590" spans="28:30">
      <c r="AB590" s="169">
        <v>248650.85699999999</v>
      </c>
      <c r="AC590" s="169">
        <v>166285.6</v>
      </c>
      <c r="AD590" s="170">
        <v>699.17</v>
      </c>
    </row>
    <row r="591" spans="28:30">
      <c r="AB591" s="169">
        <v>276278.73</v>
      </c>
      <c r="AC591" s="169">
        <v>166285.6</v>
      </c>
      <c r="AD591" s="170">
        <v>364.58499999999998</v>
      </c>
    </row>
    <row r="592" spans="28:30">
      <c r="AB592" s="169">
        <v>303906.603</v>
      </c>
      <c r="AC592" s="169">
        <v>166285.6</v>
      </c>
      <c r="AD592" s="170">
        <v>159.20500000000001</v>
      </c>
    </row>
    <row r="593" spans="28:30">
      <c r="AB593" s="169">
        <v>331534.47600000002</v>
      </c>
      <c r="AC593" s="169">
        <v>166285.6</v>
      </c>
      <c r="AD593" s="170">
        <v>151.79</v>
      </c>
    </row>
    <row r="594" spans="28:30">
      <c r="AB594" s="169">
        <v>359162.34899999999</v>
      </c>
      <c r="AC594" s="169">
        <v>166285.6</v>
      </c>
      <c r="AD594" s="170">
        <v>76.58</v>
      </c>
    </row>
    <row r="595" spans="28:30">
      <c r="AB595" s="169">
        <v>386790.22200000001</v>
      </c>
      <c r="AC595" s="169">
        <v>166285.6</v>
      </c>
      <c r="AD595" s="170">
        <v>35.645000000000003</v>
      </c>
    </row>
    <row r="596" spans="28:30">
      <c r="AB596" s="169">
        <v>0.1330700007</v>
      </c>
      <c r="AC596" s="169">
        <v>187600.4</v>
      </c>
      <c r="AD596" s="170">
        <v>43783600</v>
      </c>
    </row>
    <row r="597" spans="28:30">
      <c r="AB597" s="169">
        <v>27628.027699999999</v>
      </c>
      <c r="AC597" s="169">
        <v>187600.4</v>
      </c>
      <c r="AD597" s="170">
        <v>3339240</v>
      </c>
    </row>
    <row r="598" spans="28:30">
      <c r="AB598" s="169">
        <v>55255.900699999998</v>
      </c>
      <c r="AC598" s="169">
        <v>187600.4</v>
      </c>
      <c r="AD598" s="170">
        <v>1797130</v>
      </c>
    </row>
    <row r="599" spans="28:30">
      <c r="AB599" s="169">
        <v>82883.619000000006</v>
      </c>
      <c r="AC599" s="169">
        <v>187600.4</v>
      </c>
      <c r="AD599" s="170">
        <v>745734</v>
      </c>
    </row>
    <row r="600" spans="28:30">
      <c r="AB600" s="169">
        <v>110511.492</v>
      </c>
      <c r="AC600" s="169">
        <v>187600.4</v>
      </c>
      <c r="AD600" s="170">
        <v>267329</v>
      </c>
    </row>
    <row r="601" spans="28:30">
      <c r="AB601" s="169">
        <v>138139.36499999999</v>
      </c>
      <c r="AC601" s="169">
        <v>187600.4</v>
      </c>
      <c r="AD601" s="170">
        <v>81840.3</v>
      </c>
    </row>
    <row r="602" spans="28:30">
      <c r="AB602" s="169">
        <v>165767.23800000001</v>
      </c>
      <c r="AC602" s="169">
        <v>187600.4</v>
      </c>
      <c r="AD602" s="170">
        <v>29969.9</v>
      </c>
    </row>
    <row r="603" spans="28:30">
      <c r="AB603" s="169">
        <v>193395.111</v>
      </c>
      <c r="AC603" s="169">
        <v>187600.4</v>
      </c>
      <c r="AD603" s="170">
        <v>7263.94</v>
      </c>
    </row>
    <row r="604" spans="28:30">
      <c r="AB604" s="169">
        <v>221022.984</v>
      </c>
      <c r="AC604" s="169">
        <v>187600.4</v>
      </c>
      <c r="AD604" s="170">
        <v>6742.18</v>
      </c>
    </row>
    <row r="605" spans="28:30">
      <c r="AB605" s="169">
        <v>248650.85699999999</v>
      </c>
      <c r="AC605" s="169">
        <v>187600.4</v>
      </c>
      <c r="AD605" s="170">
        <v>619.05999999999995</v>
      </c>
    </row>
    <row r="606" spans="28:30">
      <c r="AB606" s="169">
        <v>276278.73</v>
      </c>
      <c r="AC606" s="169">
        <v>187600.4</v>
      </c>
      <c r="AD606" s="170">
        <v>245.67500000000001</v>
      </c>
    </row>
    <row r="607" spans="28:30">
      <c r="AB607" s="169">
        <v>303906.603</v>
      </c>
      <c r="AC607" s="169">
        <v>187600.4</v>
      </c>
      <c r="AD607" s="170">
        <v>86.844999999999999</v>
      </c>
    </row>
    <row r="608" spans="28:30">
      <c r="AB608" s="169">
        <v>331534.47600000002</v>
      </c>
      <c r="AC608" s="169">
        <v>187600.4</v>
      </c>
      <c r="AD608" s="170">
        <v>132.245</v>
      </c>
    </row>
    <row r="609" spans="28:30">
      <c r="AB609" s="169">
        <v>359162.34899999999</v>
      </c>
      <c r="AC609" s="169">
        <v>187600.4</v>
      </c>
      <c r="AD609" s="170">
        <v>35.11</v>
      </c>
    </row>
    <row r="610" spans="28:30">
      <c r="AB610" s="169">
        <v>386790.22200000001</v>
      </c>
      <c r="AC610" s="169">
        <v>187600.4</v>
      </c>
      <c r="AD610" s="170">
        <v>14.76</v>
      </c>
    </row>
    <row r="611" spans="28:30">
      <c r="AB611" s="169">
        <v>0.1330700007</v>
      </c>
      <c r="AC611" s="169">
        <v>208915.20000000001</v>
      </c>
      <c r="AD611" s="170">
        <v>40627800</v>
      </c>
    </row>
    <row r="612" spans="28:30">
      <c r="AB612" s="169">
        <v>27628.027699999999</v>
      </c>
      <c r="AC612" s="169">
        <v>208915.20000000001</v>
      </c>
      <c r="AD612" s="170">
        <v>2840930</v>
      </c>
    </row>
    <row r="613" spans="28:30">
      <c r="AB613" s="169">
        <v>55255.900699999998</v>
      </c>
      <c r="AC613" s="169">
        <v>208915.20000000001</v>
      </c>
      <c r="AD613" s="170">
        <v>1427730</v>
      </c>
    </row>
    <row r="614" spans="28:30">
      <c r="AB614" s="169">
        <v>82883.619000000006</v>
      </c>
      <c r="AC614" s="169">
        <v>208915.20000000001</v>
      </c>
      <c r="AD614" s="170">
        <v>468761</v>
      </c>
    </row>
    <row r="615" spans="28:30">
      <c r="AB615" s="169">
        <v>110511.492</v>
      </c>
      <c r="AC615" s="169">
        <v>208915.20000000001</v>
      </c>
      <c r="AD615" s="170">
        <v>149281</v>
      </c>
    </row>
    <row r="616" spans="28:30">
      <c r="AB616" s="169">
        <v>138139.36499999999</v>
      </c>
      <c r="AC616" s="169">
        <v>208915.20000000001</v>
      </c>
      <c r="AD616" s="170">
        <v>64316.1</v>
      </c>
    </row>
    <row r="617" spans="28:30">
      <c r="AB617" s="169">
        <v>165767.23800000001</v>
      </c>
      <c r="AC617" s="169">
        <v>208915.20000000001</v>
      </c>
      <c r="AD617" s="170">
        <v>22960.3</v>
      </c>
    </row>
    <row r="618" spans="28:30">
      <c r="AB618" s="169">
        <v>193395.111</v>
      </c>
      <c r="AC618" s="169">
        <v>208915.20000000001</v>
      </c>
      <c r="AD618" s="170">
        <v>10539.9</v>
      </c>
    </row>
    <row r="619" spans="28:30">
      <c r="AB619" s="169">
        <v>221022.984</v>
      </c>
      <c r="AC619" s="169">
        <v>208915.20000000001</v>
      </c>
      <c r="AD619" s="170">
        <v>2110.14</v>
      </c>
    </row>
    <row r="620" spans="28:30">
      <c r="AB620" s="169">
        <v>248650.85699999999</v>
      </c>
      <c r="AC620" s="169">
        <v>208915.20000000001</v>
      </c>
      <c r="AD620" s="170">
        <v>1275.6199999999999</v>
      </c>
    </row>
    <row r="621" spans="28:30">
      <c r="AB621" s="169">
        <v>276278.73</v>
      </c>
      <c r="AC621" s="169">
        <v>208915.20000000001</v>
      </c>
      <c r="AD621" s="170">
        <v>91.944999999999993</v>
      </c>
    </row>
    <row r="622" spans="28:30">
      <c r="AB622" s="169">
        <v>303906.603</v>
      </c>
      <c r="AC622" s="169">
        <v>208915.20000000001</v>
      </c>
      <c r="AD622" s="170">
        <v>33.99</v>
      </c>
    </row>
    <row r="623" spans="28:30">
      <c r="AB623" s="169">
        <v>331534.47600000002</v>
      </c>
      <c r="AC623" s="169">
        <v>208915.20000000001</v>
      </c>
      <c r="AD623" s="170">
        <v>2.355</v>
      </c>
    </row>
    <row r="624" spans="28:30">
      <c r="AB624" s="169">
        <v>359162.34899999999</v>
      </c>
      <c r="AC624" s="169">
        <v>208915.20000000001</v>
      </c>
      <c r="AD624" s="170">
        <v>12.09</v>
      </c>
    </row>
    <row r="625" spans="28:30">
      <c r="AB625" s="169">
        <v>386790.22200000001</v>
      </c>
      <c r="AC625" s="169">
        <v>208915.20000000001</v>
      </c>
      <c r="AD625" s="170">
        <v>7.98</v>
      </c>
    </row>
    <row r="626" spans="28:30">
      <c r="AB626" s="169">
        <v>414418.09499999997</v>
      </c>
      <c r="AC626" s="169">
        <v>208915.20000000001</v>
      </c>
      <c r="AD626" s="170">
        <v>0.91500000000000004</v>
      </c>
    </row>
    <row r="627" spans="28:30">
      <c r="AB627" s="169">
        <v>0.1330700007</v>
      </c>
      <c r="AC627" s="169">
        <v>230230</v>
      </c>
      <c r="AD627" s="170">
        <v>35777400</v>
      </c>
    </row>
    <row r="628" spans="28:30">
      <c r="AB628" s="169">
        <v>27628.027699999999</v>
      </c>
      <c r="AC628" s="169">
        <v>230230</v>
      </c>
      <c r="AD628" s="170">
        <v>2722360</v>
      </c>
    </row>
    <row r="629" spans="28:30">
      <c r="AB629" s="169">
        <v>55255.900699999998</v>
      </c>
      <c r="AC629" s="169">
        <v>230230</v>
      </c>
      <c r="AD629" s="170">
        <v>1097220</v>
      </c>
    </row>
    <row r="630" spans="28:30">
      <c r="AB630" s="169">
        <v>82883.619000000006</v>
      </c>
      <c r="AC630" s="169">
        <v>230230</v>
      </c>
      <c r="AD630" s="170">
        <v>308720</v>
      </c>
    </row>
    <row r="631" spans="28:30">
      <c r="AB631" s="169">
        <v>110511.492</v>
      </c>
      <c r="AC631" s="169">
        <v>230230</v>
      </c>
      <c r="AD631" s="170">
        <v>94976.7</v>
      </c>
    </row>
    <row r="632" spans="28:30">
      <c r="AB632" s="169">
        <v>138139.36499999999</v>
      </c>
      <c r="AC632" s="169">
        <v>230230</v>
      </c>
      <c r="AD632" s="170">
        <v>62864.800000000003</v>
      </c>
    </row>
    <row r="633" spans="28:30">
      <c r="AB633" s="169">
        <v>165767.23800000001</v>
      </c>
      <c r="AC633" s="169">
        <v>230230</v>
      </c>
      <c r="AD633" s="170">
        <v>29051.5</v>
      </c>
    </row>
    <row r="634" spans="28:30">
      <c r="AB634" s="169">
        <v>193395.111</v>
      </c>
      <c r="AC634" s="169">
        <v>230230</v>
      </c>
      <c r="AD634" s="170">
        <v>17863.7</v>
      </c>
    </row>
    <row r="635" spans="28:30">
      <c r="AB635" s="169">
        <v>221022.984</v>
      </c>
      <c r="AC635" s="169">
        <v>230230</v>
      </c>
      <c r="AD635" s="170">
        <v>2412.96</v>
      </c>
    </row>
    <row r="636" spans="28:30">
      <c r="AB636" s="169">
        <v>248650.85699999999</v>
      </c>
      <c r="AC636" s="169">
        <v>230230</v>
      </c>
      <c r="AD636" s="170">
        <v>44.48</v>
      </c>
    </row>
    <row r="637" spans="28:30">
      <c r="AB637" s="169">
        <v>276278.73</v>
      </c>
      <c r="AC637" s="169">
        <v>230230</v>
      </c>
      <c r="AD637" s="170">
        <v>83.26</v>
      </c>
    </row>
    <row r="638" spans="28:30">
      <c r="AB638" s="169">
        <v>0.1330700007</v>
      </c>
      <c r="AC638" s="169">
        <v>251543.5</v>
      </c>
      <c r="AD638" s="170">
        <v>40055300</v>
      </c>
    </row>
    <row r="639" spans="28:30">
      <c r="AB639" s="169">
        <v>27628.027699999999</v>
      </c>
      <c r="AC639" s="169">
        <v>251543.5</v>
      </c>
      <c r="AD639" s="170">
        <v>2986570</v>
      </c>
    </row>
    <row r="640" spans="28:30">
      <c r="AB640" s="169">
        <v>55255.900699999998</v>
      </c>
      <c r="AC640" s="169">
        <v>251543.5</v>
      </c>
      <c r="AD640" s="170">
        <v>1322270</v>
      </c>
    </row>
    <row r="641" spans="28:30">
      <c r="AB641" s="169">
        <v>82883.619000000006</v>
      </c>
      <c r="AC641" s="169">
        <v>251543.5</v>
      </c>
      <c r="AD641" s="170">
        <v>338932</v>
      </c>
    </row>
    <row r="642" spans="28:30">
      <c r="AB642" s="169">
        <v>110511.492</v>
      </c>
      <c r="AC642" s="169">
        <v>251543.5</v>
      </c>
      <c r="AD642" s="170">
        <v>102627</v>
      </c>
    </row>
    <row r="643" spans="28:30">
      <c r="AB643" s="169">
        <v>138139.36499999999</v>
      </c>
      <c r="AC643" s="169">
        <v>251543.5</v>
      </c>
      <c r="AD643" s="170">
        <v>64023</v>
      </c>
    </row>
    <row r="644" spans="28:30">
      <c r="AB644" s="169">
        <v>165767.23800000001</v>
      </c>
      <c r="AC644" s="169">
        <v>251543.5</v>
      </c>
      <c r="AD644" s="170">
        <v>21693.8</v>
      </c>
    </row>
    <row r="645" spans="28:30">
      <c r="AB645" s="169">
        <v>193395.111</v>
      </c>
      <c r="AC645" s="169">
        <v>251543.5</v>
      </c>
      <c r="AD645" s="170">
        <v>14335.1</v>
      </c>
    </row>
    <row r="646" spans="28:30">
      <c r="AB646" s="169">
        <v>221022.984</v>
      </c>
      <c r="AC646" s="169">
        <v>251543.5</v>
      </c>
      <c r="AD646" s="170">
        <v>3870.37</v>
      </c>
    </row>
    <row r="647" spans="28:30">
      <c r="AB647" s="169">
        <v>248650.85699999999</v>
      </c>
      <c r="AC647" s="169">
        <v>251543.5</v>
      </c>
      <c r="AD647" s="170">
        <v>188.92</v>
      </c>
    </row>
    <row r="648" spans="28:30">
      <c r="AB648" s="169">
        <v>276278.73</v>
      </c>
      <c r="AC648" s="169">
        <v>251543.5</v>
      </c>
      <c r="AD648" s="170">
        <v>34.005000000000003</v>
      </c>
    </row>
    <row r="649" spans="28:30">
      <c r="AB649" s="169">
        <v>0.1330700007</v>
      </c>
      <c r="AC649" s="169">
        <v>272858.3</v>
      </c>
      <c r="AD649" s="170">
        <v>35465200</v>
      </c>
    </row>
    <row r="650" spans="28:30">
      <c r="AB650" s="169">
        <v>27628.027699999999</v>
      </c>
      <c r="AC650" s="169">
        <v>272858.3</v>
      </c>
      <c r="AD650" s="170">
        <v>2800300</v>
      </c>
    </row>
    <row r="651" spans="28:30">
      <c r="AB651" s="169">
        <v>55255.900699999998</v>
      </c>
      <c r="AC651" s="169">
        <v>272858.3</v>
      </c>
      <c r="AD651" s="170">
        <v>1360230</v>
      </c>
    </row>
    <row r="652" spans="28:30">
      <c r="AB652" s="169">
        <v>82883.619000000006</v>
      </c>
      <c r="AC652" s="169">
        <v>272858.3</v>
      </c>
      <c r="AD652" s="170">
        <v>307601</v>
      </c>
    </row>
    <row r="653" spans="28:30">
      <c r="AB653" s="169">
        <v>110511.492</v>
      </c>
      <c r="AC653" s="169">
        <v>272858.3</v>
      </c>
      <c r="AD653" s="170">
        <v>60947.8</v>
      </c>
    </row>
    <row r="654" spans="28:30">
      <c r="AB654" s="169">
        <v>138139.36499999999</v>
      </c>
      <c r="AC654" s="169">
        <v>272858.3</v>
      </c>
      <c r="AD654" s="170">
        <v>39878.9</v>
      </c>
    </row>
    <row r="655" spans="28:30">
      <c r="AB655" s="169">
        <v>165767.23800000001</v>
      </c>
      <c r="AC655" s="169">
        <v>272858.3</v>
      </c>
      <c r="AD655" s="170">
        <v>21098.400000000001</v>
      </c>
    </row>
    <row r="656" spans="28:30">
      <c r="AB656" s="169">
        <v>193395.111</v>
      </c>
      <c r="AC656" s="169">
        <v>272858.3</v>
      </c>
      <c r="AD656" s="170">
        <v>4778.6899999999996</v>
      </c>
    </row>
    <row r="657" spans="28:30">
      <c r="AB657" s="169">
        <v>221022.984</v>
      </c>
      <c r="AC657" s="169">
        <v>272858.3</v>
      </c>
      <c r="AD657" s="170">
        <v>383.435</v>
      </c>
    </row>
    <row r="658" spans="28:30">
      <c r="AB658" s="169">
        <v>248650.85699999999</v>
      </c>
      <c r="AC658" s="169">
        <v>272858.3</v>
      </c>
      <c r="AD658" s="170">
        <v>25.88</v>
      </c>
    </row>
    <row r="659" spans="28:30">
      <c r="AB659" s="169">
        <v>276278.73</v>
      </c>
      <c r="AC659" s="169">
        <v>272858.3</v>
      </c>
      <c r="AD659" s="170">
        <v>0.88500000000000001</v>
      </c>
    </row>
    <row r="660" spans="28:30">
      <c r="AB660" s="169">
        <v>0.1330700007</v>
      </c>
      <c r="AC660" s="169">
        <v>294173.09999999998</v>
      </c>
      <c r="AD660" s="170">
        <v>24300700</v>
      </c>
    </row>
    <row r="661" spans="28:30">
      <c r="AB661" s="169">
        <v>27628.027699999999</v>
      </c>
      <c r="AC661" s="169">
        <v>294173.09999999998</v>
      </c>
      <c r="AD661" s="170">
        <v>2100900</v>
      </c>
    </row>
    <row r="662" spans="28:30">
      <c r="AB662" s="169">
        <v>55255.900699999998</v>
      </c>
      <c r="AC662" s="169">
        <v>294173.09999999998</v>
      </c>
      <c r="AD662" s="170">
        <v>811211</v>
      </c>
    </row>
    <row r="663" spans="28:30">
      <c r="AB663" s="169">
        <v>82883.619000000006</v>
      </c>
      <c r="AC663" s="169">
        <v>294173.09999999998</v>
      </c>
      <c r="AD663" s="170">
        <v>163029</v>
      </c>
    </row>
    <row r="664" spans="28:30">
      <c r="AB664" s="169">
        <v>110511.492</v>
      </c>
      <c r="AC664" s="169">
        <v>294173.09999999998</v>
      </c>
      <c r="AD664" s="170">
        <v>37947.599999999999</v>
      </c>
    </row>
    <row r="665" spans="28:30">
      <c r="AB665" s="169">
        <v>138139.36499999999</v>
      </c>
      <c r="AC665" s="169">
        <v>294173.09999999998</v>
      </c>
      <c r="AD665" s="170">
        <v>10170.799999999999</v>
      </c>
    </row>
    <row r="666" spans="28:30">
      <c r="AB666" s="169">
        <v>165767.23800000001</v>
      </c>
      <c r="AC666" s="169">
        <v>294173.09999999998</v>
      </c>
      <c r="AD666" s="170">
        <v>1811.69</v>
      </c>
    </row>
    <row r="667" spans="28:30">
      <c r="AB667" s="169">
        <v>193395.111</v>
      </c>
      <c r="AC667" s="169">
        <v>294173.09999999998</v>
      </c>
      <c r="AD667" s="170">
        <v>33.475000000000001</v>
      </c>
    </row>
    <row r="668" spans="28:30">
      <c r="AB668" s="169">
        <v>221022.984</v>
      </c>
      <c r="AC668" s="169">
        <v>294173.09999999998</v>
      </c>
      <c r="AD668" s="170">
        <v>2.9649999999999999</v>
      </c>
    </row>
    <row r="669" spans="28:30">
      <c r="AB669" s="169">
        <v>248650.85699999999</v>
      </c>
      <c r="AC669" s="169">
        <v>294173.09999999998</v>
      </c>
      <c r="AD669" s="170">
        <v>3.7</v>
      </c>
    </row>
    <row r="670" spans="28:30">
      <c r="AB670" s="169">
        <v>0.1330700007</v>
      </c>
      <c r="AC670" s="169">
        <v>315487.90000000002</v>
      </c>
      <c r="AD670" s="170">
        <v>9542830</v>
      </c>
    </row>
    <row r="671" spans="28:30">
      <c r="AB671" s="169">
        <v>27628.027699999999</v>
      </c>
      <c r="AC671" s="169">
        <v>315487.90000000002</v>
      </c>
      <c r="AD671" s="170">
        <v>686830</v>
      </c>
    </row>
    <row r="672" spans="28:30">
      <c r="AB672" s="169">
        <v>55255.900699999998</v>
      </c>
      <c r="AC672" s="169">
        <v>315487.90000000002</v>
      </c>
      <c r="AD672" s="170">
        <v>201361</v>
      </c>
    </row>
    <row r="673" spans="28:30">
      <c r="AB673" s="169">
        <v>82883.619000000006</v>
      </c>
      <c r="AC673" s="169">
        <v>315487.90000000002</v>
      </c>
      <c r="AD673" s="170">
        <v>18592</v>
      </c>
    </row>
    <row r="674" spans="28:30">
      <c r="AB674" s="169">
        <v>110511.492</v>
      </c>
      <c r="AC674" s="169">
        <v>315487.90000000002</v>
      </c>
      <c r="AD674" s="170">
        <v>2353.5</v>
      </c>
    </row>
    <row r="675" spans="28:30">
      <c r="AB675" s="169">
        <v>138139.36499999999</v>
      </c>
      <c r="AC675" s="169">
        <v>315487.90000000002</v>
      </c>
      <c r="AD675" s="170">
        <v>27.72</v>
      </c>
    </row>
    <row r="676" spans="28:30">
      <c r="AB676" s="169">
        <v>165767.23800000001</v>
      </c>
      <c r="AC676" s="169">
        <v>315487.90000000002</v>
      </c>
      <c r="AD676" s="170">
        <v>0.73499999999999999</v>
      </c>
    </row>
    <row r="677" spans="28:30">
      <c r="AB677" s="169">
        <v>193395.111</v>
      </c>
      <c r="AC677" s="169">
        <v>315487.90000000002</v>
      </c>
      <c r="AD677" s="170">
        <v>0.73499999999999999</v>
      </c>
    </row>
    <row r="678" spans="28:30">
      <c r="AB678" s="169">
        <v>0.1330700007</v>
      </c>
      <c r="AC678" s="169">
        <v>336802.7</v>
      </c>
      <c r="AD678" s="170">
        <v>643371</v>
      </c>
    </row>
    <row r="679" spans="28:30">
      <c r="AB679" s="169">
        <v>27628.027699999999</v>
      </c>
      <c r="AC679" s="169">
        <v>336802.7</v>
      </c>
      <c r="AD679" s="170">
        <v>2587.0500000000002</v>
      </c>
    </row>
    <row r="680" spans="28:30">
      <c r="AB680" s="169">
        <v>82883.619000000006</v>
      </c>
      <c r="AC680" s="169">
        <v>336802.7</v>
      </c>
      <c r="AD680" s="170">
        <v>3.5550000000000002</v>
      </c>
    </row>
    <row r="681" spans="28:30">
      <c r="AB681" s="169">
        <v>0.1330700007</v>
      </c>
      <c r="AC681" s="169">
        <v>358117.5</v>
      </c>
      <c r="AD681" s="170">
        <v>616.04</v>
      </c>
    </row>
    <row r="682" spans="28:30">
      <c r="AB682" s="169">
        <v>0.1330700007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5">
    <cfRule type="cellIs" dxfId="9" priority="19" operator="notBetween">
      <formula>-0.001</formula>
      <formula>0.001</formula>
    </cfRule>
  </conditionalFormatting>
  <conditionalFormatting sqref="G87:G93">
    <cfRule type="cellIs" dxfId="8" priority="7" operator="notBetween">
      <formula>-0.001</formula>
      <formula>0.001</formula>
    </cfRule>
  </conditionalFormatting>
  <conditionalFormatting sqref="G95:G96">
    <cfRule type="cellIs" dxfId="7" priority="17" operator="notBetween">
      <formula>-0.001</formula>
      <formula>0.001</formula>
    </cfRule>
  </conditionalFormatting>
  <conditionalFormatting sqref="G98:G102">
    <cfRule type="cellIs" dxfId="6" priority="16" operator="notBetween">
      <formula>-0.001</formula>
      <formula>0.001</formula>
    </cfRule>
  </conditionalFormatting>
  <conditionalFormatting sqref="G105">
    <cfRule type="cellIs" dxfId="5" priority="15" operator="notBetween">
      <formula>-0.001</formula>
      <formula>0.001</formula>
    </cfRule>
  </conditionalFormatting>
  <conditionalFormatting sqref="G107:G109">
    <cfRule type="cellIs" dxfId="4" priority="14" operator="notBetween">
      <formula>-0.001</formula>
      <formula>0.001</formula>
    </cfRule>
  </conditionalFormatting>
  <conditionalFormatting sqref="G111">
    <cfRule type="cellIs" dxfId="3" priority="3" operator="notBetween">
      <formula>-0.001</formula>
      <formula>0.001</formula>
    </cfRule>
  </conditionalFormatting>
  <conditionalFormatting sqref="G113:G114">
    <cfRule type="cellIs" dxfId="2" priority="13" operator="notBetween">
      <formula>-0.001</formula>
      <formula>0.001</formula>
    </cfRule>
  </conditionalFormatting>
  <conditionalFormatting sqref="G118:G134">
    <cfRule type="cellIs" dxfId="1" priority="4" operator="notBetween">
      <formula>-0.001</formula>
      <formula>0.001</formula>
    </cfRule>
  </conditionalFormatting>
  <conditionalFormatting sqref="G136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379</vt:i4>
      </vt:variant>
    </vt:vector>
  </HeadingPairs>
  <TitlesOfParts>
    <vt:vector size="384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Gap120deg!ftot</vt:lpstr>
      <vt:lpstr>Gap30deg!ftot</vt:lpstr>
      <vt:lpstr>Gap60deg!ftot</vt:lpstr>
      <vt:lpstr>Gap90deg!ftot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2024-11-05T08:13:13Z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