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96193662-29FA-42C7-B7CC-EB5A42AF331A}" xr6:coauthVersionLast="47" xr6:coauthVersionMax="47" xr10:uidLastSave="{00000000-0000-0000-0000-000000000000}"/>
  <bookViews>
    <workbookView xWindow="-28920" yWindow="-9165" windowWidth="29040" windowHeight="17520" activeTab="3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68" i="16" a="1"/>
  <c r="F87" i="16" a="1"/>
  <c r="F81" i="16" a="1"/>
  <c r="F61" i="16" a="1"/>
  <c r="F88" i="16" a="1"/>
  <c r="F72" i="16" a="1"/>
  <c r="F70" i="16" a="1"/>
  <c r="F31" i="16" a="1"/>
  <c r="F38" i="16" a="1"/>
  <c r="F77" i="16" a="1"/>
  <c r="F112" i="16" a="1"/>
  <c r="F100" i="16" a="1"/>
  <c r="F69" i="16" a="1"/>
  <c r="F95" i="16" a="1"/>
  <c r="F89" i="16" a="1"/>
  <c r="F107" i="16" a="1"/>
  <c r="F84" i="16" a="1"/>
  <c r="F78" i="16" a="1"/>
  <c r="F30" i="16" a="1"/>
  <c r="F79" i="16" a="1"/>
  <c r="F117" i="16" a="1"/>
  <c r="F71" i="16" a="1"/>
  <c r="F48" i="16" a="1"/>
  <c r="F101" i="16" a="1"/>
  <c r="F36" i="16" a="1"/>
  <c r="F60" i="16" a="1"/>
  <c r="F52" i="16" a="1"/>
  <c r="F119" i="16" a="1"/>
  <c r="F50" i="16" a="1"/>
  <c r="F106" i="16" a="1"/>
  <c r="F86" i="16" a="1"/>
  <c r="F97" i="16" a="1"/>
  <c r="F83" i="16" a="1"/>
  <c r="F76" i="16" a="1"/>
  <c r="F37" i="16" a="1"/>
  <c r="F53" i="16" a="1"/>
  <c r="F104" i="16" a="1"/>
  <c r="F49" i="16" a="1"/>
  <c r="F99" i="16" a="1"/>
  <c r="F113" i="16" a="1"/>
  <c r="F108" i="16" a="1"/>
  <c r="F67" i="16" a="1"/>
  <c r="F82" i="16" a="1"/>
  <c r="F29" i="16" a="1"/>
  <c r="F51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S153" i="2"/>
  <c r="S154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<sst xmlns="http://schemas.openxmlformats.org/spreadsheetml/2006/main" count="1558" uniqueCount="329">
  <si>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</si>
  <si>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</si>
  <si>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</si>
  <si>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</si>
  <si>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</si>
  <si>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</si>
  <si>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</si>
  <si>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</si>
  <si>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</si>
  <si>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</si>
  <si>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</si>
  <si>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</si>
  <si>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</si>
  <si>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</si>
  <si>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</si>
  <si>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</si>
  <si>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</si>
  <si>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</si>
  <si>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</si>
  <si>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</si>
  <si>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</si>
  <si>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</si>
  <si>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</si>
  <si>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</si>
  <si>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</si>
  <si>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</si>
  <si>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</si>
  <si>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</si>
  <si>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</si>
  <si>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</si>
  <si>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</si>
  <si>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</si>
  <si>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</si>
  <si>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</si>
  <si>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</si>
  <si>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</si>
  <si>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</si>
  <si>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</si>
  <si>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</si>
  <si>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</si>
  <si>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</si>
  <si>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</si>
  <si>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</si>
  <si>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</si>
  <si>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</si>
  <si>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</si>
  <si>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</si>
  <si>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</si>
  <si>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</si>
  <si>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</si>
  <si>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</si>
  <si>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</si>
  <si>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</si>
  <si>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</si>
  <si>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</si>
  <si>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</si>
  <si>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</si>
  <si>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</si>
  <si>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</si>
  <si>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</si>
  <si>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</si>
  <si>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</si>
  <si>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</si>
  <si>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</si>
  <si>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</si>
  <si>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</si>
  <si>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</si>
  <si>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</si>
  <si>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</si>
  <si>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</si>
  <si>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</si>
  <si>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</si>
  <si>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</si>
  <si>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</si>
  <si>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</si>
  <si>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</si>
  <si>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</si>
  <si>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</si>
  <si>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</si>
  <si>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</si>
  <si>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</si>
  <si>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</si>
  <si>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</si>
  <si>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</si>
  <si>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</si>
  <si>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</si>
  <si>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</si>
  <si>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</si>
  <si>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</si>
  <si>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</si>
  <si>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</si>
  <si>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</si>
  <si>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</si>
  <si>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</si>
  <si>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</si>
  <si>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</si>
  <si>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</si>
  <si>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</si>
  <si>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</si>
  <si>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</si>
  <si>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</si>
  <si>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</si>
  <si>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</si>
  <si>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</si>
  <si>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</si>
  <si>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</si>
  <si>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</si>
  <si>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</si>
  <si>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</si>
  <si>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</si>
  <si>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</si>
  <si>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</si>
  <si>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</si>
  <si>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</si>
  <si>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</si>
  <si>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</si>
  <si>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</si>
  <si>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</si>
  <si>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</si>
  <si>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</si>
  <si>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</si>
  <si>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</si>
  <si>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</si>
  <si>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</si>
  <si>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</si>
  <si>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</si>
  <si>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</si>
  <si>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</si>
  <si>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</si>
  <si>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</si>
  <si>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</si>
  <si>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</si>
  <si>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</si>
  <si>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</si>
  <si>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</si>
  <si>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</si>
  <si>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</si>
  <si>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</si>
  <si>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</si>
  <si>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</si>
  <si>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</si>
  <si>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</si>
  <si>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</si>
  <si>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</si>
  <si>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</si>
  <si>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</si>
  <si>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</si>
  <si>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</si>
  <si>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</si>
  <si>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</si>
  <si>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</si>
  <si>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</si>
  <si>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</si>
  <si>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</si>
  <si>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</si>
  <si>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</si>
  <si>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</si>
  <si>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</si>
  <si>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</si>
  <si>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</si>
  <si>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</si>
  <si>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</si>
  <si>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</si>
  <si>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</si>
  <si>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</si>
  <si>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</si>
  <si>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</si>
  <si>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</si>
  <si>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</si>
  <si>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</si>
  <si>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</si>
  <si>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</si>
  <si>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</si>
  <si>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</si>
  <si>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</si>
  <si>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</si>
  <si>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</si>
  <si>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</si>
  <si>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</si>
  <si>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</si>
  <si>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</si>
  <si>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</si>
  <si>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</si>
  <si>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</si>
  <si>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</si>
  <si>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</si>
  <si>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</si>
  <si>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</si>
  <si>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</si>
  <si>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</si>
  <si>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</si>
  <si>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</si>
  <si>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</si>
  <si>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</si>
  <si>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</si>
  <si>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</si>
  <si>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</si>
  <si>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</si>
  <si>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</si>
  <si>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</si>
  <si>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</si>
  <si>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</si>
  <si>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</si>
  <si>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</si>
  <si>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</si>
  <si>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</si>
  <si>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</si>
  <si>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</si>
  <si>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</si>
  <si>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</si>
  <si>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</si>
  <si>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</si>
  <si>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</si>
  <si>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</si>
  <si>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</si>
  <si>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</si>
  <si>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</si>
  <si>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</si>
  <si>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</si>
  <si>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</si>
  <si>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</si>
  <si>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</si>
  <si>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</si>
  <si>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</si>
  <si>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</si>
  <si>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</si>
  <si>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</si>
  <si>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</si>
  <si>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</si>
  <si>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</si>
  <si>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</si>
  <si>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</si>
  <si>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</si>
  <si>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</si>
  <si>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</si>
  <si>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</si>
  <si>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</si>
  <si>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</si>
  <si>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</si>
  <si>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</si>
  <si>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</si>
  <si>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</si>
  <si>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</si>
  <si>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</si>
  <si>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</si>
  <si>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</si>
  <si>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</si>
  <si>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</si>
  <si>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</si>
  <si>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</si>
  <si>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</si>
  <si>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</si>
  <si>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</si>
  <si>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</si>
  <si>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</si>
  <si>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</si>
  <si>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</si>
  <si>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</si>
  <si>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</si>
  <si>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</si>
  <si>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</si>
  <si>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</si>
  <si>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</si>
  <si>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</si>
  <si>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</si>
  <si>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</si>
  <si>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</si>
  <si>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</si>
  <si>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</si>
  <si>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</si>
  <si>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</si>
  <si>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</si>
  <si>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</si>
  <si>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</si>
  <si>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</si>
  <si>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</si>
  <si>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</si>
  <si>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</si>
  <si>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</si>
  <si>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</si>
  <si>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</si>
  <si>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</si>
  <si>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</si>
  <si>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</si>
  <si>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</si>
  <si>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</si>
  <si>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</si>
  <si>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</si>
  <si>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</si>
  <si>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</si>
  <si>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</si>
  <si>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</si>
  <si>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</si>
  <si>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</si>
  <si>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</si>
  <si>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</si>
  <si>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</si>
  <si>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</si>
  <si>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</si>
  <si>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</si>
  <si>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</si>
  <si>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</si>
  <si>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</si>
  <si>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</si>
  <si>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</si>
  <si>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</si>
  <si>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</si>
  <si>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</si>
  <si>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</si>
  <si>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</si>
  <si>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</si>
  <si>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</si>
  <si>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</si>
  <si>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</si>
  <si>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</si>
  <si>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</si>
  <si>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</si>
  <si>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</si>
  <si>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</si>
  <si>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</si>
  <si>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</si>
  <si>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</si>
  <si>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</si>
  <si>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</si>
  <si>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</si>
  <si>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</si>
  <si>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</si>
  <si>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</si>
  <si>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``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</si>
</sst>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0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  <xf numFmtId="0" fontId="1" fillId="0" borderId="0"/>
  </cellStyleXfs>
  <cellXfs count="166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9" fillId="3" borderId="1" xfId="2" quotePrefix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2" fontId="7" fillId="3" borderId="5" xfId="1" applyNumberFormat="1" applyFont="1" applyFill="1" applyBorder="1" applyAlignment="1">
      <alignment horizontal="center" vertical="center"/>
    </xf>
    <xf numFmtId="11" fontId="7" fillId="3" borderId="1" xfId="1" applyNumberFormat="1" applyFont="1" applyFill="1" applyBorder="1" applyAlignment="1">
      <alignment horizontal="center" vertical="center"/>
    </xf>
  </cellXfs>
  <cellStyles count="6">
    <cellStyle name="Normal" xfId="0" builtinId="0"/>
    <cellStyle name="Normal 2" xfId="1" xr:uid="{441ACF27-160B-4F68-B601-75E0F5333046}"/>
    <cellStyle name="Normal 2 2" xfId="4" xr:uid="{C1D30E0C-7C3D-4B1D-9133-FEEA7CD75A88}"/>
    <cellStyle name="Normal 3" xfId="2" xr:uid="{E743A38D-16A7-497B-BF78-6D533003511F}"/>
    <cellStyle name="Normal 3 2" xfId="5" xr:uid="{2FBB15B9-17A9-4CFA-8BD1-0C9FAB04D83A}"/>
    <cellStyle name="Percent" xfId="3" builtinId="5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-322.08126090496728</c:v>
                </c:pt>
                <c:pt idx="1">
                  <c:v>-322.08126090496728</c:v>
                </c:pt>
                <c:pt idx="2">
                  <c:v>-322.07938630742626</c:v>
                </c:pt>
                <c:pt idx="3">
                  <c:v>-321.782387874856</c:v>
                </c:pt>
                <c:pt idx="4">
                  <c:v>-320.97857399664258</c:v>
                </c:pt>
                <c:pt idx="5">
                  <c:v>-319.66794467278601</c:v>
                </c:pt>
                <c:pt idx="6">
                  <c:v>-317.85049990328616</c:v>
                </c:pt>
                <c:pt idx="7">
                  <c:v>-315.52623968814316</c:v>
                </c:pt>
                <c:pt idx="8">
                  <c:v>-312.69516402735678</c:v>
                </c:pt>
                <c:pt idx="9">
                  <c:v>-309.35727292092736</c:v>
                </c:pt>
                <c:pt idx="10">
                  <c:v>-305.51256636885466</c:v>
                </c:pt>
                <c:pt idx="11">
                  <c:v>-301.16104437113881</c:v>
                </c:pt>
                <c:pt idx="12">
                  <c:v>-296.3027069277797</c:v>
                </c:pt>
                <c:pt idx="13">
                  <c:v>-290.93755403877731</c:v>
                </c:pt>
                <c:pt idx="14">
                  <c:v>-285.06558570413176</c:v>
                </c:pt>
                <c:pt idx="15">
                  <c:v>-278.68680192384295</c:v>
                </c:pt>
                <c:pt idx="16">
                  <c:v>-271.80120269791109</c:v>
                </c:pt>
                <c:pt idx="17">
                  <c:v>-264.40878802633586</c:v>
                </c:pt>
                <c:pt idx="18">
                  <c:v>-256.50955790911746</c:v>
                </c:pt>
                <c:pt idx="19">
                  <c:v>-248.10351234625588</c:v>
                </c:pt>
                <c:pt idx="20">
                  <c:v>-239.19065133775106</c:v>
                </c:pt>
                <c:pt idx="21">
                  <c:v>-229.77097488360303</c:v>
                </c:pt>
                <c:pt idx="22">
                  <c:v>-219.84448298381184</c:v>
                </c:pt>
                <c:pt idx="23">
                  <c:v>-209.41117563837739</c:v>
                </c:pt>
                <c:pt idx="24">
                  <c:v>-198.47105284729972</c:v>
                </c:pt>
                <c:pt idx="25">
                  <c:v>-187.02411461057886</c:v>
                </c:pt>
                <c:pt idx="26">
                  <c:v>-175.07036092821474</c:v>
                </c:pt>
                <c:pt idx="27">
                  <c:v>-162.60979180020746</c:v>
                </c:pt>
                <c:pt idx="28">
                  <c:v>-149.64240722655697</c:v>
                </c:pt>
                <c:pt idx="29">
                  <c:v>-136.16820720726321</c:v>
                </c:pt>
                <c:pt idx="30">
                  <c:v>-122.18719174232626</c:v>
                </c:pt>
                <c:pt idx="31">
                  <c:v>-107.69936083174616</c:v>
                </c:pt>
                <c:pt idx="32">
                  <c:v>-92.704714475522763</c:v>
                </c:pt>
                <c:pt idx="33">
                  <c:v>-77.203252673656152</c:v>
                </c:pt>
                <c:pt idx="34">
                  <c:v>-61.194975426146456</c:v>
                </c:pt>
                <c:pt idx="35">
                  <c:v>-44.67988273299342</c:v>
                </c:pt>
                <c:pt idx="36">
                  <c:v>-27.657974594197171</c:v>
                </c:pt>
                <c:pt idx="37">
                  <c:v>-10.110651450323139</c:v>
                </c:pt>
                <c:pt idx="38">
                  <c:v>8.3510683295792134</c:v>
                </c:pt>
                <c:pt idx="39">
                  <c:v>27.882545364470587</c:v>
                </c:pt>
                <c:pt idx="40">
                  <c:v>48.483779654350997</c:v>
                </c:pt>
                <c:pt idx="41">
                  <c:v>70.154771199220306</c:v>
                </c:pt>
                <c:pt idx="42">
                  <c:v>92.895519999078772</c:v>
                </c:pt>
                <c:pt idx="43">
                  <c:v>116.70602605392627</c:v>
                </c:pt>
                <c:pt idx="44">
                  <c:v>141.58628936376266</c:v>
                </c:pt>
                <c:pt idx="45">
                  <c:v>167.5363099285882</c:v>
                </c:pt>
                <c:pt idx="46">
                  <c:v>194.55608774840283</c:v>
                </c:pt>
                <c:pt idx="47">
                  <c:v>222.64562282320628</c:v>
                </c:pt>
                <c:pt idx="48">
                  <c:v>251.80491515299889</c:v>
                </c:pt>
                <c:pt idx="49">
                  <c:v>282.03396473778059</c:v>
                </c:pt>
                <c:pt idx="50">
                  <c:v>313.33277157755111</c:v>
                </c:pt>
                <c:pt idx="51">
                  <c:v>345.7013356723109</c:v>
                </c:pt>
                <c:pt idx="52">
                  <c:v>379.13965702205962</c:v>
                </c:pt>
                <c:pt idx="53">
                  <c:v>413.64773562679721</c:v>
                </c:pt>
                <c:pt idx="54">
                  <c:v>449.22557148652407</c:v>
                </c:pt>
                <c:pt idx="55">
                  <c:v>485.87316460123998</c:v>
                </c:pt>
                <c:pt idx="56">
                  <c:v>523.59051497094458</c:v>
                </c:pt>
                <c:pt idx="57">
                  <c:v>562.37762259563851</c:v>
                </c:pt>
                <c:pt idx="58">
                  <c:v>602.23448747532154</c:v>
                </c:pt>
                <c:pt idx="59">
                  <c:v>643.16110960999356</c:v>
                </c:pt>
                <c:pt idx="60">
                  <c:v>685.15748899965456</c:v>
                </c:pt>
                <c:pt idx="61">
                  <c:v>728.22362564430409</c:v>
                </c:pt>
                <c:pt idx="62">
                  <c:v>772.35951954394318</c:v>
                </c:pt>
                <c:pt idx="63">
                  <c:v>817.56517069857125</c:v>
                </c:pt>
                <c:pt idx="64">
                  <c:v>863.84057910818842</c:v>
                </c:pt>
                <c:pt idx="65">
                  <c:v>911.18574477279458</c:v>
                </c:pt>
                <c:pt idx="66">
                  <c:v>959.60066769238983</c:v>
                </c:pt>
                <c:pt idx="67">
                  <c:v>1009.0853478669741</c:v>
                </c:pt>
                <c:pt idx="68">
                  <c:v>1059.6397852965467</c:v>
                </c:pt>
                <c:pt idx="69">
                  <c:v>1111.2639799811091</c:v>
                </c:pt>
                <c:pt idx="70">
                  <c:v>1163.9579319206605</c:v>
                </c:pt>
                <c:pt idx="71">
                  <c:v>1217.7216411152008</c:v>
                </c:pt>
                <c:pt idx="72">
                  <c:v>1272.55510756473</c:v>
                </c:pt>
                <c:pt idx="73">
                  <c:v>1328.4583312692487</c:v>
                </c:pt>
                <c:pt idx="74">
                  <c:v>1385.4313122287556</c:v>
                </c:pt>
                <c:pt idx="75">
                  <c:v>1443.4740504432518</c:v>
                </c:pt>
                <c:pt idx="76">
                  <c:v>1502.5865459127374</c:v>
                </c:pt>
                <c:pt idx="77">
                  <c:v>1562.7687986372118</c:v>
                </c:pt>
                <c:pt idx="78">
                  <c:v>1624.0208086166756</c:v>
                </c:pt>
                <c:pt idx="79">
                  <c:v>1686.3425758511282</c:v>
                </c:pt>
                <c:pt idx="80">
                  <c:v>1749.7341003405695</c:v>
                </c:pt>
                <c:pt idx="81">
                  <c:v>1814.1953820849994</c:v>
                </c:pt>
                <c:pt idx="82">
                  <c:v>1879.7264210844196</c:v>
                </c:pt>
                <c:pt idx="83">
                  <c:v>1946.3272173388279</c:v>
                </c:pt>
                <c:pt idx="84">
                  <c:v>2013.9977708482261</c:v>
                </c:pt>
                <c:pt idx="85">
                  <c:v>2082.7380816126124</c:v>
                </c:pt>
                <c:pt idx="86">
                  <c:v>2152.5481496319885</c:v>
                </c:pt>
                <c:pt idx="87">
                  <c:v>2223.4279749063526</c:v>
                </c:pt>
                <c:pt idx="88">
                  <c:v>2295.3775574357064</c:v>
                </c:pt>
                <c:pt idx="89">
                  <c:v>2368.3968972200496</c:v>
                </c:pt>
                <c:pt idx="90">
                  <c:v>2442.4859942593812</c:v>
                </c:pt>
                <c:pt idx="91">
                  <c:v>2517.6448485537021</c:v>
                </c:pt>
                <c:pt idx="92">
                  <c:v>2593.8734601030123</c:v>
                </c:pt>
                <c:pt idx="93">
                  <c:v>2671.1718289073106</c:v>
                </c:pt>
                <c:pt idx="94">
                  <c:v>2749.5399549665981</c:v>
                </c:pt>
                <c:pt idx="95">
                  <c:v>2828.9778382808754</c:v>
                </c:pt>
                <c:pt idx="96">
                  <c:v>2909.4854788501416</c:v>
                </c:pt>
                <c:pt idx="97">
                  <c:v>2991.0628766743971</c:v>
                </c:pt>
                <c:pt idx="98">
                  <c:v>3073.710031753641</c:v>
                </c:pt>
                <c:pt idx="99">
                  <c:v>3157.4269440878747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2801.0982083537542</c:v>
                </c:pt>
                <c:pt idx="1">
                  <c:v>2801.0982083537542</c:v>
                </c:pt>
                <c:pt idx="2">
                  <c:v>2801.0986651259545</c:v>
                </c:pt>
                <c:pt idx="3">
                  <c:v>2801.171032993997</c:v>
                </c:pt>
                <c:pt idx="4">
                  <c:v>2801.3668936124059</c:v>
                </c:pt>
                <c:pt idx="5">
                  <c:v>2801.6862469811804</c:v>
                </c:pt>
                <c:pt idx="6">
                  <c:v>2802.12909310032</c:v>
                </c:pt>
                <c:pt idx="7">
                  <c:v>2802.6954319698257</c:v>
                </c:pt>
                <c:pt idx="8">
                  <c:v>2803.3852635896969</c:v>
                </c:pt>
                <c:pt idx="9">
                  <c:v>2804.1985879599342</c:v>
                </c:pt>
                <c:pt idx="10">
                  <c:v>2805.1354050805367</c:v>
                </c:pt>
                <c:pt idx="11">
                  <c:v>2806.1957149515056</c:v>
                </c:pt>
                <c:pt idx="12">
                  <c:v>2807.3795175728396</c:v>
                </c:pt>
                <c:pt idx="13">
                  <c:v>2808.6868129445393</c:v>
                </c:pt>
                <c:pt idx="14">
                  <c:v>2810.1176010666054</c:v>
                </c:pt>
                <c:pt idx="15">
                  <c:v>2811.6718819390362</c:v>
                </c:pt>
                <c:pt idx="16">
                  <c:v>2813.3496555618331</c:v>
                </c:pt>
                <c:pt idx="17">
                  <c:v>2815.1509219349959</c:v>
                </c:pt>
                <c:pt idx="18">
                  <c:v>2817.075681058524</c:v>
                </c:pt>
                <c:pt idx="19">
                  <c:v>2819.1239329324185</c:v>
                </c:pt>
                <c:pt idx="20">
                  <c:v>2821.2956775566781</c:v>
                </c:pt>
                <c:pt idx="21">
                  <c:v>2823.5909149313038</c:v>
                </c:pt>
                <c:pt idx="22">
                  <c:v>2826.0096450562946</c:v>
                </c:pt>
                <c:pt idx="23">
                  <c:v>2828.5518679316519</c:v>
                </c:pt>
                <c:pt idx="24">
                  <c:v>2831.2175835573744</c:v>
                </c:pt>
                <c:pt idx="25">
                  <c:v>2834.0067919334624</c:v>
                </c:pt>
                <c:pt idx="26">
                  <c:v>2836.9194930599169</c:v>
                </c:pt>
                <c:pt idx="27">
                  <c:v>2839.9556869367366</c:v>
                </c:pt>
                <c:pt idx="28">
                  <c:v>2843.1153735639214</c:v>
                </c:pt>
                <c:pt idx="29">
                  <c:v>2846.3985529414726</c:v>
                </c:pt>
                <c:pt idx="30">
                  <c:v>2849.8052250693895</c:v>
                </c:pt>
                <c:pt idx="31">
                  <c:v>2853.3353899476724</c:v>
                </c:pt>
                <c:pt idx="32">
                  <c:v>2856.9890475763204</c:v>
                </c:pt>
                <c:pt idx="33">
                  <c:v>2860.7661979553341</c:v>
                </c:pt>
                <c:pt idx="34">
                  <c:v>2864.6668410847142</c:v>
                </c:pt>
                <c:pt idx="35">
                  <c:v>2868.6909769644594</c:v>
                </c:pt>
                <c:pt idx="36">
                  <c:v>2872.8386055945703</c:v>
                </c:pt>
                <c:pt idx="37">
                  <c:v>2877.1169944022909</c:v>
                </c:pt>
                <c:pt idx="38">
                  <c:v>2881.6781306275375</c:v>
                </c:pt>
                <c:pt idx="39">
                  <c:v>2886.5827185035923</c:v>
                </c:pt>
                <c:pt idx="40">
                  <c:v>2891.8307580304554</c:v>
                </c:pt>
                <c:pt idx="41">
                  <c:v>2897.4222492081267</c:v>
                </c:pt>
                <c:pt idx="42">
                  <c:v>2903.3571920366062</c:v>
                </c:pt>
                <c:pt idx="43">
                  <c:v>2909.6355865158939</c:v>
                </c:pt>
                <c:pt idx="44">
                  <c:v>2916.2574326459894</c:v>
                </c:pt>
                <c:pt idx="45">
                  <c:v>2923.2227304268931</c:v>
                </c:pt>
                <c:pt idx="46">
                  <c:v>2930.5314798586051</c:v>
                </c:pt>
                <c:pt idx="47">
                  <c:v>2938.1836809411252</c:v>
                </c:pt>
                <c:pt idx="48">
                  <c:v>2946.1793336744531</c:v>
                </c:pt>
                <c:pt idx="49">
                  <c:v>2954.5184380585897</c:v>
                </c:pt>
                <c:pt idx="50">
                  <c:v>2963.2009940935341</c:v>
                </c:pt>
                <c:pt idx="51">
                  <c:v>2972.2270017792866</c:v>
                </c:pt>
                <c:pt idx="52">
                  <c:v>2981.5964611158479</c:v>
                </c:pt>
                <c:pt idx="53">
                  <c:v>2991.3093721032164</c:v>
                </c:pt>
                <c:pt idx="54">
                  <c:v>3001.3657347413937</c:v>
                </c:pt>
                <c:pt idx="55">
                  <c:v>3011.7655490303791</c:v>
                </c:pt>
                <c:pt idx="56">
                  <c:v>3022.5088149701719</c:v>
                </c:pt>
                <c:pt idx="57">
                  <c:v>3033.5955325607738</c:v>
                </c:pt>
                <c:pt idx="58">
                  <c:v>3045.025701802183</c:v>
                </c:pt>
                <c:pt idx="59">
                  <c:v>3056.7993226944009</c:v>
                </c:pt>
                <c:pt idx="60">
                  <c:v>3068.9163952374265</c:v>
                </c:pt>
                <c:pt idx="61">
                  <c:v>3081.3769194312608</c:v>
                </c:pt>
                <c:pt idx="62">
                  <c:v>3094.1808952759029</c:v>
                </c:pt>
                <c:pt idx="63">
                  <c:v>3107.3283227713532</c:v>
                </c:pt>
                <c:pt idx="64">
                  <c:v>3120.8192019176117</c:v>
                </c:pt>
                <c:pt idx="65">
                  <c:v>3134.6535327146785</c:v>
                </c:pt>
                <c:pt idx="66">
                  <c:v>3148.831315162553</c:v>
                </c:pt>
                <c:pt idx="67">
                  <c:v>3163.3525492612362</c:v>
                </c:pt>
                <c:pt idx="68">
                  <c:v>3178.2172350107267</c:v>
                </c:pt>
                <c:pt idx="69">
                  <c:v>3193.4253724110263</c:v>
                </c:pt>
                <c:pt idx="70">
                  <c:v>3208.9769614621332</c:v>
                </c:pt>
                <c:pt idx="71">
                  <c:v>3224.8720021640488</c:v>
                </c:pt>
                <c:pt idx="72">
                  <c:v>3241.1104945167722</c:v>
                </c:pt>
                <c:pt idx="73">
                  <c:v>3257.6924385203038</c:v>
                </c:pt>
                <c:pt idx="74">
                  <c:v>3274.6178341746436</c:v>
                </c:pt>
                <c:pt idx="75">
                  <c:v>3291.8866814797916</c:v>
                </c:pt>
                <c:pt idx="76">
                  <c:v>3309.4989804357479</c:v>
                </c:pt>
                <c:pt idx="77">
                  <c:v>3327.4547310425123</c:v>
                </c:pt>
                <c:pt idx="78">
                  <c:v>3345.7539333000846</c:v>
                </c:pt>
                <c:pt idx="79">
                  <c:v>3364.396587208465</c:v>
                </c:pt>
                <c:pt idx="80">
                  <c:v>3383.3826927676541</c:v>
                </c:pt>
                <c:pt idx="81">
                  <c:v>3402.7122499776506</c:v>
                </c:pt>
                <c:pt idx="82">
                  <c:v>3422.3852588384557</c:v>
                </c:pt>
                <c:pt idx="83">
                  <c:v>3442.401719350069</c:v>
                </c:pt>
                <c:pt idx="84">
                  <c:v>3462.7616315124901</c:v>
                </c:pt>
                <c:pt idx="85">
                  <c:v>3483.4649953257194</c:v>
                </c:pt>
                <c:pt idx="86">
                  <c:v>3504.511810789757</c:v>
                </c:pt>
                <c:pt idx="87">
                  <c:v>3525.9020779046027</c:v>
                </c:pt>
                <c:pt idx="88">
                  <c:v>3547.6357966702562</c:v>
                </c:pt>
                <c:pt idx="89">
                  <c:v>3569.7129670867184</c:v>
                </c:pt>
                <c:pt idx="90">
                  <c:v>3592.1335891539884</c:v>
                </c:pt>
                <c:pt idx="91">
                  <c:v>3614.8976628720666</c:v>
                </c:pt>
                <c:pt idx="92">
                  <c:v>3638.005188240953</c:v>
                </c:pt>
                <c:pt idx="93">
                  <c:v>3661.4561652606476</c:v>
                </c:pt>
                <c:pt idx="94">
                  <c:v>3685.2505939311495</c:v>
                </c:pt>
                <c:pt idx="95">
                  <c:v>3709.3884742524606</c:v>
                </c:pt>
                <c:pt idx="96">
                  <c:v>3733.8698062245794</c:v>
                </c:pt>
                <c:pt idx="97">
                  <c:v>3758.6945898475069</c:v>
                </c:pt>
                <c:pt idx="98">
                  <c:v>3783.8628251212422</c:v>
                </c:pt>
                <c:pt idx="99">
                  <c:v>3809.3745120457857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-263.5898682965568</c:v>
                </c:pt>
                <c:pt idx="1">
                  <c:v>-263.5898682965568</c:v>
                </c:pt>
                <c:pt idx="2">
                  <c:v>-263.55892571099383</c:v>
                </c:pt>
                <c:pt idx="3">
                  <c:v>-263.08914278878973</c:v>
                </c:pt>
                <c:pt idx="4">
                  <c:v>-262.05391912063806</c:v>
                </c:pt>
                <c:pt idx="5">
                  <c:v>-260.45325470653887</c:v>
                </c:pt>
                <c:pt idx="6">
                  <c:v>-258.28714954649206</c:v>
                </c:pt>
                <c:pt idx="7">
                  <c:v>-255.55560364049774</c:v>
                </c:pt>
                <c:pt idx="8">
                  <c:v>-252.25861698855584</c:v>
                </c:pt>
                <c:pt idx="9">
                  <c:v>-248.39618959066632</c:v>
                </c:pt>
                <c:pt idx="10">
                  <c:v>-243.96832144682929</c:v>
                </c:pt>
                <c:pt idx="11">
                  <c:v>-238.97501255704469</c:v>
                </c:pt>
                <c:pt idx="12">
                  <c:v>-233.41626292131252</c:v>
                </c:pt>
                <c:pt idx="13">
                  <c:v>-227.29207253963284</c:v>
                </c:pt>
                <c:pt idx="14">
                  <c:v>-220.60244141200548</c:v>
                </c:pt>
                <c:pt idx="15">
                  <c:v>-213.3473695384306</c:v>
                </c:pt>
                <c:pt idx="16">
                  <c:v>-205.52685691890821</c:v>
                </c:pt>
                <c:pt idx="17">
                  <c:v>-197.14090355343819</c:v>
                </c:pt>
                <c:pt idx="18">
                  <c:v>-188.18950944202061</c:v>
                </c:pt>
                <c:pt idx="19">
                  <c:v>-178.67267458465551</c:v>
                </c:pt>
                <c:pt idx="20">
                  <c:v>-168.59039898134284</c:v>
                </c:pt>
                <c:pt idx="21">
                  <c:v>-157.94268263208255</c:v>
                </c:pt>
                <c:pt idx="22">
                  <c:v>-146.72952553687469</c:v>
                </c:pt>
                <c:pt idx="23">
                  <c:v>-134.95092769571937</c:v>
                </c:pt>
                <c:pt idx="24">
                  <c:v>-122.60688910861636</c:v>
                </c:pt>
                <c:pt idx="25">
                  <c:v>-109.69740977556584</c:v>
                </c:pt>
                <c:pt idx="26">
                  <c:v>-96.222489696567791</c:v>
                </c:pt>
                <c:pt idx="27">
                  <c:v>-82.182128871622083</c:v>
                </c:pt>
                <c:pt idx="28">
                  <c:v>-67.576327300728863</c:v>
                </c:pt>
                <c:pt idx="29">
                  <c:v>-52.405084983888131</c:v>
                </c:pt>
                <c:pt idx="30">
                  <c:v>-36.668401921099743</c:v>
                </c:pt>
                <c:pt idx="31">
                  <c:v>-20.340045340107991</c:v>
                </c:pt>
                <c:pt idx="32">
                  <c:v>-3.1439557313952591</c:v>
                </c:pt>
                <c:pt idx="33">
                  <c:v>14.993679544570803</c:v>
                </c:pt>
                <c:pt idx="34">
                  <c:v>34.072860487790116</c:v>
                </c:pt>
                <c:pt idx="35">
                  <c:v>54.093587098262837</c:v>
                </c:pt>
                <c:pt idx="36">
                  <c:v>75.055859375988803</c:v>
                </c:pt>
                <c:pt idx="37">
                  <c:v>96.959677320968183</c:v>
                </c:pt>
                <c:pt idx="38">
                  <c:v>119.8050409332009</c:v>
                </c:pt>
                <c:pt idx="39">
                  <c:v>143.59195021268692</c:v>
                </c:pt>
                <c:pt idx="40">
                  <c:v>168.32040515942612</c:v>
                </c:pt>
                <c:pt idx="41">
                  <c:v>193.99040577341879</c:v>
                </c:pt>
                <c:pt idx="42">
                  <c:v>220.60195205466488</c:v>
                </c:pt>
                <c:pt idx="43">
                  <c:v>248.15504400316422</c:v>
                </c:pt>
                <c:pt idx="44">
                  <c:v>276.64968161891687</c:v>
                </c:pt>
                <c:pt idx="45">
                  <c:v>306.08586490192295</c:v>
                </c:pt>
                <c:pt idx="46">
                  <c:v>336.46359385218199</c:v>
                </c:pt>
                <c:pt idx="47">
                  <c:v>367.78286846969473</c:v>
                </c:pt>
                <c:pt idx="48">
                  <c:v>400.04368875446073</c:v>
                </c:pt>
                <c:pt idx="49">
                  <c:v>433.24605470648004</c:v>
                </c:pt>
                <c:pt idx="50">
                  <c:v>467.38996632575271</c:v>
                </c:pt>
                <c:pt idx="51">
                  <c:v>502.47542361227846</c:v>
                </c:pt>
                <c:pt idx="52">
                  <c:v>538.50242656605781</c:v>
                </c:pt>
                <c:pt idx="53">
                  <c:v>575.47097518709052</c:v>
                </c:pt>
                <c:pt idx="54">
                  <c:v>613.38106947537642</c:v>
                </c:pt>
                <c:pt idx="55">
                  <c:v>652.23270943091586</c:v>
                </c:pt>
                <c:pt idx="56">
                  <c:v>692.0258950537085</c:v>
                </c:pt>
                <c:pt idx="57">
                  <c:v>732.76062634375421</c:v>
                </c:pt>
                <c:pt idx="58">
                  <c:v>774.43690330105346</c:v>
                </c:pt>
                <c:pt idx="59">
                  <c:v>817.05472592560614</c:v>
                </c:pt>
                <c:pt idx="60">
                  <c:v>860.614094217412</c:v>
                </c:pt>
                <c:pt idx="61">
                  <c:v>905.11500817647141</c:v>
                </c:pt>
                <c:pt idx="62">
                  <c:v>950.55746780278366</c:v>
                </c:pt>
                <c:pt idx="63">
                  <c:v>996.94147309634968</c:v>
                </c:pt>
                <c:pt idx="64">
                  <c:v>1044.267024057169</c:v>
                </c:pt>
                <c:pt idx="65">
                  <c:v>1092.5341206852415</c:v>
                </c:pt>
                <c:pt idx="66">
                  <c:v>1141.7427629805675</c:v>
                </c:pt>
                <c:pt idx="67">
                  <c:v>1191.8929509431464</c:v>
                </c:pt>
                <c:pt idx="68">
                  <c:v>1242.9846845729789</c:v>
                </c:pt>
                <c:pt idx="69">
                  <c:v>1295.0179638700649</c:v>
                </c:pt>
                <c:pt idx="70">
                  <c:v>1347.9927888344041</c:v>
                </c:pt>
                <c:pt idx="71">
                  <c:v>1401.9091594659969</c:v>
                </c:pt>
                <c:pt idx="72">
                  <c:v>1456.7670757648423</c:v>
                </c:pt>
                <c:pt idx="73">
                  <c:v>1512.5665377309415</c:v>
                </c:pt>
                <c:pt idx="74">
                  <c:v>1569.3075453642941</c:v>
                </c:pt>
                <c:pt idx="75">
                  <c:v>1626.9900986648997</c:v>
                </c:pt>
                <c:pt idx="76">
                  <c:v>1685.6141976327594</c:v>
                </c:pt>
                <c:pt idx="77">
                  <c:v>1745.1798422678719</c:v>
                </c:pt>
                <c:pt idx="78">
                  <c:v>1805.6870325702375</c:v>
                </c:pt>
                <c:pt idx="79">
                  <c:v>1867.1357685398573</c:v>
                </c:pt>
                <c:pt idx="80">
                  <c:v>1929.5260501767284</c:v>
                </c:pt>
                <c:pt idx="81">
                  <c:v>1992.8578774808548</c:v>
                </c:pt>
                <c:pt idx="82">
                  <c:v>2057.1312504522339</c:v>
                </c:pt>
                <c:pt idx="83">
                  <c:v>2122.3461690908662</c:v>
                </c:pt>
                <c:pt idx="84">
                  <c:v>2188.5026333967526</c:v>
                </c:pt>
                <c:pt idx="85">
                  <c:v>2255.6006433698917</c:v>
                </c:pt>
                <c:pt idx="86">
                  <c:v>2323.6401990102841</c:v>
                </c:pt>
                <c:pt idx="87">
                  <c:v>2392.62130031793</c:v>
                </c:pt>
                <c:pt idx="88">
                  <c:v>2462.5439472928297</c:v>
                </c:pt>
                <c:pt idx="89">
                  <c:v>2533.408139934982</c:v>
                </c:pt>
                <c:pt idx="90">
                  <c:v>2605.2138782443881</c:v>
                </c:pt>
                <c:pt idx="91">
                  <c:v>2677.9611622210459</c:v>
                </c:pt>
                <c:pt idx="92">
                  <c:v>2751.6499918649583</c:v>
                </c:pt>
                <c:pt idx="93">
                  <c:v>2826.2803671761244</c:v>
                </c:pt>
                <c:pt idx="94">
                  <c:v>2901.8522881545432</c:v>
                </c:pt>
                <c:pt idx="95">
                  <c:v>2978.3657548002161</c:v>
                </c:pt>
                <c:pt idx="96">
                  <c:v>3055.8207671131422</c:v>
                </c:pt>
                <c:pt idx="97">
                  <c:v>3134.2173250933211</c:v>
                </c:pt>
                <c:pt idx="98">
                  <c:v>3213.5554287407535</c:v>
                </c:pt>
                <c:pt idx="99">
                  <c:v>3293.8350780554397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2827.7409927913959</c:v>
                </c:pt>
                <c:pt idx="1">
                  <c:v>2827.7409927913959</c:v>
                </c:pt>
                <c:pt idx="2">
                  <c:v>2827.7472916340303</c:v>
                </c:pt>
                <c:pt idx="3">
                  <c:v>2827.8429232254184</c:v>
                </c:pt>
                <c:pt idx="4">
                  <c:v>2828.053659040087</c:v>
                </c:pt>
                <c:pt idx="5">
                  <c:v>2828.3794990780352</c:v>
                </c:pt>
                <c:pt idx="6">
                  <c:v>2828.8204433392643</c:v>
                </c:pt>
                <c:pt idx="7">
                  <c:v>2829.3764918237739</c:v>
                </c:pt>
                <c:pt idx="8">
                  <c:v>2830.0476445315639</c:v>
                </c:pt>
                <c:pt idx="9">
                  <c:v>2830.8339014626335</c:v>
                </c:pt>
                <c:pt idx="10">
                  <c:v>2831.7352626169841</c:v>
                </c:pt>
                <c:pt idx="11">
                  <c:v>2832.7517279946146</c:v>
                </c:pt>
                <c:pt idx="12">
                  <c:v>2833.8832975955256</c:v>
                </c:pt>
                <c:pt idx="13">
                  <c:v>2835.1299714197171</c:v>
                </c:pt>
                <c:pt idx="14">
                  <c:v>2836.4917494671886</c:v>
                </c:pt>
                <c:pt idx="15">
                  <c:v>2837.9686317379405</c:v>
                </c:pt>
                <c:pt idx="16">
                  <c:v>2839.5606182319725</c:v>
                </c:pt>
                <c:pt idx="17">
                  <c:v>2841.2677089492854</c:v>
                </c:pt>
                <c:pt idx="18">
                  <c:v>2843.0899038898783</c:v>
                </c:pt>
                <c:pt idx="19">
                  <c:v>2845.0272030537517</c:v>
                </c:pt>
                <c:pt idx="20">
                  <c:v>2847.0796064409051</c:v>
                </c:pt>
                <c:pt idx="21">
                  <c:v>2849.2471140513389</c:v>
                </c:pt>
                <c:pt idx="22">
                  <c:v>2851.5297258850533</c:v>
                </c:pt>
                <c:pt idx="23">
                  <c:v>2853.9274419420472</c:v>
                </c:pt>
                <c:pt idx="24">
                  <c:v>2856.440262222322</c:v>
                </c:pt>
                <c:pt idx="25">
                  <c:v>2859.0681867258772</c:v>
                </c:pt>
                <c:pt idx="26">
                  <c:v>2861.8112154527125</c:v>
                </c:pt>
                <c:pt idx="27">
                  <c:v>2864.6693484028283</c:v>
                </c:pt>
                <c:pt idx="28">
                  <c:v>2867.6425855762245</c:v>
                </c:pt>
                <c:pt idx="29">
                  <c:v>2870.7309269729008</c:v>
                </c:pt>
                <c:pt idx="30">
                  <c:v>2873.9343725928575</c:v>
                </c:pt>
                <c:pt idx="31">
                  <c:v>2877.265978274027</c:v>
                </c:pt>
                <c:pt idx="32">
                  <c:v>2880.8631365947031</c:v>
                </c:pt>
                <c:pt idx="33">
                  <c:v>2884.7625835067593</c:v>
                </c:pt>
                <c:pt idx="34">
                  <c:v>2888.9643190101951</c:v>
                </c:pt>
                <c:pt idx="35">
                  <c:v>2893.4683431050116</c:v>
                </c:pt>
                <c:pt idx="36">
                  <c:v>2898.2746557912087</c:v>
                </c:pt>
                <c:pt idx="37">
                  <c:v>2903.3832570687855</c:v>
                </c:pt>
                <c:pt idx="38">
                  <c:v>2908.7941469377429</c:v>
                </c:pt>
                <c:pt idx="39">
                  <c:v>2914.50732539808</c:v>
                </c:pt>
                <c:pt idx="40">
                  <c:v>2920.5227924497976</c:v>
                </c:pt>
                <c:pt idx="41">
                  <c:v>2926.8405480928955</c:v>
                </c:pt>
                <c:pt idx="42">
                  <c:v>2933.4605923273734</c:v>
                </c:pt>
                <c:pt idx="43">
                  <c:v>2940.3829251532316</c:v>
                </c:pt>
                <c:pt idx="44">
                  <c:v>2947.6075465704707</c:v>
                </c:pt>
                <c:pt idx="45">
                  <c:v>2955.1344565790891</c:v>
                </c:pt>
                <c:pt idx="46">
                  <c:v>2962.9636551790882</c:v>
                </c:pt>
                <c:pt idx="47">
                  <c:v>2971.0951423704669</c:v>
                </c:pt>
                <c:pt idx="48">
                  <c:v>2979.5289181532266</c:v>
                </c:pt>
                <c:pt idx="49">
                  <c:v>2988.2649825273666</c:v>
                </c:pt>
                <c:pt idx="50">
                  <c:v>2997.3033354928862</c:v>
                </c:pt>
                <c:pt idx="51">
                  <c:v>3006.6439770497859</c:v>
                </c:pt>
                <c:pt idx="52">
                  <c:v>3016.2869071980663</c:v>
                </c:pt>
                <c:pt idx="53">
                  <c:v>3026.2321259377272</c:v>
                </c:pt>
                <c:pt idx="54">
                  <c:v>3036.4796332687679</c:v>
                </c:pt>
                <c:pt idx="55">
                  <c:v>3047.0294291911887</c:v>
                </c:pt>
                <c:pt idx="56">
                  <c:v>3057.8815137049901</c:v>
                </c:pt>
                <c:pt idx="57">
                  <c:v>3069.0358868101716</c:v>
                </c:pt>
                <c:pt idx="58">
                  <c:v>3080.4925485067329</c:v>
                </c:pt>
                <c:pt idx="59">
                  <c:v>3092.2514987946747</c:v>
                </c:pt>
                <c:pt idx="60">
                  <c:v>3104.3127376739972</c:v>
                </c:pt>
                <c:pt idx="61">
                  <c:v>3116.6762651446993</c:v>
                </c:pt>
                <c:pt idx="62">
                  <c:v>3129.3420812067816</c:v>
                </c:pt>
                <c:pt idx="63">
                  <c:v>3142.3101858602445</c:v>
                </c:pt>
                <c:pt idx="64">
                  <c:v>3155.5805791050875</c:v>
                </c:pt>
                <c:pt idx="65">
                  <c:v>3169.1532609413107</c:v>
                </c:pt>
                <c:pt idx="66">
                  <c:v>3183.028231368914</c:v>
                </c:pt>
                <c:pt idx="67">
                  <c:v>3197.205490387898</c:v>
                </c:pt>
                <c:pt idx="68">
                  <c:v>3211.685037998262</c:v>
                </c:pt>
                <c:pt idx="69">
                  <c:v>3226.4668742000058</c:v>
                </c:pt>
                <c:pt idx="70">
                  <c:v>3241.5509989931297</c:v>
                </c:pt>
                <c:pt idx="71">
                  <c:v>3256.9374123776347</c:v>
                </c:pt>
                <c:pt idx="72">
                  <c:v>3272.6261143535194</c:v>
                </c:pt>
                <c:pt idx="73">
                  <c:v>3288.6171049207842</c:v>
                </c:pt>
                <c:pt idx="74">
                  <c:v>3304.9103840794292</c:v>
                </c:pt>
                <c:pt idx="75">
                  <c:v>3321.5059518294547</c:v>
                </c:pt>
                <c:pt idx="76">
                  <c:v>3338.4038081708604</c:v>
                </c:pt>
                <c:pt idx="77">
                  <c:v>3355.6039531036467</c:v>
                </c:pt>
                <c:pt idx="78">
                  <c:v>3373.1063866278123</c:v>
                </c:pt>
                <c:pt idx="79">
                  <c:v>3390.9111087433589</c:v>
                </c:pt>
                <c:pt idx="80">
                  <c:v>3409.0181194502852</c:v>
                </c:pt>
                <c:pt idx="81">
                  <c:v>3427.4274187485921</c:v>
                </c:pt>
                <c:pt idx="82">
                  <c:v>3446.1390066382792</c:v>
                </c:pt>
                <c:pt idx="83">
                  <c:v>3465.1528831193459</c:v>
                </c:pt>
                <c:pt idx="84">
                  <c:v>3484.4690481917937</c:v>
                </c:pt>
                <c:pt idx="85">
                  <c:v>3504.0875018556212</c:v>
                </c:pt>
                <c:pt idx="86">
                  <c:v>3524.0082441108293</c:v>
                </c:pt>
                <c:pt idx="87">
                  <c:v>3544.2312749574176</c:v>
                </c:pt>
                <c:pt idx="88">
                  <c:v>3564.7565943953855</c:v>
                </c:pt>
                <c:pt idx="89">
                  <c:v>3585.5842024247345</c:v>
                </c:pt>
                <c:pt idx="90">
                  <c:v>3606.7140990454627</c:v>
                </c:pt>
                <c:pt idx="91">
                  <c:v>3628.1462842575716</c:v>
                </c:pt>
                <c:pt idx="92">
                  <c:v>3649.880758061061</c:v>
                </c:pt>
                <c:pt idx="93">
                  <c:v>3671.9175204559306</c:v>
                </c:pt>
                <c:pt idx="94">
                  <c:v>3694.2565714421803</c:v>
                </c:pt>
                <c:pt idx="95">
                  <c:v>3716.8979110198102</c:v>
                </c:pt>
                <c:pt idx="96">
                  <c:v>3739.8415391888202</c:v>
                </c:pt>
                <c:pt idx="97">
                  <c:v>3763.0874559492104</c:v>
                </c:pt>
                <c:pt idx="98">
                  <c:v>3786.6356613009812</c:v>
                </c:pt>
                <c:pt idx="99">
                  <c:v>3810.4861552441321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-246.28088167824194</c:v>
                </c:pt>
                <c:pt idx="1">
                  <c:v>-246.28088167824194</c:v>
                </c:pt>
                <c:pt idx="2">
                  <c:v>-246.24027263712406</c:v>
                </c:pt>
                <c:pt idx="3">
                  <c:v>-245.74324181876682</c:v>
                </c:pt>
                <c:pt idx="4">
                  <c:v>-244.68075349104845</c:v>
                </c:pt>
                <c:pt idx="5">
                  <c:v>-243.0528076539689</c:v>
                </c:pt>
                <c:pt idx="6">
                  <c:v>-240.85940430752828</c:v>
                </c:pt>
                <c:pt idx="7">
                  <c:v>-238.10054345172648</c:v>
                </c:pt>
                <c:pt idx="8">
                  <c:v>-234.77622508656356</c:v>
                </c:pt>
                <c:pt idx="9">
                  <c:v>-230.88644921203945</c:v>
                </c:pt>
                <c:pt idx="10">
                  <c:v>-226.43121582815428</c:v>
                </c:pt>
                <c:pt idx="11">
                  <c:v>-221.41052493490798</c:v>
                </c:pt>
                <c:pt idx="12">
                  <c:v>-215.82437653230051</c:v>
                </c:pt>
                <c:pt idx="13">
                  <c:v>-209.6727706203319</c:v>
                </c:pt>
                <c:pt idx="14">
                  <c:v>-202.95570719900212</c:v>
                </c:pt>
                <c:pt idx="15">
                  <c:v>-195.67318626831127</c:v>
                </c:pt>
                <c:pt idx="16">
                  <c:v>-187.82520782825924</c:v>
                </c:pt>
                <c:pt idx="17">
                  <c:v>-179.41177187884608</c:v>
                </c:pt>
                <c:pt idx="18">
                  <c:v>-170.4328784200718</c:v>
                </c:pt>
                <c:pt idx="19">
                  <c:v>-160.8885274519364</c:v>
                </c:pt>
                <c:pt idx="20">
                  <c:v>-150.77871897443981</c:v>
                </c:pt>
                <c:pt idx="21">
                  <c:v>-140.1034529875821</c:v>
                </c:pt>
                <c:pt idx="22">
                  <c:v>-128.86272949136327</c:v>
                </c:pt>
                <c:pt idx="23">
                  <c:v>-117.05654848578335</c:v>
                </c:pt>
                <c:pt idx="24">
                  <c:v>-104.68490997084221</c:v>
                </c:pt>
                <c:pt idx="25">
                  <c:v>-91.747813946539978</c:v>
                </c:pt>
                <c:pt idx="26">
                  <c:v>-78.245260412876647</c:v>
                </c:pt>
                <c:pt idx="27">
                  <c:v>-64.177249369852163</c:v>
                </c:pt>
                <c:pt idx="28">
                  <c:v>-49.54378081746647</c:v>
                </c:pt>
                <c:pt idx="29">
                  <c:v>-34.344854755719709</c:v>
                </c:pt>
                <c:pt idx="30">
                  <c:v>-18.480254313760305</c:v>
                </c:pt>
                <c:pt idx="31">
                  <c:v>-1.6967584484886302</c:v>
                </c:pt>
                <c:pt idx="32">
                  <c:v>16.017972622763331</c:v>
                </c:pt>
                <c:pt idx="33">
                  <c:v>34.663938899995642</c:v>
                </c:pt>
                <c:pt idx="34">
                  <c:v>54.241140383208382</c:v>
                </c:pt>
                <c:pt idx="35">
                  <c:v>74.749577072401394</c:v>
                </c:pt>
                <c:pt idx="36">
                  <c:v>96.189248967574756</c:v>
                </c:pt>
                <c:pt idx="37">
                  <c:v>118.56015606872856</c:v>
                </c:pt>
                <c:pt idx="38">
                  <c:v>141.86229837586262</c:v>
                </c:pt>
                <c:pt idx="39">
                  <c:v>166.09567588897704</c:v>
                </c:pt>
                <c:pt idx="40">
                  <c:v>191.26028860807179</c:v>
                </c:pt>
                <c:pt idx="41">
                  <c:v>217.35613653314689</c:v>
                </c:pt>
                <c:pt idx="42">
                  <c:v>244.38321966420261</c:v>
                </c:pt>
                <c:pt idx="43">
                  <c:v>272.34153800123846</c:v>
                </c:pt>
                <c:pt idx="44">
                  <c:v>301.23109154425458</c:v>
                </c:pt>
                <c:pt idx="45">
                  <c:v>331.05188029325114</c:v>
                </c:pt>
                <c:pt idx="46">
                  <c:v>361.80390424822804</c:v>
                </c:pt>
                <c:pt idx="47">
                  <c:v>393.4871634091852</c:v>
                </c:pt>
                <c:pt idx="48">
                  <c:v>426.10165777612315</c:v>
                </c:pt>
                <c:pt idx="49">
                  <c:v>459.64738734904103</c:v>
                </c:pt>
                <c:pt idx="50">
                  <c:v>494.12435212793929</c:v>
                </c:pt>
                <c:pt idx="51">
                  <c:v>529.53255211281794</c:v>
                </c:pt>
                <c:pt idx="52">
                  <c:v>565.87198730367686</c:v>
                </c:pt>
                <c:pt idx="53">
                  <c:v>603.14265770051622</c:v>
                </c:pt>
                <c:pt idx="54">
                  <c:v>641.3445633033358</c:v>
                </c:pt>
                <c:pt idx="55">
                  <c:v>680.47770411213628</c:v>
                </c:pt>
                <c:pt idx="56">
                  <c:v>720.54208012691652</c:v>
                </c:pt>
                <c:pt idx="57">
                  <c:v>761.53769134767731</c:v>
                </c:pt>
                <c:pt idx="58">
                  <c:v>803.46453777441843</c:v>
                </c:pt>
                <c:pt idx="59">
                  <c:v>846.32261940714</c:v>
                </c:pt>
                <c:pt idx="60">
                  <c:v>890.11193624584166</c:v>
                </c:pt>
                <c:pt idx="61">
                  <c:v>934.83248829052422</c:v>
                </c:pt>
                <c:pt idx="62">
                  <c:v>980.48427554118678</c:v>
                </c:pt>
                <c:pt idx="63">
                  <c:v>1027.0672979978294</c:v>
                </c:pt>
                <c:pt idx="64">
                  <c:v>1074.5815556604525</c:v>
                </c:pt>
                <c:pt idx="65">
                  <c:v>1123.0270485290562</c:v>
                </c:pt>
                <c:pt idx="66">
                  <c:v>1172.4037766036402</c:v>
                </c:pt>
                <c:pt idx="67">
                  <c:v>1222.7117398842045</c:v>
                </c:pt>
                <c:pt idx="68">
                  <c:v>1273.9509383707493</c:v>
                </c:pt>
                <c:pt idx="69">
                  <c:v>1326.1213720632745</c:v>
                </c:pt>
                <c:pt idx="70">
                  <c:v>1379.2230409617796</c:v>
                </c:pt>
                <c:pt idx="71">
                  <c:v>1433.2559450662652</c:v>
                </c:pt>
                <c:pt idx="72">
                  <c:v>1488.2200843767312</c:v>
                </c:pt>
                <c:pt idx="73">
                  <c:v>1544.1154588931777</c:v>
                </c:pt>
                <c:pt idx="74">
                  <c:v>1600.9420686156047</c:v>
                </c:pt>
                <c:pt idx="75">
                  <c:v>1658.6999135440119</c:v>
                </c:pt>
                <c:pt idx="76">
                  <c:v>1717.3889936783994</c:v>
                </c:pt>
                <c:pt idx="77">
                  <c:v>1777.0093090187672</c:v>
                </c:pt>
                <c:pt idx="78">
                  <c:v>1837.5608595651154</c:v>
                </c:pt>
                <c:pt idx="79">
                  <c:v>1899.0436453174439</c:v>
                </c:pt>
                <c:pt idx="80">
                  <c:v>1961.4576662757527</c:v>
                </c:pt>
                <c:pt idx="81">
                  <c:v>2024.8029224400416</c:v>
                </c:pt>
                <c:pt idx="82">
                  <c:v>2089.0794138103111</c:v>
                </c:pt>
                <c:pt idx="83">
                  <c:v>2154.2871403865611</c:v>
                </c:pt>
                <c:pt idx="84">
                  <c:v>2220.4261021687921</c:v>
                </c:pt>
                <c:pt idx="85">
                  <c:v>2287.4962991570028</c:v>
                </c:pt>
                <c:pt idx="86">
                  <c:v>2355.4977313511936</c:v>
                </c:pt>
                <c:pt idx="87">
                  <c:v>2424.4303987513649</c:v>
                </c:pt>
                <c:pt idx="88">
                  <c:v>2494.2943013575168</c:v>
                </c:pt>
                <c:pt idx="89">
                  <c:v>2565.0894391696484</c:v>
                </c:pt>
                <c:pt idx="90">
                  <c:v>2636.8158121877609</c:v>
                </c:pt>
                <c:pt idx="91">
                  <c:v>2709.4734204118536</c:v>
                </c:pt>
                <c:pt idx="92">
                  <c:v>2783.0622638419263</c:v>
                </c:pt>
                <c:pt idx="93">
                  <c:v>2857.5823424779801</c:v>
                </c:pt>
                <c:pt idx="94">
                  <c:v>2933.0336563200135</c:v>
                </c:pt>
                <c:pt idx="95">
                  <c:v>3009.4162053680275</c:v>
                </c:pt>
                <c:pt idx="96">
                  <c:v>3086.7299896220234</c:v>
                </c:pt>
                <c:pt idx="97">
                  <c:v>3164.9750090819985</c:v>
                </c:pt>
                <c:pt idx="98">
                  <c:v>3244.1512637479536</c:v>
                </c:pt>
                <c:pt idx="99">
                  <c:v>3324.2587536198889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2834.779262526954</c:v>
                </c:pt>
                <c:pt idx="1">
                  <c:v>2834.779262526954</c:v>
                </c:pt>
                <c:pt idx="2">
                  <c:v>2834.78701306732</c:v>
                </c:pt>
                <c:pt idx="3">
                  <c:v>2834.8818751304193</c:v>
                </c:pt>
                <c:pt idx="4">
                  <c:v>2835.0846590043034</c:v>
                </c:pt>
                <c:pt idx="5">
                  <c:v>2835.3953646889722</c:v>
                </c:pt>
                <c:pt idx="6">
                  <c:v>2835.8139921844254</c:v>
                </c:pt>
                <c:pt idx="7">
                  <c:v>2836.3405414906633</c:v>
                </c:pt>
                <c:pt idx="8">
                  <c:v>2836.9750126076856</c:v>
                </c:pt>
                <c:pt idx="9">
                  <c:v>2837.7174055354935</c:v>
                </c:pt>
                <c:pt idx="10">
                  <c:v>2838.5677202740858</c:v>
                </c:pt>
                <c:pt idx="11">
                  <c:v>2839.5259568234628</c:v>
                </c:pt>
                <c:pt idx="12">
                  <c:v>2840.5921151836242</c:v>
                </c:pt>
                <c:pt idx="13">
                  <c:v>2841.7661953545703</c:v>
                </c:pt>
                <c:pt idx="14">
                  <c:v>2843.0481973363012</c:v>
                </c:pt>
                <c:pt idx="15">
                  <c:v>2844.4381211288169</c:v>
                </c:pt>
                <c:pt idx="16">
                  <c:v>2845.9359667321173</c:v>
                </c:pt>
                <c:pt idx="17">
                  <c:v>2847.541734146203</c:v>
                </c:pt>
                <c:pt idx="18">
                  <c:v>2849.2554233710725</c:v>
                </c:pt>
                <c:pt idx="19">
                  <c:v>2851.0770344067273</c:v>
                </c:pt>
                <c:pt idx="20">
                  <c:v>2853.0065672531664</c:v>
                </c:pt>
                <c:pt idx="21">
                  <c:v>2855.0440219103903</c:v>
                </c:pt>
                <c:pt idx="22">
                  <c:v>2857.1893983783993</c:v>
                </c:pt>
                <c:pt idx="23">
                  <c:v>2859.4426966571923</c:v>
                </c:pt>
                <c:pt idx="24">
                  <c:v>2861.8039167467705</c:v>
                </c:pt>
                <c:pt idx="25">
                  <c:v>2864.2730586471334</c:v>
                </c:pt>
                <c:pt idx="26">
                  <c:v>2866.8501223582812</c:v>
                </c:pt>
                <c:pt idx="27">
                  <c:v>2869.5351078802132</c:v>
                </c:pt>
                <c:pt idx="28">
                  <c:v>2872.3280152129305</c:v>
                </c:pt>
                <c:pt idx="29">
                  <c:v>2875.2288443564321</c:v>
                </c:pt>
                <c:pt idx="30">
                  <c:v>2878.2899415571128</c:v>
                </c:pt>
                <c:pt idx="31">
                  <c:v>2881.643571682172</c:v>
                </c:pt>
                <c:pt idx="32">
                  <c:v>2885.2961801663801</c:v>
                </c:pt>
                <c:pt idx="33">
                  <c:v>2889.2477670097378</c:v>
                </c:pt>
                <c:pt idx="34">
                  <c:v>2893.4983322122453</c:v>
                </c:pt>
                <c:pt idx="35">
                  <c:v>2898.0478757739011</c:v>
                </c:pt>
                <c:pt idx="36">
                  <c:v>2902.8963976947066</c:v>
                </c:pt>
                <c:pt idx="37">
                  <c:v>2908.0438979746609</c:v>
                </c:pt>
                <c:pt idx="38">
                  <c:v>2913.490376613765</c:v>
                </c:pt>
                <c:pt idx="39">
                  <c:v>2919.2358336120183</c:v>
                </c:pt>
                <c:pt idx="40">
                  <c:v>2925.2802689694208</c:v>
                </c:pt>
                <c:pt idx="41">
                  <c:v>2931.6236826859722</c:v>
                </c:pt>
                <c:pt idx="42">
                  <c:v>2938.2660747616733</c:v>
                </c:pt>
                <c:pt idx="43">
                  <c:v>2945.2074451965232</c:v>
                </c:pt>
                <c:pt idx="44">
                  <c:v>2952.4477939905228</c:v>
                </c:pt>
                <c:pt idx="45">
                  <c:v>2959.9871211436712</c:v>
                </c:pt>
                <c:pt idx="46">
                  <c:v>2967.8254266559693</c:v>
                </c:pt>
                <c:pt idx="47">
                  <c:v>2975.9627105274162</c:v>
                </c:pt>
                <c:pt idx="48">
                  <c:v>2984.3989727580124</c:v>
                </c:pt>
                <c:pt idx="49">
                  <c:v>2993.1342133477583</c:v>
                </c:pt>
                <c:pt idx="50">
                  <c:v>3002.168432296653</c:v>
                </c:pt>
                <c:pt idx="51">
                  <c:v>3011.501629604697</c:v>
                </c:pt>
                <c:pt idx="52">
                  <c:v>3021.1338052718902</c:v>
                </c:pt>
                <c:pt idx="53">
                  <c:v>3031.0649592982327</c:v>
                </c:pt>
                <c:pt idx="54">
                  <c:v>3041.2950916837244</c:v>
                </c:pt>
                <c:pt idx="55">
                  <c:v>3051.824202428365</c:v>
                </c:pt>
                <c:pt idx="56">
                  <c:v>3062.6522915321557</c:v>
                </c:pt>
                <c:pt idx="57">
                  <c:v>3073.7793589950948</c:v>
                </c:pt>
                <c:pt idx="58">
                  <c:v>3085.2054048171835</c:v>
                </c:pt>
                <c:pt idx="59">
                  <c:v>3096.9304289984216</c:v>
                </c:pt>
                <c:pt idx="60">
                  <c:v>3108.9544315388084</c:v>
                </c:pt>
                <c:pt idx="61">
                  <c:v>3121.277412438345</c:v>
                </c:pt>
                <c:pt idx="62">
                  <c:v>3133.8993716970303</c:v>
                </c:pt>
                <c:pt idx="63">
                  <c:v>3146.8203093148654</c:v>
                </c:pt>
                <c:pt idx="64">
                  <c:v>3160.0402252918498</c:v>
                </c:pt>
                <c:pt idx="65">
                  <c:v>3173.5591196279829</c:v>
                </c:pt>
                <c:pt idx="66">
                  <c:v>3187.3769923232653</c:v>
                </c:pt>
                <c:pt idx="67">
                  <c:v>3201.4938433776974</c:v>
                </c:pt>
                <c:pt idx="68">
                  <c:v>3215.9096727912784</c:v>
                </c:pt>
                <c:pt idx="69">
                  <c:v>3230.6244805640085</c:v>
                </c:pt>
                <c:pt idx="70">
                  <c:v>3245.6382666958884</c:v>
                </c:pt>
                <c:pt idx="71">
                  <c:v>3260.9510311869167</c:v>
                </c:pt>
                <c:pt idx="72">
                  <c:v>3276.5627740370946</c:v>
                </c:pt>
                <c:pt idx="73">
                  <c:v>3292.4734952464219</c:v>
                </c:pt>
                <c:pt idx="74">
                  <c:v>3308.6831948148983</c:v>
                </c:pt>
                <c:pt idx="75">
                  <c:v>3325.1918727425245</c:v>
                </c:pt>
                <c:pt idx="76">
                  <c:v>3341.9995290292991</c:v>
                </c:pt>
                <c:pt idx="77">
                  <c:v>3359.1061636752233</c:v>
                </c:pt>
                <c:pt idx="78">
                  <c:v>3376.5117766802969</c:v>
                </c:pt>
                <c:pt idx="79">
                  <c:v>3394.2163680445192</c:v>
                </c:pt>
                <c:pt idx="80">
                  <c:v>3412.2199377678912</c:v>
                </c:pt>
                <c:pt idx="81">
                  <c:v>3430.5224858504125</c:v>
                </c:pt>
                <c:pt idx="82">
                  <c:v>3449.1240122920826</c:v>
                </c:pt>
                <c:pt idx="83">
                  <c:v>3468.024517092902</c:v>
                </c:pt>
                <c:pt idx="84">
                  <c:v>3487.2240002528715</c:v>
                </c:pt>
                <c:pt idx="85">
                  <c:v>3506.7224617719894</c:v>
                </c:pt>
                <c:pt idx="86">
                  <c:v>3526.519901650257</c:v>
                </c:pt>
                <c:pt idx="87">
                  <c:v>3546.6163198876729</c:v>
                </c:pt>
                <c:pt idx="88">
                  <c:v>3567.0117164842391</c:v>
                </c:pt>
                <c:pt idx="89">
                  <c:v>3587.706091439954</c:v>
                </c:pt>
                <c:pt idx="90">
                  <c:v>3608.6994447548186</c:v>
                </c:pt>
                <c:pt idx="91">
                  <c:v>3629.9917764288316</c:v>
                </c:pt>
                <c:pt idx="92">
                  <c:v>3651.5830864619943</c:v>
                </c:pt>
                <c:pt idx="93">
                  <c:v>3673.4733748543063</c:v>
                </c:pt>
                <c:pt idx="94">
                  <c:v>3695.6626416057675</c:v>
                </c:pt>
                <c:pt idx="95">
                  <c:v>3718.150886716378</c:v>
                </c:pt>
                <c:pt idx="96">
                  <c:v>3740.9381101861377</c:v>
                </c:pt>
                <c:pt idx="97">
                  <c:v>3764.0243120150467</c:v>
                </c:pt>
                <c:pt idx="98">
                  <c:v>3787.4094922031049</c:v>
                </c:pt>
                <c:pt idx="99">
                  <c:v>3811.093650750312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-240.35514075009525</c:v>
                </c:pt>
                <c:pt idx="1">
                  <c:v>-240.35514075009525</c:v>
                </c:pt>
                <c:pt idx="2">
                  <c:v>-240.31440256635648</c:v>
                </c:pt>
                <c:pt idx="3">
                  <c:v>-239.82395373530397</c:v>
                </c:pt>
                <c:pt idx="4">
                  <c:v>-238.77807060769464</c:v>
                </c:pt>
                <c:pt idx="5">
                  <c:v>-237.17675318352849</c:v>
                </c:pt>
                <c:pt idx="6">
                  <c:v>-235.02000146280551</c:v>
                </c:pt>
                <c:pt idx="7">
                  <c:v>-232.30781544552576</c:v>
                </c:pt>
                <c:pt idx="8">
                  <c:v>-229.04019513168907</c:v>
                </c:pt>
                <c:pt idx="9">
                  <c:v>-225.21714052129568</c:v>
                </c:pt>
                <c:pt idx="10">
                  <c:v>-220.83865161434539</c:v>
                </c:pt>
                <c:pt idx="11">
                  <c:v>-215.90472841083835</c:v>
                </c:pt>
                <c:pt idx="12">
                  <c:v>-210.41537091077447</c:v>
                </c:pt>
                <c:pt idx="13">
                  <c:v>-204.37057911415371</c:v>
                </c:pt>
                <c:pt idx="14">
                  <c:v>-197.77035302097619</c:v>
                </c:pt>
                <c:pt idx="15">
                  <c:v>-190.61469263124184</c:v>
                </c:pt>
                <c:pt idx="16">
                  <c:v>-182.9035979449506</c:v>
                </c:pt>
                <c:pt idx="17">
                  <c:v>-174.6370689621026</c:v>
                </c:pt>
                <c:pt idx="18">
                  <c:v>-165.81510568269772</c:v>
                </c:pt>
                <c:pt idx="19">
                  <c:v>-156.43770810673612</c:v>
                </c:pt>
                <c:pt idx="20">
                  <c:v>-146.50487623421765</c:v>
                </c:pt>
                <c:pt idx="21">
                  <c:v>-136.01661006514234</c:v>
                </c:pt>
                <c:pt idx="22">
                  <c:v>-124.97290959951017</c:v>
                </c:pt>
                <c:pt idx="23">
                  <c:v>-113.37377483732122</c:v>
                </c:pt>
                <c:pt idx="24">
                  <c:v>-101.2192057785755</c:v>
                </c:pt>
                <c:pt idx="25">
                  <c:v>-88.509202423272896</c:v>
                </c:pt>
                <c:pt idx="26">
                  <c:v>-75.243764771413481</c:v>
                </c:pt>
                <c:pt idx="27">
                  <c:v>-61.422892822997284</c:v>
                </c:pt>
                <c:pt idx="28">
                  <c:v>-47.046586578024218</c:v>
                </c:pt>
                <c:pt idx="29">
                  <c:v>-32.114846036494313</c:v>
                </c:pt>
                <c:pt idx="30">
                  <c:v>-16.4360991786344</c:v>
                </c:pt>
                <c:pt idx="31">
                  <c:v>0.182396356843185</c:v>
                </c:pt>
                <c:pt idx="32">
                  <c:v>17.740641016459435</c:v>
                </c:pt>
                <c:pt idx="33">
                  <c:v>36.238634800214257</c:v>
                </c:pt>
                <c:pt idx="34">
                  <c:v>55.676377708107573</c:v>
                </c:pt>
                <c:pt idx="35">
                  <c:v>76.053869740139547</c:v>
                </c:pt>
                <c:pt idx="36">
                  <c:v>97.371110896310114</c:v>
                </c:pt>
                <c:pt idx="37">
                  <c:v>119.62810117661925</c:v>
                </c:pt>
                <c:pt idx="38">
                  <c:v>142.82484058106687</c:v>
                </c:pt>
                <c:pt idx="39">
                  <c:v>166.96132910965315</c:v>
                </c:pt>
                <c:pt idx="40">
                  <c:v>192.03756676237802</c:v>
                </c:pt>
                <c:pt idx="41">
                  <c:v>218.05355353924134</c:v>
                </c:pt>
                <c:pt idx="42">
                  <c:v>245.00928944024338</c:v>
                </c:pt>
                <c:pt idx="43">
                  <c:v>272.90477446538398</c:v>
                </c:pt>
                <c:pt idx="44">
                  <c:v>301.74000861466317</c:v>
                </c:pt>
                <c:pt idx="45">
                  <c:v>331.51499188808089</c:v>
                </c:pt>
                <c:pt idx="46">
                  <c:v>362.22972428563725</c:v>
                </c:pt>
                <c:pt idx="47">
                  <c:v>393.88420580733185</c:v>
                </c:pt>
                <c:pt idx="48">
                  <c:v>426.47843645316539</c:v>
                </c:pt>
                <c:pt idx="49">
                  <c:v>460.01241622313745</c:v>
                </c:pt>
                <c:pt idx="50">
                  <c:v>494.4861451172481</c:v>
                </c:pt>
                <c:pt idx="51">
                  <c:v>529.89962313549734</c:v>
                </c:pt>
                <c:pt idx="52">
                  <c:v>566.25285027788516</c:v>
                </c:pt>
                <c:pt idx="53">
                  <c:v>603.54582654441151</c:v>
                </c:pt>
                <c:pt idx="54">
                  <c:v>641.77855193507617</c:v>
                </c:pt>
                <c:pt idx="55">
                  <c:v>680.95102644987969</c:v>
                </c:pt>
                <c:pt idx="56">
                  <c:v>721.06325008882186</c:v>
                </c:pt>
                <c:pt idx="57">
                  <c:v>762.11522285190244</c:v>
                </c:pt>
                <c:pt idx="58">
                  <c:v>804.10694473912167</c:v>
                </c:pt>
                <c:pt idx="59">
                  <c:v>847.03841575047954</c:v>
                </c:pt>
                <c:pt idx="60">
                  <c:v>890.90963588597606</c:v>
                </c:pt>
                <c:pt idx="61">
                  <c:v>935.72060514561076</c:v>
                </c:pt>
                <c:pt idx="62">
                  <c:v>981.47132352938434</c:v>
                </c:pt>
                <c:pt idx="63">
                  <c:v>1028.1617910372966</c:v>
                </c:pt>
                <c:pt idx="64">
                  <c:v>1075.7920076693472</c:v>
                </c:pt>
                <c:pt idx="65">
                  <c:v>1124.3619734255365</c:v>
                </c:pt>
                <c:pt idx="66">
                  <c:v>1173.8716883058644</c:v>
                </c:pt>
                <c:pt idx="67">
                  <c:v>1224.3211523103309</c:v>
                </c:pt>
                <c:pt idx="68">
                  <c:v>1275.7103654389355</c:v>
                </c:pt>
                <c:pt idx="69">
                  <c:v>1328.0393276916791</c:v>
                </c:pt>
                <c:pt idx="70">
                  <c:v>1381.3080390685614</c:v>
                </c:pt>
                <c:pt idx="71">
                  <c:v>1435.5164995695823</c:v>
                </c:pt>
                <c:pt idx="72">
                  <c:v>1490.6647091947416</c:v>
                </c:pt>
                <c:pt idx="73">
                  <c:v>1546.7526679440396</c:v>
                </c:pt>
                <c:pt idx="74">
                  <c:v>1603.7803758174762</c:v>
                </c:pt>
                <c:pt idx="75">
                  <c:v>1661.7478328150505</c:v>
                </c:pt>
                <c:pt idx="76">
                  <c:v>1720.6550389367642</c:v>
                </c:pt>
                <c:pt idx="77">
                  <c:v>1780.5019941826165</c:v>
                </c:pt>
                <c:pt idx="78">
                  <c:v>1841.2886985526072</c:v>
                </c:pt>
                <c:pt idx="79">
                  <c:v>1903.0151520467366</c:v>
                </c:pt>
                <c:pt idx="80">
                  <c:v>1965.6813546650046</c:v>
                </c:pt>
                <c:pt idx="81">
                  <c:v>2029.2873064074113</c:v>
                </c:pt>
                <c:pt idx="82">
                  <c:v>2093.8330072739559</c:v>
                </c:pt>
                <c:pt idx="83">
                  <c:v>2159.3184572646396</c:v>
                </c:pt>
                <c:pt idx="84">
                  <c:v>2225.7436563794618</c:v>
                </c:pt>
                <c:pt idx="85">
                  <c:v>2293.1086046184228</c:v>
                </c:pt>
                <c:pt idx="86">
                  <c:v>2361.4133019815222</c:v>
                </c:pt>
                <c:pt idx="87">
                  <c:v>2430.6577484687605</c:v>
                </c:pt>
                <c:pt idx="88">
                  <c:v>2500.8419440801372</c:v>
                </c:pt>
                <c:pt idx="89">
                  <c:v>2571.9658888156523</c:v>
                </c:pt>
                <c:pt idx="90">
                  <c:v>2644.0295826753058</c:v>
                </c:pt>
                <c:pt idx="91">
                  <c:v>2717.0330256590983</c:v>
                </c:pt>
                <c:pt idx="92">
                  <c:v>2790.9762177670295</c:v>
                </c:pt>
                <c:pt idx="93">
                  <c:v>2865.8591589990974</c:v>
                </c:pt>
                <c:pt idx="94">
                  <c:v>2941.6818493553055</c:v>
                </c:pt>
                <c:pt idx="95">
                  <c:v>3018.4442888356521</c:v>
                </c:pt>
                <c:pt idx="96">
                  <c:v>3096.146477440137</c:v>
                </c:pt>
                <c:pt idx="97">
                  <c:v>3174.7884151687608</c:v>
                </c:pt>
                <c:pt idx="98">
                  <c:v>3254.3701020215235</c:v>
                </c:pt>
                <c:pt idx="99">
                  <c:v>3334.8915379984242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2837.6042592452122</c:v>
                </c:pt>
                <c:pt idx="1">
                  <c:v>2837.6042592452122</c:v>
                </c:pt>
                <c:pt idx="2">
                  <c:v>2837.6117697926179</c:v>
                </c:pt>
                <c:pt idx="3">
                  <c:v>2837.7021896115098</c:v>
                </c:pt>
                <c:pt idx="4">
                  <c:v>2837.8950100588081</c:v>
                </c:pt>
                <c:pt idx="5">
                  <c:v>2838.1902311345129</c:v>
                </c:pt>
                <c:pt idx="6">
                  <c:v>2838.5878528386247</c:v>
                </c:pt>
                <c:pt idx="7">
                  <c:v>2839.0878751711425</c:v>
                </c:pt>
                <c:pt idx="8">
                  <c:v>2839.6902981320668</c:v>
                </c:pt>
                <c:pt idx="9">
                  <c:v>2840.3951217213976</c:v>
                </c:pt>
                <c:pt idx="10">
                  <c:v>2841.2023459391353</c:v>
                </c:pt>
                <c:pt idx="11">
                  <c:v>2842.111970785279</c:v>
                </c:pt>
                <c:pt idx="12">
                  <c:v>2843.1239962598297</c:v>
                </c:pt>
                <c:pt idx="13">
                  <c:v>2844.2384223627864</c:v>
                </c:pt>
                <c:pt idx="14">
                  <c:v>2845.4552490941496</c:v>
                </c:pt>
                <c:pt idx="15">
                  <c:v>2846.7744764539198</c:v>
                </c:pt>
                <c:pt idx="16">
                  <c:v>2848.1961044420959</c:v>
                </c:pt>
                <c:pt idx="17">
                  <c:v>2849.720133058679</c:v>
                </c:pt>
                <c:pt idx="18">
                  <c:v>2851.3465623036682</c:v>
                </c:pt>
                <c:pt idx="19">
                  <c:v>2853.0753921770643</c:v>
                </c:pt>
                <c:pt idx="20">
                  <c:v>2854.9066226788668</c:v>
                </c:pt>
                <c:pt idx="21">
                  <c:v>2856.8402538090759</c:v>
                </c:pt>
                <c:pt idx="22">
                  <c:v>2858.876285567691</c:v>
                </c:pt>
                <c:pt idx="23">
                  <c:v>2861.014717954713</c:v>
                </c:pt>
                <c:pt idx="24">
                  <c:v>2863.2555509701415</c:v>
                </c:pt>
                <c:pt idx="25">
                  <c:v>2865.5987846139765</c:v>
                </c:pt>
                <c:pt idx="26">
                  <c:v>2868.044418886218</c:v>
                </c:pt>
                <c:pt idx="27">
                  <c:v>2870.5924537868659</c:v>
                </c:pt>
                <c:pt idx="28">
                  <c:v>2873.2428893159199</c:v>
                </c:pt>
                <c:pt idx="29">
                  <c:v>2875.9957254733813</c:v>
                </c:pt>
                <c:pt idx="30">
                  <c:v>2878.9503142518238</c:v>
                </c:pt>
                <c:pt idx="31">
                  <c:v>2882.2066145996896</c:v>
                </c:pt>
                <c:pt idx="32">
                  <c:v>2885.7646267485507</c:v>
                </c:pt>
                <c:pt idx="33">
                  <c:v>2889.6243506984079</c:v>
                </c:pt>
                <c:pt idx="34">
                  <c:v>2893.7857864492607</c:v>
                </c:pt>
                <c:pt idx="35">
                  <c:v>2898.2489340011084</c:v>
                </c:pt>
                <c:pt idx="36">
                  <c:v>2903.0137933539531</c:v>
                </c:pt>
                <c:pt idx="37">
                  <c:v>2908.0803645077926</c:v>
                </c:pt>
                <c:pt idx="38">
                  <c:v>2913.4486474626274</c:v>
                </c:pt>
                <c:pt idx="39">
                  <c:v>2919.1186422184583</c:v>
                </c:pt>
                <c:pt idx="40">
                  <c:v>2925.0903487752848</c:v>
                </c:pt>
                <c:pt idx="41">
                  <c:v>2931.3637671331076</c:v>
                </c:pt>
                <c:pt idx="42">
                  <c:v>2937.9388972919251</c:v>
                </c:pt>
                <c:pt idx="43">
                  <c:v>2944.8157392517383</c:v>
                </c:pt>
                <c:pt idx="44">
                  <c:v>2951.9942930125476</c:v>
                </c:pt>
                <c:pt idx="45">
                  <c:v>2959.4745585743526</c:v>
                </c:pt>
                <c:pt idx="46">
                  <c:v>2967.2565359371529</c:v>
                </c:pt>
                <c:pt idx="47">
                  <c:v>2975.3402251009488</c:v>
                </c:pt>
                <c:pt idx="48">
                  <c:v>2983.7256260657409</c:v>
                </c:pt>
                <c:pt idx="49">
                  <c:v>2992.4127388315278</c:v>
                </c:pt>
                <c:pt idx="50">
                  <c:v>3001.4015633983108</c:v>
                </c:pt>
                <c:pt idx="51">
                  <c:v>3010.6920997660895</c:v>
                </c:pt>
                <c:pt idx="52">
                  <c:v>3020.2843479348639</c:v>
                </c:pt>
                <c:pt idx="53">
                  <c:v>3030.178307904634</c:v>
                </c:pt>
                <c:pt idx="54">
                  <c:v>3040.3739796753998</c:v>
                </c:pt>
                <c:pt idx="55">
                  <c:v>3050.8713632471608</c:v>
                </c:pt>
                <c:pt idx="56">
                  <c:v>3061.6704586199176</c:v>
                </c:pt>
                <c:pt idx="57">
                  <c:v>3072.7712657936704</c:v>
                </c:pt>
                <c:pt idx="58">
                  <c:v>3084.1737847684185</c:v>
                </c:pt>
                <c:pt idx="59">
                  <c:v>3095.8780155441623</c:v>
                </c:pt>
                <c:pt idx="60">
                  <c:v>3107.8839581209022</c:v>
                </c:pt>
                <c:pt idx="61">
                  <c:v>3120.1916124986369</c:v>
                </c:pt>
                <c:pt idx="62">
                  <c:v>3132.8009786773678</c:v>
                </c:pt>
                <c:pt idx="63">
                  <c:v>3145.7120566570939</c:v>
                </c:pt>
                <c:pt idx="64">
                  <c:v>3158.9248464378161</c:v>
                </c:pt>
                <c:pt idx="65">
                  <c:v>3172.439348019534</c:v>
                </c:pt>
                <c:pt idx="66">
                  <c:v>3186.2555614022472</c:v>
                </c:pt>
                <c:pt idx="67">
                  <c:v>3200.373486585956</c:v>
                </c:pt>
                <c:pt idx="68">
                  <c:v>3214.793123570661</c:v>
                </c:pt>
                <c:pt idx="69">
                  <c:v>3229.5144723563612</c:v>
                </c:pt>
                <c:pt idx="70">
                  <c:v>3244.5375329430567</c:v>
                </c:pt>
                <c:pt idx="71">
                  <c:v>3259.8623053307488</c:v>
                </c:pt>
                <c:pt idx="72">
                  <c:v>3275.4887895194361</c:v>
                </c:pt>
                <c:pt idx="73">
                  <c:v>3291.4169855091191</c:v>
                </c:pt>
                <c:pt idx="74">
                  <c:v>3307.6468932997977</c:v>
                </c:pt>
                <c:pt idx="75">
                  <c:v>3324.1785128914712</c:v>
                </c:pt>
                <c:pt idx="76">
                  <c:v>3341.0118442841413</c:v>
                </c:pt>
                <c:pt idx="77">
                  <c:v>3358.1468874778066</c:v>
                </c:pt>
                <c:pt idx="78">
                  <c:v>3375.583642472468</c:v>
                </c:pt>
                <c:pt idx="79">
                  <c:v>3393.3221092681247</c:v>
                </c:pt>
                <c:pt idx="80">
                  <c:v>3411.362287864777</c:v>
                </c:pt>
                <c:pt idx="81">
                  <c:v>3429.7041782624251</c:v>
                </c:pt>
                <c:pt idx="82">
                  <c:v>3448.3477804610689</c:v>
                </c:pt>
                <c:pt idx="83">
                  <c:v>3467.2930944607083</c:v>
                </c:pt>
                <c:pt idx="84">
                  <c:v>3486.5401202613434</c:v>
                </c:pt>
                <c:pt idx="85">
                  <c:v>3506.0888578629738</c:v>
                </c:pt>
                <c:pt idx="86">
                  <c:v>3525.9393072656003</c:v>
                </c:pt>
                <c:pt idx="87">
                  <c:v>3546.091468469222</c:v>
                </c:pt>
                <c:pt idx="88">
                  <c:v>3566.5453414738399</c:v>
                </c:pt>
                <c:pt idx="89">
                  <c:v>3587.3009262794531</c:v>
                </c:pt>
                <c:pt idx="90">
                  <c:v>3608.3582228860619</c:v>
                </c:pt>
                <c:pt idx="91">
                  <c:v>3629.7172312936664</c:v>
                </c:pt>
                <c:pt idx="92">
                  <c:v>3651.3779515022661</c:v>
                </c:pt>
                <c:pt idx="93">
                  <c:v>3673.340383511862</c:v>
                </c:pt>
                <c:pt idx="94">
                  <c:v>3695.6045273224536</c:v>
                </c:pt>
                <c:pt idx="95">
                  <c:v>3718.1703829340404</c:v>
                </c:pt>
                <c:pt idx="96">
                  <c:v>3741.0379503466233</c:v>
                </c:pt>
                <c:pt idx="97">
                  <c:v>3764.207229560202</c:v>
                </c:pt>
                <c:pt idx="98">
                  <c:v>3787.6782205747763</c:v>
                </c:pt>
                <c:pt idx="99">
                  <c:v>3811.4509233903455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zoomScaleNormal="100" workbookViewId="0">
      <pane ySplit="1" topLeftCell="A117" activePane="bottomLeft" state="frozen"/>
      <selection pane="bottomLeft" activeCell="J127" sqref="J127:J16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7" t="s">
        <v>16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5" s="46" customFormat="1" ht="20.100000000000001" hidden="1" customHeight="1" outlineLevel="1">
      <c r="A4" s="47" t="s">
        <v>15</v>
      </c>
      <c r="B4" s="159" t="s">
        <v>14</v>
      </c>
      <c r="C4" s="159"/>
      <c r="D4" s="159"/>
      <c r="E4" s="159"/>
      <c r="F4" s="159"/>
      <c r="G4" s="15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0"/>
      <c r="C5" s="161"/>
      <c r="D5" s="161"/>
      <c r="E5" s="161"/>
      <c r="F5" s="161"/>
      <c r="G5" s="16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0"/>
      <c r="C6" s="161"/>
      <c r="D6" s="161"/>
      <c r="E6" s="161"/>
      <c r="F6" s="161"/>
      <c r="G6" s="16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0"/>
      <c r="C7" s="161"/>
      <c r="D7" s="161"/>
      <c r="E7" s="161"/>
      <c r="F7" s="161"/>
      <c r="G7" s="16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0"/>
      <c r="C8" s="161"/>
      <c r="D8" s="161"/>
      <c r="E8" s="161"/>
      <c r="F8" s="161"/>
      <c r="G8" s="16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0"/>
      <c r="C9" s="161"/>
      <c r="D9" s="161"/>
      <c r="E9" s="161"/>
      <c r="F9" s="161"/>
      <c r="G9" s="16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3" t="s">
        <v>100</v>
      </c>
      <c r="C13" s="153"/>
      <c r="D13" s="152" t="s">
        <v>101</v>
      </c>
      <c r="E13" s="152"/>
      <c r="F13" s="152"/>
      <c r="G13" s="152"/>
      <c r="H13" s="152"/>
      <c r="I13" s="152"/>
      <c r="J13" s="152"/>
      <c r="K13" s="152"/>
      <c r="L13" s="86"/>
    </row>
    <row r="14" spans="1:15" s="85" customFormat="1" ht="20.100000000000001" customHeight="1" outlineLevel="1">
      <c r="A14" s="87"/>
      <c r="B14" s="153" t="s">
        <v>99</v>
      </c>
      <c r="C14" s="153"/>
      <c r="D14" s="152" t="s">
        <v>103</v>
      </c>
      <c r="E14" s="152"/>
      <c r="F14" s="152"/>
      <c r="G14" s="152"/>
      <c r="H14" s="152"/>
      <c r="I14" s="152"/>
      <c r="J14" s="152"/>
      <c r="K14" s="152"/>
      <c r="L14" s="86"/>
    </row>
    <row r="15" spans="1:15" s="85" customFormat="1" ht="20.100000000000001" customHeight="1" outlineLevel="1">
      <c r="A15" s="87"/>
      <c r="B15" s="153" t="s">
        <v>98</v>
      </c>
      <c r="C15" s="153"/>
      <c r="D15" s="152" t="s">
        <v>102</v>
      </c>
      <c r="E15" s="152"/>
      <c r="F15" s="152"/>
      <c r="G15" s="152"/>
      <c r="H15" s="152"/>
      <c r="I15" s="152"/>
      <c r="J15" s="152"/>
      <c r="K15" s="152"/>
      <c r="L15" s="86"/>
    </row>
    <row r="16" spans="1:15" s="85" customFormat="1" ht="20.100000000000001" customHeight="1" outlineLevel="1">
      <c r="A16" s="87"/>
      <c r="B16" s="153" t="s">
        <v>97</v>
      </c>
      <c r="C16" s="153"/>
      <c r="D16" s="152" t="str">
        <f>Title</f>
        <v>Flange Segment Analytical Model for 30° gap size and shape factor 1.2</v>
      </c>
      <c r="E16" s="152"/>
      <c r="F16" s="152"/>
      <c r="G16" s="152"/>
      <c r="H16" s="152"/>
      <c r="I16" s="152"/>
      <c r="J16" s="152"/>
      <c r="K16" s="152"/>
      <c r="L16" s="86"/>
      <c r="M16" s="88"/>
    </row>
    <row r="17" spans="1:22" s="85" customFormat="1" ht="20.100000000000001" customHeight="1" outlineLevel="1">
      <c r="A17" s="87"/>
      <c r="B17" s="153" t="s">
        <v>96</v>
      </c>
      <c r="C17" s="153"/>
      <c r="D17" s="151">
        <v>0.1</v>
      </c>
      <c r="E17" s="152"/>
      <c r="F17" s="152"/>
      <c r="G17" s="152"/>
      <c r="H17" s="152"/>
      <c r="I17" s="152"/>
      <c r="J17" s="152"/>
      <c r="K17" s="152"/>
      <c r="L17" s="86"/>
    </row>
    <row r="18" spans="1:22" s="85" customFormat="1" ht="20.100000000000001" customHeight="1" outlineLevel="1">
      <c r="A18" s="87"/>
      <c r="B18" s="153" t="s">
        <v>95</v>
      </c>
      <c r="C18" s="153"/>
      <c r="D18" s="163"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4"/>
      <c r="C28" s="155"/>
      <c r="D28" s="155"/>
      <c r="E28" s="155"/>
      <c r="F28" s="155"/>
      <c r="G28" s="155"/>
      <c r="H28" s="155"/>
      <c r="I28" s="155"/>
      <c r="J28" s="155"/>
      <c r="K28" s="15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2801.0982083537542</v>
      </c>
      <c r="P67" s="71">
        <v>2801.0982083537542</v>
      </c>
      <c r="Q67" s="71">
        <v>2801.0986651259545</v>
      </c>
      <c r="R67" s="71">
        <v>2801.171032993997</v>
      </c>
      <c r="S67" s="71">
        <v>2801.3668936124059</v>
      </c>
      <c r="T67" s="71">
        <v>2801.6862469811804</v>
      </c>
      <c r="U67" s="71">
        <v>2802.12909310032</v>
      </c>
      <c r="V67" s="71">
        <v>2802.6954319698257</v>
      </c>
      <c r="W67" s="71">
        <v>2803.3852635896969</v>
      </c>
      <c r="X67" s="71">
        <v>2804.1985879599342</v>
      </c>
      <c r="Y67" s="71">
        <v>2805.1354050805367</v>
      </c>
      <c r="Z67" s="71">
        <v>2806.1957149515056</v>
      </c>
      <c r="AA67" s="71">
        <v>2807.3795175728396</v>
      </c>
      <c r="AB67" s="71">
        <v>2808.6868129445393</v>
      </c>
      <c r="AC67" s="71">
        <v>2810.1176010666054</v>
      </c>
      <c r="AD67" s="71">
        <v>2811.6718819390362</v>
      </c>
      <c r="AE67" s="71">
        <v>2813.3496555618331</v>
      </c>
      <c r="AF67" s="71">
        <v>2815.1509219349959</v>
      </c>
      <c r="AG67" s="71">
        <v>2817.075681058524</v>
      </c>
      <c r="AH67" s="71">
        <v>2819.1239329324185</v>
      </c>
      <c r="AI67" s="71">
        <v>2821.2956775566781</v>
      </c>
      <c r="AJ67" s="71">
        <v>2823.5909149313038</v>
      </c>
      <c r="AK67" s="71">
        <v>2826.0096450562946</v>
      </c>
      <c r="AL67" s="71">
        <v>2828.5518679316519</v>
      </c>
      <c r="AM67" s="71">
        <v>2831.2175835573744</v>
      </c>
      <c r="AN67" s="71">
        <v>2834.0067919334624</v>
      </c>
      <c r="AO67" s="71">
        <v>2836.9194930599169</v>
      </c>
      <c r="AP67" s="71">
        <v>2839.9556869367366</v>
      </c>
      <c r="AQ67" s="71">
        <v>2843.1153735639214</v>
      </c>
      <c r="AR67" s="71">
        <v>2846.3985529414726</v>
      </c>
      <c r="AS67" s="71">
        <v>2849.8052250693895</v>
      </c>
      <c r="AT67" s="71">
        <v>2853.3353899476724</v>
      </c>
      <c r="AU67" s="71">
        <v>2856.9890475763204</v>
      </c>
      <c r="AV67" s="71">
        <v>2860.7661979553341</v>
      </c>
      <c r="AW67" s="71">
        <v>2864.6668410847142</v>
      </c>
      <c r="AX67" s="71">
        <v>2868.6909769644594</v>
      </c>
      <c r="AY67" s="71">
        <v>2872.8386055945703</v>
      </c>
      <c r="AZ67" s="71">
        <v>2877.1169944022909</v>
      </c>
      <c r="BA67" s="71">
        <v>2881.6781306275375</v>
      </c>
      <c r="BB67" s="71">
        <v>2886.5827185035923</v>
      </c>
      <c r="BC67" s="71">
        <v>2891.8307580304554</v>
      </c>
      <c r="BD67" s="71">
        <v>2897.4222492081267</v>
      </c>
      <c r="BE67" s="71">
        <v>2903.3571920366062</v>
      </c>
      <c r="BF67" s="71">
        <v>2909.6355865158939</v>
      </c>
      <c r="BG67" s="71">
        <v>2916.2574326459894</v>
      </c>
      <c r="BH67" s="71">
        <v>2923.2227304268931</v>
      </c>
      <c r="BI67" s="71">
        <v>2930.5314798586051</v>
      </c>
      <c r="BJ67" s="71">
        <v>2938.1836809411252</v>
      </c>
      <c r="BK67" s="71">
        <v>2946.1793336744531</v>
      </c>
      <c r="BL67" s="71">
        <v>2954.5184380585897</v>
      </c>
      <c r="BM67" s="71">
        <v>2963.2009940935341</v>
      </c>
      <c r="BN67" s="71">
        <v>2972.2270017792866</v>
      </c>
      <c r="BO67" s="71">
        <v>2981.5964611158479</v>
      </c>
      <c r="BP67" s="71">
        <v>2991.3093721032164</v>
      </c>
      <c r="BQ67" s="71">
        <v>3001.3657347413937</v>
      </c>
      <c r="BR67" s="71">
        <v>3011.7655490303791</v>
      </c>
      <c r="BS67" s="71">
        <v>3022.5088149701719</v>
      </c>
      <c r="BT67" s="71">
        <v>3033.5955325607738</v>
      </c>
      <c r="BU67" s="71">
        <v>3045.025701802183</v>
      </c>
      <c r="BV67" s="71">
        <v>3056.7993226944009</v>
      </c>
      <c r="BW67" s="71">
        <v>3068.9163952374265</v>
      </c>
      <c r="BX67" s="71">
        <v>3081.3769194312608</v>
      </c>
      <c r="BY67" s="71">
        <v>3094.1808952759029</v>
      </c>
      <c r="BZ67" s="71">
        <v>3107.3283227713532</v>
      </c>
      <c r="CA67" s="71">
        <v>3120.8192019176117</v>
      </c>
      <c r="CB67" s="71">
        <v>3134.6535327146785</v>
      </c>
      <c r="CC67" s="71">
        <v>3148.831315162553</v>
      </c>
      <c r="CD67" s="71">
        <v>3163.3525492612362</v>
      </c>
      <c r="CE67" s="71">
        <v>3178.2172350107267</v>
      </c>
      <c r="CF67" s="71">
        <v>3193.4253724110263</v>
      </c>
      <c r="CG67" s="71">
        <v>3208.9769614621332</v>
      </c>
      <c r="CH67" s="71">
        <v>3224.8720021640488</v>
      </c>
      <c r="CI67" s="71">
        <v>3241.1104945167722</v>
      </c>
      <c r="CJ67" s="71">
        <v>3257.6924385203038</v>
      </c>
      <c r="CK67" s="71">
        <v>3274.6178341746436</v>
      </c>
      <c r="CL67" s="71">
        <v>3291.8866814797916</v>
      </c>
      <c r="CM67" s="71">
        <v>3309.4989804357479</v>
      </c>
      <c r="CN67" s="71">
        <v>3327.4547310425123</v>
      </c>
      <c r="CO67" s="71">
        <v>3345.7539333000846</v>
      </c>
      <c r="CP67" s="71">
        <v>3364.396587208465</v>
      </c>
      <c r="CQ67" s="71">
        <v>3383.3826927676541</v>
      </c>
      <c r="CR67" s="71">
        <v>3402.7122499776506</v>
      </c>
      <c r="CS67" s="71">
        <v>3422.3852588384557</v>
      </c>
      <c r="CT67" s="71">
        <v>3442.401719350069</v>
      </c>
      <c r="CU67" s="71">
        <v>3462.7616315124901</v>
      </c>
      <c r="CV67" s="71">
        <v>3483.4649953257194</v>
      </c>
      <c r="CW67" s="71">
        <v>3504.511810789757</v>
      </c>
      <c r="CX67" s="71">
        <v>3525.9020779046027</v>
      </c>
      <c r="CY67" s="71">
        <v>3547.6357966702562</v>
      </c>
      <c r="CZ67" s="71">
        <v>3569.7129670867184</v>
      </c>
      <c r="DA67" s="71">
        <v>3592.1335891539884</v>
      </c>
      <c r="DB67" s="71">
        <v>3614.8976628720666</v>
      </c>
      <c r="DC67" s="71">
        <v>3638.005188240953</v>
      </c>
      <c r="DD67" s="71">
        <v>3661.4561652606476</v>
      </c>
      <c r="DE67" s="71">
        <v>3685.2505939311495</v>
      </c>
      <c r="DF67" s="71">
        <v>3709.3884742524606</v>
      </c>
      <c r="DG67" s="71">
        <v>3733.8698062245794</v>
      </c>
      <c r="DH67" s="71">
        <v>3758.6945898475069</v>
      </c>
      <c r="DI67" s="71">
        <v>3783.8628251212422</v>
      </c>
      <c r="DJ67" s="71">
        <v>3809.3745120457857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-322.08126090496728</v>
      </c>
      <c r="P68" s="71">
        <v>-322.08126090496728</v>
      </c>
      <c r="Q68" s="71">
        <v>-322.07938630742626</v>
      </c>
      <c r="R68" s="71">
        <v>-321.782387874856</v>
      </c>
      <c r="S68" s="71">
        <v>-320.97857399664258</v>
      </c>
      <c r="T68" s="71">
        <v>-319.66794467278601</v>
      </c>
      <c r="U68" s="71">
        <v>-317.85049990328616</v>
      </c>
      <c r="V68" s="71">
        <v>-315.52623968814316</v>
      </c>
      <c r="W68" s="71">
        <v>-312.69516402735678</v>
      </c>
      <c r="X68" s="71">
        <v>-309.35727292092736</v>
      </c>
      <c r="Y68" s="71">
        <v>-305.51256636885466</v>
      </c>
      <c r="Z68" s="71">
        <v>-301.16104437113881</v>
      </c>
      <c r="AA68" s="71">
        <v>-296.3027069277797</v>
      </c>
      <c r="AB68" s="71">
        <v>-290.93755403877731</v>
      </c>
      <c r="AC68" s="71">
        <v>-285.06558570413176</v>
      </c>
      <c r="AD68" s="71">
        <v>-278.68680192384295</v>
      </c>
      <c r="AE68" s="71">
        <v>-271.80120269791109</v>
      </c>
      <c r="AF68" s="71">
        <v>-264.40878802633586</v>
      </c>
      <c r="AG68" s="71">
        <v>-256.50955790911746</v>
      </c>
      <c r="AH68" s="71">
        <v>-248.10351234625588</v>
      </c>
      <c r="AI68" s="71">
        <v>-239.19065133775106</v>
      </c>
      <c r="AJ68" s="71">
        <v>-229.77097488360303</v>
      </c>
      <c r="AK68" s="71">
        <v>-219.84448298381184</v>
      </c>
      <c r="AL68" s="71">
        <v>-209.41117563837739</v>
      </c>
      <c r="AM68" s="71">
        <v>-198.47105284729972</v>
      </c>
      <c r="AN68" s="71">
        <v>-187.02411461057886</v>
      </c>
      <c r="AO68" s="71">
        <v>-175.07036092821474</v>
      </c>
      <c r="AP68" s="71">
        <v>-162.60979180020746</v>
      </c>
      <c r="AQ68" s="71">
        <v>-149.64240722655697</v>
      </c>
      <c r="AR68" s="71">
        <v>-136.16820720726321</v>
      </c>
      <c r="AS68" s="71">
        <v>-122.18719174232626</v>
      </c>
      <c r="AT68" s="71">
        <v>-107.69936083174616</v>
      </c>
      <c r="AU68" s="71">
        <v>-92.704714475522763</v>
      </c>
      <c r="AV68" s="71">
        <v>-77.203252673656152</v>
      </c>
      <c r="AW68" s="71">
        <v>-61.194975426146456</v>
      </c>
      <c r="AX68" s="71">
        <v>-44.67988273299342</v>
      </c>
      <c r="AY68" s="71">
        <v>-27.657974594197171</v>
      </c>
      <c r="AZ68" s="71">
        <v>-10.110651450323139</v>
      </c>
      <c r="BA68" s="71">
        <v>8.3510683295792134</v>
      </c>
      <c r="BB68" s="71">
        <v>27.882545364470587</v>
      </c>
      <c r="BC68" s="71">
        <v>48.483779654350997</v>
      </c>
      <c r="BD68" s="71">
        <v>70.154771199220306</v>
      </c>
      <c r="BE68" s="71">
        <v>92.895519999078772</v>
      </c>
      <c r="BF68" s="71">
        <v>116.70602605392627</v>
      </c>
      <c r="BG68" s="71">
        <v>141.58628936376266</v>
      </c>
      <c r="BH68" s="71">
        <v>167.5363099285882</v>
      </c>
      <c r="BI68" s="71">
        <v>194.55608774840283</v>
      </c>
      <c r="BJ68" s="71">
        <v>222.64562282320628</v>
      </c>
      <c r="BK68" s="71">
        <v>251.80491515299889</v>
      </c>
      <c r="BL68" s="71">
        <v>282.03396473778059</v>
      </c>
      <c r="BM68" s="71">
        <v>313.33277157755111</v>
      </c>
      <c r="BN68" s="71">
        <v>345.7013356723109</v>
      </c>
      <c r="BO68" s="71">
        <v>379.13965702205962</v>
      </c>
      <c r="BP68" s="71">
        <v>413.64773562679721</v>
      </c>
      <c r="BQ68" s="71">
        <v>449.22557148652407</v>
      </c>
      <c r="BR68" s="71">
        <v>485.87316460123998</v>
      </c>
      <c r="BS68" s="71">
        <v>523.59051497094458</v>
      </c>
      <c r="BT68" s="71">
        <v>562.37762259563851</v>
      </c>
      <c r="BU68" s="71">
        <v>602.23448747532154</v>
      </c>
      <c r="BV68" s="71">
        <v>643.16110960999356</v>
      </c>
      <c r="BW68" s="71">
        <v>685.15748899965456</v>
      </c>
      <c r="BX68" s="71">
        <v>728.22362564430409</v>
      </c>
      <c r="BY68" s="71">
        <v>772.35951954394318</v>
      </c>
      <c r="BZ68" s="71">
        <v>817.56517069857125</v>
      </c>
      <c r="CA68" s="71">
        <v>863.84057910818842</v>
      </c>
      <c r="CB68" s="71">
        <v>911.18574477279458</v>
      </c>
      <c r="CC68" s="71">
        <v>959.60066769238983</v>
      </c>
      <c r="CD68" s="71">
        <v>1009.0853478669741</v>
      </c>
      <c r="CE68" s="71">
        <v>1059.6397852965467</v>
      </c>
      <c r="CF68" s="71">
        <v>1111.2639799811091</v>
      </c>
      <c r="CG68" s="71">
        <v>1163.9579319206605</v>
      </c>
      <c r="CH68" s="71">
        <v>1217.7216411152008</v>
      </c>
      <c r="CI68" s="71">
        <v>1272.55510756473</v>
      </c>
      <c r="CJ68" s="71">
        <v>1328.4583312692487</v>
      </c>
      <c r="CK68" s="71">
        <v>1385.4313122287556</v>
      </c>
      <c r="CL68" s="71">
        <v>1443.4740504432518</v>
      </c>
      <c r="CM68" s="71">
        <v>1502.5865459127374</v>
      </c>
      <c r="CN68" s="71">
        <v>1562.7687986372118</v>
      </c>
      <c r="CO68" s="71">
        <v>1624.0208086166756</v>
      </c>
      <c r="CP68" s="71">
        <v>1686.3425758511282</v>
      </c>
      <c r="CQ68" s="71">
        <v>1749.7341003405695</v>
      </c>
      <c r="CR68" s="71">
        <v>1814.1953820849994</v>
      </c>
      <c r="CS68" s="71">
        <v>1879.7264210844196</v>
      </c>
      <c r="CT68" s="71">
        <v>1946.3272173388279</v>
      </c>
      <c r="CU68" s="71">
        <v>2013.9977708482261</v>
      </c>
      <c r="CV68" s="71">
        <v>2082.7380816126124</v>
      </c>
      <c r="CW68" s="71">
        <v>2152.5481496319885</v>
      </c>
      <c r="CX68" s="71">
        <v>2223.4279749063526</v>
      </c>
      <c r="CY68" s="71">
        <v>2295.3775574357064</v>
      </c>
      <c r="CZ68" s="71">
        <v>2368.3968972200496</v>
      </c>
      <c r="DA68" s="71">
        <v>2442.4859942593812</v>
      </c>
      <c r="DB68" s="71">
        <v>2517.6448485537021</v>
      </c>
      <c r="DC68" s="71">
        <v>2593.8734601030123</v>
      </c>
      <c r="DD68" s="71">
        <v>2671.1718289073106</v>
      </c>
      <c r="DE68" s="71">
        <v>2749.5399549665981</v>
      </c>
      <c r="DF68" s="71">
        <v>2828.9778382808754</v>
      </c>
      <c r="DG68" s="71">
        <v>2909.4854788501416</v>
      </c>
      <c r="DH68" s="71">
        <v>2991.0628766743971</v>
      </c>
      <c r="DI68" s="71">
        <v>3073.710031753641</v>
      </c>
      <c r="DJ68" s="71">
        <v>3157.4269440878747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2939.9408906954832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2801.0982083537542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2892887.6140937447</v>
      </c>
      <c r="J89" s="80">
        <v>0.15355954292157073</v>
      </c>
      <c r="K89" s="80">
        <v>1.3453194356000459E-7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2891577.9232383613</v>
      </c>
      <c r="J90" s="80">
        <v>0.13231413533170963</v>
      </c>
      <c r="K90" s="80">
        <v>4.8372804973207223E-8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2801098.2083537541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1.808160804193029E-4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0.49458623183005979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2925.6914272182976</v>
      </c>
      <c r="L114" s="3"/>
      <c r="Q114" s="70" t="s">
        <v>300</v>
      </c>
      <c r="R114" s="1">
        <f>point1.Ms-R113*J113-R112*J113^2</f>
        <v>43.546224134294924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229.06983922057111</v>
      </c>
      <c r="L115" s="3"/>
      <c r="Q115" s="1" t="s">
        <v>301</v>
      </c>
      <c r="R115" s="1">
        <f>R114+R113*J116+R112*J116^2</f>
        <v>-294.66421067411261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-322.08126090496728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52.600264560469881</v>
      </c>
      <c r="J119" s="80">
        <v>5.9739196292261628E-4</v>
      </c>
      <c r="K119" s="80">
        <v>4.1902993423515274E-10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49.248366827165427</v>
      </c>
      <c r="J120" s="80">
        <v>5.4301849512991128E-4</v>
      </c>
      <c r="K120" s="80">
        <v>1.9852246092915063E-10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-322.08126090496728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64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65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64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-1244.3583528535567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E.4.4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E.4.5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E.4.6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29.999999999999996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64">
        <v>112.77695050276785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65">
        <v>123831110.42899768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0.12038620783873294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0.49406616497246486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114" activePane="bottomLeft" state="frozen"/>
      <selection pane="bottomLeft" activeCell="J127" sqref="J127:J16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7" t="s">
        <v>16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5" s="46" customFormat="1" ht="20.100000000000001" hidden="1" customHeight="1" outlineLevel="1">
      <c r="A4" s="47" t="s">
        <v>15</v>
      </c>
      <c r="B4" s="159" t="s">
        <v>14</v>
      </c>
      <c r="C4" s="159"/>
      <c r="D4" s="159"/>
      <c r="E4" s="159"/>
      <c r="F4" s="159"/>
      <c r="G4" s="15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0"/>
      <c r="C5" s="161"/>
      <c r="D5" s="161"/>
      <c r="E5" s="161"/>
      <c r="F5" s="161"/>
      <c r="G5" s="16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0"/>
      <c r="C6" s="161"/>
      <c r="D6" s="161"/>
      <c r="E6" s="161"/>
      <c r="F6" s="161"/>
      <c r="G6" s="16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0"/>
      <c r="C7" s="161"/>
      <c r="D7" s="161"/>
      <c r="E7" s="161"/>
      <c r="F7" s="161"/>
      <c r="G7" s="16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0"/>
      <c r="C8" s="161"/>
      <c r="D8" s="161"/>
      <c r="E8" s="161"/>
      <c r="F8" s="161"/>
      <c r="G8" s="16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0"/>
      <c r="C9" s="161"/>
      <c r="D9" s="161"/>
      <c r="E9" s="161"/>
      <c r="F9" s="161"/>
      <c r="G9" s="16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3" t="s">
        <v>100</v>
      </c>
      <c r="C13" s="153"/>
      <c r="D13" s="152" t="str">
        <f>Gap30deg!D13</f>
        <v>SP2200052</v>
      </c>
      <c r="E13" s="152"/>
      <c r="F13" s="152"/>
      <c r="G13" s="152"/>
      <c r="H13" s="152"/>
      <c r="I13" s="152"/>
      <c r="J13" s="152"/>
      <c r="K13" s="152"/>
      <c r="L13" s="86"/>
    </row>
    <row r="14" spans="1:15" s="85" customFormat="1" ht="20.100000000000001" customHeight="1" outlineLevel="1">
      <c r="A14" s="87"/>
      <c r="B14" s="153" t="s">
        <v>99</v>
      </c>
      <c r="C14" s="153"/>
      <c r="D14" s="152" t="str">
        <f>Gap30deg!D14</f>
        <v>Stichting GROW</v>
      </c>
      <c r="E14" s="152"/>
      <c r="F14" s="152"/>
      <c r="G14" s="152"/>
      <c r="H14" s="152"/>
      <c r="I14" s="152"/>
      <c r="J14" s="152"/>
      <c r="K14" s="152"/>
      <c r="L14" s="86"/>
    </row>
    <row r="15" spans="1:15" s="85" customFormat="1" ht="20.100000000000001" customHeight="1" outlineLevel="1">
      <c r="A15" s="87"/>
      <c r="B15" s="153" t="s">
        <v>98</v>
      </c>
      <c r="C15" s="153"/>
      <c r="D15" s="152" t="str">
        <f>Gap30deg!D15</f>
        <v>Bolt and Beautiful</v>
      </c>
      <c r="E15" s="152"/>
      <c r="F15" s="152"/>
      <c r="G15" s="152"/>
      <c r="H15" s="152"/>
      <c r="I15" s="152"/>
      <c r="J15" s="152"/>
      <c r="K15" s="152"/>
      <c r="L15" s="86"/>
    </row>
    <row r="16" spans="1:15" s="85" customFormat="1" ht="20.100000000000001" customHeight="1" outlineLevel="1">
      <c r="A16" s="87"/>
      <c r="B16" s="153" t="s">
        <v>97</v>
      </c>
      <c r="C16" s="153"/>
      <c r="D16" s="152" t="str">
        <f>Title</f>
        <v>Flange Segment Analytical Model for 60° gap size ans shape factor 1.2</v>
      </c>
      <c r="E16" s="152"/>
      <c r="F16" s="152"/>
      <c r="G16" s="152"/>
      <c r="H16" s="152"/>
      <c r="I16" s="152"/>
      <c r="J16" s="152"/>
      <c r="K16" s="152"/>
      <c r="L16" s="86"/>
      <c r="M16" s="88"/>
    </row>
    <row r="17" spans="1:22" s="85" customFormat="1" ht="20.100000000000001" customHeight="1" outlineLevel="1">
      <c r="A17" s="87"/>
      <c r="B17" s="153" t="s">
        <v>96</v>
      </c>
      <c r="C17" s="153"/>
      <c r="D17" s="152">
        <f>Gap30deg!D17</f>
        <v>0.1</v>
      </c>
      <c r="E17" s="152"/>
      <c r="F17" s="152"/>
      <c r="G17" s="152"/>
      <c r="H17" s="152"/>
      <c r="I17" s="152"/>
      <c r="J17" s="152"/>
      <c r="K17" s="152"/>
      <c r="L17" s="86"/>
    </row>
    <row r="18" spans="1:22" s="85" customFormat="1" ht="20.100000000000001" customHeight="1" outlineLevel="1">
      <c r="A18" s="87"/>
      <c r="B18" s="153" t="s">
        <v>95</v>
      </c>
      <c r="C18" s="153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4"/>
      <c r="C28" s="155"/>
      <c r="D28" s="155"/>
      <c r="E28" s="155"/>
      <c r="F28" s="155"/>
      <c r="G28" s="155"/>
      <c r="H28" s="155"/>
      <c r="I28" s="155"/>
      <c r="J28" s="155"/>
      <c r="K28" s="15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2827.7409927913959</v>
      </c>
      <c r="P67" s="71">
        <v>2827.7409927913959</v>
      </c>
      <c r="Q67" s="71">
        <v>2827.7472916340303</v>
      </c>
      <c r="R67" s="71">
        <v>2827.8429232254184</v>
      </c>
      <c r="S67" s="71">
        <v>2828.053659040087</v>
      </c>
      <c r="T67" s="71">
        <v>2828.3794990780352</v>
      </c>
      <c r="U67" s="71">
        <v>2828.8204433392643</v>
      </c>
      <c r="V67" s="71">
        <v>2829.3764918237739</v>
      </c>
      <c r="W67" s="71">
        <v>2830.0476445315639</v>
      </c>
      <c r="X67" s="71">
        <v>2830.8339014626335</v>
      </c>
      <c r="Y67" s="71">
        <v>2831.7352626169841</v>
      </c>
      <c r="Z67" s="71">
        <v>2832.7517279946146</v>
      </c>
      <c r="AA67" s="71">
        <v>2833.8832975955256</v>
      </c>
      <c r="AB67" s="71">
        <v>2835.1299714197171</v>
      </c>
      <c r="AC67" s="71">
        <v>2836.4917494671886</v>
      </c>
      <c r="AD67" s="71">
        <v>2837.9686317379405</v>
      </c>
      <c r="AE67" s="71">
        <v>2839.5606182319725</v>
      </c>
      <c r="AF67" s="71">
        <v>2841.2677089492854</v>
      </c>
      <c r="AG67" s="71">
        <v>2843.0899038898783</v>
      </c>
      <c r="AH67" s="71">
        <v>2845.0272030537517</v>
      </c>
      <c r="AI67" s="71">
        <v>2847.0796064409051</v>
      </c>
      <c r="AJ67" s="71">
        <v>2849.2471140513389</v>
      </c>
      <c r="AK67" s="71">
        <v>2851.5297258850533</v>
      </c>
      <c r="AL67" s="71">
        <v>2853.9274419420472</v>
      </c>
      <c r="AM67" s="71">
        <v>2856.440262222322</v>
      </c>
      <c r="AN67" s="71">
        <v>2859.0681867258772</v>
      </c>
      <c r="AO67" s="71">
        <v>2861.8112154527125</v>
      </c>
      <c r="AP67" s="71">
        <v>2864.6693484028283</v>
      </c>
      <c r="AQ67" s="71">
        <v>2867.6425855762245</v>
      </c>
      <c r="AR67" s="71">
        <v>2870.7309269729008</v>
      </c>
      <c r="AS67" s="71">
        <v>2873.9343725928575</v>
      </c>
      <c r="AT67" s="71">
        <v>2877.265978274027</v>
      </c>
      <c r="AU67" s="71">
        <v>2880.8631365947031</v>
      </c>
      <c r="AV67" s="71">
        <v>2884.7625835067593</v>
      </c>
      <c r="AW67" s="71">
        <v>2888.9643190101951</v>
      </c>
      <c r="AX67" s="71">
        <v>2893.4683431050116</v>
      </c>
      <c r="AY67" s="71">
        <v>2898.2746557912087</v>
      </c>
      <c r="AZ67" s="71">
        <v>2903.3832570687855</v>
      </c>
      <c r="BA67" s="71">
        <v>2908.7941469377429</v>
      </c>
      <c r="BB67" s="71">
        <v>2914.50732539808</v>
      </c>
      <c r="BC67" s="71">
        <v>2920.5227924497976</v>
      </c>
      <c r="BD67" s="71">
        <v>2926.8405480928955</v>
      </c>
      <c r="BE67" s="71">
        <v>2933.4605923273734</v>
      </c>
      <c r="BF67" s="71">
        <v>2940.3829251532316</v>
      </c>
      <c r="BG67" s="71">
        <v>2947.6075465704707</v>
      </c>
      <c r="BH67" s="71">
        <v>2955.1344565790891</v>
      </c>
      <c r="BI67" s="71">
        <v>2962.9636551790882</v>
      </c>
      <c r="BJ67" s="71">
        <v>2971.0951423704669</v>
      </c>
      <c r="BK67" s="71">
        <v>2979.5289181532266</v>
      </c>
      <c r="BL67" s="71">
        <v>2988.2649825273666</v>
      </c>
      <c r="BM67" s="71">
        <v>2997.3033354928862</v>
      </c>
      <c r="BN67" s="71">
        <v>3006.6439770497859</v>
      </c>
      <c r="BO67" s="71">
        <v>3016.2869071980663</v>
      </c>
      <c r="BP67" s="71">
        <v>3026.2321259377272</v>
      </c>
      <c r="BQ67" s="71">
        <v>3036.4796332687679</v>
      </c>
      <c r="BR67" s="71">
        <v>3047.0294291911887</v>
      </c>
      <c r="BS67" s="71">
        <v>3057.8815137049901</v>
      </c>
      <c r="BT67" s="71">
        <v>3069.0358868101716</v>
      </c>
      <c r="BU67" s="71">
        <v>3080.4925485067329</v>
      </c>
      <c r="BV67" s="71">
        <v>3092.2514987946747</v>
      </c>
      <c r="BW67" s="71">
        <v>3104.3127376739972</v>
      </c>
      <c r="BX67" s="71">
        <v>3116.6762651446993</v>
      </c>
      <c r="BY67" s="71">
        <v>3129.3420812067816</v>
      </c>
      <c r="BZ67" s="71">
        <v>3142.3101858602445</v>
      </c>
      <c r="CA67" s="71">
        <v>3155.5805791050875</v>
      </c>
      <c r="CB67" s="71">
        <v>3169.1532609413107</v>
      </c>
      <c r="CC67" s="71">
        <v>3183.028231368914</v>
      </c>
      <c r="CD67" s="71">
        <v>3197.205490387898</v>
      </c>
      <c r="CE67" s="71">
        <v>3211.685037998262</v>
      </c>
      <c r="CF67" s="71">
        <v>3226.4668742000058</v>
      </c>
      <c r="CG67" s="71">
        <v>3241.5509989931297</v>
      </c>
      <c r="CH67" s="71">
        <v>3256.9374123776347</v>
      </c>
      <c r="CI67" s="71">
        <v>3272.6261143535194</v>
      </c>
      <c r="CJ67" s="71">
        <v>3288.6171049207842</v>
      </c>
      <c r="CK67" s="71">
        <v>3304.9103840794292</v>
      </c>
      <c r="CL67" s="71">
        <v>3321.5059518294547</v>
      </c>
      <c r="CM67" s="71">
        <v>3338.4038081708604</v>
      </c>
      <c r="CN67" s="71">
        <v>3355.6039531036467</v>
      </c>
      <c r="CO67" s="71">
        <v>3373.1063866278123</v>
      </c>
      <c r="CP67" s="71">
        <v>3390.9111087433589</v>
      </c>
      <c r="CQ67" s="71">
        <v>3409.0181194502852</v>
      </c>
      <c r="CR67" s="71">
        <v>3427.4274187485921</v>
      </c>
      <c r="CS67" s="71">
        <v>3446.1390066382792</v>
      </c>
      <c r="CT67" s="71">
        <v>3465.1528831193459</v>
      </c>
      <c r="CU67" s="71">
        <v>3484.4690481917937</v>
      </c>
      <c r="CV67" s="71">
        <v>3504.0875018556212</v>
      </c>
      <c r="CW67" s="71">
        <v>3524.0082441108293</v>
      </c>
      <c r="CX67" s="71">
        <v>3544.2312749574176</v>
      </c>
      <c r="CY67" s="71">
        <v>3564.7565943953855</v>
      </c>
      <c r="CZ67" s="71">
        <v>3585.5842024247345</v>
      </c>
      <c r="DA67" s="71">
        <v>3606.7140990454627</v>
      </c>
      <c r="DB67" s="71">
        <v>3628.1462842575716</v>
      </c>
      <c r="DC67" s="71">
        <v>3649.880758061061</v>
      </c>
      <c r="DD67" s="71">
        <v>3671.9175204559306</v>
      </c>
      <c r="DE67" s="71">
        <v>3694.2565714421803</v>
      </c>
      <c r="DF67" s="71">
        <v>3716.8979110198102</v>
      </c>
      <c r="DG67" s="71">
        <v>3739.8415391888202</v>
      </c>
      <c r="DH67" s="71">
        <v>3763.0874559492104</v>
      </c>
      <c r="DI67" s="71">
        <v>3786.6356613009812</v>
      </c>
      <c r="DJ67" s="71">
        <v>3810.4861552441321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-263.5898682965568</v>
      </c>
      <c r="P68" s="71">
        <v>-263.5898682965568</v>
      </c>
      <c r="Q68" s="71">
        <v>-263.55892571099383</v>
      </c>
      <c r="R68" s="71">
        <v>-263.08914278878973</v>
      </c>
      <c r="S68" s="71">
        <v>-262.05391912063806</v>
      </c>
      <c r="T68" s="71">
        <v>-260.45325470653887</v>
      </c>
      <c r="U68" s="71">
        <v>-258.28714954649206</v>
      </c>
      <c r="V68" s="71">
        <v>-255.55560364049774</v>
      </c>
      <c r="W68" s="71">
        <v>-252.25861698855584</v>
      </c>
      <c r="X68" s="71">
        <v>-248.39618959066632</v>
      </c>
      <c r="Y68" s="71">
        <v>-243.96832144682929</v>
      </c>
      <c r="Z68" s="71">
        <v>-238.97501255704469</v>
      </c>
      <c r="AA68" s="71">
        <v>-233.41626292131252</v>
      </c>
      <c r="AB68" s="71">
        <v>-227.29207253963284</v>
      </c>
      <c r="AC68" s="71">
        <v>-220.60244141200548</v>
      </c>
      <c r="AD68" s="71">
        <v>-213.3473695384306</v>
      </c>
      <c r="AE68" s="71">
        <v>-205.52685691890821</v>
      </c>
      <c r="AF68" s="71">
        <v>-197.14090355343819</v>
      </c>
      <c r="AG68" s="71">
        <v>-188.18950944202061</v>
      </c>
      <c r="AH68" s="71">
        <v>-178.67267458465551</v>
      </c>
      <c r="AI68" s="71">
        <v>-168.59039898134284</v>
      </c>
      <c r="AJ68" s="71">
        <v>-157.94268263208255</v>
      </c>
      <c r="AK68" s="71">
        <v>-146.72952553687469</v>
      </c>
      <c r="AL68" s="71">
        <v>-134.95092769571937</v>
      </c>
      <c r="AM68" s="71">
        <v>-122.60688910861636</v>
      </c>
      <c r="AN68" s="71">
        <v>-109.69740977556584</v>
      </c>
      <c r="AO68" s="71">
        <v>-96.222489696567791</v>
      </c>
      <c r="AP68" s="71">
        <v>-82.182128871622083</v>
      </c>
      <c r="AQ68" s="71">
        <v>-67.576327300728863</v>
      </c>
      <c r="AR68" s="71">
        <v>-52.405084983888131</v>
      </c>
      <c r="AS68" s="71">
        <v>-36.668401921099743</v>
      </c>
      <c r="AT68" s="71">
        <v>-20.340045340107991</v>
      </c>
      <c r="AU68" s="71">
        <v>-3.1439557313952591</v>
      </c>
      <c r="AV68" s="71">
        <v>14.993679544570803</v>
      </c>
      <c r="AW68" s="71">
        <v>34.072860487790116</v>
      </c>
      <c r="AX68" s="71">
        <v>54.093587098262837</v>
      </c>
      <c r="AY68" s="71">
        <v>75.055859375988803</v>
      </c>
      <c r="AZ68" s="71">
        <v>96.959677320968183</v>
      </c>
      <c r="BA68" s="71">
        <v>119.8050409332009</v>
      </c>
      <c r="BB68" s="71">
        <v>143.59195021268692</v>
      </c>
      <c r="BC68" s="71">
        <v>168.32040515942612</v>
      </c>
      <c r="BD68" s="71">
        <v>193.99040577341879</v>
      </c>
      <c r="BE68" s="71">
        <v>220.60195205466488</v>
      </c>
      <c r="BF68" s="71">
        <v>248.15504400316422</v>
      </c>
      <c r="BG68" s="71">
        <v>276.64968161891687</v>
      </c>
      <c r="BH68" s="71">
        <v>306.08586490192295</v>
      </c>
      <c r="BI68" s="71">
        <v>336.46359385218199</v>
      </c>
      <c r="BJ68" s="71">
        <v>367.78286846969473</v>
      </c>
      <c r="BK68" s="71">
        <v>400.04368875446073</v>
      </c>
      <c r="BL68" s="71">
        <v>433.24605470648004</v>
      </c>
      <c r="BM68" s="71">
        <v>467.38996632575271</v>
      </c>
      <c r="BN68" s="71">
        <v>502.47542361227846</v>
      </c>
      <c r="BO68" s="71">
        <v>538.50242656605781</v>
      </c>
      <c r="BP68" s="71">
        <v>575.47097518709052</v>
      </c>
      <c r="BQ68" s="71">
        <v>613.38106947537642</v>
      </c>
      <c r="BR68" s="71">
        <v>652.23270943091586</v>
      </c>
      <c r="BS68" s="71">
        <v>692.0258950537085</v>
      </c>
      <c r="BT68" s="71">
        <v>732.76062634375421</v>
      </c>
      <c r="BU68" s="71">
        <v>774.43690330105346</v>
      </c>
      <c r="BV68" s="71">
        <v>817.05472592560614</v>
      </c>
      <c r="BW68" s="71">
        <v>860.614094217412</v>
      </c>
      <c r="BX68" s="71">
        <v>905.11500817647141</v>
      </c>
      <c r="BY68" s="71">
        <v>950.55746780278366</v>
      </c>
      <c r="BZ68" s="71">
        <v>996.94147309634968</v>
      </c>
      <c r="CA68" s="71">
        <v>1044.267024057169</v>
      </c>
      <c r="CB68" s="71">
        <v>1092.5341206852415</v>
      </c>
      <c r="CC68" s="71">
        <v>1141.7427629805675</v>
      </c>
      <c r="CD68" s="71">
        <v>1191.8929509431464</v>
      </c>
      <c r="CE68" s="71">
        <v>1242.9846845729789</v>
      </c>
      <c r="CF68" s="71">
        <v>1295.0179638700649</v>
      </c>
      <c r="CG68" s="71">
        <v>1347.9927888344041</v>
      </c>
      <c r="CH68" s="71">
        <v>1401.9091594659969</v>
      </c>
      <c r="CI68" s="71">
        <v>1456.7670757648423</v>
      </c>
      <c r="CJ68" s="71">
        <v>1512.5665377309415</v>
      </c>
      <c r="CK68" s="71">
        <v>1569.3075453642941</v>
      </c>
      <c r="CL68" s="71">
        <v>1626.9900986648997</v>
      </c>
      <c r="CM68" s="71">
        <v>1685.6141976327594</v>
      </c>
      <c r="CN68" s="71">
        <v>1745.1798422678719</v>
      </c>
      <c r="CO68" s="71">
        <v>1805.6870325702375</v>
      </c>
      <c r="CP68" s="71">
        <v>1867.1357685398573</v>
      </c>
      <c r="CQ68" s="71">
        <v>1929.5260501767284</v>
      </c>
      <c r="CR68" s="71">
        <v>1992.8578774808548</v>
      </c>
      <c r="CS68" s="71">
        <v>2057.1312504522339</v>
      </c>
      <c r="CT68" s="71">
        <v>2122.3461690908662</v>
      </c>
      <c r="CU68" s="71">
        <v>2188.5026333967526</v>
      </c>
      <c r="CV68" s="71">
        <v>2255.6006433698917</v>
      </c>
      <c r="CW68" s="71">
        <v>2323.6401990102841</v>
      </c>
      <c r="CX68" s="71">
        <v>2392.62130031793</v>
      </c>
      <c r="CY68" s="71">
        <v>2462.5439472928297</v>
      </c>
      <c r="CZ68" s="71">
        <v>2533.408139934982</v>
      </c>
      <c r="DA68" s="71">
        <v>2605.2138782443881</v>
      </c>
      <c r="DB68" s="71">
        <v>2677.9611622210459</v>
      </c>
      <c r="DC68" s="71">
        <v>2751.6499918649583</v>
      </c>
      <c r="DD68" s="71">
        <v>2826.2803671761244</v>
      </c>
      <c r="DE68" s="71">
        <v>2901.8522881545432</v>
      </c>
      <c r="DF68" s="71">
        <v>2978.3657548002161</v>
      </c>
      <c r="DG68" s="71">
        <v>3055.8207671131422</v>
      </c>
      <c r="DH68" s="71">
        <v>3134.2173250933211</v>
      </c>
      <c r="DI68" s="71">
        <v>3213.5554287407535</v>
      </c>
      <c r="DJ68" s="71">
        <v>3293.8350780554397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2920.7982976966441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2827.7409927913959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2893713.8668779805</v>
      </c>
      <c r="J89" s="80">
        <v>0.16769096702589431</v>
      </c>
      <c r="K89" s="80">
        <v>1.9479403059500933E-7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2891880.3246708233</v>
      </c>
      <c r="J90" s="80">
        <v>0.13794780178643817</v>
      </c>
      <c r="K90" s="80">
        <v>7.4172880587076418E-8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2827740.9927913961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3052.3063526614746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169.44593672475926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-263.5898682965568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55.173814311392348</v>
      </c>
      <c r="J119" s="80">
        <v>7.3742029494831374E-4</v>
      </c>
      <c r="K119" s="80">
        <v>6.0672973027569844E-10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51.489723302437838</v>
      </c>
      <c r="J120" s="80">
        <v>6.7765808865232976E-4</v>
      </c>
      <c r="K120" s="80">
        <v>3.6436863681445921E-10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-263.5898682965568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64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65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64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14760.496964936936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-806.61560331250178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F.4.4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F.4.5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F.4.6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59.999999999999993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64">
        <v>112.77695050276785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65">
        <v>123831110.42899768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0.11965800564834159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0.58781085562449775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108" activePane="bottomLeft" state="frozen"/>
      <selection pane="bottomLeft" activeCell="J127" sqref="J127:J16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7" t="s">
        <v>16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5" s="46" customFormat="1" ht="20.100000000000001" hidden="1" customHeight="1" outlineLevel="1">
      <c r="A4" s="47" t="s">
        <v>15</v>
      </c>
      <c r="B4" s="159" t="s">
        <v>14</v>
      </c>
      <c r="C4" s="159"/>
      <c r="D4" s="159"/>
      <c r="E4" s="159"/>
      <c r="F4" s="159"/>
      <c r="G4" s="15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0"/>
      <c r="C5" s="161"/>
      <c r="D5" s="161"/>
      <c r="E5" s="161"/>
      <c r="F5" s="161"/>
      <c r="G5" s="16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0"/>
      <c r="C6" s="161"/>
      <c r="D6" s="161"/>
      <c r="E6" s="161"/>
      <c r="F6" s="161"/>
      <c r="G6" s="16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0"/>
      <c r="C7" s="161"/>
      <c r="D7" s="161"/>
      <c r="E7" s="161"/>
      <c r="F7" s="161"/>
      <c r="G7" s="16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0"/>
      <c r="C8" s="161"/>
      <c r="D8" s="161"/>
      <c r="E8" s="161"/>
      <c r="F8" s="161"/>
      <c r="G8" s="16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0"/>
      <c r="C9" s="161"/>
      <c r="D9" s="161"/>
      <c r="E9" s="161"/>
      <c r="F9" s="161"/>
      <c r="G9" s="16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3" t="s">
        <v>100</v>
      </c>
      <c r="C13" s="153"/>
      <c r="D13" s="152" t="str">
        <f>Gap30deg!D13</f>
        <v>SP2200052</v>
      </c>
      <c r="E13" s="152"/>
      <c r="F13" s="152"/>
      <c r="G13" s="152"/>
      <c r="H13" s="152"/>
      <c r="I13" s="152"/>
      <c r="J13" s="152"/>
      <c r="K13" s="152"/>
      <c r="L13" s="86"/>
    </row>
    <row r="14" spans="1:15" s="85" customFormat="1" ht="20.100000000000001" customHeight="1" outlineLevel="1">
      <c r="A14" s="87"/>
      <c r="B14" s="153" t="s">
        <v>99</v>
      </c>
      <c r="C14" s="153"/>
      <c r="D14" s="152" t="str">
        <f>Gap30deg!D14</f>
        <v>Stichting GROW</v>
      </c>
      <c r="E14" s="152"/>
      <c r="F14" s="152"/>
      <c r="G14" s="152"/>
      <c r="H14" s="152"/>
      <c r="I14" s="152"/>
      <c r="J14" s="152"/>
      <c r="K14" s="152"/>
      <c r="L14" s="86"/>
    </row>
    <row r="15" spans="1:15" s="85" customFormat="1" ht="20.100000000000001" customHeight="1" outlineLevel="1">
      <c r="A15" s="87"/>
      <c r="B15" s="153" t="s">
        <v>98</v>
      </c>
      <c r="C15" s="153"/>
      <c r="D15" s="152" t="str">
        <f>Gap30deg!D15</f>
        <v>Bolt and Beautiful</v>
      </c>
      <c r="E15" s="152"/>
      <c r="F15" s="152"/>
      <c r="G15" s="152"/>
      <c r="H15" s="152"/>
      <c r="I15" s="152"/>
      <c r="J15" s="152"/>
      <c r="K15" s="152"/>
      <c r="L15" s="86"/>
    </row>
    <row r="16" spans="1:15" s="85" customFormat="1" ht="20.100000000000001" customHeight="1" outlineLevel="1">
      <c r="A16" s="87"/>
      <c r="B16" s="153" t="s">
        <v>97</v>
      </c>
      <c r="C16" s="153"/>
      <c r="D16" s="152" t="str">
        <f>Title</f>
        <v>Flange Segment Analytical Model for 90° gap size and shape factor 1.2</v>
      </c>
      <c r="E16" s="152"/>
      <c r="F16" s="152"/>
      <c r="G16" s="152"/>
      <c r="H16" s="152"/>
      <c r="I16" s="152"/>
      <c r="J16" s="152"/>
      <c r="K16" s="152"/>
      <c r="L16" s="86"/>
      <c r="M16" s="88"/>
    </row>
    <row r="17" spans="1:22" s="85" customFormat="1" ht="20.100000000000001" customHeight="1" outlineLevel="1">
      <c r="A17" s="87"/>
      <c r="B17" s="153" t="s">
        <v>96</v>
      </c>
      <c r="C17" s="153"/>
      <c r="D17" s="152">
        <f>Gap30deg!D17</f>
        <v>0.1</v>
      </c>
      <c r="E17" s="152"/>
      <c r="F17" s="152"/>
      <c r="G17" s="152"/>
      <c r="H17" s="152"/>
      <c r="I17" s="152"/>
      <c r="J17" s="152"/>
      <c r="K17" s="152"/>
      <c r="L17" s="86"/>
    </row>
    <row r="18" spans="1:22" s="85" customFormat="1" ht="20.100000000000001" customHeight="1" outlineLevel="1">
      <c r="A18" s="87"/>
      <c r="B18" s="153" t="s">
        <v>95</v>
      </c>
      <c r="C18" s="153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4"/>
      <c r="C28" s="155"/>
      <c r="D28" s="155"/>
      <c r="E28" s="155"/>
      <c r="F28" s="155"/>
      <c r="G28" s="155"/>
      <c r="H28" s="155"/>
      <c r="I28" s="155"/>
      <c r="J28" s="155"/>
      <c r="K28" s="15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2834.779262526954</v>
      </c>
      <c r="P67" s="71">
        <v>2834.779262526954</v>
      </c>
      <c r="Q67" s="71">
        <v>2834.78701306732</v>
      </c>
      <c r="R67" s="71">
        <v>2834.8818751304193</v>
      </c>
      <c r="S67" s="71">
        <v>2835.0846590043034</v>
      </c>
      <c r="T67" s="71">
        <v>2835.3953646889722</v>
      </c>
      <c r="U67" s="71">
        <v>2835.8139921844254</v>
      </c>
      <c r="V67" s="71">
        <v>2836.3405414906633</v>
      </c>
      <c r="W67" s="71">
        <v>2836.9750126076856</v>
      </c>
      <c r="X67" s="71">
        <v>2837.7174055354935</v>
      </c>
      <c r="Y67" s="71">
        <v>2838.5677202740858</v>
      </c>
      <c r="Z67" s="71">
        <v>2839.5259568234628</v>
      </c>
      <c r="AA67" s="71">
        <v>2840.5921151836242</v>
      </c>
      <c r="AB67" s="71">
        <v>2841.7661953545703</v>
      </c>
      <c r="AC67" s="71">
        <v>2843.0481973363012</v>
      </c>
      <c r="AD67" s="71">
        <v>2844.4381211288169</v>
      </c>
      <c r="AE67" s="71">
        <v>2845.9359667321173</v>
      </c>
      <c r="AF67" s="71">
        <v>2847.541734146203</v>
      </c>
      <c r="AG67" s="71">
        <v>2849.2554233710725</v>
      </c>
      <c r="AH67" s="71">
        <v>2851.0770344067273</v>
      </c>
      <c r="AI67" s="71">
        <v>2853.0065672531664</v>
      </c>
      <c r="AJ67" s="71">
        <v>2855.0440219103903</v>
      </c>
      <c r="AK67" s="71">
        <v>2857.1893983783993</v>
      </c>
      <c r="AL67" s="71">
        <v>2859.4426966571923</v>
      </c>
      <c r="AM67" s="71">
        <v>2861.8039167467705</v>
      </c>
      <c r="AN67" s="71">
        <v>2864.2730586471334</v>
      </c>
      <c r="AO67" s="71">
        <v>2866.8501223582812</v>
      </c>
      <c r="AP67" s="71">
        <v>2869.5351078802132</v>
      </c>
      <c r="AQ67" s="71">
        <v>2872.3280152129305</v>
      </c>
      <c r="AR67" s="71">
        <v>2875.2288443564321</v>
      </c>
      <c r="AS67" s="71">
        <v>2878.2899415571128</v>
      </c>
      <c r="AT67" s="71">
        <v>2881.643571682172</v>
      </c>
      <c r="AU67" s="71">
        <v>2885.2961801663801</v>
      </c>
      <c r="AV67" s="71">
        <v>2889.2477670097378</v>
      </c>
      <c r="AW67" s="71">
        <v>2893.4983322122453</v>
      </c>
      <c r="AX67" s="71">
        <v>2898.0478757739011</v>
      </c>
      <c r="AY67" s="71">
        <v>2902.8963976947066</v>
      </c>
      <c r="AZ67" s="71">
        <v>2908.0438979746609</v>
      </c>
      <c r="BA67" s="71">
        <v>2913.490376613765</v>
      </c>
      <c r="BB67" s="71">
        <v>2919.2358336120183</v>
      </c>
      <c r="BC67" s="71">
        <v>2925.2802689694208</v>
      </c>
      <c r="BD67" s="71">
        <v>2931.6236826859722</v>
      </c>
      <c r="BE67" s="71">
        <v>2938.2660747616733</v>
      </c>
      <c r="BF67" s="71">
        <v>2945.2074451965232</v>
      </c>
      <c r="BG67" s="71">
        <v>2952.4477939905228</v>
      </c>
      <c r="BH67" s="71">
        <v>2959.9871211436712</v>
      </c>
      <c r="BI67" s="71">
        <v>2967.8254266559693</v>
      </c>
      <c r="BJ67" s="71">
        <v>2975.9627105274162</v>
      </c>
      <c r="BK67" s="71">
        <v>2984.3989727580124</v>
      </c>
      <c r="BL67" s="71">
        <v>2993.1342133477583</v>
      </c>
      <c r="BM67" s="71">
        <v>3002.168432296653</v>
      </c>
      <c r="BN67" s="71">
        <v>3011.501629604697</v>
      </c>
      <c r="BO67" s="71">
        <v>3021.1338052718902</v>
      </c>
      <c r="BP67" s="71">
        <v>3031.0649592982327</v>
      </c>
      <c r="BQ67" s="71">
        <v>3041.2950916837244</v>
      </c>
      <c r="BR67" s="71">
        <v>3051.824202428365</v>
      </c>
      <c r="BS67" s="71">
        <v>3062.6522915321557</v>
      </c>
      <c r="BT67" s="71">
        <v>3073.7793589950948</v>
      </c>
      <c r="BU67" s="71">
        <v>3085.2054048171835</v>
      </c>
      <c r="BV67" s="71">
        <v>3096.9304289984216</v>
      </c>
      <c r="BW67" s="71">
        <v>3108.9544315388084</v>
      </c>
      <c r="BX67" s="71">
        <v>3121.277412438345</v>
      </c>
      <c r="BY67" s="71">
        <v>3133.8993716970303</v>
      </c>
      <c r="BZ67" s="71">
        <v>3146.8203093148654</v>
      </c>
      <c r="CA67" s="71">
        <v>3160.0402252918498</v>
      </c>
      <c r="CB67" s="71">
        <v>3173.5591196279829</v>
      </c>
      <c r="CC67" s="71">
        <v>3187.3769923232653</v>
      </c>
      <c r="CD67" s="71">
        <v>3201.4938433776974</v>
      </c>
      <c r="CE67" s="71">
        <v>3215.9096727912784</v>
      </c>
      <c r="CF67" s="71">
        <v>3230.6244805640085</v>
      </c>
      <c r="CG67" s="71">
        <v>3245.6382666958884</v>
      </c>
      <c r="CH67" s="71">
        <v>3260.9510311869167</v>
      </c>
      <c r="CI67" s="71">
        <v>3276.5627740370946</v>
      </c>
      <c r="CJ67" s="71">
        <v>3292.4734952464219</v>
      </c>
      <c r="CK67" s="71">
        <v>3308.6831948148983</v>
      </c>
      <c r="CL67" s="71">
        <v>3325.1918727425245</v>
      </c>
      <c r="CM67" s="71">
        <v>3341.9995290292991</v>
      </c>
      <c r="CN67" s="71">
        <v>3359.1061636752233</v>
      </c>
      <c r="CO67" s="71">
        <v>3376.5117766802969</v>
      </c>
      <c r="CP67" s="71">
        <v>3394.2163680445192</v>
      </c>
      <c r="CQ67" s="71">
        <v>3412.2199377678912</v>
      </c>
      <c r="CR67" s="71">
        <v>3430.5224858504125</v>
      </c>
      <c r="CS67" s="71">
        <v>3449.1240122920826</v>
      </c>
      <c r="CT67" s="71">
        <v>3468.024517092902</v>
      </c>
      <c r="CU67" s="71">
        <v>3487.2240002528715</v>
      </c>
      <c r="CV67" s="71">
        <v>3506.7224617719894</v>
      </c>
      <c r="CW67" s="71">
        <v>3526.519901650257</v>
      </c>
      <c r="CX67" s="71">
        <v>3546.6163198876729</v>
      </c>
      <c r="CY67" s="71">
        <v>3567.0117164842391</v>
      </c>
      <c r="CZ67" s="71">
        <v>3587.706091439954</v>
      </c>
      <c r="DA67" s="71">
        <v>3608.6994447548186</v>
      </c>
      <c r="DB67" s="71">
        <v>3629.9917764288316</v>
      </c>
      <c r="DC67" s="71">
        <v>3651.5830864619943</v>
      </c>
      <c r="DD67" s="71">
        <v>3673.4733748543063</v>
      </c>
      <c r="DE67" s="71">
        <v>3695.6626416057675</v>
      </c>
      <c r="DF67" s="71">
        <v>3718.150886716378</v>
      </c>
      <c r="DG67" s="71">
        <v>3740.9381101861377</v>
      </c>
      <c r="DH67" s="71">
        <v>3764.0243120150467</v>
      </c>
      <c r="DI67" s="71">
        <v>3787.4094922031049</v>
      </c>
      <c r="DJ67" s="71">
        <v>3811.093650750312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-246.28088167824194</v>
      </c>
      <c r="P68" s="71">
        <v>-246.28088167824194</v>
      </c>
      <c r="Q68" s="71">
        <v>-246.24027263712406</v>
      </c>
      <c r="R68" s="71">
        <v>-245.74324181876682</v>
      </c>
      <c r="S68" s="71">
        <v>-244.68075349104845</v>
      </c>
      <c r="T68" s="71">
        <v>-243.0528076539689</v>
      </c>
      <c r="U68" s="71">
        <v>-240.85940430752828</v>
      </c>
      <c r="V68" s="71">
        <v>-238.10054345172648</v>
      </c>
      <c r="W68" s="71">
        <v>-234.77622508656356</v>
      </c>
      <c r="X68" s="71">
        <v>-230.88644921203945</v>
      </c>
      <c r="Y68" s="71">
        <v>-226.43121582815428</v>
      </c>
      <c r="Z68" s="71">
        <v>-221.41052493490798</v>
      </c>
      <c r="AA68" s="71">
        <v>-215.82437653230051</v>
      </c>
      <c r="AB68" s="71">
        <v>-209.6727706203319</v>
      </c>
      <c r="AC68" s="71">
        <v>-202.95570719900212</v>
      </c>
      <c r="AD68" s="71">
        <v>-195.67318626831127</v>
      </c>
      <c r="AE68" s="71">
        <v>-187.82520782825924</v>
      </c>
      <c r="AF68" s="71">
        <v>-179.41177187884608</v>
      </c>
      <c r="AG68" s="71">
        <v>-170.4328784200718</v>
      </c>
      <c r="AH68" s="71">
        <v>-160.8885274519364</v>
      </c>
      <c r="AI68" s="71">
        <v>-150.77871897443981</v>
      </c>
      <c r="AJ68" s="71">
        <v>-140.1034529875821</v>
      </c>
      <c r="AK68" s="71">
        <v>-128.86272949136327</v>
      </c>
      <c r="AL68" s="71">
        <v>-117.05654848578335</v>
      </c>
      <c r="AM68" s="71">
        <v>-104.68490997084221</v>
      </c>
      <c r="AN68" s="71">
        <v>-91.747813946539978</v>
      </c>
      <c r="AO68" s="71">
        <v>-78.245260412876647</v>
      </c>
      <c r="AP68" s="71">
        <v>-64.177249369852163</v>
      </c>
      <c r="AQ68" s="71">
        <v>-49.54378081746647</v>
      </c>
      <c r="AR68" s="71">
        <v>-34.344854755719709</v>
      </c>
      <c r="AS68" s="71">
        <v>-18.480254313760305</v>
      </c>
      <c r="AT68" s="71">
        <v>-1.6967584484886302</v>
      </c>
      <c r="AU68" s="71">
        <v>16.017972622763331</v>
      </c>
      <c r="AV68" s="71">
        <v>34.663938899995642</v>
      </c>
      <c r="AW68" s="71">
        <v>54.241140383208382</v>
      </c>
      <c r="AX68" s="71">
        <v>74.749577072401394</v>
      </c>
      <c r="AY68" s="71">
        <v>96.189248967574756</v>
      </c>
      <c r="AZ68" s="71">
        <v>118.56015606872856</v>
      </c>
      <c r="BA68" s="71">
        <v>141.86229837586262</v>
      </c>
      <c r="BB68" s="71">
        <v>166.09567588897704</v>
      </c>
      <c r="BC68" s="71">
        <v>191.26028860807179</v>
      </c>
      <c r="BD68" s="71">
        <v>217.35613653314689</v>
      </c>
      <c r="BE68" s="71">
        <v>244.38321966420261</v>
      </c>
      <c r="BF68" s="71">
        <v>272.34153800123846</v>
      </c>
      <c r="BG68" s="71">
        <v>301.23109154425458</v>
      </c>
      <c r="BH68" s="71">
        <v>331.05188029325114</v>
      </c>
      <c r="BI68" s="71">
        <v>361.80390424822804</v>
      </c>
      <c r="BJ68" s="71">
        <v>393.4871634091852</v>
      </c>
      <c r="BK68" s="71">
        <v>426.10165777612315</v>
      </c>
      <c r="BL68" s="71">
        <v>459.64738734904103</v>
      </c>
      <c r="BM68" s="71">
        <v>494.12435212793929</v>
      </c>
      <c r="BN68" s="71">
        <v>529.53255211281794</v>
      </c>
      <c r="BO68" s="71">
        <v>565.87198730367686</v>
      </c>
      <c r="BP68" s="71">
        <v>603.14265770051622</v>
      </c>
      <c r="BQ68" s="71">
        <v>641.3445633033358</v>
      </c>
      <c r="BR68" s="71">
        <v>680.47770411213628</v>
      </c>
      <c r="BS68" s="71">
        <v>720.54208012691652</v>
      </c>
      <c r="BT68" s="71">
        <v>761.53769134767731</v>
      </c>
      <c r="BU68" s="71">
        <v>803.46453777441843</v>
      </c>
      <c r="BV68" s="71">
        <v>846.32261940714</v>
      </c>
      <c r="BW68" s="71">
        <v>890.11193624584166</v>
      </c>
      <c r="BX68" s="71">
        <v>934.83248829052422</v>
      </c>
      <c r="BY68" s="71">
        <v>980.48427554118678</v>
      </c>
      <c r="BZ68" s="71">
        <v>1027.0672979978294</v>
      </c>
      <c r="CA68" s="71">
        <v>1074.5815556604525</v>
      </c>
      <c r="CB68" s="71">
        <v>1123.0270485290562</v>
      </c>
      <c r="CC68" s="71">
        <v>1172.4037766036402</v>
      </c>
      <c r="CD68" s="71">
        <v>1222.7117398842045</v>
      </c>
      <c r="CE68" s="71">
        <v>1273.9509383707493</v>
      </c>
      <c r="CF68" s="71">
        <v>1326.1213720632745</v>
      </c>
      <c r="CG68" s="71">
        <v>1379.2230409617796</v>
      </c>
      <c r="CH68" s="71">
        <v>1433.2559450662652</v>
      </c>
      <c r="CI68" s="71">
        <v>1488.2200843767312</v>
      </c>
      <c r="CJ68" s="71">
        <v>1544.1154588931777</v>
      </c>
      <c r="CK68" s="71">
        <v>1600.9420686156047</v>
      </c>
      <c r="CL68" s="71">
        <v>1658.6999135440119</v>
      </c>
      <c r="CM68" s="71">
        <v>1717.3889936783994</v>
      </c>
      <c r="CN68" s="71">
        <v>1777.0093090187672</v>
      </c>
      <c r="CO68" s="71">
        <v>1837.5608595651154</v>
      </c>
      <c r="CP68" s="71">
        <v>1899.0436453174439</v>
      </c>
      <c r="CQ68" s="71">
        <v>1961.4576662757527</v>
      </c>
      <c r="CR68" s="71">
        <v>2024.8029224400416</v>
      </c>
      <c r="CS68" s="71">
        <v>2089.0794138103111</v>
      </c>
      <c r="CT68" s="71">
        <v>2154.2871403865611</v>
      </c>
      <c r="CU68" s="71">
        <v>2220.4261021687921</v>
      </c>
      <c r="CV68" s="71">
        <v>2287.4962991570028</v>
      </c>
      <c r="CW68" s="71">
        <v>2355.4977313511936</v>
      </c>
      <c r="CX68" s="71">
        <v>2424.4303987513649</v>
      </c>
      <c r="CY68" s="71">
        <v>2494.2943013575168</v>
      </c>
      <c r="CZ68" s="71">
        <v>2565.0894391696484</v>
      </c>
      <c r="DA68" s="71">
        <v>2636.8158121877609</v>
      </c>
      <c r="DB68" s="71">
        <v>2709.4734204118536</v>
      </c>
      <c r="DC68" s="71">
        <v>2783.0622638419263</v>
      </c>
      <c r="DD68" s="71">
        <v>2857.5823424779801</v>
      </c>
      <c r="DE68" s="71">
        <v>2933.0336563200135</v>
      </c>
      <c r="DF68" s="71">
        <v>3009.4162053680275</v>
      </c>
      <c r="DG68" s="71">
        <v>3086.7299896220234</v>
      </c>
      <c r="DH68" s="71">
        <v>3164.9750090819985</v>
      </c>
      <c r="DI68" s="71">
        <v>3244.1512637479536</v>
      </c>
      <c r="DJ68" s="71">
        <v>3324.2587536198889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2917.8339779580006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2834.779262526954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2893680.0233940114</v>
      </c>
      <c r="J89" s="80">
        <v>0.1711204935987187</v>
      </c>
      <c r="K89" s="80">
        <v>2.2483682291026227E-7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2891496.0011357404</v>
      </c>
      <c r="J90" s="80">
        <v>0.13569194733409173</v>
      </c>
      <c r="K90" s="80">
        <v>8.1159041505894725E-8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2834779.2625269541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3079.4792045249424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160.21289755007717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-246.28088167824194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55.06840118432067</v>
      </c>
      <c r="J119" s="80">
        <v>7.7878738362608529E-4</v>
      </c>
      <c r="K119" s="80">
        <v>7.003047501183678E-10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50.88709131646182</v>
      </c>
      <c r="J120" s="80">
        <v>7.109594438973845E-4</v>
      </c>
      <c r="K120" s="80">
        <v>4.2523368666976676E-10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-246.28088167824194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64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65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64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-712.67155330455603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G.4.4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G.4.5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G.4.6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90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64">
        <v>112.77695050276785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65">
        <v>123831110.42899768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0.11567948034942986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0.60610390399273117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tabSelected="1" zoomScaleNormal="100" workbookViewId="0">
      <pane ySplit="1" topLeftCell="A11" activePane="bottomLeft" state="frozen"/>
      <selection pane="bottomLeft" activeCell="O16" sqref="O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7" t="s">
        <v>16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5" s="46" customFormat="1" ht="20.100000000000001" hidden="1" customHeight="1" outlineLevel="1">
      <c r="A4" s="47" t="s">
        <v>15</v>
      </c>
      <c r="B4" s="159" t="s">
        <v>14</v>
      </c>
      <c r="C4" s="159"/>
      <c r="D4" s="159"/>
      <c r="E4" s="159"/>
      <c r="F4" s="159"/>
      <c r="G4" s="15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0"/>
      <c r="C5" s="161"/>
      <c r="D5" s="161"/>
      <c r="E5" s="161"/>
      <c r="F5" s="161"/>
      <c r="G5" s="16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0"/>
      <c r="C6" s="161"/>
      <c r="D6" s="161"/>
      <c r="E6" s="161"/>
      <c r="F6" s="161"/>
      <c r="G6" s="16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0"/>
      <c r="C7" s="161"/>
      <c r="D7" s="161"/>
      <c r="E7" s="161"/>
      <c r="F7" s="161"/>
      <c r="G7" s="16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0"/>
      <c r="C8" s="161"/>
      <c r="D8" s="161"/>
      <c r="E8" s="161"/>
      <c r="F8" s="161"/>
      <c r="G8" s="16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0"/>
      <c r="C9" s="161"/>
      <c r="D9" s="161"/>
      <c r="E9" s="161"/>
      <c r="F9" s="161"/>
      <c r="G9" s="16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3" t="s">
        <v>100</v>
      </c>
      <c r="C13" s="153"/>
      <c r="D13" s="152" t="str">
        <f>Gap30deg!D13</f>
        <v>SP2200052</v>
      </c>
      <c r="E13" s="152"/>
      <c r="F13" s="152"/>
      <c r="G13" s="152"/>
      <c r="H13" s="152"/>
      <c r="I13" s="152"/>
      <c r="J13" s="152"/>
      <c r="K13" s="152"/>
      <c r="L13" s="86"/>
    </row>
    <row r="14" spans="1:15" s="85" customFormat="1" ht="20.100000000000001" customHeight="1" outlineLevel="1">
      <c r="A14" s="87"/>
      <c r="B14" s="153" t="s">
        <v>99</v>
      </c>
      <c r="C14" s="153"/>
      <c r="D14" s="152" t="str">
        <f>Gap30deg!D14</f>
        <v>Stichting GROW</v>
      </c>
      <c r="E14" s="152"/>
      <c r="F14" s="152"/>
      <c r="G14" s="152"/>
      <c r="H14" s="152"/>
      <c r="I14" s="152"/>
      <c r="J14" s="152"/>
      <c r="K14" s="152"/>
      <c r="L14" s="86"/>
    </row>
    <row r="15" spans="1:15" s="85" customFormat="1" ht="20.100000000000001" customHeight="1" outlineLevel="1">
      <c r="A15" s="87"/>
      <c r="B15" s="153" t="s">
        <v>98</v>
      </c>
      <c r="C15" s="153"/>
      <c r="D15" s="152" t="str">
        <f>Gap30deg!D15</f>
        <v>Bolt and Beautiful</v>
      </c>
      <c r="E15" s="152"/>
      <c r="F15" s="152"/>
      <c r="G15" s="152"/>
      <c r="H15" s="152"/>
      <c r="I15" s="152"/>
      <c r="J15" s="152"/>
      <c r="K15" s="152"/>
      <c r="L15" s="86"/>
    </row>
    <row r="16" spans="1:15" s="85" customFormat="1" ht="20.100000000000001" customHeight="1" outlineLevel="1">
      <c r="A16" s="87"/>
      <c r="B16" s="153" t="s">
        <v>97</v>
      </c>
      <c r="C16" s="153"/>
      <c r="D16" s="152" t="str">
        <f>Title</f>
        <v>Flange Segment Analytical Model for 120° gap size and shape factor 1.2</v>
      </c>
      <c r="E16" s="152"/>
      <c r="F16" s="152"/>
      <c r="G16" s="152"/>
      <c r="H16" s="152"/>
      <c r="I16" s="152"/>
      <c r="J16" s="152"/>
      <c r="K16" s="152"/>
      <c r="L16" s="86"/>
      <c r="M16" s="88"/>
    </row>
    <row r="17" spans="1:22" s="85" customFormat="1" ht="20.100000000000001" customHeight="1" outlineLevel="1">
      <c r="A17" s="87"/>
      <c r="B17" s="153" t="s">
        <v>96</v>
      </c>
      <c r="C17" s="153"/>
      <c r="D17" s="152">
        <f>Gap30deg!D17</f>
        <v>0.1</v>
      </c>
      <c r="E17" s="152"/>
      <c r="F17" s="152"/>
      <c r="G17" s="152"/>
      <c r="H17" s="152"/>
      <c r="I17" s="152"/>
      <c r="J17" s="152"/>
      <c r="K17" s="152"/>
      <c r="L17" s="86"/>
    </row>
    <row r="18" spans="1:22" s="85" customFormat="1" ht="20.100000000000001" customHeight="1" outlineLevel="1">
      <c r="A18" s="87"/>
      <c r="B18" s="153" t="s">
        <v>95</v>
      </c>
      <c r="C18" s="153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4"/>
      <c r="C28" s="155"/>
      <c r="D28" s="155"/>
      <c r="E28" s="155"/>
      <c r="F28" s="155"/>
      <c r="G28" s="155"/>
      <c r="H28" s="155"/>
      <c r="I28" s="155"/>
      <c r="J28" s="155"/>
      <c r="K28" s="15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2837.6042592452122</v>
      </c>
      <c r="P67" s="71">
        <v>2837.6042592452122</v>
      </c>
      <c r="Q67" s="71">
        <v>2837.6117697926179</v>
      </c>
      <c r="R67" s="71">
        <v>2837.7021896115098</v>
      </c>
      <c r="S67" s="71">
        <v>2837.8950100588081</v>
      </c>
      <c r="T67" s="71">
        <v>2838.1902311345129</v>
      </c>
      <c r="U67" s="71">
        <v>2838.5878528386247</v>
      </c>
      <c r="V67" s="71">
        <v>2839.0878751711425</v>
      </c>
      <c r="W67" s="71">
        <v>2839.6902981320668</v>
      </c>
      <c r="X67" s="71">
        <v>2840.3951217213976</v>
      </c>
      <c r="Y67" s="71">
        <v>2841.2023459391353</v>
      </c>
      <c r="Z67" s="71">
        <v>2842.111970785279</v>
      </c>
      <c r="AA67" s="71">
        <v>2843.1239962598297</v>
      </c>
      <c r="AB67" s="71">
        <v>2844.2384223627864</v>
      </c>
      <c r="AC67" s="71">
        <v>2845.4552490941496</v>
      </c>
      <c r="AD67" s="71">
        <v>2846.7744764539198</v>
      </c>
      <c r="AE67" s="71">
        <v>2848.1961044420959</v>
      </c>
      <c r="AF67" s="71">
        <v>2849.720133058679</v>
      </c>
      <c r="AG67" s="71">
        <v>2851.3465623036682</v>
      </c>
      <c r="AH67" s="71">
        <v>2853.0753921770643</v>
      </c>
      <c r="AI67" s="71">
        <v>2854.9066226788668</v>
      </c>
      <c r="AJ67" s="71">
        <v>2856.8402538090759</v>
      </c>
      <c r="AK67" s="71">
        <v>2858.876285567691</v>
      </c>
      <c r="AL67" s="71">
        <v>2861.014717954713</v>
      </c>
      <c r="AM67" s="71">
        <v>2863.2555509701415</v>
      </c>
      <c r="AN67" s="71">
        <v>2865.5987846139765</v>
      </c>
      <c r="AO67" s="71">
        <v>2868.044418886218</v>
      </c>
      <c r="AP67" s="71">
        <v>2870.5924537868659</v>
      </c>
      <c r="AQ67" s="71">
        <v>2873.2428893159199</v>
      </c>
      <c r="AR67" s="71">
        <v>2875.9957254733813</v>
      </c>
      <c r="AS67" s="71">
        <v>2878.9503142518238</v>
      </c>
      <c r="AT67" s="71">
        <v>2882.2066145996896</v>
      </c>
      <c r="AU67" s="71">
        <v>2885.7646267485507</v>
      </c>
      <c r="AV67" s="71">
        <v>2889.6243506984079</v>
      </c>
      <c r="AW67" s="71">
        <v>2893.7857864492607</v>
      </c>
      <c r="AX67" s="71">
        <v>2898.2489340011084</v>
      </c>
      <c r="AY67" s="71">
        <v>2903.0137933539531</v>
      </c>
      <c r="AZ67" s="71">
        <v>2908.0803645077926</v>
      </c>
      <c r="BA67" s="71">
        <v>2913.4486474626274</v>
      </c>
      <c r="BB67" s="71">
        <v>2919.1186422184583</v>
      </c>
      <c r="BC67" s="71">
        <v>2925.0903487752848</v>
      </c>
      <c r="BD67" s="71">
        <v>2931.3637671331076</v>
      </c>
      <c r="BE67" s="71">
        <v>2937.9388972919251</v>
      </c>
      <c r="BF67" s="71">
        <v>2944.8157392517383</v>
      </c>
      <c r="BG67" s="71">
        <v>2951.9942930125476</v>
      </c>
      <c r="BH67" s="71">
        <v>2959.4745585743526</v>
      </c>
      <c r="BI67" s="71">
        <v>2967.2565359371529</v>
      </c>
      <c r="BJ67" s="71">
        <v>2975.3402251009488</v>
      </c>
      <c r="BK67" s="71">
        <v>2983.7256260657409</v>
      </c>
      <c r="BL67" s="71">
        <v>2992.4127388315278</v>
      </c>
      <c r="BM67" s="71">
        <v>3001.4015633983108</v>
      </c>
      <c r="BN67" s="71">
        <v>3010.6920997660895</v>
      </c>
      <c r="BO67" s="71">
        <v>3020.2843479348639</v>
      </c>
      <c r="BP67" s="71">
        <v>3030.178307904634</v>
      </c>
      <c r="BQ67" s="71">
        <v>3040.3739796753998</v>
      </c>
      <c r="BR67" s="71">
        <v>3050.8713632471608</v>
      </c>
      <c r="BS67" s="71">
        <v>3061.6704586199176</v>
      </c>
      <c r="BT67" s="71">
        <v>3072.7712657936704</v>
      </c>
      <c r="BU67" s="71">
        <v>3084.1737847684185</v>
      </c>
      <c r="BV67" s="71">
        <v>3095.8780155441623</v>
      </c>
      <c r="BW67" s="71">
        <v>3107.8839581209022</v>
      </c>
      <c r="BX67" s="71">
        <v>3120.1916124986369</v>
      </c>
      <c r="BY67" s="71">
        <v>3132.8009786773678</v>
      </c>
      <c r="BZ67" s="71">
        <v>3145.7120566570939</v>
      </c>
      <c r="CA67" s="71">
        <v>3158.9248464378161</v>
      </c>
      <c r="CB67" s="71">
        <v>3172.439348019534</v>
      </c>
      <c r="CC67" s="71">
        <v>3186.2555614022472</v>
      </c>
      <c r="CD67" s="71">
        <v>3200.373486585956</v>
      </c>
      <c r="CE67" s="71">
        <v>3214.793123570661</v>
      </c>
      <c r="CF67" s="71">
        <v>3229.5144723563612</v>
      </c>
      <c r="CG67" s="71">
        <v>3244.5375329430567</v>
      </c>
      <c r="CH67" s="71">
        <v>3259.8623053307488</v>
      </c>
      <c r="CI67" s="71">
        <v>3275.4887895194361</v>
      </c>
      <c r="CJ67" s="71">
        <v>3291.4169855091191</v>
      </c>
      <c r="CK67" s="71">
        <v>3307.6468932997977</v>
      </c>
      <c r="CL67" s="71">
        <v>3324.1785128914712</v>
      </c>
      <c r="CM67" s="71">
        <v>3341.0118442841413</v>
      </c>
      <c r="CN67" s="71">
        <v>3358.1468874778066</v>
      </c>
      <c r="CO67" s="71">
        <v>3375.583642472468</v>
      </c>
      <c r="CP67" s="71">
        <v>3393.3221092681247</v>
      </c>
      <c r="CQ67" s="71">
        <v>3411.362287864777</v>
      </c>
      <c r="CR67" s="71">
        <v>3429.7041782624251</v>
      </c>
      <c r="CS67" s="71">
        <v>3448.3477804610689</v>
      </c>
      <c r="CT67" s="71">
        <v>3467.2930944607083</v>
      </c>
      <c r="CU67" s="71">
        <v>3486.5401202613434</v>
      </c>
      <c r="CV67" s="71">
        <v>3506.0888578629738</v>
      </c>
      <c r="CW67" s="71">
        <v>3525.9393072656003</v>
      </c>
      <c r="CX67" s="71">
        <v>3546.091468469222</v>
      </c>
      <c r="CY67" s="71">
        <v>3566.5453414738399</v>
      </c>
      <c r="CZ67" s="71">
        <v>3587.3009262794531</v>
      </c>
      <c r="DA67" s="71">
        <v>3608.3582228860619</v>
      </c>
      <c r="DB67" s="71">
        <v>3629.7172312936664</v>
      </c>
      <c r="DC67" s="71">
        <v>3651.3779515022661</v>
      </c>
      <c r="DD67" s="71">
        <v>3673.340383511862</v>
      </c>
      <c r="DE67" s="71">
        <v>3695.6045273224536</v>
      </c>
      <c r="DF67" s="71">
        <v>3718.1703829340404</v>
      </c>
      <c r="DG67" s="71">
        <v>3741.0379503466233</v>
      </c>
      <c r="DH67" s="71">
        <v>3764.207229560202</v>
      </c>
      <c r="DI67" s="71">
        <v>3787.6782205747763</v>
      </c>
      <c r="DJ67" s="71">
        <v>3811.4509233903455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-240.35514075009525</v>
      </c>
      <c r="P68" s="71">
        <v>-240.35514075009525</v>
      </c>
      <c r="Q68" s="71">
        <v>-240.31440256635648</v>
      </c>
      <c r="R68" s="71">
        <v>-239.82395373530397</v>
      </c>
      <c r="S68" s="71">
        <v>-238.77807060769464</v>
      </c>
      <c r="T68" s="71">
        <v>-237.17675318352849</v>
      </c>
      <c r="U68" s="71">
        <v>-235.02000146280551</v>
      </c>
      <c r="V68" s="71">
        <v>-232.30781544552576</v>
      </c>
      <c r="W68" s="71">
        <v>-229.04019513168907</v>
      </c>
      <c r="X68" s="71">
        <v>-225.21714052129568</v>
      </c>
      <c r="Y68" s="71">
        <v>-220.83865161434539</v>
      </c>
      <c r="Z68" s="71">
        <v>-215.90472841083835</v>
      </c>
      <c r="AA68" s="71">
        <v>-210.41537091077447</v>
      </c>
      <c r="AB68" s="71">
        <v>-204.37057911415371</v>
      </c>
      <c r="AC68" s="71">
        <v>-197.77035302097619</v>
      </c>
      <c r="AD68" s="71">
        <v>-190.61469263124184</v>
      </c>
      <c r="AE68" s="71">
        <v>-182.9035979449506</v>
      </c>
      <c r="AF68" s="71">
        <v>-174.6370689621026</v>
      </c>
      <c r="AG68" s="71">
        <v>-165.81510568269772</v>
      </c>
      <c r="AH68" s="71">
        <v>-156.43770810673612</v>
      </c>
      <c r="AI68" s="71">
        <v>-146.50487623421765</v>
      </c>
      <c r="AJ68" s="71">
        <v>-136.01661006514234</v>
      </c>
      <c r="AK68" s="71">
        <v>-124.97290959951017</v>
      </c>
      <c r="AL68" s="71">
        <v>-113.37377483732122</v>
      </c>
      <c r="AM68" s="71">
        <v>-101.2192057785755</v>
      </c>
      <c r="AN68" s="71">
        <v>-88.509202423272896</v>
      </c>
      <c r="AO68" s="71">
        <v>-75.243764771413481</v>
      </c>
      <c r="AP68" s="71">
        <v>-61.422892822997284</v>
      </c>
      <c r="AQ68" s="71">
        <v>-47.046586578024218</v>
      </c>
      <c r="AR68" s="71">
        <v>-32.114846036494313</v>
      </c>
      <c r="AS68" s="71">
        <v>-16.4360991786344</v>
      </c>
      <c r="AT68" s="71">
        <v>0.182396356843185</v>
      </c>
      <c r="AU68" s="71">
        <v>17.740641016459435</v>
      </c>
      <c r="AV68" s="71">
        <v>36.238634800214257</v>
      </c>
      <c r="AW68" s="71">
        <v>55.676377708107573</v>
      </c>
      <c r="AX68" s="71">
        <v>76.053869740139547</v>
      </c>
      <c r="AY68" s="71">
        <v>97.371110896310114</v>
      </c>
      <c r="AZ68" s="71">
        <v>119.62810117661925</v>
      </c>
      <c r="BA68" s="71">
        <v>142.82484058106687</v>
      </c>
      <c r="BB68" s="71">
        <v>166.96132910965315</v>
      </c>
      <c r="BC68" s="71">
        <v>192.03756676237802</v>
      </c>
      <c r="BD68" s="71">
        <v>218.05355353924134</v>
      </c>
      <c r="BE68" s="71">
        <v>245.00928944024338</v>
      </c>
      <c r="BF68" s="71">
        <v>272.90477446538398</v>
      </c>
      <c r="BG68" s="71">
        <v>301.74000861466317</v>
      </c>
      <c r="BH68" s="71">
        <v>331.51499188808089</v>
      </c>
      <c r="BI68" s="71">
        <v>362.22972428563725</v>
      </c>
      <c r="BJ68" s="71">
        <v>393.88420580733185</v>
      </c>
      <c r="BK68" s="71">
        <v>426.47843645316539</v>
      </c>
      <c r="BL68" s="71">
        <v>460.01241622313745</v>
      </c>
      <c r="BM68" s="71">
        <v>494.4861451172481</v>
      </c>
      <c r="BN68" s="71">
        <v>529.89962313549734</v>
      </c>
      <c r="BO68" s="71">
        <v>566.25285027788516</v>
      </c>
      <c r="BP68" s="71">
        <v>603.54582654441151</v>
      </c>
      <c r="BQ68" s="71">
        <v>641.77855193507617</v>
      </c>
      <c r="BR68" s="71">
        <v>680.95102644987969</v>
      </c>
      <c r="BS68" s="71">
        <v>721.06325008882186</v>
      </c>
      <c r="BT68" s="71">
        <v>762.11522285190244</v>
      </c>
      <c r="BU68" s="71">
        <v>804.10694473912167</v>
      </c>
      <c r="BV68" s="71">
        <v>847.03841575047954</v>
      </c>
      <c r="BW68" s="71">
        <v>890.90963588597606</v>
      </c>
      <c r="BX68" s="71">
        <v>935.72060514561076</v>
      </c>
      <c r="BY68" s="71">
        <v>981.47132352938434</v>
      </c>
      <c r="BZ68" s="71">
        <v>1028.1617910372966</v>
      </c>
      <c r="CA68" s="71">
        <v>1075.7920076693472</v>
      </c>
      <c r="CB68" s="71">
        <v>1124.3619734255365</v>
      </c>
      <c r="CC68" s="71">
        <v>1173.8716883058644</v>
      </c>
      <c r="CD68" s="71">
        <v>1224.3211523103309</v>
      </c>
      <c r="CE68" s="71">
        <v>1275.7103654389355</v>
      </c>
      <c r="CF68" s="71">
        <v>1328.0393276916791</v>
      </c>
      <c r="CG68" s="71">
        <v>1381.3080390685614</v>
      </c>
      <c r="CH68" s="71">
        <v>1435.5164995695823</v>
      </c>
      <c r="CI68" s="71">
        <v>1490.6647091947416</v>
      </c>
      <c r="CJ68" s="71">
        <v>1546.7526679440396</v>
      </c>
      <c r="CK68" s="71">
        <v>1603.7803758174762</v>
      </c>
      <c r="CL68" s="71">
        <v>1661.7478328150505</v>
      </c>
      <c r="CM68" s="71">
        <v>1720.6550389367642</v>
      </c>
      <c r="CN68" s="71">
        <v>1780.5019941826165</v>
      </c>
      <c r="CO68" s="71">
        <v>1841.2886985526072</v>
      </c>
      <c r="CP68" s="71">
        <v>1903.0151520467366</v>
      </c>
      <c r="CQ68" s="71">
        <v>1965.6813546650046</v>
      </c>
      <c r="CR68" s="71">
        <v>2029.2873064074113</v>
      </c>
      <c r="CS68" s="71">
        <v>2093.8330072739559</v>
      </c>
      <c r="CT68" s="71">
        <v>2159.3184572646396</v>
      </c>
      <c r="CU68" s="71">
        <v>2225.7436563794618</v>
      </c>
      <c r="CV68" s="71">
        <v>2293.1086046184228</v>
      </c>
      <c r="CW68" s="71">
        <v>2361.4133019815222</v>
      </c>
      <c r="CX68" s="71">
        <v>2430.6577484687605</v>
      </c>
      <c r="CY68" s="71">
        <v>2500.8419440801372</v>
      </c>
      <c r="CZ68" s="71">
        <v>2571.9658888156523</v>
      </c>
      <c r="DA68" s="71">
        <v>2644.0295826753058</v>
      </c>
      <c r="DB68" s="71">
        <v>2717.0330256590983</v>
      </c>
      <c r="DC68" s="71">
        <v>2790.9762177670295</v>
      </c>
      <c r="DD68" s="71">
        <v>2865.8591589990974</v>
      </c>
      <c r="DE68" s="71">
        <v>2941.6818493553055</v>
      </c>
      <c r="DF68" s="71">
        <v>3018.4442888356521</v>
      </c>
      <c r="DG68" s="71">
        <v>3096.146477440137</v>
      </c>
      <c r="DH68" s="71">
        <v>3174.7884151687608</v>
      </c>
      <c r="DI68" s="71">
        <v>3254.3701020215235</v>
      </c>
      <c r="DJ68" s="71">
        <v>3334.8915379984242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2916.6766448801113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2837.6042592452122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2893600.5804047468</v>
      </c>
      <c r="J89" s="80">
        <v>0.17280234972532127</v>
      </c>
      <c r="K89" s="80">
        <v>2.4370432807676286E-7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2891153.377181747</v>
      </c>
      <c r="J90" s="80">
        <v>0.13310456172127433</v>
      </c>
      <c r="K90" s="80">
        <v>8.2712960706515099E-8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2837604.2592452122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3088.5458507634571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156.6081239128045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-240.35514075009525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54.820958163084363</v>
      </c>
      <c r="J119" s="80">
        <v>7.9852229242372876E-4</v>
      </c>
      <c r="K119" s="147">
        <v>7.5907182981623907E-10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50.102223771594524</v>
      </c>
      <c r="J120" s="80">
        <v>7.2197641517076781E-4</v>
      </c>
      <c r="K120" s="80">
        <v>4.4864583216989558E-10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-240.35514075009525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64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65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64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-681.3256543935745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H.4.4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H.4.5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H.4.6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119.99999999999999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64">
        <v>112.77695050276785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65">
        <v>123831110.42899768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0.11270892416039283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0.61134783038820784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zoomScale="85" zoomScaleNormal="85" workbookViewId="0">
      <selection activeCell="H29" sqref="H29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5" spans="2:18">
      <c r="H25" t="s">
        <v>328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2000.9202638759255</v>
      </c>
      <c r="F69" s="108" cm="1">
        <f t="array" aca="1" ref="F69" ca="1">INDIRECT(sheet_name&amp;"!Point2.Z")</f>
        <v>2000.9619972862092</v>
      </c>
      <c r="G69" s="118">
        <f t="shared" ca="1" si="4"/>
        <v>2.0857108120304573E-5</v>
      </c>
      <c r="K69" s="106"/>
      <c r="L69" s="103" t="s">
        <v>313</v>
      </c>
      <c r="M69" s="103" t="s">
        <v>127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3738.8</v>
      </c>
      <c r="O70" s="109">
        <v>3738.8</v>
      </c>
      <c r="P70" s="109">
        <v>3738.8</v>
      </c>
      <c r="Q70" s="109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251.14925721102841</v>
      </c>
      <c r="F71" s="107" cm="1">
        <f t="array" aca="1" ref="F71" ca="1">INDIRECT(sheet_name&amp;"!Point3.Z")</f>
        <v>251.15459961508168</v>
      </c>
      <c r="G71" s="118">
        <f t="shared" ca="1" si="4"/>
        <v>2.1271829001577241E-5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2939.9421878185444</v>
      </c>
      <c r="F72" s="107" cm="1">
        <f t="array" aca="1" ref="F72" ca="1">INDIRECT(sheet_name&amp;"!Point3.Fs")</f>
        <v>2939.9408906954832</v>
      </c>
      <c r="G72" s="118">
        <f t="shared" ca="1" si="4"/>
        <v>-4.4120699605041146E-7</v>
      </c>
      <c r="K72" s="106"/>
      <c r="L72" s="103" t="s">
        <v>310</v>
      </c>
      <c r="M72" s="103" t="s">
        <v>127</v>
      </c>
      <c r="N72" s="109">
        <v>2939.9421878185444</v>
      </c>
      <c r="O72" s="109">
        <v>2920.7996421348157</v>
      </c>
      <c r="P72" s="109">
        <v>2917.835320467329</v>
      </c>
      <c r="Q72" s="109">
        <v>2916.677985871765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1391753646.6838758</v>
      </c>
      <c r="F73" s="110" t="s">
        <v>85</v>
      </c>
      <c r="G73" s="110"/>
      <c r="K73" s="106"/>
      <c r="L73" s="103" t="s">
        <v>309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187240.87089252812</v>
      </c>
      <c r="F74" s="111" t="s">
        <v>85</v>
      </c>
      <c r="G74" s="111"/>
      <c r="K74" s="106"/>
      <c r="L74" s="103" t="s">
        <v>308</v>
      </c>
      <c r="M74" s="103"/>
      <c r="N74" s="111">
        <v>187240.87089252812</v>
      </c>
      <c r="O74" s="111">
        <v>144826.83391796448</v>
      </c>
      <c r="P74" s="111">
        <v>139478.76999330049</v>
      </c>
      <c r="Q74" s="111">
        <v>137817.1148098961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213725556.87489808</v>
      </c>
      <c r="F75" s="111" t="s">
        <v>85</v>
      </c>
      <c r="G75" s="111"/>
      <c r="K75" s="106"/>
      <c r="L75" s="103" t="s">
        <v>307</v>
      </c>
      <c r="M75" s="103"/>
      <c r="N75" s="111">
        <v>213725556.87489808</v>
      </c>
      <c r="O75" s="111">
        <v>124680416.00301333</v>
      </c>
      <c r="P75" s="111">
        <v>106159914.78843617</v>
      </c>
      <c r="Q75" s="111">
        <v>97725643.802408978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1.3453592978805262E-4</v>
      </c>
      <c r="F76" s="146" cm="1">
        <f t="array" aca="1" ref="F76" ca="1">INDIRECT(sheet_name&amp;"!Fs_coeff.tens.2")*1000</f>
        <v>1.3453194356000459E-4</v>
      </c>
      <c r="G76" s="118">
        <f t="shared" ref="G76:G78" ca="1" si="5">(F76-E76)/E76</f>
        <v>-2.962946816001108E-5</v>
      </c>
      <c r="K76" s="106"/>
      <c r="L76" s="105" t="s">
        <v>306</v>
      </c>
      <c r="M76" s="103"/>
      <c r="N76" s="150">
        <v>1.3453592978805262E-4</v>
      </c>
      <c r="O76" s="150">
        <v>1.9479433966601163E-4</v>
      </c>
      <c r="P76" s="150">
        <v>2.2483550066619361E-4</v>
      </c>
      <c r="Q76" s="150">
        <v>2.4370209971124864E-4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0.15356565250189275</v>
      </c>
      <c r="F77" s="146" cm="1">
        <f t="array" aca="1" ref="F77" ca="1">INDIRECT(sheet_name&amp;"!Fs_coeff.tens.1")</f>
        <v>0.15355954292157073</v>
      </c>
      <c r="G77" s="118">
        <f t="shared" ca="1" si="5"/>
        <v>-3.9784810095743922E-5</v>
      </c>
      <c r="K77" s="106"/>
      <c r="L77" s="105" t="s">
        <v>305</v>
      </c>
      <c r="M77" s="103"/>
      <c r="N77" s="150">
        <v>0.15356565250189275</v>
      </c>
      <c r="O77" s="150">
        <v>0.16769709485155029</v>
      </c>
      <c r="P77" s="150">
        <v>0.17112652766643241</v>
      </c>
      <c r="Q77" s="150">
        <v>0.17280832372040422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2892.88830676009</v>
      </c>
      <c r="F78" s="107" cm="1">
        <f t="array" aca="1" ref="F78" ca="1">INDIRECT(sheet_name&amp;"!Fs_coeff.tens.0")/1000</f>
        <v>2892.8876140937446</v>
      </c>
      <c r="G78" s="118">
        <f t="shared" ca="1" si="5"/>
        <v>-2.3943763879138282E-7</v>
      </c>
      <c r="K78" s="106"/>
      <c r="L78" s="112" t="s">
        <v>304</v>
      </c>
      <c r="M78" s="103"/>
      <c r="N78" s="108">
        <v>2892.88830676009</v>
      </c>
      <c r="O78" s="108">
        <v>2893.7146176896813</v>
      </c>
      <c r="P78" s="108">
        <v>2893.6807874434912</v>
      </c>
      <c r="Q78" s="108">
        <v>2893.6013508215733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1244.3580111747735</v>
      </c>
      <c r="F79" s="107" cm="1">
        <f t="array" aca="1" ref="F79" ca="1">-INDIRECT(sheet_name&amp;"!DZ_gap")</f>
        <v>1244.3583528535567</v>
      </c>
      <c r="G79" s="118">
        <f ca="1">(F79-E79)/E79</f>
        <v>2.7458237906393814E-7</v>
      </c>
      <c r="I79" s="139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38"/>
      <c r="K81" s="106"/>
      <c r="L81" s="103" t="s">
        <v>142</v>
      </c>
      <c r="M81" s="103" t="s">
        <v>273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14636.622779298261</v>
      </c>
      <c r="F84" s="111" cm="1">
        <f t="array" aca="1" ref="F84" ca="1">INDIRECT(sheet_name&amp;"!gap.stiffness")</f>
        <v>14636.626798256961</v>
      </c>
      <c r="G84" s="118">
        <f ca="1">(F84-E84)/E84</f>
        <v>2.7458237876438642E-7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4797.9387029107638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5169.2082946490964</v>
      </c>
      <c r="F86" s="111" cm="1">
        <f t="array" aca="1" ref="F86" ca="1">INDIRECT(sheet_name&amp;"!gap.k_shell")</f>
        <v>5169.2082946490964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5169.2082946490964</v>
      </c>
      <c r="F87" s="111" cm="1">
        <f t="array" aca="1" ref="F87" ca="1">INDIRECT(sheet_name&amp;"!gap.k_shell")</f>
        <v>5169.2082946490964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1483.8020595773849</v>
      </c>
      <c r="F89" s="107" cm="1">
        <f t="array" aca="1" ref="F89" ca="1">INDIRECT(sheet_name&amp;"!gap.k_fl")</f>
        <v>1483.8038863767938</v>
      </c>
      <c r="G89" s="118">
        <f ca="1">(F89-E89)/E89</f>
        <v>1.2311611223035349E-6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549.79614201309175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431.02794916761809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t="s">
        <v>85</v>
      </c>
      <c r="G92" s="104"/>
      <c r="H92" t="str">
        <f>"Inclination used: "&amp;E92&amp;"deg"</f>
        <v>Inclination used: 0deg</v>
      </c>
      <c r="I92" s="139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1794.1541531878652</v>
      </c>
      <c r="F93" s="107" t="s">
        <v>85</v>
      </c>
      <c r="G93" s="107"/>
      <c r="I93" s="139"/>
      <c r="K93" s="106">
        <f>K91+1</f>
        <v>32</v>
      </c>
      <c r="L93" s="105" t="s">
        <v>139</v>
      </c>
      <c r="M93" s="103" t="s">
        <v>127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2.4286136732398829</v>
      </c>
      <c r="F97" s="109" cm="1">
        <f t="array" aca="1" ref="F97" ca="1">INDIRECT(sheet_name&amp;"!stiffness_correction_factor")</f>
        <v>2.4286653342946511</v>
      </c>
      <c r="G97" s="118">
        <f ca="1">(F97-E97)/E97</f>
        <v>2.1271829001672139E-5</v>
      </c>
      <c r="I97" s="139"/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10245.332978022379</v>
      </c>
      <c r="F99" s="107" cm="1">
        <f t="array" aca="1" ref="F99" ca="1">INDIRECT(sheet_name&amp;"!k_seg")</f>
        <v>10244.96531616569</v>
      </c>
      <c r="G99" s="118">
        <f ca="1">(F99-E99)/E99</f>
        <v>-3.5885788922463456E-5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823.89401242504141</v>
      </c>
      <c r="F100" s="111" cm="1">
        <f t="array" aca="1" ref="F100" ca="1">ROUND(INDIRECT(sheet_name&amp;"!Z2_tilde"),0)</f>
        <v>824</v>
      </c>
      <c r="G100" s="118">
        <f ca="1">(F100-E100)/E100</f>
        <v>1.2864224446373524E-4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0.41430870717841117</v>
      </c>
      <c r="F101" s="109" cm="1">
        <f t="array" aca="1" ref="F101" ca="1">INDIRECT(sheet_name&amp;"!u")</f>
        <v>0.41432340368180404</v>
      </c>
      <c r="G101" s="118">
        <f ca="1">(F101-E101)/E101</f>
        <v>3.5472349816039453E-5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0.41430870717841117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-1367.6496778414403</v>
      </c>
      <c r="F106" s="107" cm="1">
        <f t="array" aca="1" ref="F106" ca="1">INDIRECT(sheet_name&amp;"!point4.Z")</f>
        <v>-1367.6500195202234</v>
      </c>
      <c r="G106" s="118">
        <f ca="1">(F106-E106)/E106</f>
        <v>2.4982916945142781E-7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0.12040478807649153</v>
      </c>
      <c r="F107" s="113" cm="1">
        <f t="array" aca="1" ref="F107" ca="1">INDIRECT(sheet_name&amp;"!true_force_initial_slope")</f>
        <v>0.12038620783873294</v>
      </c>
      <c r="G107" s="118">
        <f ca="1">(F107-E107)/E107</f>
        <v>-1.5431477481436177E-4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0.12040478807649153</v>
      </c>
      <c r="O107" s="109">
        <v>0.11968353670000167</v>
      </c>
      <c r="P107" s="109">
        <v>0.1157083240104905</v>
      </c>
      <c r="Q107" s="109">
        <v>0.11273981784143602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2801.0866686866084</v>
      </c>
      <c r="F108" s="108" cm="1">
        <f t="array" aca="1" ref="F108" ca="1">INDIRECT(sheet_name&amp;"!point4.Fs")</f>
        <v>2801.0982083537542</v>
      </c>
      <c r="G108" s="118">
        <f ca="1">(F108-E108)/E108</f>
        <v>4.1197108518018312E-6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2801.0866686866084</v>
      </c>
      <c r="O108" s="108">
        <v>2827.7306966148312</v>
      </c>
      <c r="P108" s="108">
        <v>2834.7689845973864</v>
      </c>
      <c r="Q108" s="108">
        <v>2837.5937349423066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0.49415030308522712</v>
      </c>
      <c r="F117" s="113" cm="1">
        <f t="array" aca="1" ref="F117" ca="1">INDIRECT(sheet_name&amp;"!true_moment_initial_slope")</f>
        <v>0.49406616497246486</v>
      </c>
      <c r="G117" s="118">
        <f ca="1">(F117-E117)/E117</f>
        <v>-1.7026826096622647E-4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0.49415030308522712</v>
      </c>
      <c r="O117" s="109">
        <v>0.58792341515434787</v>
      </c>
      <c r="P117" s="109">
        <v>0.60622809380095677</v>
      </c>
      <c r="Q117" s="109">
        <v>0.61147882833072409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0.1234684985175353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0.1234684985175353</v>
      </c>
      <c r="O118" s="114">
        <v>0.11428595240035409</v>
      </c>
      <c r="P118" s="114">
        <v>0.1071879967338283</v>
      </c>
      <c r="Q118" s="114">
        <v>0.10262233004223215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-322.13499207144736</v>
      </c>
      <c r="F119" s="108" cm="1">
        <f t="array" aca="1" ref="F119" ca="1">INDIRECT(sheet_name&amp;"!point4.Ms")</f>
        <v>-322.08126090496728</v>
      </c>
      <c r="G119" s="118">
        <f ca="1">(F119-E119)/E119</f>
        <v>-1.6679705031286883E-4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-322.13499207144736</v>
      </c>
      <c r="O119" s="108">
        <v>-263.63757311066729</v>
      </c>
      <c r="P119" s="108">
        <v>-246.3276668322757</v>
      </c>
      <c r="Q119" s="108">
        <v>-240.40239495744856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-76.819507629007845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-76.819507629007845</v>
      </c>
      <c r="O120" s="108">
        <v>-46.092415558401107</v>
      </c>
      <c r="P120" s="108">
        <v>-38.194917972427533</v>
      </c>
      <c r="Q120" s="108">
        <v>-34.959613062205065</v>
      </c>
      <c r="R120" t="str">
        <f t="shared" si="6"/>
        <v>(valid in case T-Flange is calculated)</v>
      </c>
    </row>
    <row r="121" spans="2:18"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>
      <c r="N122" s="113">
        <v>0</v>
      </c>
      <c r="O122" s="113">
        <v>-5.0559479414750573E-13</v>
      </c>
      <c r="P122" s="113">
        <v>-5.0559479414750573E-13</v>
      </c>
      <c r="Q122" s="113">
        <v>0</v>
      </c>
    </row>
    <row r="123" spans="2:18">
      <c r="N123" s="109">
        <v>-40.182316327404109</v>
      </c>
      <c r="O123" s="109">
        <v>-72.575501817309217</v>
      </c>
      <c r="P123" s="109">
        <v>-82.928009654801173</v>
      </c>
      <c r="Q123" s="109">
        <v>-87.818771136704058</v>
      </c>
    </row>
    <row r="124" spans="2:18">
      <c r="N124" s="113">
        <v>0</v>
      </c>
      <c r="O124" s="113">
        <v>-5.0559479414750573E-13</v>
      </c>
      <c r="P124" s="113">
        <v>-5.0559479414750573E-13</v>
      </c>
      <c r="Q124" s="113">
        <v>0</v>
      </c>
    </row>
    <row r="125" spans="2:18">
      <c r="N125" s="113">
        <v>1.3386781456392284E-2</v>
      </c>
      <c r="O125" s="113">
        <v>1.3306591666872168E-2</v>
      </c>
      <c r="P125" s="113">
        <v>1.2864621672428456E-2</v>
      </c>
      <c r="Q125" s="113">
        <v>1.2534578790321781E-2</v>
      </c>
    </row>
    <row r="126" spans="2:18">
      <c r="N126" s="109">
        <v>-40.149725060359245</v>
      </c>
      <c r="O126" s="109">
        <v>-72.516636929049142</v>
      </c>
      <c r="P126" s="109">
        <v>-82.860748004523572</v>
      </c>
      <c r="Q126" s="109">
        <v>-87.747542664001102</v>
      </c>
    </row>
    <row r="127" spans="2:18">
      <c r="N127" s="113">
        <v>1.2346849851752828E-2</v>
      </c>
      <c r="O127" s="113">
        <v>1.1428595239529164E-2</v>
      </c>
      <c r="P127" s="113">
        <v>1.0718799672876625E-2</v>
      </c>
      <c r="Q127" s="113">
        <v>1.0262233004222632E-2</v>
      </c>
    </row>
    <row r="128" spans="2:18">
      <c r="N128" s="113">
        <v>-14.685047887174937</v>
      </c>
      <c r="O128" s="113">
        <v>-26.523476420299968</v>
      </c>
      <c r="P128" s="113">
        <v>-30.306908716915537</v>
      </c>
      <c r="Q128" s="113">
        <v>-32.094288667371821</v>
      </c>
    </row>
    <row r="129" spans="14:17">
      <c r="N129" s="113">
        <v>2925.8132343674552</v>
      </c>
      <c r="O129" s="113">
        <v>3052.4380171708826</v>
      </c>
      <c r="P129" s="113">
        <v>3079.6130021445742</v>
      </c>
      <c r="Q129" s="113">
        <v>3088.6803607244869</v>
      </c>
    </row>
    <row r="130" spans="14:17">
      <c r="N130" s="113">
        <v>229.08386220142413</v>
      </c>
      <c r="O130" s="113">
        <v>169.45782240535738</v>
      </c>
      <c r="P130" s="113">
        <v>160.22442342937131</v>
      </c>
      <c r="Q130" s="113">
        <v>156.61950693641407</v>
      </c>
    </row>
    <row r="131" spans="14:17">
      <c r="N131" s="149">
        <v>4.1905840717736343E-4</v>
      </c>
      <c r="O131" s="149">
        <v>6.0675394176265703E-4</v>
      </c>
      <c r="P131" s="149">
        <v>7.0032746593815128E-4</v>
      </c>
      <c r="Q131" s="149">
        <v>7.5909397505679655E-4</v>
      </c>
    </row>
    <row r="132" spans="14:17">
      <c r="N132" s="149">
        <v>0.59744121614189982</v>
      </c>
      <c r="O132" s="149">
        <v>0.73747814923545729</v>
      </c>
      <c r="P132" s="149">
        <v>0.77884714204471928</v>
      </c>
      <c r="Q132" s="149">
        <v>0.79858284162159954</v>
      </c>
    </row>
    <row r="133" spans="14:17">
      <c r="N133" s="149">
        <v>52.604437654353092</v>
      </c>
      <c r="O133" s="149">
        <v>55.178267132717792</v>
      </c>
      <c r="P133" s="149">
        <v>55.072891200019058</v>
      </c>
      <c r="Q133" s="149">
        <v>54.825458530511014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327</vt:i4>
      </vt:variant>
    </vt:vector>
  </HeadingPairs>
  <TitlesOfParts>
    <vt:vector size="33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2024-06-10T11:37:19Z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