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-my.sharepoint.com/personal/kevin_kuei_water_ca_gov/Documents/Projects/1055-2 Terminal/08_Evaluation/Historic Data/"/>
    </mc:Choice>
  </mc:AlternateContent>
  <xr:revisionPtr revIDLastSave="148" documentId="8_{93B8C39C-7724-46C9-A2AA-01F42FC7C14C}" xr6:coauthVersionLast="47" xr6:coauthVersionMax="47" xr10:uidLastSave="{B5A87643-34C0-4F74-B45A-65BEBA38B7FE}"/>
  <bookViews>
    <workbookView xWindow="-108" yWindow="-108" windowWidth="23256" windowHeight="12576" activeTab="1" xr2:uid="{B1D637F2-8664-4872-B293-E639F3FC2BE9}"/>
  </bookViews>
  <sheets>
    <sheet name="Control" sheetId="3" r:id="rId1"/>
    <sheet name="Long" sheetId="1" r:id="rId2"/>
    <sheet name="Transver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N6" i="1" s="1"/>
  <c r="N5" i="1" s="1"/>
  <c r="M7" i="1"/>
  <c r="M6" i="1" s="1"/>
  <c r="M5" i="1" s="1"/>
  <c r="N10" i="1"/>
  <c r="M9" i="1"/>
  <c r="M10" i="1" s="1"/>
  <c r="L6" i="1"/>
  <c r="L7" i="1" s="1"/>
  <c r="K6" i="1"/>
  <c r="K7" i="1" s="1"/>
  <c r="K8" i="1"/>
  <c r="J9" i="1"/>
  <c r="I9" i="1"/>
  <c r="H10" i="1"/>
  <c r="H11" i="1" s="1"/>
  <c r="H12" i="1" s="1"/>
  <c r="H8" i="1"/>
  <c r="G6" i="1"/>
  <c r="G7" i="1" s="1"/>
  <c r="G8" i="1" s="1"/>
  <c r="G9" i="1" s="1"/>
  <c r="G10" i="1" s="1"/>
  <c r="G11" i="1" s="1"/>
  <c r="G12" i="1" s="1"/>
  <c r="F11" i="1"/>
  <c r="E10" i="1"/>
  <c r="E11" i="1" s="1"/>
  <c r="C7" i="1"/>
  <c r="C8" i="1" s="1"/>
  <c r="C9" i="1" s="1"/>
  <c r="D6" i="1"/>
  <c r="C6" i="1"/>
  <c r="B14" i="1"/>
  <c r="B11" i="1"/>
  <c r="B9" i="1"/>
  <c r="B10" i="1" s="1"/>
  <c r="B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<sst xmlns="http://schemas.openxmlformats.org/spreadsheetml/2006/main" count="77" uniqueCount="37">
  <si>
    <t>Dam Profile</t>
  </si>
  <si>
    <t>x</t>
  </si>
  <si>
    <t>elev</t>
  </si>
  <si>
    <t>Zone D US</t>
  </si>
  <si>
    <t>Zone C US</t>
  </si>
  <si>
    <t>Zone F Core</t>
  </si>
  <si>
    <t>Zone A/B Drain</t>
  </si>
  <si>
    <t>Zone D DS</t>
  </si>
  <si>
    <t>Zone E DS</t>
  </si>
  <si>
    <t>Resevoir Level</t>
  </si>
  <si>
    <t>Zone C DS</t>
  </si>
  <si>
    <t>Location</t>
  </si>
  <si>
    <t>Upstream Toe</t>
  </si>
  <si>
    <t>Downstream Toe</t>
  </si>
  <si>
    <t>Left Abutment</t>
  </si>
  <si>
    <t>Right Abutment</t>
  </si>
  <si>
    <t>Longitude</t>
  </si>
  <si>
    <t>Latitude</t>
  </si>
  <si>
    <t>Upstream Toe-alt</t>
  </si>
  <si>
    <t>Downstream Toe-alt</t>
  </si>
  <si>
    <t>Riprap US</t>
  </si>
  <si>
    <t>tag</t>
  </si>
  <si>
    <t>color</t>
  </si>
  <si>
    <t>profile</t>
  </si>
  <si>
    <t>blanket</t>
  </si>
  <si>
    <t>shell</t>
  </si>
  <si>
    <t>core</t>
  </si>
  <si>
    <t>drain</t>
  </si>
  <si>
    <t>waste</t>
  </si>
  <si>
    <t>riprap</t>
  </si>
  <si>
    <t>maxpool</t>
  </si>
  <si>
    <t>#EC9F9F</t>
  </si>
  <si>
    <t>#ECD99F</t>
  </si>
  <si>
    <t>#9FC1D9</t>
  </si>
  <si>
    <t>#C1D3B4</t>
  </si>
  <si>
    <t>#C1ADCF</t>
  </si>
  <si>
    <t>#D4D3D3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</si>
</sst>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0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C5C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5C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Long!$A$5:$A$16</c:f>
              <c:numCache>
                <c:formatCode>General</c:formatCode>
                <c:ptCount val="12"/>
                <c:pt idx="0">
                  <c:v>0</c:v>
                </c:pt>
                <c:pt idx="1">
                  <c:v>34</c:v>
                </c:pt>
                <c:pt idx="2">
                  <c:v>114</c:v>
                </c:pt>
                <c:pt idx="3">
                  <c:v>229</c:v>
                </c:pt>
                <c:pt idx="4">
                  <c:v>263</c:v>
                </c:pt>
                <c:pt idx="5">
                  <c:v>268</c:v>
                </c:pt>
                <c:pt idx="6">
                  <c:v>296</c:v>
                </c:pt>
                <c:pt idx="7">
                  <c:v>320</c:v>
                </c:pt>
                <c:pt idx="8">
                  <c:v>382</c:v>
                </c:pt>
                <c:pt idx="9">
                  <c:v>482</c:v>
                </c:pt>
                <c:pt idx="10">
                  <c:v>582</c:v>
                </c:pt>
                <c:pt idx="11">
                  <c:v>616</c:v>
                </c:pt>
              </c:numCache>
            </c:numRef>
          </c:xVal>
          <c:yVal>
            <c:numRef>
              <c:f>Long!$B$5:$B$16</c:f>
              <c:numCache>
                <c:formatCode>General</c:formatCode>
                <c:ptCount val="12"/>
                <c:pt idx="0">
                  <c:v>284</c:v>
                </c:pt>
                <c:pt idx="1">
                  <c:v>301</c:v>
                </c:pt>
                <c:pt idx="2">
                  <c:v>303</c:v>
                </c:pt>
                <c:pt idx="3">
                  <c:v>304</c:v>
                </c:pt>
                <c:pt idx="4">
                  <c:v>321</c:v>
                </c:pt>
                <c:pt idx="5">
                  <c:v>321</c:v>
                </c:pt>
                <c:pt idx="6">
                  <c:v>335</c:v>
                </c:pt>
                <c:pt idx="7">
                  <c:v>335</c:v>
                </c:pt>
                <c:pt idx="8">
                  <c:v>304</c:v>
                </c:pt>
                <c:pt idx="9">
                  <c:v>303</c:v>
                </c:pt>
                <c:pt idx="10">
                  <c:v>301</c:v>
                </c:pt>
                <c:pt idx="11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D00A-443B-A3C5-2138147F85BC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Long!$C$5:$C$10</c:f>
              <c:numCache>
                <c:formatCode>General</c:formatCode>
                <c:ptCount val="6"/>
                <c:pt idx="0">
                  <c:v>0</c:v>
                </c:pt>
                <c:pt idx="1">
                  <c:v>34</c:v>
                </c:pt>
                <c:pt idx="2">
                  <c:v>114</c:v>
                </c:pt>
                <c:pt idx="3">
                  <c:v>76</c:v>
                </c:pt>
                <c:pt idx="4">
                  <c:v>72</c:v>
                </c:pt>
                <c:pt idx="5">
                  <c:v>0</c:v>
                </c:pt>
              </c:numCache>
            </c:numRef>
          </c:xVal>
          <c:yVal>
            <c:numRef>
              <c:f>Long!$D$5:$D$10</c:f>
              <c:numCache>
                <c:formatCode>General</c:formatCode>
                <c:ptCount val="6"/>
                <c:pt idx="0">
                  <c:v>284</c:v>
                </c:pt>
                <c:pt idx="1">
                  <c:v>301</c:v>
                </c:pt>
                <c:pt idx="2">
                  <c:v>303</c:v>
                </c:pt>
                <c:pt idx="3">
                  <c:v>282</c:v>
                </c:pt>
                <c:pt idx="4">
                  <c:v>284</c:v>
                </c:pt>
                <c:pt idx="5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D00A-443B-A3C5-2138147F85BC}"/>
            </c:ext>
          </c:extLst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Long!$E$5:$E$19</c:f>
              <c:numCache>
                <c:formatCode>General</c:formatCode>
                <c:ptCount val="15"/>
                <c:pt idx="0">
                  <c:v>76</c:v>
                </c:pt>
                <c:pt idx="1">
                  <c:v>114</c:v>
                </c:pt>
                <c:pt idx="2">
                  <c:v>229</c:v>
                </c:pt>
                <c:pt idx="3">
                  <c:v>263</c:v>
                </c:pt>
                <c:pt idx="4">
                  <c:v>277</c:v>
                </c:pt>
                <c:pt idx="5">
                  <c:v>305</c:v>
                </c:pt>
                <c:pt idx="6">
                  <c:v>278.5</c:v>
                </c:pt>
                <c:pt idx="7">
                  <c:v>76</c:v>
                </c:pt>
              </c:numCache>
            </c:numRef>
          </c:xVal>
          <c:yVal>
            <c:numRef>
              <c:f>Long!$F$5:$F$19</c:f>
              <c:numCache>
                <c:formatCode>General</c:formatCode>
                <c:ptCount val="15"/>
                <c:pt idx="0">
                  <c:v>282</c:v>
                </c:pt>
                <c:pt idx="1">
                  <c:v>303</c:v>
                </c:pt>
                <c:pt idx="2">
                  <c:v>304</c:v>
                </c:pt>
                <c:pt idx="3">
                  <c:v>321</c:v>
                </c:pt>
                <c:pt idx="4">
                  <c:v>321</c:v>
                </c:pt>
                <c:pt idx="5">
                  <c:v>335</c:v>
                </c:pt>
                <c:pt idx="6">
                  <c:v>282</c:v>
                </c:pt>
                <c:pt idx="7">
                  <c:v>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D00A-443B-A3C5-2138147F85BC}"/>
            </c:ext>
          </c:extLst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Long!$G$5:$G$19</c:f>
              <c:numCache>
                <c:formatCode>General</c:formatCode>
                <c:ptCount val="15"/>
                <c:pt idx="0">
                  <c:v>278.5</c:v>
                </c:pt>
                <c:pt idx="1">
                  <c:v>305</c:v>
                </c:pt>
                <c:pt idx="2">
                  <c:v>317</c:v>
                </c:pt>
                <c:pt idx="3">
                  <c:v>343.5</c:v>
                </c:pt>
                <c:pt idx="4">
                  <c:v>321</c:v>
                </c:pt>
                <c:pt idx="5">
                  <c:v>316</c:v>
                </c:pt>
                <c:pt idx="6">
                  <c:v>296</c:v>
                </c:pt>
                <c:pt idx="7">
                  <c:v>291</c:v>
                </c:pt>
                <c:pt idx="8">
                  <c:v>278.5</c:v>
                </c:pt>
              </c:numCache>
            </c:numRef>
          </c:xVal>
          <c:yVal>
            <c:numRef>
              <c:f>Long!$H$5:$H$19</c:f>
              <c:numCache>
                <c:formatCode>General</c:formatCode>
                <c:ptCount val="15"/>
                <c:pt idx="0">
                  <c:v>282</c:v>
                </c:pt>
                <c:pt idx="1">
                  <c:v>335</c:v>
                </c:pt>
                <c:pt idx="2">
                  <c:v>335</c:v>
                </c:pt>
                <c:pt idx="3">
                  <c:v>282</c:v>
                </c:pt>
                <c:pt idx="4">
                  <c:v>282</c:v>
                </c:pt>
                <c:pt idx="5">
                  <c:v>277</c:v>
                </c:pt>
                <c:pt idx="6">
                  <c:v>277</c:v>
                </c:pt>
                <c:pt idx="7">
                  <c:v>282</c:v>
                </c:pt>
                <c:pt idx="8">
                  <c:v>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D00A-443B-A3C5-2138147F85BC}"/>
            </c:ext>
          </c:extLst>
        </c:ser>
        <c:ser>
          <c:idx val="5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Long!$I$5:$I$19</c:f>
              <c:numCache>
                <c:formatCode>General</c:formatCode>
                <c:ptCount val="15"/>
                <c:pt idx="0">
                  <c:v>317</c:v>
                </c:pt>
                <c:pt idx="1">
                  <c:v>320</c:v>
                </c:pt>
                <c:pt idx="2">
                  <c:v>382</c:v>
                </c:pt>
                <c:pt idx="3">
                  <c:v>482</c:v>
                </c:pt>
                <c:pt idx="4">
                  <c:v>524</c:v>
                </c:pt>
                <c:pt idx="5">
                  <c:v>343.5</c:v>
                </c:pt>
                <c:pt idx="6">
                  <c:v>317</c:v>
                </c:pt>
              </c:numCache>
            </c:numRef>
          </c:xVal>
          <c:yVal>
            <c:numRef>
              <c:f>Long!$J$5:$J$19</c:f>
              <c:numCache>
                <c:formatCode>General</c:formatCode>
                <c:ptCount val="15"/>
                <c:pt idx="0">
                  <c:v>335</c:v>
                </c:pt>
                <c:pt idx="1">
                  <c:v>335</c:v>
                </c:pt>
                <c:pt idx="2">
                  <c:v>304</c:v>
                </c:pt>
                <c:pt idx="3">
                  <c:v>303</c:v>
                </c:pt>
                <c:pt idx="4">
                  <c:v>282</c:v>
                </c:pt>
                <c:pt idx="5">
                  <c:v>282</c:v>
                </c:pt>
                <c:pt idx="6">
                  <c:v>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D00A-443B-A3C5-2138147F85BC}"/>
            </c:ext>
          </c:extLst>
        </c:ser>
        <c:ser>
          <c:idx val="6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Long!$K$5:$K$19</c:f>
              <c:numCache>
                <c:formatCode>General</c:formatCode>
                <c:ptCount val="15"/>
                <c:pt idx="0">
                  <c:v>482</c:v>
                </c:pt>
                <c:pt idx="1">
                  <c:v>524</c:v>
                </c:pt>
                <c:pt idx="2">
                  <c:v>528</c:v>
                </c:pt>
                <c:pt idx="3">
                  <c:v>616</c:v>
                </c:pt>
                <c:pt idx="4">
                  <c:v>582</c:v>
                </c:pt>
                <c:pt idx="5">
                  <c:v>482</c:v>
                </c:pt>
              </c:numCache>
            </c:numRef>
          </c:xVal>
          <c:yVal>
            <c:numRef>
              <c:f>Long!$L$5:$L$19</c:f>
              <c:numCache>
                <c:formatCode>General</c:formatCode>
                <c:ptCount val="15"/>
                <c:pt idx="0">
                  <c:v>303</c:v>
                </c:pt>
                <c:pt idx="1">
                  <c:v>282</c:v>
                </c:pt>
                <c:pt idx="2">
                  <c:v>284</c:v>
                </c:pt>
                <c:pt idx="3">
                  <c:v>284</c:v>
                </c:pt>
                <c:pt idx="4">
                  <c:v>301</c:v>
                </c:pt>
                <c:pt idx="5">
                  <c:v>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D00A-443B-A3C5-2138147F85BC}"/>
            </c:ext>
          </c:extLst>
        </c:ser>
        <c:ser>
          <c:idx val="7"/>
          <c:order val="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Long!$O$5:$O$19</c:f>
              <c:numCache>
                <c:formatCode>General</c:formatCode>
                <c:ptCount val="15"/>
                <c:pt idx="0">
                  <c:v>600</c:v>
                </c:pt>
                <c:pt idx="1">
                  <c:v>643</c:v>
                </c:pt>
                <c:pt idx="2">
                  <c:v>643</c:v>
                </c:pt>
                <c:pt idx="3">
                  <c:v>616</c:v>
                </c:pt>
                <c:pt idx="4">
                  <c:v>600</c:v>
                </c:pt>
              </c:numCache>
            </c:numRef>
          </c:xVal>
          <c:yVal>
            <c:numRef>
              <c:f>Long!$P$5:$P$19</c:f>
              <c:numCache>
                <c:formatCode>General</c:formatCode>
                <c:ptCount val="15"/>
                <c:pt idx="0">
                  <c:v>292</c:v>
                </c:pt>
                <c:pt idx="1">
                  <c:v>292</c:v>
                </c:pt>
                <c:pt idx="2">
                  <c:v>284</c:v>
                </c:pt>
                <c:pt idx="3">
                  <c:v>284</c:v>
                </c:pt>
                <c:pt idx="4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D00A-443B-A3C5-2138147F85BC}"/>
            </c:ext>
          </c:extLst>
        </c:ser>
        <c:ser>
          <c:idx val="8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Long!$Q$5:$Q$19</c:f>
              <c:numCache>
                <c:formatCode>General</c:formatCode>
                <c:ptCount val="15"/>
                <c:pt idx="0">
                  <c:v>268</c:v>
                </c:pt>
                <c:pt idx="1">
                  <c:v>296</c:v>
                </c:pt>
                <c:pt idx="2">
                  <c:v>305</c:v>
                </c:pt>
                <c:pt idx="3">
                  <c:v>277</c:v>
                </c:pt>
              </c:numCache>
            </c:numRef>
          </c:xVal>
          <c:yVal>
            <c:numRef>
              <c:f>Long!$R$5:$R$19</c:f>
              <c:numCache>
                <c:formatCode>General</c:formatCode>
                <c:ptCount val="15"/>
                <c:pt idx="0">
                  <c:v>321</c:v>
                </c:pt>
                <c:pt idx="1">
                  <c:v>335</c:v>
                </c:pt>
                <c:pt idx="2">
                  <c:v>335</c:v>
                </c:pt>
                <c:pt idx="3">
                  <c:v>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D00A-443B-A3C5-2138147F85BC}"/>
            </c:ext>
          </c:extLst>
        </c:ser>
        <c:ser>
          <c:idx val="0"/>
          <c:order val="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Long!$M$5:$M$17</c:f>
              <c:numCache>
                <c:formatCode>General</c:formatCode>
                <c:ptCount val="13"/>
                <c:pt idx="0">
                  <c:v>348.75</c:v>
                </c:pt>
                <c:pt idx="1">
                  <c:v>329</c:v>
                </c:pt>
                <c:pt idx="2">
                  <c:v>320</c:v>
                </c:pt>
                <c:pt idx="3">
                  <c:v>343.5</c:v>
                </c:pt>
                <c:pt idx="4">
                  <c:v>383.5</c:v>
                </c:pt>
                <c:pt idx="5">
                  <c:v>383.5</c:v>
                </c:pt>
                <c:pt idx="6">
                  <c:v>346.75</c:v>
                </c:pt>
              </c:numCache>
            </c:numRef>
          </c:xVal>
          <c:yVal>
            <c:numRef>
              <c:f>Long!$N$5:$N$17</c:f>
              <c:numCache>
                <c:formatCode>General</c:formatCode>
                <c:ptCount val="13"/>
                <c:pt idx="0">
                  <c:v>284.5</c:v>
                </c:pt>
                <c:pt idx="1">
                  <c:v>326.5</c:v>
                </c:pt>
                <c:pt idx="2">
                  <c:v>331</c:v>
                </c:pt>
                <c:pt idx="3">
                  <c:v>284</c:v>
                </c:pt>
                <c:pt idx="4">
                  <c:v>284</c:v>
                </c:pt>
                <c:pt idx="5">
                  <c:v>289</c:v>
                </c:pt>
                <c:pt idx="6">
                  <c:v>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D00A-443B-A3C5-2138147F85BC}"/>
            </c:ext>
          </c:extLst>
        </c:ser>
        <c:ser>
          <c:idx val="9"/>
          <c:order val="9"/>
          <c:marker>
            <c:symbol val="none"/>
          </c:marker>
          <c:xVal>
            <c:numRef>
              <c:f>Long!$S$5:$S$6</c:f>
              <c:numCache>
                <c:formatCode>General</c:formatCode>
                <c:ptCount val="2"/>
                <c:pt idx="0">
                  <c:v>0</c:v>
                </c:pt>
                <c:pt idx="1">
                  <c:v>284</c:v>
                </c:pt>
              </c:numCache>
            </c:numRef>
          </c:xVal>
          <c:yVal>
            <c:numRef>
              <c:f>Long!$T$5:$T$6</c:f>
              <c:numCache>
                <c:formatCode>General</c:formatCode>
                <c:ptCount val="2"/>
                <c:pt idx="0">
                  <c:v>329</c:v>
                </c:pt>
                <c:pt idx="1">
                  <c:v>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81-4ED9-B680-9356192FC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007455"/>
        <c:axId val="1250005375"/>
      </c:scatterChart>
      <c:valAx>
        <c:axId val="125000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005375"/>
        <c:crosses val="autoZero"/>
        <c:crossBetween val="midCat"/>
        <c:majorUnit val="20"/>
        <c:minorUnit val="10"/>
      </c:valAx>
      <c:valAx>
        <c:axId val="1250005375"/>
        <c:scaling>
          <c:orientation val="minMax"/>
          <c:max val="340"/>
          <c:min val="2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007455"/>
        <c:crosses val="autoZero"/>
        <c:crossBetween val="midCat"/>
        <c:majorUnit val="20"/>
        <c:minorUnit val="1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16814</xdr:rowOff>
    </xdr:from>
    <xdr:to>
      <xdr:col>18</xdr:col>
      <xdr:colOff>269328</xdr:colOff>
      <xdr:row>39</xdr:row>
      <xdr:rowOff>111672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E9EE2-61C0-B3CB-EBF4-397029E4A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753-0B46-44C0-8215-5887BC9B552E}">
  <dimension ref="A1:C7"/>
  <sheetViews>
    <sheetView workbookViewId="0">
      <selection activeCell="D1" sqref="D1:D1048576"/>
    </sheetView>
  </sheetViews>
  <sheetFormatPr defaultRowHeight="14.4" x14ac:dyDescent="0.3"/>
  <cols>
    <col min="1" max="1" width="16.109375" bestFit="1" customWidth="1"/>
    <col min="3" max="3" width="14.109375" bestFit="1" customWidth="1"/>
  </cols>
  <sheetData>
    <row r="1" spans="1:3" x14ac:dyDescent="0.3">
      <c r="A1" t="s">
        <v>11</v>
      </c>
      <c r="B1" t="s">
        <v>17</v>
      </c>
      <c r="C1" t="s">
        <v>16</v>
      </c>
    </row>
    <row r="2" spans="1:3" x14ac:dyDescent="0.3">
      <c r="A2" t="s">
        <v>12</v>
      </c>
      <c r="B2">
        <v>35.170759799999999</v>
      </c>
      <c r="C2">
        <v>-120.5347405</v>
      </c>
    </row>
    <row r="3" spans="1:3" x14ac:dyDescent="0.3">
      <c r="A3" t="s">
        <v>13</v>
      </c>
      <c r="B3">
        <v>35.169553299999997</v>
      </c>
      <c r="C3">
        <v>-120.53347770000001</v>
      </c>
    </row>
    <row r="4" spans="1:3" x14ac:dyDescent="0.3">
      <c r="A4" t="s">
        <v>14</v>
      </c>
      <c r="B4">
        <v>35.170773599999997</v>
      </c>
      <c r="C4">
        <v>-120.5332038</v>
      </c>
    </row>
    <row r="5" spans="1:3" x14ac:dyDescent="0.3">
      <c r="A5" t="s">
        <v>15</v>
      </c>
      <c r="B5">
        <v>35.1698095</v>
      </c>
      <c r="C5">
        <v>-120.534589</v>
      </c>
    </row>
    <row r="6" spans="1:3" x14ac:dyDescent="0.3">
      <c r="A6" t="s">
        <v>18</v>
      </c>
      <c r="B6">
        <v>35.1707027</v>
      </c>
      <c r="C6">
        <v>-120.5346784</v>
      </c>
    </row>
    <row r="7" spans="1:3" x14ac:dyDescent="0.3">
      <c r="A7" t="s">
        <v>19</v>
      </c>
      <c r="B7">
        <v>35.169590599999999</v>
      </c>
      <c r="C7">
        <v>-120.5335153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6B48-6E7C-4DAC-B751-9C43479B3B8A}">
  <dimension ref="A1:T29"/>
  <sheetViews>
    <sheetView showGridLines="0" tabSelected="1" topLeftCell="E1" zoomScale="130" zoomScaleNormal="130" workbookViewId="0">
      <selection activeCell="S15" sqref="S15"/>
    </sheetView>
  </sheetViews>
  <sheetFormatPr defaultColWidth="8.88671875" defaultRowHeight="11.4" x14ac:dyDescent="0.2"/>
  <cols>
    <col min="1" max="18" width="8.88671875" style="3"/>
    <col min="19" max="16384" width="8.88671875" style="1"/>
  </cols>
  <sheetData>
    <row r="1" spans="1:20" x14ac:dyDescent="0.2">
      <c r="A1" s="6" t="s">
        <v>0</v>
      </c>
      <c r="B1" s="6"/>
      <c r="C1" s="6" t="s">
        <v>3</v>
      </c>
      <c r="D1" s="6"/>
      <c r="E1" s="6" t="s">
        <v>4</v>
      </c>
      <c r="F1" s="6"/>
      <c r="G1" s="6" t="s">
        <v>5</v>
      </c>
      <c r="H1" s="6"/>
      <c r="I1" s="6" t="s">
        <v>10</v>
      </c>
      <c r="J1" s="6"/>
      <c r="K1" s="6" t="s">
        <v>7</v>
      </c>
      <c r="L1" s="6"/>
      <c r="M1" s="6" t="s">
        <v>6</v>
      </c>
      <c r="N1" s="6"/>
      <c r="O1" s="6" t="s">
        <v>8</v>
      </c>
      <c r="P1" s="6"/>
      <c r="Q1" s="4" t="s">
        <v>20</v>
      </c>
      <c r="R1" s="5"/>
      <c r="S1" s="4" t="s">
        <v>9</v>
      </c>
      <c r="T1" s="5"/>
    </row>
    <row r="2" spans="1:20" x14ac:dyDescent="0.2">
      <c r="A2" s="7" t="s">
        <v>21</v>
      </c>
      <c r="B2" s="8" t="s">
        <v>23</v>
      </c>
      <c r="C2" s="7" t="s">
        <v>21</v>
      </c>
      <c r="D2" s="8" t="s">
        <v>24</v>
      </c>
      <c r="E2" s="7" t="s">
        <v>21</v>
      </c>
      <c r="F2" s="8" t="s">
        <v>25</v>
      </c>
      <c r="G2" s="7" t="s">
        <v>21</v>
      </c>
      <c r="H2" s="8" t="s">
        <v>26</v>
      </c>
      <c r="I2" s="7" t="s">
        <v>21</v>
      </c>
      <c r="J2" s="8" t="s">
        <v>25</v>
      </c>
      <c r="K2" s="7" t="s">
        <v>21</v>
      </c>
      <c r="L2" s="8" t="s">
        <v>24</v>
      </c>
      <c r="M2" s="7" t="s">
        <v>21</v>
      </c>
      <c r="N2" s="8" t="s">
        <v>27</v>
      </c>
      <c r="O2" s="7" t="s">
        <v>21</v>
      </c>
      <c r="P2" s="8" t="s">
        <v>28</v>
      </c>
      <c r="Q2" s="7" t="s">
        <v>21</v>
      </c>
      <c r="R2" s="9" t="s">
        <v>29</v>
      </c>
      <c r="S2" s="7" t="s">
        <v>21</v>
      </c>
      <c r="T2" s="9" t="s">
        <v>30</v>
      </c>
    </row>
    <row r="3" spans="1:20" x14ac:dyDescent="0.2">
      <c r="A3" s="7" t="s">
        <v>22</v>
      </c>
      <c r="B3" s="8"/>
      <c r="C3" s="7" t="s">
        <v>22</v>
      </c>
      <c r="D3" s="8" t="s">
        <v>34</v>
      </c>
      <c r="E3" s="7" t="s">
        <v>22</v>
      </c>
      <c r="F3" s="8" t="s">
        <v>32</v>
      </c>
      <c r="G3" s="7" t="s">
        <v>22</v>
      </c>
      <c r="H3" s="8" t="s">
        <v>31</v>
      </c>
      <c r="I3" s="7" t="s">
        <v>22</v>
      </c>
      <c r="J3" s="8" t="s">
        <v>32</v>
      </c>
      <c r="K3" s="7" t="s">
        <v>22</v>
      </c>
      <c r="L3" s="8" t="s">
        <v>34</v>
      </c>
      <c r="M3" s="7" t="s">
        <v>22</v>
      </c>
      <c r="N3" s="8" t="s">
        <v>33</v>
      </c>
      <c r="O3" s="7" t="s">
        <v>22</v>
      </c>
      <c r="P3" s="8" t="s">
        <v>35</v>
      </c>
      <c r="Q3" s="7" t="s">
        <v>22</v>
      </c>
      <c r="R3" s="9" t="s">
        <v>36</v>
      </c>
      <c r="S3" s="7" t="s">
        <v>22</v>
      </c>
      <c r="T3" s="9"/>
    </row>
    <row r="4" spans="1:20" x14ac:dyDescent="0.2">
      <c r="A4" s="7" t="s">
        <v>1</v>
      </c>
      <c r="B4" s="7" t="s">
        <v>2</v>
      </c>
      <c r="C4" s="7" t="s">
        <v>1</v>
      </c>
      <c r="D4" s="7" t="s">
        <v>2</v>
      </c>
      <c r="E4" s="7" t="s">
        <v>1</v>
      </c>
      <c r="F4" s="7" t="s">
        <v>2</v>
      </c>
      <c r="G4" s="7" t="s">
        <v>1</v>
      </c>
      <c r="H4" s="7" t="s">
        <v>2</v>
      </c>
      <c r="I4" s="7" t="s">
        <v>1</v>
      </c>
      <c r="J4" s="7" t="s">
        <v>2</v>
      </c>
      <c r="K4" s="7" t="s">
        <v>1</v>
      </c>
      <c r="L4" s="7" t="s">
        <v>2</v>
      </c>
      <c r="M4" s="7" t="s">
        <v>1</v>
      </c>
      <c r="N4" s="7" t="s">
        <v>2</v>
      </c>
      <c r="O4" s="7" t="s">
        <v>1</v>
      </c>
      <c r="P4" s="7" t="s">
        <v>2</v>
      </c>
      <c r="Q4" s="7" t="s">
        <v>1</v>
      </c>
      <c r="R4" s="7" t="s">
        <v>2</v>
      </c>
      <c r="S4" s="7" t="s">
        <v>1</v>
      </c>
      <c r="T4" s="7" t="s">
        <v>2</v>
      </c>
    </row>
    <row r="5" spans="1:20" x14ac:dyDescent="0.2">
      <c r="A5" s="2">
        <v>0</v>
      </c>
      <c r="B5" s="2">
        <v>284</v>
      </c>
      <c r="C5" s="2">
        <v>0</v>
      </c>
      <c r="D5" s="2">
        <v>284</v>
      </c>
      <c r="E5" s="2">
        <v>76</v>
      </c>
      <c r="F5" s="2">
        <v>282</v>
      </c>
      <c r="G5" s="2">
        <v>278.5</v>
      </c>
      <c r="H5" s="2">
        <v>282</v>
      </c>
      <c r="I5" s="2">
        <v>317</v>
      </c>
      <c r="J5" s="2">
        <v>335</v>
      </c>
      <c r="K5" s="2">
        <v>482</v>
      </c>
      <c r="L5" s="2">
        <v>303</v>
      </c>
      <c r="M5" s="2">
        <f>M6+39.5/2</f>
        <v>348.75</v>
      </c>
      <c r="N5" s="2">
        <f>N6-42</f>
        <v>284.5</v>
      </c>
      <c r="O5" s="2">
        <v>600</v>
      </c>
      <c r="P5" s="2">
        <v>292</v>
      </c>
      <c r="Q5" s="2">
        <v>268</v>
      </c>
      <c r="R5" s="2">
        <v>321</v>
      </c>
      <c r="S5" s="2">
        <v>0</v>
      </c>
      <c r="T5" s="2">
        <v>329</v>
      </c>
    </row>
    <row r="6" spans="1:20" x14ac:dyDescent="0.2">
      <c r="A6" s="2">
        <f>17*2</f>
        <v>34</v>
      </c>
      <c r="B6" s="2">
        <f>B5+17</f>
        <v>301</v>
      </c>
      <c r="C6" s="2">
        <f>17*2</f>
        <v>34</v>
      </c>
      <c r="D6" s="2">
        <f>D5+17</f>
        <v>301</v>
      </c>
      <c r="E6" s="2">
        <v>114</v>
      </c>
      <c r="F6" s="2">
        <v>303</v>
      </c>
      <c r="G6" s="2">
        <f>296+9</f>
        <v>305</v>
      </c>
      <c r="H6" s="2">
        <v>335</v>
      </c>
      <c r="I6" s="2">
        <v>320</v>
      </c>
      <c r="J6" s="2">
        <v>335</v>
      </c>
      <c r="K6" s="2">
        <f>K5+21*2</f>
        <v>524</v>
      </c>
      <c r="L6" s="2">
        <f>L5-21</f>
        <v>282</v>
      </c>
      <c r="M6" s="2">
        <f>M7+9</f>
        <v>329</v>
      </c>
      <c r="N6" s="2">
        <f>N7-9/2</f>
        <v>326.5</v>
      </c>
      <c r="O6" s="2">
        <v>643</v>
      </c>
      <c r="P6" s="2">
        <v>292</v>
      </c>
      <c r="Q6" s="2">
        <v>296</v>
      </c>
      <c r="R6" s="2">
        <v>335</v>
      </c>
      <c r="S6" s="2">
        <v>284</v>
      </c>
      <c r="T6" s="2">
        <v>329</v>
      </c>
    </row>
    <row r="7" spans="1:20" x14ac:dyDescent="0.2">
      <c r="A7" s="2">
        <f>A6+80</f>
        <v>114</v>
      </c>
      <c r="B7" s="2">
        <v>303</v>
      </c>
      <c r="C7" s="2">
        <f>C6+80</f>
        <v>114</v>
      </c>
      <c r="D7" s="2">
        <v>303</v>
      </c>
      <c r="E7" s="2">
        <v>229</v>
      </c>
      <c r="F7" s="2">
        <v>304</v>
      </c>
      <c r="G7" s="2">
        <f>G6+12</f>
        <v>317</v>
      </c>
      <c r="H7" s="2">
        <v>335</v>
      </c>
      <c r="I7" s="2">
        <v>382</v>
      </c>
      <c r="J7" s="2">
        <v>304</v>
      </c>
      <c r="K7" s="2">
        <f>K6+2*2</f>
        <v>528</v>
      </c>
      <c r="L7" s="2">
        <f>L6+2</f>
        <v>284</v>
      </c>
      <c r="M7" s="2">
        <f>M8-47/2</f>
        <v>320</v>
      </c>
      <c r="N7" s="2">
        <f>N8+47</f>
        <v>331</v>
      </c>
      <c r="O7" s="2">
        <v>643</v>
      </c>
      <c r="P7" s="2">
        <v>284</v>
      </c>
      <c r="Q7" s="2">
        <v>305</v>
      </c>
      <c r="R7" s="2">
        <v>335</v>
      </c>
      <c r="S7" s="2"/>
      <c r="T7" s="2"/>
    </row>
    <row r="8" spans="1:20" x14ac:dyDescent="0.2">
      <c r="A8" s="2">
        <f>A7+115</f>
        <v>229</v>
      </c>
      <c r="B8" s="2">
        <v>304</v>
      </c>
      <c r="C8" s="2">
        <f>C7-19*2</f>
        <v>76</v>
      </c>
      <c r="D8" s="2">
        <v>282</v>
      </c>
      <c r="E8" s="2">
        <v>263</v>
      </c>
      <c r="F8" s="2">
        <v>321</v>
      </c>
      <c r="G8" s="2">
        <f>G7+53/2</f>
        <v>343.5</v>
      </c>
      <c r="H8" s="2">
        <f>H7-53</f>
        <v>282</v>
      </c>
      <c r="I8" s="2">
        <v>482</v>
      </c>
      <c r="J8" s="2">
        <v>303</v>
      </c>
      <c r="K8" s="2">
        <f>K9+17*2</f>
        <v>616</v>
      </c>
      <c r="L8" s="2">
        <v>284</v>
      </c>
      <c r="M8" s="2">
        <v>343.5</v>
      </c>
      <c r="N8" s="2">
        <v>284</v>
      </c>
      <c r="O8" s="2">
        <v>616</v>
      </c>
      <c r="P8" s="2">
        <v>284</v>
      </c>
      <c r="Q8" s="2">
        <v>277</v>
      </c>
      <c r="R8" s="2">
        <v>321</v>
      </c>
      <c r="S8" s="2"/>
      <c r="T8" s="2"/>
    </row>
    <row r="9" spans="1:20" x14ac:dyDescent="0.2">
      <c r="A9" s="2">
        <f>A8+17*2</f>
        <v>263</v>
      </c>
      <c r="B9" s="2">
        <f>B8+17</f>
        <v>321</v>
      </c>
      <c r="C9" s="2">
        <f>C8-4</f>
        <v>72</v>
      </c>
      <c r="D9" s="2">
        <v>284</v>
      </c>
      <c r="E9" s="2">
        <v>277</v>
      </c>
      <c r="F9" s="2">
        <v>321</v>
      </c>
      <c r="G9" s="2">
        <f>G8-22.5</f>
        <v>321</v>
      </c>
      <c r="H9" s="2">
        <v>282</v>
      </c>
      <c r="I9" s="2">
        <f>I8+2*21</f>
        <v>524</v>
      </c>
      <c r="J9" s="2">
        <f>J8-21</f>
        <v>282</v>
      </c>
      <c r="K9" s="2">
        <v>582</v>
      </c>
      <c r="L9" s="2">
        <v>301</v>
      </c>
      <c r="M9" s="2">
        <f>M8+40</f>
        <v>383.5</v>
      </c>
      <c r="N9" s="2">
        <v>284</v>
      </c>
      <c r="O9" s="2">
        <v>600</v>
      </c>
      <c r="P9" s="2">
        <v>292</v>
      </c>
      <c r="Q9" s="2"/>
      <c r="R9" s="2"/>
      <c r="S9" s="2"/>
      <c r="T9" s="2"/>
    </row>
    <row r="10" spans="1:20" x14ac:dyDescent="0.2">
      <c r="A10" s="2">
        <f>A9+5</f>
        <v>268</v>
      </c>
      <c r="B10" s="2">
        <f>B9</f>
        <v>321</v>
      </c>
      <c r="C10" s="2">
        <v>0</v>
      </c>
      <c r="D10" s="2">
        <v>284</v>
      </c>
      <c r="E10" s="2">
        <f>296+9</f>
        <v>305</v>
      </c>
      <c r="F10" s="2">
        <v>335</v>
      </c>
      <c r="G10" s="2">
        <f>G9-5</f>
        <v>316</v>
      </c>
      <c r="H10" s="2">
        <f>H9-5</f>
        <v>277</v>
      </c>
      <c r="I10" s="2">
        <v>343.5</v>
      </c>
      <c r="J10" s="2">
        <v>282</v>
      </c>
      <c r="K10" s="2">
        <v>482</v>
      </c>
      <c r="L10" s="2">
        <v>303</v>
      </c>
      <c r="M10" s="2">
        <f>M9</f>
        <v>383.5</v>
      </c>
      <c r="N10" s="2">
        <f>N9+5</f>
        <v>289</v>
      </c>
      <c r="O10" s="2"/>
      <c r="P10" s="2"/>
      <c r="Q10" s="2"/>
      <c r="R10" s="2"/>
      <c r="S10" s="2"/>
      <c r="T10" s="2"/>
    </row>
    <row r="11" spans="1:20" x14ac:dyDescent="0.2">
      <c r="A11" s="2">
        <f>A10+14*2</f>
        <v>296</v>
      </c>
      <c r="B11" s="2">
        <f>335</f>
        <v>335</v>
      </c>
      <c r="C11" s="2"/>
      <c r="D11" s="2"/>
      <c r="E11" s="2">
        <f>E10-53/2</f>
        <v>278.5</v>
      </c>
      <c r="F11" s="2">
        <f>F10-53</f>
        <v>282</v>
      </c>
      <c r="G11" s="2">
        <f>G10-20</f>
        <v>296</v>
      </c>
      <c r="H11" s="2">
        <f>H10</f>
        <v>277</v>
      </c>
      <c r="I11" s="2">
        <v>317</v>
      </c>
      <c r="J11" s="2">
        <v>335</v>
      </c>
      <c r="K11" s="2"/>
      <c r="L11" s="2"/>
      <c r="M11" s="2">
        <v>346.75</v>
      </c>
      <c r="N11" s="2">
        <v>289</v>
      </c>
      <c r="O11" s="2"/>
      <c r="P11" s="2"/>
      <c r="Q11" s="2"/>
      <c r="R11" s="2"/>
      <c r="S11" s="2"/>
      <c r="T11" s="2"/>
    </row>
    <row r="12" spans="1:20" x14ac:dyDescent="0.2">
      <c r="A12" s="2">
        <f>A11+24</f>
        <v>320</v>
      </c>
      <c r="B12" s="2">
        <v>335</v>
      </c>
      <c r="C12" s="2"/>
      <c r="D12" s="2"/>
      <c r="E12" s="2">
        <v>76</v>
      </c>
      <c r="F12" s="2">
        <v>282</v>
      </c>
      <c r="G12" s="2">
        <f>G11-5</f>
        <v>291</v>
      </c>
      <c r="H12" s="2">
        <f>H11+5</f>
        <v>282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">
      <c r="A13" s="2">
        <f>A12+31*2</f>
        <v>382</v>
      </c>
      <c r="B13" s="2">
        <v>304</v>
      </c>
      <c r="C13" s="2"/>
      <c r="D13" s="2"/>
      <c r="E13" s="2"/>
      <c r="F13" s="2"/>
      <c r="G13" s="2">
        <v>278.5</v>
      </c>
      <c r="H13" s="2">
        <v>282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2">
      <c r="A14" s="2">
        <f>A13+100</f>
        <v>482</v>
      </c>
      <c r="B14" s="2">
        <f>B13-100*1/100</f>
        <v>303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">
      <c r="A15" s="2">
        <f>A14+100</f>
        <v>582</v>
      </c>
      <c r="B15" s="2">
        <v>301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2">
      <c r="A16" s="2">
        <f>A15+17*2</f>
        <v>616</v>
      </c>
      <c r="B16" s="2">
        <v>284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</sheetData>
  <mergeCells count="10">
    <mergeCell ref="S1:T1"/>
    <mergeCell ref="Q1:R1"/>
    <mergeCell ref="M1:N1"/>
    <mergeCell ref="O1:P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ignoredErrors>
    <ignoredError sqref="G11 B6:C6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3DE6-3FB4-43B4-8C62-F6B051C1A56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</vt:lpstr>
      <vt:lpstr>Long</vt:lpstr>
      <vt:lpstr>Transverse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Kuei, Kevin@DWR</dc:creator>
  <cp:lastModifiedBy>Kuei, Kevin@DWR</cp:lastModifiedBy>
  <dcterms:created xsi:type="dcterms:W3CDTF">2022-08-19T21:32:24Z</dcterms:created>
  <dcterms:modified xsi:type="dcterms:W3CDTF">2022-11-04T23:45:25Z</dcterms:modified>
</cp:coreProperties>
</file>