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leykuru/Documents/McMahon Lab/"/>
    </mc:Choice>
  </mc:AlternateContent>
  <xr:revisionPtr revIDLastSave="0" documentId="8_{ABE4FF1B-52E4-E04E-9766-461263492CFE}" xr6:coauthVersionLast="47" xr6:coauthVersionMax="47" xr10:uidLastSave="{00000000-0000-0000-0000-000000000000}"/>
  <bookViews>
    <workbookView minimized="1" xWindow="380" yWindow="500" windowWidth="28040" windowHeight="16420" xr2:uid="{E5B5D29F-E56E-FA46-973B-5A90F660E71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6" i="1" l="1"/>
  <c r="H27" i="1"/>
  <c r="AC28" i="1"/>
  <c r="AC26" i="1"/>
  <c r="AC27" i="1"/>
  <c r="AC25" i="1"/>
  <c r="AC17" i="1"/>
  <c r="AC18" i="1"/>
  <c r="AC19" i="1"/>
  <c r="AC8" i="1"/>
  <c r="J27" i="1"/>
  <c r="K27" i="1" s="1"/>
  <c r="L27" i="1" s="1"/>
  <c r="J26" i="1"/>
  <c r="K26" i="1" s="1"/>
  <c r="L26" i="1" s="1"/>
  <c r="J25" i="1"/>
  <c r="K25" i="1" s="1"/>
  <c r="L25" i="1" s="1"/>
  <c r="J24" i="1"/>
  <c r="K24" i="1" s="1"/>
  <c r="L24" i="1" s="1"/>
  <c r="H25" i="1"/>
  <c r="H26" i="1"/>
  <c r="H24" i="1"/>
  <c r="J16" i="1"/>
  <c r="K16" i="1" s="1"/>
  <c r="J17" i="1"/>
  <c r="K17" i="1" s="1"/>
  <c r="J18" i="1"/>
  <c r="K18" i="1" s="1"/>
  <c r="L18" i="1" s="1"/>
  <c r="J19" i="1"/>
  <c r="K19" i="1" s="1"/>
  <c r="J5" i="1"/>
  <c r="K5" i="1" s="1"/>
  <c r="L5" i="1" s="1"/>
  <c r="H17" i="1"/>
  <c r="H18" i="1"/>
  <c r="H19" i="1"/>
  <c r="H16" i="1"/>
  <c r="H5" i="1"/>
  <c r="L17" i="1" l="1"/>
  <c r="L16" i="1"/>
  <c r="L19" i="1"/>
  <c r="AG6" i="1"/>
  <c r="AG7" i="1"/>
  <c r="AG8" i="1"/>
  <c r="AG5" i="1"/>
  <c r="AC6" i="1"/>
  <c r="AC7" i="1"/>
  <c r="AC5" i="1"/>
  <c r="U6" i="1"/>
  <c r="U7" i="1"/>
  <c r="U8" i="1"/>
  <c r="U5" i="1"/>
  <c r="J6" i="1"/>
  <c r="K6" i="1" s="1"/>
  <c r="L6" i="1" s="1"/>
  <c r="J7" i="1"/>
  <c r="K7" i="1" s="1"/>
  <c r="J8" i="1"/>
  <c r="K8" i="1" s="1"/>
  <c r="H6" i="1"/>
  <c r="H7" i="1"/>
  <c r="H8" i="1"/>
  <c r="L8" i="1" l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tc={1935FCD2-CB73-014E-B9EF-4E5CEB92D230}</author>
    <author>tc={6AE47762-EF9D-CA4E-95FD-92E7726FD8A0}</author>
    <author>tc={82609941-9E61-FA42-813D-DA3E8122B262}</author>
    <author>tc={53146EA4-0A8F-184F-8C28-AFD1490D4742}</author>
    <author>tc={6EF0938D-E346-854D-AED4-FE6FDB0C4B51}</author>
    <author>tc={D6E05941-07A2-8B47-ACB9-3ADD8869AD6A}</author>
    <author>tc={870C01B6-035A-334C-BC43-F7CF18D9EEB7}</author>
  </authors>
  <commentList>
    <comment ref="AC4" authorId="0" shapeId="0" xr:uid="{1935FCD2-CB73-014E-B9EF-4E5CEB92D230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for second dilution during shuttling assay; first dilution is accounted for by dilution that produced value in column D</t>
      </text>
    </comment>
    <comment ref="I15" authorId="1" shapeId="0" xr:uid="{6AE47762-EF9D-CA4E-95FD-92E7726FD8A0}">
      <text>
        <t>[Threaded comment]
Your version of Excel allows you to read this threaded comment; however, any edits to it will get removed if the file is opened in a newer version of Excel. Learn more: https://go.microsoft.com/fwlink/?linkid=870924
Comment:
    ABS measuring total iron</t>
      </text>
    </comment>
    <comment ref="K16" authorId="2" shapeId="0" xr:uid="{82609941-9E61-FA42-813D-DA3E8122B262}">
      <text>
        <t>[Threaded comment]
Your version of Excel allows you to read this threaded comment; however, any edits to it will get removed if the file is opened in a newer version of Excel. Learn more: https://go.microsoft.com/fwlink/?linkid=870924
Comment:
    = approx. 6 uM</t>
      </text>
    </comment>
    <comment ref="G23" authorId="3" shapeId="0" xr:uid="{53146EA4-0A8F-184F-8C28-AFD1490D4742}">
      <text>
        <t>[Threaded comment]
Your version of Excel allows you to read this threaded comment; however, any edits to it will get removed if the file is opened in a newer version of Excel. Learn more: https://go.microsoft.com/fwlink/?linkid=870924
Comment:
    ABS (sample + Fz)</t>
      </text>
    </comment>
    <comment ref="I23" authorId="4" shapeId="0" xr:uid="{6EF0938D-E346-854D-AED4-FE6FDB0C4B51}">
      <text>
        <t>[Threaded comment]
Your version of Excel allows you to read this threaded comment; however, any edits to it will get removed if the file is opened in a newer version of Excel. Learn more: https://go.microsoft.com/fwlink/?linkid=870924
Comment:
    ABS measuring total iron</t>
      </text>
    </comment>
    <comment ref="AC25" authorId="5" shapeId="0" xr:uid="{D6E05941-07A2-8B47-ACB9-3ADD8869AD6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subtracting the blanks</t>
      </text>
    </comment>
    <comment ref="AB29" authorId="6" shapeId="0" xr:uid="{870C01B6-035A-334C-BC43-F7CF18D9EEB7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high ABS! Eric said he has never tried adding palladium to Pipes by itself and measuring absorbance so this is curious</t>
      </text>
    </comment>
  </commentList>
</comments>
</file>

<file path=xl/sharedStrings.xml><?xml version="1.0" encoding="utf-8"?>
<sst xmlns="http://schemas.openxmlformats.org/spreadsheetml/2006/main" count="119" uniqueCount="51">
  <si>
    <t>Analysis of humics, iron and sulfide in TB water samples collected ()</t>
  </si>
  <si>
    <t>Sample</t>
  </si>
  <si>
    <t>1.7m A</t>
  </si>
  <si>
    <t>1.7m B</t>
  </si>
  <si>
    <t>4.0m A</t>
  </si>
  <si>
    <t>4.0m B</t>
  </si>
  <si>
    <t>Vol FZ</t>
  </si>
  <si>
    <t>Fe(II) (mM)</t>
  </si>
  <si>
    <t>Vol Smpl (mL)</t>
  </si>
  <si>
    <t>ABS 562</t>
  </si>
  <si>
    <t>ABS 562 - NH2OH</t>
  </si>
  <si>
    <t>Vol Pipes</t>
  </si>
  <si>
    <t>Fe Content</t>
  </si>
  <si>
    <t>ABS 562 + NH2OH</t>
  </si>
  <si>
    <t>Dilution Factor</t>
  </si>
  <si>
    <t>Fe(III) (mM)</t>
  </si>
  <si>
    <t xml:space="preserve">ABS 670 </t>
  </si>
  <si>
    <t>Vol DW</t>
  </si>
  <si>
    <t>Sulfide Content</t>
  </si>
  <si>
    <t>ABS 670 - NH2OH</t>
  </si>
  <si>
    <t>S2- (mM)</t>
  </si>
  <si>
    <t>Humics Shuttling Assay</t>
  </si>
  <si>
    <t>Vol Fe-NTA</t>
  </si>
  <si>
    <t>Vol Extract</t>
  </si>
  <si>
    <t>Blank A</t>
  </si>
  <si>
    <t>Blank B</t>
  </si>
  <si>
    <t>HSred</t>
  </si>
  <si>
    <t>Sulfate Content</t>
  </si>
  <si>
    <t>0.01 mM Std</t>
  </si>
  <si>
    <t xml:space="preserve">Peak Area </t>
  </si>
  <si>
    <t>Sulfate (mM)</t>
  </si>
  <si>
    <t>~10 uM in 2017</t>
  </si>
  <si>
    <t>1.7m A + N2</t>
  </si>
  <si>
    <t>1.7m B + N2</t>
  </si>
  <si>
    <t>4.0m A + N2</t>
  </si>
  <si>
    <t>4.0m B + N2</t>
  </si>
  <si>
    <t>Total? Yes</t>
  </si>
  <si>
    <t>Fe Content in samples with N2 gas added</t>
  </si>
  <si>
    <t>Fe Content in samples with H2 gas added</t>
  </si>
  <si>
    <t>Humics Shuttling Assay for samples with added N2 gas</t>
  </si>
  <si>
    <t>Blank B + N2</t>
  </si>
  <si>
    <t>1.7m A + H2</t>
  </si>
  <si>
    <t>1.7m B + H2</t>
  </si>
  <si>
    <t>4.0m A + H2</t>
  </si>
  <si>
    <t>4.0m B + H2</t>
  </si>
  <si>
    <t>Blank B + H2</t>
  </si>
  <si>
    <t>Vol Fz</t>
  </si>
  <si>
    <t xml:space="preserve">Analysis of humics, iron in TB water samples on 9/10/24 after adding palladium </t>
  </si>
  <si>
    <t>Blank A + N2</t>
  </si>
  <si>
    <t>Blank A + H2</t>
  </si>
  <si>
    <t>Humics Shuttling Assay for samples with added H2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</si>
</sst>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ELEY KURU" id="{721CFD8F-46F5-3F41-8193-20A0BB44CBFE}" userId="S::kkuru@wisc.edu::0a09afc0-cb38-491c-bdfb-0682e31b783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4" dT="2024-09-05T20:43:40.39" personId="{721CFD8F-46F5-3F41-8193-20A0BB44CBFE}" id="{1935FCD2-CB73-014E-B9EF-4E5CEB92D230}">
    <text>Corrected for second dilution during shuttling assay; first dilution is accounted for by dilution that produced value in column D</text>
  </threadedComment>
  <threadedComment ref="I15" dT="2024-09-11T14:27:34.48" personId="{721CFD8F-46F5-3F41-8193-20A0BB44CBFE}" id="{6AE47762-EF9D-CA4E-95FD-92E7726FD8A0}">
    <text>ABS measuring total iron</text>
  </threadedComment>
  <threadedComment ref="K16" dT="2024-09-11T14:32:05.24" personId="{721CFD8F-46F5-3F41-8193-20A0BB44CBFE}" id="{82609941-9E61-FA42-813D-DA3E8122B262}">
    <text>= approx. 6 uM</text>
  </threadedComment>
  <threadedComment ref="G23" dT="2024-09-11T14:34:03.19" personId="{721CFD8F-46F5-3F41-8193-20A0BB44CBFE}" id="{53146EA4-0A8F-184F-8C28-AFD1490D4742}">
    <text>ABS (sample + Fz)</text>
  </threadedComment>
  <threadedComment ref="I23" dT="2024-09-11T14:27:34.48" personId="{721CFD8F-46F5-3F41-8193-20A0BB44CBFE}" id="{6EF0938D-E346-854D-AED4-FE6FDB0C4B51}">
    <text>ABS measuring total iron</text>
  </threadedComment>
  <threadedComment ref="AC25" dT="2024-09-11T14:48:20.93" personId="{721CFD8F-46F5-3F41-8193-20A0BB44CBFE}" id="{D6E05941-07A2-8B47-ACB9-3ADD8869AD6A}">
    <text>Not subtracting the blanks</text>
  </threadedComment>
  <threadedComment ref="AB29" dT="2024-09-11T14:46:30.69" personId="{721CFD8F-46F5-3F41-8193-20A0BB44CBFE}" id="{870C01B6-035A-334C-BC43-F7CF18D9EEB7}">
    <text>Very high ABS! Eric said he has never tried adding palladium to Pipes by itself and measuring absorbance so this is curious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6BC7-44B6-F049-B7F1-9640F3C3FEA5}">
  <dimension ref="A1:AG30"/>
  <sheetViews>
    <sheetView tabSelected="1" topLeftCell="T8" zoomScale="150" workbookViewId="0">
      <selection activeCell="AE19" sqref="AE19"/>
    </sheetView>
  </sheetViews>
  <sheetFormatPr baseColWidth="10" defaultRowHeight="16" x14ac:dyDescent="0.2"/>
  <cols>
    <col min="2" max="2" width="12.6640625" customWidth="1"/>
    <col min="4" max="4" width="17" customWidth="1"/>
    <col min="5" max="5" width="11.33203125" customWidth="1"/>
    <col min="7" max="7" width="16.83203125" customWidth="1"/>
    <col min="9" max="10" width="17.83203125" customWidth="1"/>
    <col min="15" max="15" width="12.6640625" customWidth="1"/>
    <col min="17" max="17" width="17" customWidth="1"/>
    <col min="20" max="20" width="16.83203125" customWidth="1"/>
    <col min="24" max="24" width="12" customWidth="1"/>
  </cols>
  <sheetData>
    <row r="1" spans="1:33" x14ac:dyDescent="0.2">
      <c r="A1" t="s">
        <v>0</v>
      </c>
    </row>
    <row r="3" spans="1:33" x14ac:dyDescent="0.2">
      <c r="B3" s="2" t="s">
        <v>12</v>
      </c>
      <c r="E3" s="2"/>
      <c r="I3" s="2"/>
      <c r="N3" s="2" t="s">
        <v>18</v>
      </c>
      <c r="O3" s="2"/>
      <c r="R3" s="2"/>
      <c r="W3" s="2" t="s">
        <v>21</v>
      </c>
      <c r="X3" s="2"/>
      <c r="AE3" s="2" t="s">
        <v>27</v>
      </c>
    </row>
    <row r="4" spans="1:33" s="1" customFormat="1" x14ac:dyDescent="0.2">
      <c r="A4" s="1" t="s">
        <v>1</v>
      </c>
      <c r="B4" s="1" t="s">
        <v>8</v>
      </c>
      <c r="C4" s="1" t="s">
        <v>11</v>
      </c>
      <c r="D4" s="1" t="s">
        <v>10</v>
      </c>
      <c r="E4" s="1" t="s">
        <v>8</v>
      </c>
      <c r="F4" s="1" t="s">
        <v>6</v>
      </c>
      <c r="G4" s="1" t="s">
        <v>10</v>
      </c>
      <c r="H4" s="1" t="s">
        <v>7</v>
      </c>
      <c r="I4" s="1" t="s">
        <v>13</v>
      </c>
      <c r="J4" s="1" t="s">
        <v>14</v>
      </c>
      <c r="K4" s="1" t="s">
        <v>7</v>
      </c>
      <c r="L4" s="1" t="s">
        <v>15</v>
      </c>
      <c r="N4" s="1" t="s">
        <v>1</v>
      </c>
      <c r="O4" s="1" t="s">
        <v>8</v>
      </c>
      <c r="P4" s="1" t="s">
        <v>17</v>
      </c>
      <c r="Q4" s="1" t="s">
        <v>16</v>
      </c>
      <c r="R4" s="1" t="s">
        <v>8</v>
      </c>
      <c r="S4" s="1" t="s">
        <v>17</v>
      </c>
      <c r="T4" s="1" t="s">
        <v>19</v>
      </c>
      <c r="U4" s="1" t="s">
        <v>20</v>
      </c>
      <c r="W4" s="1" t="s">
        <v>1</v>
      </c>
      <c r="X4" s="1" t="s">
        <v>8</v>
      </c>
      <c r="Y4" s="1" t="s">
        <v>22</v>
      </c>
      <c r="Z4" s="1" t="s">
        <v>23</v>
      </c>
      <c r="AA4" s="1" t="s">
        <v>6</v>
      </c>
      <c r="AB4" s="1" t="s">
        <v>9</v>
      </c>
      <c r="AC4" s="1" t="s">
        <v>26</v>
      </c>
      <c r="AE4" s="1" t="s">
        <v>1</v>
      </c>
      <c r="AF4" s="1" t="s">
        <v>29</v>
      </c>
      <c r="AG4" s="1" t="s">
        <v>30</v>
      </c>
    </row>
    <row r="5" spans="1:33" x14ac:dyDescent="0.2">
      <c r="A5" t="s">
        <v>2</v>
      </c>
      <c r="B5">
        <v>5</v>
      </c>
      <c r="C5">
        <v>5</v>
      </c>
      <c r="D5">
        <v>2.1000000000000001E-2</v>
      </c>
      <c r="E5">
        <v>5</v>
      </c>
      <c r="F5">
        <v>5</v>
      </c>
      <c r="G5">
        <v>2.4E-2</v>
      </c>
      <c r="H5">
        <f>(G5-D5)*0.038*(E5+F5)/E5</f>
        <v>2.2799999999999996E-4</v>
      </c>
      <c r="I5">
        <v>8.4000000000000005E-2</v>
      </c>
      <c r="J5">
        <f>(E5+F5-1)/(E5+F5-1+0.25)</f>
        <v>0.97297297297297303</v>
      </c>
      <c r="K5">
        <f>((I5-D5)*0.038*(E5+F5)/E5)/J5</f>
        <v>4.9209999999999992E-3</v>
      </c>
      <c r="L5">
        <f>K5-H5</f>
        <v>4.6929999999999993E-3</v>
      </c>
      <c r="N5" t="s">
        <v>2</v>
      </c>
      <c r="O5">
        <v>0.5</v>
      </c>
      <c r="P5">
        <v>0.5</v>
      </c>
      <c r="Q5">
        <v>2.1999999999999999E-2</v>
      </c>
      <c r="R5">
        <v>0.5</v>
      </c>
      <c r="S5">
        <v>0.5</v>
      </c>
      <c r="T5">
        <v>1.7000000000000001E-2</v>
      </c>
      <c r="U5">
        <f>(T5-Q5*(O5/(O5+P5)))*0.038*(R5+S5)/R5</f>
        <v>4.5600000000000013E-4</v>
      </c>
      <c r="W5" t="s">
        <v>2</v>
      </c>
      <c r="X5">
        <v>5</v>
      </c>
      <c r="Y5">
        <v>5</v>
      </c>
      <c r="Z5">
        <v>0.5</v>
      </c>
      <c r="AA5">
        <v>0.5</v>
      </c>
      <c r="AB5">
        <v>1.9E-2</v>
      </c>
      <c r="AC5">
        <f>(AB5-AVERAGE($AB$9,$AB$10)-(D5*Z5/(Z5+AA5)))*0.038*(Z5+AA5)/Z5*(X5+Y5)/Y5</f>
        <v>3.0399999999999975E-4</v>
      </c>
      <c r="AE5" t="s">
        <v>2</v>
      </c>
      <c r="AF5">
        <v>2.18E-2</v>
      </c>
      <c r="AG5">
        <f>AF5/$AF$9*0.01</f>
        <v>1.8303946263643997E-3</v>
      </c>
    </row>
    <row r="6" spans="1:33" x14ac:dyDescent="0.2">
      <c r="A6" t="s">
        <v>3</v>
      </c>
      <c r="B6">
        <v>5</v>
      </c>
      <c r="C6">
        <v>5</v>
      </c>
      <c r="D6">
        <v>2.1000000000000001E-2</v>
      </c>
      <c r="E6">
        <v>5</v>
      </c>
      <c r="F6">
        <v>5</v>
      </c>
      <c r="G6">
        <v>0.02</v>
      </c>
      <c r="H6">
        <f>(G6-D6)*0.038*(E6+F6)/E6</f>
        <v>-7.6000000000000072E-5</v>
      </c>
      <c r="I6">
        <v>0.218</v>
      </c>
      <c r="J6">
        <f>(E6+F6-1)/(E6+F6-1+0.25)</f>
        <v>0.97297297297297303</v>
      </c>
      <c r="K6">
        <f>((I6-D6)*0.038*(E6+F6)/E6)/J6</f>
        <v>1.538788888888889E-2</v>
      </c>
      <c r="L6">
        <f>K6</f>
        <v>1.538788888888889E-2</v>
      </c>
      <c r="N6" t="s">
        <v>3</v>
      </c>
      <c r="O6">
        <v>0.5</v>
      </c>
      <c r="P6">
        <v>0.5</v>
      </c>
      <c r="Q6">
        <v>2.4E-2</v>
      </c>
      <c r="R6">
        <v>0.5</v>
      </c>
      <c r="S6">
        <v>0.5</v>
      </c>
      <c r="T6">
        <v>1.6E-2</v>
      </c>
      <c r="U6">
        <f>(T6-Q6*(O6/(O6+P6)))*0.038*(R6+S6)/R6</f>
        <v>3.0400000000000002E-4</v>
      </c>
      <c r="W6" t="s">
        <v>3</v>
      </c>
      <c r="X6">
        <v>5</v>
      </c>
      <c r="Y6">
        <v>5</v>
      </c>
      <c r="Z6">
        <v>0.5</v>
      </c>
      <c r="AA6">
        <v>0.5</v>
      </c>
      <c r="AB6">
        <v>2.8000000000000001E-2</v>
      </c>
      <c r="AC6">
        <f>(AB6-AVERAGE($AB$9,$AB$10)-(D6*Z6/(Z6+AA6)))*0.038*(Z6+AA6)/Z6*(X6+Y6)/Y6</f>
        <v>1.6719999999999994E-3</v>
      </c>
      <c r="AE6" t="s">
        <v>3</v>
      </c>
      <c r="AF6">
        <v>3.1300000000000001E-2</v>
      </c>
      <c r="AG6">
        <f>AF6/$AF$9*0.01</f>
        <v>2.6280436607892528E-3</v>
      </c>
    </row>
    <row r="7" spans="1:33" x14ac:dyDescent="0.2">
      <c r="A7" t="s">
        <v>4</v>
      </c>
      <c r="B7">
        <v>5</v>
      </c>
      <c r="C7">
        <v>5</v>
      </c>
      <c r="D7">
        <v>1.2E-2</v>
      </c>
      <c r="E7">
        <v>5</v>
      </c>
      <c r="F7">
        <v>5</v>
      </c>
      <c r="G7">
        <v>1.6E-2</v>
      </c>
      <c r="H7">
        <f>(G7-D7)*0.038*(E7+F7)/E7</f>
        <v>3.0400000000000002E-4</v>
      </c>
      <c r="I7">
        <v>8.2000000000000003E-2</v>
      </c>
      <c r="J7">
        <f>(E7+F7-1)/(E7+F7-1+0.25)</f>
        <v>0.97297297297297303</v>
      </c>
      <c r="K7">
        <f>((I7-D7)*0.038*(E7+F7)/E7)/J7</f>
        <v>5.4677777777777771E-3</v>
      </c>
      <c r="L7">
        <f>K7-H7</f>
        <v>5.1637777777777776E-3</v>
      </c>
      <c r="N7" t="s">
        <v>4</v>
      </c>
      <c r="O7">
        <v>0.5</v>
      </c>
      <c r="P7">
        <v>0.5</v>
      </c>
      <c r="Q7">
        <v>1.4999999999999999E-2</v>
      </c>
      <c r="R7">
        <v>0.5</v>
      </c>
      <c r="S7">
        <v>0.5</v>
      </c>
      <c r="T7">
        <v>1.0999999999999999E-2</v>
      </c>
      <c r="U7">
        <f>(T7-Q7*(O7/(O7+P7)))*0.038*(R7+S7)/R7</f>
        <v>2.6599999999999996E-4</v>
      </c>
      <c r="W7" t="s">
        <v>4</v>
      </c>
      <c r="X7">
        <v>5</v>
      </c>
      <c r="Y7">
        <v>5</v>
      </c>
      <c r="Z7">
        <v>0.5</v>
      </c>
      <c r="AA7">
        <v>0.5</v>
      </c>
      <c r="AB7">
        <v>4.2999999999999997E-2</v>
      </c>
      <c r="AC7">
        <f>(AB7-AVERAGE($AB$9,$AB$10)-(D7*Z7/(Z7+AA7)))*0.038*(Z7+AA7)/Z7*(X7+Y7)/Y7</f>
        <v>4.6359999999999995E-3</v>
      </c>
      <c r="AE7" t="s">
        <v>4</v>
      </c>
      <c r="AF7">
        <v>2.1999999999999999E-2</v>
      </c>
      <c r="AG7">
        <f>AF7/$AF$9*0.01</f>
        <v>1.8471872376154492E-3</v>
      </c>
    </row>
    <row r="8" spans="1:33" x14ac:dyDescent="0.2">
      <c r="A8" t="s">
        <v>5</v>
      </c>
      <c r="B8">
        <v>5</v>
      </c>
      <c r="C8">
        <v>5</v>
      </c>
      <c r="D8">
        <v>1.2E-2</v>
      </c>
      <c r="E8">
        <v>5</v>
      </c>
      <c r="F8">
        <v>5</v>
      </c>
      <c r="G8">
        <v>1.4999999999999999E-2</v>
      </c>
      <c r="H8">
        <f>(G8-D8)*0.038*(E8+F8)/E8</f>
        <v>2.2799999999999996E-4</v>
      </c>
      <c r="I8">
        <v>9.7000000000000003E-2</v>
      </c>
      <c r="J8">
        <f>(E8+F8-1)/(E8+F8-1+0.25)</f>
        <v>0.97297297297297303</v>
      </c>
      <c r="K8">
        <f>((I8-D8)*0.038*(E8+F8)/E8)/J8</f>
        <v>6.6394444444444443E-3</v>
      </c>
      <c r="L8">
        <f>K8-H8</f>
        <v>6.4114444444444444E-3</v>
      </c>
      <c r="N8" t="s">
        <v>5</v>
      </c>
      <c r="O8">
        <v>0.5</v>
      </c>
      <c r="P8">
        <v>0.5</v>
      </c>
      <c r="Q8">
        <v>1.6E-2</v>
      </c>
      <c r="R8">
        <v>0.5</v>
      </c>
      <c r="S8">
        <v>0.5</v>
      </c>
      <c r="T8">
        <v>1.2E-2</v>
      </c>
      <c r="U8">
        <f>(T8-Q8*(O8/(O8+P8)))*0.038*(R8+S8)/R8</f>
        <v>3.0400000000000002E-4</v>
      </c>
      <c r="W8" t="s">
        <v>5</v>
      </c>
      <c r="X8">
        <v>5</v>
      </c>
      <c r="Y8">
        <v>5</v>
      </c>
      <c r="Z8">
        <v>0.5</v>
      </c>
      <c r="AA8">
        <v>0.5</v>
      </c>
      <c r="AB8">
        <v>2.8000000000000001E-2</v>
      </c>
      <c r="AC8">
        <f>(AB8-AVERAGE($AB$9,$AB$10)-(D8*Z8/(Z8+AA8)))*0.038*(Z8+AA8)/Z8*(X8+Y8)/Y8</f>
        <v>2.3559999999999996E-3</v>
      </c>
      <c r="AE8" t="s">
        <v>5</v>
      </c>
      <c r="AF8">
        <v>1.14E-2</v>
      </c>
      <c r="AG8">
        <f>AF8/$AF$9*0.01</f>
        <v>9.5717884130982372E-4</v>
      </c>
    </row>
    <row r="9" spans="1:33" x14ac:dyDescent="0.2">
      <c r="W9" t="s">
        <v>24</v>
      </c>
      <c r="X9">
        <v>5</v>
      </c>
      <c r="Y9">
        <v>5</v>
      </c>
      <c r="Z9">
        <v>0.5</v>
      </c>
      <c r="AA9">
        <v>0.5</v>
      </c>
      <c r="AB9">
        <v>7.0000000000000001E-3</v>
      </c>
      <c r="AE9" t="s">
        <v>28</v>
      </c>
      <c r="AF9">
        <v>0.1191</v>
      </c>
    </row>
    <row r="10" spans="1:33" x14ac:dyDescent="0.2">
      <c r="K10" t="s">
        <v>36</v>
      </c>
      <c r="W10" t="s">
        <v>25</v>
      </c>
      <c r="X10">
        <v>5</v>
      </c>
      <c r="Y10">
        <v>5</v>
      </c>
      <c r="Z10">
        <v>0.5</v>
      </c>
      <c r="AA10">
        <v>0.5</v>
      </c>
      <c r="AB10">
        <v>6.0000000000000001E-3</v>
      </c>
    </row>
    <row r="11" spans="1:33" x14ac:dyDescent="0.2">
      <c r="B11" s="2"/>
      <c r="K11" t="s">
        <v>31</v>
      </c>
    </row>
    <row r="12" spans="1:33" x14ac:dyDescent="0.2">
      <c r="A12" t="s">
        <v>47</v>
      </c>
    </row>
    <row r="14" spans="1:33" x14ac:dyDescent="0.2">
      <c r="B14" s="2" t="s">
        <v>37</v>
      </c>
      <c r="O14" s="2"/>
      <c r="P14" s="1"/>
      <c r="Q14" s="1"/>
      <c r="R14" s="1"/>
      <c r="W14" s="2" t="s">
        <v>39</v>
      </c>
      <c r="X14" s="1"/>
      <c r="Y14" s="1"/>
      <c r="Z14" s="1"/>
    </row>
    <row r="15" spans="1:33" x14ac:dyDescent="0.2">
      <c r="A15" s="1" t="s">
        <v>1</v>
      </c>
      <c r="B15" s="1" t="s">
        <v>8</v>
      </c>
      <c r="C15" s="1" t="s">
        <v>11</v>
      </c>
      <c r="D15" s="1" t="s">
        <v>10</v>
      </c>
      <c r="E15" s="1" t="s">
        <v>8</v>
      </c>
      <c r="F15" s="1" t="s">
        <v>6</v>
      </c>
      <c r="G15" s="1" t="s">
        <v>10</v>
      </c>
      <c r="H15" s="1" t="s">
        <v>7</v>
      </c>
      <c r="I15" s="1" t="s">
        <v>13</v>
      </c>
      <c r="J15" s="1" t="s">
        <v>14</v>
      </c>
      <c r="K15" s="1" t="s">
        <v>7</v>
      </c>
      <c r="L15" s="1" t="s">
        <v>15</v>
      </c>
      <c r="O15" s="1"/>
      <c r="P15" s="1"/>
      <c r="Q15" s="1"/>
      <c r="R15" s="1"/>
      <c r="S15" s="1"/>
      <c r="T15" s="1"/>
      <c r="U15" s="1"/>
      <c r="W15" s="1" t="s">
        <v>1</v>
      </c>
      <c r="X15" s="1" t="s">
        <v>8</v>
      </c>
      <c r="Y15" s="1" t="s">
        <v>22</v>
      </c>
      <c r="Z15" s="1" t="s">
        <v>23</v>
      </c>
      <c r="AA15" s="1" t="s">
        <v>46</v>
      </c>
      <c r="AB15" s="1" t="s">
        <v>9</v>
      </c>
      <c r="AC15" s="1" t="s">
        <v>26</v>
      </c>
    </row>
    <row r="16" spans="1:33" x14ac:dyDescent="0.2">
      <c r="A16" t="s">
        <v>32</v>
      </c>
      <c r="B16">
        <v>5</v>
      </c>
      <c r="C16">
        <v>5</v>
      </c>
      <c r="D16">
        <v>0.03</v>
      </c>
      <c r="E16">
        <v>5</v>
      </c>
      <c r="F16">
        <v>5</v>
      </c>
      <c r="G16">
        <v>7.3999999999999996E-2</v>
      </c>
      <c r="H16">
        <f>(G16-D16)*0.038*(E16+F16)/E16</f>
        <v>3.3439999999999998E-3</v>
      </c>
      <c r="I16">
        <v>0.109</v>
      </c>
      <c r="J16">
        <f>(E16+F16-1)/(E16+F16-1+0.25)</f>
        <v>0.97297297297297303</v>
      </c>
      <c r="K16">
        <f>((I16-D16)*0.038*(E16+F16)/E16)/J16</f>
        <v>6.1707777777777776E-3</v>
      </c>
      <c r="L16">
        <f>K16-H16</f>
        <v>2.8267777777777779E-3</v>
      </c>
      <c r="W16" t="s">
        <v>32</v>
      </c>
      <c r="X16">
        <v>4</v>
      </c>
      <c r="Y16">
        <v>4</v>
      </c>
      <c r="Z16">
        <v>1</v>
      </c>
      <c r="AA16">
        <v>1</v>
      </c>
      <c r="AB16">
        <v>8.1000000000000003E-2</v>
      </c>
      <c r="AC16">
        <f>(AB16-AVERAGE($AB$20,$AB$21)-(D16*Z16/(Z16+AA16)))*0.038*(Z16+AA16)/Z16*(X16+Y16)/Y16</f>
        <v>3.7240000000000012E-3</v>
      </c>
    </row>
    <row r="17" spans="1:30" x14ac:dyDescent="0.2">
      <c r="A17" t="s">
        <v>33</v>
      </c>
      <c r="B17">
        <v>5</v>
      </c>
      <c r="C17">
        <v>5</v>
      </c>
      <c r="D17">
        <v>0.03</v>
      </c>
      <c r="E17">
        <v>5</v>
      </c>
      <c r="F17">
        <v>5</v>
      </c>
      <c r="G17">
        <v>7.3999999999999996E-2</v>
      </c>
      <c r="H17">
        <f>(G17-D17)*0.038*(E17+F17)/E17</f>
        <v>3.3439999999999998E-3</v>
      </c>
      <c r="I17">
        <v>9.4E-2</v>
      </c>
      <c r="J17">
        <f>(E17+F17-1)/(E17+F17-1+0.25)</f>
        <v>0.97297297297297303</v>
      </c>
      <c r="K17">
        <f>((I17-D17)*0.038*(E17+F17)/E17)/J17</f>
        <v>4.9991111111111113E-3</v>
      </c>
      <c r="L17">
        <f>K17-H17</f>
        <v>1.6551111111111115E-3</v>
      </c>
      <c r="W17" t="s">
        <v>33</v>
      </c>
      <c r="X17">
        <v>4</v>
      </c>
      <c r="Y17">
        <v>4</v>
      </c>
      <c r="Z17">
        <v>1</v>
      </c>
      <c r="AA17">
        <v>1</v>
      </c>
      <c r="AB17">
        <v>7.1999999999999995E-2</v>
      </c>
      <c r="AC17">
        <f>(AB17-AVERAGE($AB$20,$AB$21)-(D17*Z17/(Z17+AA17)))*0.038*(Z17+AA17)/Z17*(X17+Y17)/Y17</f>
        <v>2.356E-3</v>
      </c>
    </row>
    <row r="18" spans="1:30" x14ac:dyDescent="0.2">
      <c r="A18" t="s">
        <v>34</v>
      </c>
      <c r="B18">
        <v>5</v>
      </c>
      <c r="C18">
        <v>5</v>
      </c>
      <c r="D18">
        <v>5.0000000000000001E-3</v>
      </c>
      <c r="E18">
        <v>5</v>
      </c>
      <c r="F18">
        <v>5</v>
      </c>
      <c r="G18">
        <v>0.04</v>
      </c>
      <c r="H18">
        <f>(G18-D18)*0.038*(E18+F18)/E18</f>
        <v>2.66E-3</v>
      </c>
      <c r="I18">
        <v>6.2E-2</v>
      </c>
      <c r="J18">
        <f>(E18+F18-1)/(E18+F18-1+0.25)</f>
        <v>0.97297297297297303</v>
      </c>
      <c r="K18">
        <f>((I18-D18)*0.038*(E18+F18)/E18)/J18</f>
        <v>4.4523333333333333E-3</v>
      </c>
      <c r="L18">
        <f>K18-H18</f>
        <v>1.7923333333333333E-3</v>
      </c>
      <c r="W18" t="s">
        <v>34</v>
      </c>
      <c r="X18">
        <v>4</v>
      </c>
      <c r="Y18">
        <v>4</v>
      </c>
      <c r="Z18">
        <v>1</v>
      </c>
      <c r="AA18">
        <v>1</v>
      </c>
      <c r="AB18">
        <v>5.6000000000000001E-2</v>
      </c>
      <c r="AC18">
        <f>(AB18-AVERAGE($AB$20,$AB$21)-(D18*Z18/(Z18+AA18)))*0.038*(Z18+AA18)/Z18*(X18+Y18)/Y18</f>
        <v>1.8240000000000008E-3</v>
      </c>
    </row>
    <row r="19" spans="1:30" x14ac:dyDescent="0.2">
      <c r="A19" t="s">
        <v>35</v>
      </c>
      <c r="B19">
        <v>5</v>
      </c>
      <c r="C19">
        <v>5</v>
      </c>
      <c r="D19">
        <v>5.0000000000000001E-3</v>
      </c>
      <c r="E19">
        <v>5</v>
      </c>
      <c r="F19">
        <v>5</v>
      </c>
      <c r="G19">
        <v>3.5999999999999997E-2</v>
      </c>
      <c r="H19">
        <f>(G19-D19)*0.038*(E19+F19)/E19</f>
        <v>2.3559999999999996E-3</v>
      </c>
      <c r="I19">
        <v>5.8999999999999997E-2</v>
      </c>
      <c r="J19">
        <f>(E19+F19-1)/(E19+F19-1+0.25)</f>
        <v>0.97297297297297303</v>
      </c>
      <c r="K19">
        <f>((I19-D19)*0.038*(E19+F19)/E19)/J19</f>
        <v>4.2179999999999995E-3</v>
      </c>
      <c r="L19">
        <f>K19-H19</f>
        <v>1.8619999999999999E-3</v>
      </c>
      <c r="W19" t="s">
        <v>35</v>
      </c>
      <c r="X19">
        <v>4</v>
      </c>
      <c r="Y19">
        <v>4</v>
      </c>
      <c r="Z19">
        <v>1</v>
      </c>
      <c r="AA19">
        <v>1</v>
      </c>
      <c r="AB19">
        <v>0.05</v>
      </c>
      <c r="AC19">
        <f>(AB19-AVERAGE($AB$20,$AB$21)-(D19*Z19/(Z19+AA19)))*0.038*(Z19+AA19)/Z19*(X19+Y19)/Y19</f>
        <v>9.1200000000000103E-4</v>
      </c>
    </row>
    <row r="20" spans="1:30" x14ac:dyDescent="0.2">
      <c r="W20" t="s">
        <v>48</v>
      </c>
      <c r="X20">
        <v>4</v>
      </c>
      <c r="Y20">
        <v>4</v>
      </c>
      <c r="Z20">
        <v>1</v>
      </c>
      <c r="AA20">
        <v>1</v>
      </c>
      <c r="AB20">
        <v>6.0999999999999999E-2</v>
      </c>
    </row>
    <row r="21" spans="1:30" x14ac:dyDescent="0.2">
      <c r="W21" t="s">
        <v>40</v>
      </c>
      <c r="X21">
        <v>4</v>
      </c>
      <c r="Y21">
        <v>4</v>
      </c>
      <c r="Z21">
        <v>1</v>
      </c>
      <c r="AA21">
        <v>1</v>
      </c>
      <c r="AB21">
        <v>2.1999999999999999E-2</v>
      </c>
    </row>
    <row r="22" spans="1:30" x14ac:dyDescent="0.2">
      <c r="B22" s="2" t="s">
        <v>38</v>
      </c>
      <c r="O22" s="2"/>
    </row>
    <row r="23" spans="1:30" x14ac:dyDescent="0.2">
      <c r="A23" s="1" t="s">
        <v>1</v>
      </c>
      <c r="B23" s="1" t="s">
        <v>8</v>
      </c>
      <c r="C23" s="1" t="s">
        <v>11</v>
      </c>
      <c r="D23" s="1" t="s">
        <v>10</v>
      </c>
      <c r="E23" s="1" t="s">
        <v>8</v>
      </c>
      <c r="F23" s="1" t="s">
        <v>6</v>
      </c>
      <c r="G23" s="1" t="s">
        <v>10</v>
      </c>
      <c r="H23" s="1" t="s">
        <v>7</v>
      </c>
      <c r="I23" s="1" t="s">
        <v>13</v>
      </c>
      <c r="J23" s="1" t="s">
        <v>14</v>
      </c>
      <c r="K23" s="1" t="s">
        <v>7</v>
      </c>
      <c r="L23" s="1" t="s">
        <v>15</v>
      </c>
      <c r="O23" s="2"/>
      <c r="W23" s="2" t="s">
        <v>50</v>
      </c>
    </row>
    <row r="24" spans="1:30" x14ac:dyDescent="0.2">
      <c r="A24" t="s">
        <v>32</v>
      </c>
      <c r="B24">
        <v>5</v>
      </c>
      <c r="C24">
        <v>5</v>
      </c>
      <c r="D24">
        <v>5.0999999999999997E-2</v>
      </c>
      <c r="E24">
        <v>5</v>
      </c>
      <c r="F24">
        <v>5</v>
      </c>
      <c r="G24">
        <v>6.4000000000000001E-2</v>
      </c>
      <c r="H24">
        <f>(G24-D24)*0.038*(E24+F24)/E24</f>
        <v>9.8800000000000038E-4</v>
      </c>
      <c r="I24">
        <v>9.2999999999999999E-2</v>
      </c>
      <c r="J24">
        <f>(E24+F24-1)/(E24+F24-1+0.25)</f>
        <v>0.97297297297297303</v>
      </c>
      <c r="K24">
        <f>((I24-D24)*0.038*(E24+F24)/E24)/J24</f>
        <v>3.2806666666666661E-3</v>
      </c>
      <c r="L24">
        <f>K24-H24</f>
        <v>2.2926666666666659E-3</v>
      </c>
      <c r="O24" s="1"/>
      <c r="W24" s="1" t="s">
        <v>1</v>
      </c>
      <c r="X24" s="1" t="s">
        <v>8</v>
      </c>
      <c r="Y24" s="1" t="s">
        <v>22</v>
      </c>
      <c r="Z24" s="1" t="s">
        <v>23</v>
      </c>
      <c r="AA24" s="1" t="s">
        <v>46</v>
      </c>
      <c r="AB24" s="1" t="s">
        <v>9</v>
      </c>
      <c r="AC24" s="1" t="s">
        <v>26</v>
      </c>
      <c r="AD24" s="1"/>
    </row>
    <row r="25" spans="1:30" x14ac:dyDescent="0.2">
      <c r="A25" t="s">
        <v>33</v>
      </c>
      <c r="B25">
        <v>5</v>
      </c>
      <c r="C25">
        <v>5</v>
      </c>
      <c r="D25">
        <v>5.0999999999999997E-2</v>
      </c>
      <c r="E25">
        <v>5</v>
      </c>
      <c r="F25">
        <v>5</v>
      </c>
      <c r="G25">
        <v>6.9000000000000006E-2</v>
      </c>
      <c r="H25">
        <f>(G25-D25)*0.038*(E25+F25)/E25</f>
        <v>1.3680000000000007E-3</v>
      </c>
      <c r="I25">
        <v>8.8999999999999996E-2</v>
      </c>
      <c r="J25">
        <f>(E25+F25-1)/(E25+F25-1+0.25)</f>
        <v>0.97297297297297303</v>
      </c>
      <c r="K25">
        <f>((I25-D25)*0.038*(E25+F25)/E25)/J25</f>
        <v>2.9682222222222219E-3</v>
      </c>
      <c r="L25">
        <f>K25-H25</f>
        <v>1.6002222222222212E-3</v>
      </c>
      <c r="W25" t="s">
        <v>41</v>
      </c>
      <c r="X25">
        <v>4</v>
      </c>
      <c r="Y25">
        <v>4</v>
      </c>
      <c r="Z25">
        <v>1</v>
      </c>
      <c r="AA25">
        <v>1</v>
      </c>
      <c r="AB25">
        <v>8.8999999999999996E-2</v>
      </c>
      <c r="AC25">
        <f>(AB25-(D25*Z25/(Z25+AA25)))*0.038*(Z25+AA25)/Z25*(X25+Y25)/Y25</f>
        <v>9.6519999999999991E-3</v>
      </c>
    </row>
    <row r="26" spans="1:30" x14ac:dyDescent="0.2">
      <c r="A26" t="s">
        <v>34</v>
      </c>
      <c r="B26">
        <v>5</v>
      </c>
      <c r="C26">
        <v>5</v>
      </c>
      <c r="D26">
        <v>4.1000000000000002E-2</v>
      </c>
      <c r="E26">
        <v>5</v>
      </c>
      <c r="F26">
        <v>5</v>
      </c>
      <c r="G26">
        <v>0.05</v>
      </c>
      <c r="H26">
        <f>(G26-D26)*0.038*(E26+F26)/E26</f>
        <v>6.8400000000000004E-4</v>
      </c>
      <c r="I26">
        <v>6.4000000000000001E-2</v>
      </c>
      <c r="J26">
        <f>(E26+F26-1)/(E26+F26-1+0.25)</f>
        <v>0.97297297297297303</v>
      </c>
      <c r="K26">
        <f>((I26-D26)*0.038*(E26+F26)/E26)/J26</f>
        <v>1.7965555555555554E-3</v>
      </c>
      <c r="L26">
        <f>K26-H26</f>
        <v>1.1125555555555554E-3</v>
      </c>
      <c r="W26" t="s">
        <v>42</v>
      </c>
      <c r="X26">
        <v>4</v>
      </c>
      <c r="Y26">
        <v>4</v>
      </c>
      <c r="Z26">
        <v>1</v>
      </c>
      <c r="AA26">
        <v>1</v>
      </c>
      <c r="AB26">
        <v>8.2000000000000003E-2</v>
      </c>
      <c r="AC26">
        <f>(AB26-(D26*Z26/(Z26+AA26)))*0.038*(Z26+AA26)/Z26*(X26+Y26)/Y26</f>
        <v>9.3480000000000004E-3</v>
      </c>
    </row>
    <row r="27" spans="1:30" x14ac:dyDescent="0.2">
      <c r="A27" t="s">
        <v>35</v>
      </c>
      <c r="B27">
        <v>5</v>
      </c>
      <c r="C27">
        <v>5</v>
      </c>
      <c r="D27">
        <v>4.1000000000000002E-2</v>
      </c>
      <c r="E27">
        <v>5</v>
      </c>
      <c r="F27">
        <v>5</v>
      </c>
      <c r="G27">
        <v>2.9000000000000001E-2</v>
      </c>
      <c r="H27">
        <f>(G27-D27)*0.038*(E27+F27)/E27</f>
        <v>-9.1199999999999994E-4</v>
      </c>
      <c r="I27">
        <v>0.06</v>
      </c>
      <c r="J27">
        <f>(E27+F27-1)/(E27+F27-1+0.25)</f>
        <v>0.97297297297297303</v>
      </c>
      <c r="K27">
        <f>((I27-D27)*0.038*(E27+F27)/E27)/J27</f>
        <v>1.4841111111111107E-3</v>
      </c>
      <c r="L27">
        <f>K27-H27</f>
        <v>2.3961111111111106E-3</v>
      </c>
      <c r="W27" t="s">
        <v>43</v>
      </c>
      <c r="X27">
        <v>4</v>
      </c>
      <c r="Y27">
        <v>4</v>
      </c>
      <c r="Z27">
        <v>1</v>
      </c>
      <c r="AA27">
        <v>1</v>
      </c>
      <c r="AB27">
        <v>5.0999999999999997E-2</v>
      </c>
      <c r="AC27">
        <f>(AB27-(D27*Z27/(Z27+AA27)))*0.038*(Z27+AA27)/Z27*(X27+Y27)/Y27</f>
        <v>4.6359999999999995E-3</v>
      </c>
    </row>
    <row r="28" spans="1:30" x14ac:dyDescent="0.2">
      <c r="W28" t="s">
        <v>44</v>
      </c>
      <c r="X28">
        <v>4</v>
      </c>
      <c r="Y28">
        <v>4</v>
      </c>
      <c r="Z28">
        <v>1</v>
      </c>
      <c r="AA28">
        <v>1</v>
      </c>
      <c r="AB28">
        <v>4.7E-2</v>
      </c>
      <c r="AC28">
        <f>(AB28-(D28*Z28/(Z28+AA28)))*0.038*(Z28+AA28)/Z28*(X28+Y28)/Y28</f>
        <v>7.1440000000000002E-3</v>
      </c>
    </row>
    <row r="29" spans="1:30" x14ac:dyDescent="0.2">
      <c r="W29" t="s">
        <v>49</v>
      </c>
      <c r="X29">
        <v>4</v>
      </c>
      <c r="Y29">
        <v>4</v>
      </c>
      <c r="Z29">
        <v>1</v>
      </c>
      <c r="AA29">
        <v>1</v>
      </c>
      <c r="AB29" s="3">
        <v>0.28299999999999997</v>
      </c>
    </row>
    <row r="30" spans="1:30" x14ac:dyDescent="0.2">
      <c r="W30" t="s">
        <v>45</v>
      </c>
      <c r="X30">
        <v>4</v>
      </c>
      <c r="Y30">
        <v>4</v>
      </c>
      <c r="Z30">
        <v>1</v>
      </c>
      <c r="AA30">
        <v>1</v>
      </c>
      <c r="AB30" s="3">
        <v>0.503</v>
      </c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KEELEY KURU</dc:creator>
  <cp:lastModifiedBy>KEELEY KURU</cp:lastModifiedBy>
  <dcterms:created xsi:type="dcterms:W3CDTF">2024-09-05T19:40:14Z</dcterms:created>
  <dcterms:modified xsi:type="dcterms:W3CDTF">2024-09-24T02:57:53Z</dcterms:modified>
</cp:coreProperties>
</file>